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Stats Research\Macro Work\Interest Rates\Models\"/>
    </mc:Choice>
  </mc:AlternateContent>
  <xr:revisionPtr revIDLastSave="0" documentId="13_ncr:1_{9D797BA9-5D7E-4BD0-BC14-E7F5F53B16C6}" xr6:coauthVersionLast="47" xr6:coauthVersionMax="47" xr10:uidLastSave="{00000000-0000-0000-0000-000000000000}"/>
  <bookViews>
    <workbookView xWindow="29970" yWindow="1185" windowWidth="21600" windowHeight="11175" activeTab="8" xr2:uid="{6D0499C1-1666-46B8-946F-E1C4DC7EF3E3}"/>
  </bookViews>
  <sheets>
    <sheet name="CDM - Q" sheetId="2" r:id="rId1"/>
    <sheet name="CDM - M" sheetId="1" r:id="rId2"/>
    <sheet name="CDM - D" sheetId="7" r:id="rId3"/>
    <sheet name="AU - Q" sheetId="3" r:id="rId4"/>
    <sheet name="AU - M" sheetId="4" r:id="rId5"/>
    <sheet name="AU Edits" sheetId="15" r:id="rId6"/>
    <sheet name="JN - Q" sheetId="5" r:id="rId7"/>
    <sheet name="JN - M" sheetId="6" r:id="rId8"/>
    <sheet name="KR - Q" sheetId="8" r:id="rId9"/>
    <sheet name="KR - M" sheetId="9" r:id="rId10"/>
    <sheet name="NZ - Q - RBNZ Scenarios" sheetId="23" r:id="rId11"/>
    <sheet name="NZ - Q" sheetId="10" r:id="rId12"/>
    <sheet name="NZ - M" sheetId="20" r:id="rId13"/>
    <sheet name="SG - Q" sheetId="16" r:id="rId14"/>
    <sheet name="SG - M" sheetId="17" r:id="rId15"/>
    <sheet name="US - Q" sheetId="12" r:id="rId16"/>
    <sheet name="US - M" sheetId="13" r:id="rId17"/>
    <sheet name="US Edits" sheetId="14" r:id="rId18"/>
    <sheet name="TW - Q" sheetId="18" r:id="rId19"/>
    <sheet name="TW - M" sheetId="19" r:id="rId20"/>
    <sheet name="IN - M" sheetId="22" r:id="rId21"/>
    <sheet name="IN - Q" sheetId="21" r:id="rId22"/>
    <sheet name="TH - M" sheetId="24" r:id="rId23"/>
    <sheet name="TH - Q" sheetId="25" r:id="rId24"/>
  </sheets>
  <externalReferences>
    <externalReference r:id="rId25"/>
    <externalReference r:id="rId26"/>
    <externalReference r:id="rId27"/>
    <externalReference r:id="rId28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0" i="12" l="1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158" i="23"/>
  <c r="M157" i="23"/>
  <c r="M156" i="23"/>
  <c r="M155" i="23"/>
  <c r="M154" i="23"/>
  <c r="M153" i="23"/>
  <c r="M152" i="23"/>
  <c r="M151" i="23"/>
  <c r="M150" i="23"/>
  <c r="M149" i="23"/>
  <c r="M148" i="23"/>
  <c r="M147" i="23"/>
  <c r="M146" i="23"/>
  <c r="M145" i="23"/>
  <c r="M144" i="23"/>
  <c r="M143" i="23"/>
  <c r="M142" i="23"/>
  <c r="M141" i="23"/>
  <c r="M140" i="23"/>
  <c r="M139" i="23"/>
  <c r="M138" i="23"/>
  <c r="M137" i="23"/>
  <c r="M136" i="23"/>
  <c r="M135" i="23"/>
  <c r="M134" i="23"/>
  <c r="M133" i="23"/>
  <c r="M132" i="23"/>
  <c r="M131" i="23"/>
  <c r="M130" i="23"/>
  <c r="M129" i="23"/>
  <c r="M128" i="23"/>
  <c r="M127" i="23"/>
  <c r="M126" i="23"/>
  <c r="M125" i="23"/>
  <c r="M124" i="23"/>
  <c r="M123" i="23"/>
  <c r="M122" i="23"/>
  <c r="M121" i="23"/>
  <c r="M120" i="23"/>
  <c r="M119" i="23"/>
  <c r="M118" i="23"/>
  <c r="M117" i="23"/>
  <c r="M116" i="23"/>
  <c r="M115" i="23"/>
  <c r="M114" i="23"/>
  <c r="M113" i="23"/>
  <c r="M112" i="23"/>
  <c r="M111" i="23"/>
  <c r="M110" i="23"/>
  <c r="M109" i="23"/>
  <c r="M108" i="23"/>
  <c r="M107" i="23"/>
  <c r="M106" i="23"/>
  <c r="M105" i="23"/>
  <c r="M104" i="23"/>
  <c r="M103" i="23"/>
  <c r="M102" i="23"/>
  <c r="M101" i="23"/>
  <c r="M100" i="23"/>
  <c r="M99" i="23"/>
  <c r="M98" i="23"/>
  <c r="M97" i="23"/>
  <c r="M96" i="23"/>
  <c r="M95" i="23"/>
  <c r="M94" i="23"/>
  <c r="M93" i="23"/>
  <c r="M92" i="23"/>
  <c r="M91" i="23"/>
  <c r="M90" i="23"/>
  <c r="M89" i="23"/>
  <c r="M88" i="23"/>
  <c r="M87" i="23"/>
  <c r="M86" i="23"/>
  <c r="M85" i="23"/>
  <c r="M84" i="23"/>
  <c r="M83" i="23"/>
  <c r="M82" i="23"/>
  <c r="M81" i="23"/>
  <c r="M80" i="23"/>
  <c r="M79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6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3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40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7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10" i="23"/>
  <c r="M9" i="23"/>
  <c r="M8" i="23"/>
  <c r="M7" i="23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N177" i="8"/>
  <c r="N178" i="8"/>
  <c r="N179" i="8"/>
  <c r="N180" i="8"/>
  <c r="O180" i="8" s="1"/>
  <c r="N181" i="8"/>
  <c r="O181" i="8" s="1"/>
  <c r="N182" i="8"/>
  <c r="N183" i="8"/>
  <c r="N184" i="8"/>
  <c r="O184" i="8" s="1"/>
  <c r="N185" i="8"/>
  <c r="O185" i="8" s="1"/>
  <c r="N186" i="8"/>
  <c r="O186" i="8" s="1"/>
  <c r="N187" i="8"/>
  <c r="O187" i="8" s="1"/>
  <c r="N188" i="8"/>
  <c r="O188" i="8" s="1"/>
  <c r="N189" i="8"/>
  <c r="O189" i="8" s="1"/>
  <c r="N190" i="8"/>
  <c r="N191" i="8"/>
  <c r="O191" i="8" s="1"/>
  <c r="N192" i="8"/>
  <c r="O192" i="8" s="1"/>
  <c r="N193" i="8"/>
  <c r="N194" i="8"/>
  <c r="N195" i="8"/>
  <c r="O195" i="8" s="1"/>
  <c r="N196" i="8"/>
  <c r="O196" i="8" s="1"/>
  <c r="N197" i="8"/>
  <c r="O197" i="8" s="1"/>
  <c r="N198" i="8"/>
  <c r="N199" i="8"/>
  <c r="N200" i="8"/>
  <c r="O200" i="8" s="1"/>
  <c r="N201" i="8"/>
  <c r="N202" i="8"/>
  <c r="O202" i="8" s="1"/>
  <c r="N203" i="8"/>
  <c r="N204" i="8"/>
  <c r="O204" i="8" s="1"/>
  <c r="N205" i="8"/>
  <c r="O205" i="8" s="1"/>
  <c r="N206" i="8"/>
  <c r="O206" i="8" s="1"/>
  <c r="N207" i="8"/>
  <c r="O207" i="8" s="1"/>
  <c r="N208" i="8"/>
  <c r="O208" i="8" s="1"/>
  <c r="N209" i="8"/>
  <c r="N210" i="8"/>
  <c r="O210" i="8" s="1"/>
  <c r="N211" i="8"/>
  <c r="O211" i="8" s="1"/>
  <c r="N212" i="8"/>
  <c r="O212" i="8" s="1"/>
  <c r="N213" i="8"/>
  <c r="O213" i="8" s="1"/>
  <c r="N214" i="8"/>
  <c r="O214" i="8" s="1"/>
  <c r="N215" i="8"/>
  <c r="O215" i="8" s="1"/>
  <c r="N216" i="8"/>
  <c r="O216" i="8" s="1"/>
  <c r="N217" i="8"/>
  <c r="O217" i="8" s="1"/>
  <c r="N218" i="8"/>
  <c r="N219" i="8"/>
  <c r="O219" i="8" s="1"/>
  <c r="N220" i="8"/>
  <c r="O220" i="8" s="1"/>
  <c r="N221" i="8"/>
  <c r="O221" i="8" s="1"/>
  <c r="N222" i="8"/>
  <c r="O222" i="8" s="1"/>
  <c r="N223" i="8"/>
  <c r="N224" i="8"/>
  <c r="O224" i="8" s="1"/>
  <c r="N225" i="8"/>
  <c r="N226" i="8"/>
  <c r="O226" i="8" s="1"/>
  <c r="N227" i="8"/>
  <c r="O227" i="8" s="1"/>
  <c r="N228" i="8"/>
  <c r="O228" i="8" s="1"/>
  <c r="N229" i="8"/>
  <c r="O229" i="8" s="1"/>
  <c r="N230" i="8"/>
  <c r="O230" i="8" s="1"/>
  <c r="N231" i="8"/>
  <c r="N232" i="8"/>
  <c r="O232" i="8" s="1"/>
  <c r="N233" i="8"/>
  <c r="O233" i="8" s="1"/>
  <c r="N234" i="8"/>
  <c r="O234" i="8" s="1"/>
  <c r="N235" i="8"/>
  <c r="N236" i="8"/>
  <c r="O236" i="8" s="1"/>
  <c r="N237" i="8"/>
  <c r="O237" i="8" s="1"/>
  <c r="N238" i="8"/>
  <c r="O238" i="8" s="1"/>
  <c r="N239" i="8"/>
  <c r="O239" i="8" s="1"/>
  <c r="N240" i="8"/>
  <c r="N241" i="8"/>
  <c r="O241" i="8" s="1"/>
  <c r="N242" i="8"/>
  <c r="O242" i="8" s="1"/>
  <c r="N243" i="8"/>
  <c r="O243" i="8" s="1"/>
  <c r="N244" i="8"/>
  <c r="O244" i="8" s="1"/>
  <c r="N245" i="8"/>
  <c r="O245" i="8" s="1"/>
  <c r="N246" i="8"/>
  <c r="O246" i="8" s="1"/>
  <c r="N247" i="8"/>
  <c r="O247" i="8" s="1"/>
  <c r="N248" i="8"/>
  <c r="O248" i="8" s="1"/>
  <c r="N249" i="8"/>
  <c r="O249" i="8" s="1"/>
  <c r="N250" i="8"/>
  <c r="O250" i="8" s="1"/>
  <c r="N251" i="8"/>
  <c r="N252" i="8"/>
  <c r="O252" i="8" s="1"/>
  <c r="N253" i="8"/>
  <c r="O253" i="8" s="1"/>
  <c r="N254" i="8"/>
  <c r="O254" i="8" s="1"/>
  <c r="N255" i="8"/>
  <c r="O255" i="8" s="1"/>
  <c r="N256" i="8"/>
  <c r="O256" i="8" s="1"/>
  <c r="N257" i="8"/>
  <c r="O257" i="8" s="1"/>
  <c r="N258" i="8"/>
  <c r="O258" i="8" s="1"/>
  <c r="N259" i="8"/>
  <c r="O259" i="8" s="1"/>
  <c r="N260" i="8"/>
  <c r="O260" i="8" s="1"/>
  <c r="N261" i="8"/>
  <c r="O261" i="8" s="1"/>
  <c r="N262" i="8"/>
  <c r="O262" i="8" s="1"/>
  <c r="N263" i="8"/>
  <c r="O263" i="8" s="1"/>
  <c r="N264" i="8"/>
  <c r="N265" i="8"/>
  <c r="O265" i="8" s="1"/>
  <c r="N266" i="8"/>
  <c r="O266" i="8" s="1"/>
  <c r="N267" i="8"/>
  <c r="O267" i="8" s="1"/>
  <c r="N268" i="8"/>
  <c r="O268" i="8" s="1"/>
  <c r="N63" i="8"/>
  <c r="N64" i="8"/>
  <c r="O64" i="8" s="1"/>
  <c r="N65" i="8"/>
  <c r="O65" i="8" s="1"/>
  <c r="N66" i="8"/>
  <c r="O66" i="8" s="1"/>
  <c r="N67" i="8"/>
  <c r="N68" i="8"/>
  <c r="N69" i="8"/>
  <c r="O69" i="8" s="1"/>
  <c r="N70" i="8"/>
  <c r="O70" i="8" s="1"/>
  <c r="N71" i="8"/>
  <c r="O71" i="8" s="1"/>
  <c r="N72" i="8"/>
  <c r="O72" i="8" s="1"/>
  <c r="N73" i="8"/>
  <c r="O73" i="8" s="1"/>
  <c r="N74" i="8"/>
  <c r="O74" i="8" s="1"/>
  <c r="N97" i="8"/>
  <c r="N98" i="8"/>
  <c r="N99" i="8"/>
  <c r="O99" i="8" s="1"/>
  <c r="N100" i="8"/>
  <c r="O100" i="8" s="1"/>
  <c r="N101" i="8"/>
  <c r="O101" i="8" s="1"/>
  <c r="N102" i="8"/>
  <c r="N103" i="8"/>
  <c r="O103" i="8" s="1"/>
  <c r="N104" i="8"/>
  <c r="O104" i="8" s="1"/>
  <c r="N105" i="8"/>
  <c r="N106" i="8"/>
  <c r="O106" i="8" s="1"/>
  <c r="N107" i="8"/>
  <c r="N108" i="8"/>
  <c r="N109" i="8"/>
  <c r="O109" i="8" s="1"/>
  <c r="N110" i="8"/>
  <c r="O110" i="8" s="1"/>
  <c r="N111" i="8"/>
  <c r="N112" i="8"/>
  <c r="O112" i="8" s="1"/>
  <c r="N113" i="8"/>
  <c r="O113" i="8" s="1"/>
  <c r="N114" i="8"/>
  <c r="O114" i="8" s="1"/>
  <c r="N115" i="8"/>
  <c r="O115" i="8" s="1"/>
  <c r="N116" i="8"/>
  <c r="O116" i="8" s="1"/>
  <c r="N117" i="8"/>
  <c r="O117" i="8" s="1"/>
  <c r="N118" i="8"/>
  <c r="O118" i="8" s="1"/>
  <c r="N119" i="8"/>
  <c r="N120" i="8"/>
  <c r="O120" i="8" s="1"/>
  <c r="N121" i="8"/>
  <c r="O121" i="8" s="1"/>
  <c r="N122" i="8"/>
  <c r="N123" i="8"/>
  <c r="O123" i="8" s="1"/>
  <c r="N124" i="8"/>
  <c r="O124" i="8" s="1"/>
  <c r="N125" i="8"/>
  <c r="N126" i="8"/>
  <c r="O126" i="8" s="1"/>
  <c r="N127" i="8"/>
  <c r="O127" i="8" s="1"/>
  <c r="N128" i="8"/>
  <c r="O128" i="8" s="1"/>
  <c r="N129" i="8"/>
  <c r="N130" i="8"/>
  <c r="O130" i="8" s="1"/>
  <c r="N131" i="8"/>
  <c r="O131" i="8" s="1"/>
  <c r="N132" i="8"/>
  <c r="O132" i="8" s="1"/>
  <c r="N133" i="8"/>
  <c r="O133" i="8" s="1"/>
  <c r="N134" i="8"/>
  <c r="O134" i="8" s="1"/>
  <c r="N135" i="8"/>
  <c r="O135" i="8" s="1"/>
  <c r="N136" i="8"/>
  <c r="O136" i="8" s="1"/>
  <c r="N137" i="8"/>
  <c r="O137" i="8" s="1"/>
  <c r="N138" i="8"/>
  <c r="O138" i="8" s="1"/>
  <c r="N139" i="8"/>
  <c r="N140" i="8"/>
  <c r="O140" i="8" s="1"/>
  <c r="N141" i="8"/>
  <c r="O141" i="8" s="1"/>
  <c r="N142" i="8"/>
  <c r="O142" i="8" s="1"/>
  <c r="N143" i="8"/>
  <c r="O143" i="8" s="1"/>
  <c r="N144" i="8"/>
  <c r="N145" i="8"/>
  <c r="O145" i="8" s="1"/>
  <c r="N146" i="8"/>
  <c r="O146" i="8" s="1"/>
  <c r="N147" i="8"/>
  <c r="N148" i="8"/>
  <c r="O148" i="8" s="1"/>
  <c r="N149" i="8"/>
  <c r="N150" i="8"/>
  <c r="O150" i="8" s="1"/>
  <c r="N151" i="8"/>
  <c r="O151" i="8" s="1"/>
  <c r="N152" i="8"/>
  <c r="O152" i="8" s="1"/>
  <c r="N153" i="8"/>
  <c r="O153" i="8" s="1"/>
  <c r="N154" i="8"/>
  <c r="O154" i="8" s="1"/>
  <c r="N155" i="8"/>
  <c r="O155" i="8" s="1"/>
  <c r="N156" i="8"/>
  <c r="O156" i="8" s="1"/>
  <c r="N157" i="8"/>
  <c r="O157" i="8" s="1"/>
  <c r="N158" i="8"/>
  <c r="O158" i="8" s="1"/>
  <c r="N159" i="8"/>
  <c r="O159" i="8" s="1"/>
  <c r="N160" i="8"/>
  <c r="O160" i="8" s="1"/>
  <c r="N161" i="8"/>
  <c r="O161" i="8" s="1"/>
  <c r="N162" i="8"/>
  <c r="O162" i="8" s="1"/>
  <c r="N163" i="8"/>
  <c r="N164" i="8"/>
  <c r="O164" i="8" s="1"/>
  <c r="N165" i="8"/>
  <c r="O165" i="8" s="1"/>
  <c r="N166" i="8"/>
  <c r="O166" i="8" s="1"/>
  <c r="N167" i="8"/>
  <c r="N168" i="8"/>
  <c r="O168" i="8" s="1"/>
  <c r="N169" i="8"/>
  <c r="N170" i="8"/>
  <c r="O170" i="8" s="1"/>
  <c r="N171" i="8"/>
  <c r="O171" i="8" s="1"/>
  <c r="N172" i="8"/>
  <c r="O172" i="8" s="1"/>
  <c r="N173" i="8"/>
  <c r="O173" i="8" s="1"/>
  <c r="N174" i="8"/>
  <c r="O174" i="8" s="1"/>
  <c r="N175" i="8"/>
  <c r="O175" i="8" s="1"/>
  <c r="N176" i="8"/>
  <c r="H268" i="8"/>
  <c r="I620" i="9"/>
  <c r="J620" i="9" s="1"/>
  <c r="H620" i="9"/>
  <c r="H632" i="9" s="1"/>
  <c r="I619" i="9"/>
  <c r="J619" i="9" s="1"/>
  <c r="H619" i="9"/>
  <c r="H631" i="9" s="1"/>
  <c r="F268" i="8"/>
  <c r="I618" i="9"/>
  <c r="J618" i="9" s="1"/>
  <c r="L268" i="8" s="1"/>
  <c r="I268" i="8"/>
  <c r="I617" i="9"/>
  <c r="J617" i="9" s="1"/>
  <c r="H617" i="9"/>
  <c r="H629" i="9" s="1"/>
  <c r="I616" i="9"/>
  <c r="J616" i="9" s="1"/>
  <c r="L267" i="8" s="1"/>
  <c r="H616" i="9"/>
  <c r="H628" i="9" s="1"/>
  <c r="K267" i="8"/>
  <c r="D267" i="8"/>
  <c r="C267" i="8"/>
  <c r="L266" i="8"/>
  <c r="K266" i="8"/>
  <c r="D266" i="8"/>
  <c r="C266" i="8"/>
  <c r="L265" i="8"/>
  <c r="K265" i="8"/>
  <c r="D265" i="8"/>
  <c r="C265" i="8"/>
  <c r="G813" i="13"/>
  <c r="G814" i="13"/>
  <c r="G815" i="13"/>
  <c r="G816" i="13"/>
  <c r="G817" i="13"/>
  <c r="G818" i="13"/>
  <c r="G819" i="13"/>
  <c r="G820" i="13"/>
  <c r="G821" i="13"/>
  <c r="G822" i="13"/>
  <c r="G823" i="13"/>
  <c r="G812" i="13"/>
  <c r="G811" i="13"/>
  <c r="G810" i="13"/>
  <c r="G809" i="13"/>
  <c r="G807" i="13"/>
  <c r="G806" i="13"/>
  <c r="G805" i="13"/>
  <c r="G804" i="13"/>
  <c r="G803" i="13"/>
  <c r="G802" i="13"/>
  <c r="G801" i="13"/>
  <c r="G800" i="13"/>
  <c r="G799" i="13"/>
  <c r="G798" i="13"/>
  <c r="G797" i="13"/>
  <c r="G796" i="13"/>
  <c r="G795" i="13"/>
  <c r="G794" i="13"/>
  <c r="G793" i="13"/>
  <c r="G792" i="13"/>
  <c r="G791" i="13"/>
  <c r="G790" i="13"/>
  <c r="G789" i="13"/>
  <c r="G788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70" i="13"/>
  <c r="G769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8" i="13"/>
  <c r="G737" i="13"/>
  <c r="G736" i="13"/>
  <c r="G735" i="13"/>
  <c r="G734" i="13"/>
  <c r="G733" i="13"/>
  <c r="G732" i="13"/>
  <c r="G731" i="13"/>
  <c r="G730" i="13"/>
  <c r="G729" i="13"/>
  <c r="G728" i="13"/>
  <c r="G727" i="13"/>
  <c r="G726" i="13"/>
  <c r="G725" i="13"/>
  <c r="G724" i="13"/>
  <c r="G723" i="13"/>
  <c r="G722" i="13"/>
  <c r="G721" i="13"/>
  <c r="G720" i="13"/>
  <c r="G719" i="13"/>
  <c r="G718" i="13"/>
  <c r="G717" i="13"/>
  <c r="G716" i="13"/>
  <c r="G715" i="13"/>
  <c r="G714" i="13"/>
  <c r="G713" i="13"/>
  <c r="G712" i="13"/>
  <c r="G711" i="13"/>
  <c r="G710" i="13"/>
  <c r="G709" i="13"/>
  <c r="G708" i="13"/>
  <c r="G707" i="13"/>
  <c r="G706" i="13"/>
  <c r="G705" i="13"/>
  <c r="G704" i="13"/>
  <c r="G703" i="13"/>
  <c r="G7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4" i="13"/>
  <c r="G673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2" i="13"/>
  <c r="G641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10" i="13"/>
  <c r="G609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8" i="13"/>
  <c r="G577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4" i="13"/>
  <c r="G513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808" i="13"/>
  <c r="E804" i="13"/>
  <c r="F810" i="13"/>
  <c r="F811" i="13"/>
  <c r="K270" i="12"/>
  <c r="K271" i="12"/>
  <c r="C812" i="13"/>
  <c r="C811" i="13"/>
  <c r="N272" i="12"/>
  <c r="P271" i="12"/>
  <c r="N271" i="12"/>
  <c r="M271" i="12"/>
  <c r="L271" i="12"/>
  <c r="G271" i="12"/>
  <c r="E271" i="12"/>
  <c r="D271" i="12"/>
  <c r="C271" i="12"/>
  <c r="P270" i="12"/>
  <c r="N270" i="12"/>
  <c r="M270" i="12"/>
  <c r="L270" i="12"/>
  <c r="G270" i="12"/>
  <c r="E270" i="12"/>
  <c r="D270" i="12"/>
  <c r="C270" i="12"/>
  <c r="S316" i="3"/>
  <c r="R316" i="3"/>
  <c r="L316" i="3"/>
  <c r="I316" i="3"/>
  <c r="S315" i="3"/>
  <c r="N315" i="3"/>
  <c r="L315" i="3"/>
  <c r="I315" i="3"/>
  <c r="J315" i="3" s="1"/>
  <c r="K315" i="3" s="1"/>
  <c r="H315" i="3"/>
  <c r="F315" i="3"/>
  <c r="E315" i="3"/>
  <c r="D315" i="3"/>
  <c r="C315" i="3"/>
  <c r="J1" i="7"/>
  <c r="I1" i="7"/>
  <c r="C1" i="7"/>
  <c r="Q2" i="1"/>
  <c r="O2" i="1"/>
  <c r="N2" i="1"/>
  <c r="M2" i="1"/>
  <c r="C2" i="1"/>
  <c r="BI2" i="2"/>
  <c r="BG2" i="2"/>
  <c r="BF2" i="2"/>
  <c r="BE2" i="2"/>
  <c r="AZ2" i="2"/>
  <c r="AV2" i="2"/>
  <c r="AT2" i="2"/>
  <c r="AN2" i="2"/>
  <c r="AH2" i="2"/>
  <c r="AF2" i="2"/>
  <c r="AB2" i="2"/>
  <c r="Y2" i="2"/>
  <c r="R2" i="2"/>
  <c r="P2" i="2"/>
  <c r="O2" i="2"/>
  <c r="M2" i="2"/>
  <c r="K2" i="2"/>
  <c r="J2" i="2"/>
  <c r="I2" i="2"/>
  <c r="E2" i="2"/>
  <c r="D2" i="2"/>
  <c r="C2" i="2"/>
  <c r="F208" i="15"/>
  <c r="C943" i="4"/>
  <c r="C942" i="4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G558" i="6"/>
  <c r="G557" i="6"/>
  <c r="O187" i="5"/>
  <c r="M187" i="5"/>
  <c r="F187" i="5"/>
  <c r="C187" i="5"/>
  <c r="O209" i="8" l="1"/>
  <c r="O149" i="8"/>
  <c r="O178" i="8"/>
  <c r="O218" i="8"/>
  <c r="O167" i="8"/>
  <c r="O179" i="8"/>
  <c r="O193" i="8"/>
  <c r="O251" i="8"/>
  <c r="O264" i="8"/>
  <c r="O111" i="8"/>
  <c r="O139" i="8"/>
  <c r="O144" i="8"/>
  <c r="O147" i="8"/>
  <c r="O182" i="8"/>
  <c r="O240" i="8"/>
  <c r="O98" i="8"/>
  <c r="O201" i="8"/>
  <c r="O198" i="8"/>
  <c r="O67" i="8"/>
  <c r="O125" i="8"/>
  <c r="O183" i="8"/>
  <c r="O107" i="8"/>
  <c r="O102" i="8"/>
  <c r="O203" i="8"/>
  <c r="O190" i="8"/>
  <c r="O194" i="8"/>
  <c r="O235" i="8"/>
  <c r="O108" i="8"/>
  <c r="O199" i="8"/>
  <c r="O225" i="8"/>
  <c r="N75" i="8"/>
  <c r="O75" i="8" s="1"/>
  <c r="N76" i="8"/>
  <c r="N77" i="8"/>
  <c r="N78" i="8"/>
  <c r="O78" i="8" s="1"/>
  <c r="N79" i="8"/>
  <c r="O79" i="8" s="1"/>
  <c r="N80" i="8"/>
  <c r="N81" i="8"/>
  <c r="O81" i="8" s="1"/>
  <c r="N82" i="8"/>
  <c r="N83" i="8"/>
  <c r="O83" i="8" s="1"/>
  <c r="N84" i="8"/>
  <c r="O84" i="8" s="1"/>
  <c r="N85" i="8"/>
  <c r="O85" i="8" s="1"/>
  <c r="N86" i="8"/>
  <c r="O86" i="8" s="1"/>
  <c r="N87" i="8"/>
  <c r="N88" i="8"/>
  <c r="O88" i="8" s="1"/>
  <c r="N89" i="8"/>
  <c r="N90" i="8"/>
  <c r="O90" i="8" s="1"/>
  <c r="N91" i="8"/>
  <c r="O91" i="8" s="1"/>
  <c r="N92" i="8"/>
  <c r="O92" i="8" s="1"/>
  <c r="N93" i="8"/>
  <c r="N94" i="8"/>
  <c r="O94" i="8" s="1"/>
  <c r="N95" i="8"/>
  <c r="O95" i="8" s="1"/>
  <c r="N96" i="8"/>
  <c r="O223" i="8"/>
  <c r="O231" i="8"/>
  <c r="O177" i="8"/>
  <c r="O176" i="8"/>
  <c r="H618" i="9"/>
  <c r="G268" i="8"/>
  <c r="O169" i="8"/>
  <c r="O105" i="8"/>
  <c r="O119" i="8"/>
  <c r="O163" i="8"/>
  <c r="O122" i="8"/>
  <c r="O129" i="8"/>
  <c r="O68" i="8"/>
  <c r="G827" i="13"/>
  <c r="G829" i="13"/>
  <c r="G830" i="13"/>
  <c r="G826" i="13"/>
  <c r="H640" i="9"/>
  <c r="H641" i="9"/>
  <c r="H643" i="9"/>
  <c r="H644" i="9"/>
  <c r="H630" i="9"/>
  <c r="M268" i="8"/>
  <c r="G831" i="13"/>
  <c r="G832" i="13"/>
  <c r="G833" i="13"/>
  <c r="G834" i="13"/>
  <c r="G835" i="13"/>
  <c r="P273" i="12"/>
  <c r="G825" i="13"/>
  <c r="P274" i="12"/>
  <c r="G828" i="13"/>
  <c r="G824" i="13"/>
  <c r="P272" i="12"/>
  <c r="P275" i="12"/>
  <c r="H271" i="12"/>
  <c r="O89" i="8" l="1"/>
  <c r="O77" i="8"/>
  <c r="O80" i="8"/>
  <c r="O76" i="8"/>
  <c r="O96" i="8"/>
  <c r="O97" i="8"/>
  <c r="O93" i="8"/>
  <c r="O82" i="8"/>
  <c r="O87" i="8"/>
  <c r="P279" i="12"/>
  <c r="H642" i="9"/>
  <c r="M276" i="8" s="1"/>
  <c r="M272" i="8"/>
  <c r="G836" i="13"/>
  <c r="P280" i="12" s="1"/>
  <c r="P276" i="12"/>
  <c r="G93" i="25" l="1"/>
  <c r="H121" i="21"/>
  <c r="E122" i="21"/>
  <c r="H122" i="21"/>
  <c r="E123" i="21"/>
  <c r="H123" i="21"/>
  <c r="E357" i="22"/>
  <c r="E358" i="22"/>
  <c r="E359" i="22"/>
  <c r="E360" i="22"/>
  <c r="E361" i="22"/>
  <c r="E362" i="22"/>
  <c r="E363" i="22"/>
  <c r="E364" i="22"/>
  <c r="E365" i="22"/>
  <c r="E121" i="21"/>
  <c r="M315" i="14" l="1"/>
  <c r="L315" i="14"/>
  <c r="K315" i="14"/>
  <c r="J315" i="14"/>
  <c r="I315" i="14"/>
  <c r="G315" i="14"/>
  <c r="S315" i="14" s="1"/>
  <c r="F315" i="14"/>
  <c r="R315" i="14" s="1"/>
  <c r="E315" i="14"/>
  <c r="D315" i="14"/>
  <c r="C315" i="14"/>
  <c r="O315" i="14" s="1"/>
  <c r="M314" i="14"/>
  <c r="L314" i="14"/>
  <c r="K314" i="14"/>
  <c r="J314" i="14"/>
  <c r="I314" i="14"/>
  <c r="G314" i="14"/>
  <c r="S314" i="14" s="1"/>
  <c r="F314" i="14"/>
  <c r="R314" i="14" s="1"/>
  <c r="E314" i="14"/>
  <c r="Q314" i="14" s="1"/>
  <c r="D314" i="14"/>
  <c r="C314" i="14"/>
  <c r="O314" i="14" s="1"/>
  <c r="M313" i="14"/>
  <c r="L313" i="14"/>
  <c r="K313" i="14"/>
  <c r="J313" i="14"/>
  <c r="I313" i="14"/>
  <c r="G313" i="14"/>
  <c r="F313" i="14"/>
  <c r="E313" i="14"/>
  <c r="Q313" i="14" s="1"/>
  <c r="D313" i="14"/>
  <c r="C313" i="14"/>
  <c r="P277" i="12"/>
  <c r="L269" i="12"/>
  <c r="P278" i="12"/>
  <c r="F802" i="13"/>
  <c r="F803" i="13"/>
  <c r="F804" i="13"/>
  <c r="F805" i="13"/>
  <c r="F806" i="13"/>
  <c r="F807" i="13"/>
  <c r="F808" i="13"/>
  <c r="F809" i="13"/>
  <c r="J270" i="12"/>
  <c r="J271" i="12"/>
  <c r="J272" i="12"/>
  <c r="C809" i="13"/>
  <c r="C810" i="13"/>
  <c r="C805" i="13"/>
  <c r="C806" i="13"/>
  <c r="C807" i="13"/>
  <c r="C808" i="13"/>
  <c r="C269" i="12"/>
  <c r="D269" i="12"/>
  <c r="E269" i="12"/>
  <c r="I186" i="16"/>
  <c r="D186" i="16"/>
  <c r="Q315" i="14" l="1"/>
  <c r="O313" i="14"/>
  <c r="P315" i="14"/>
  <c r="U315" i="14" s="1"/>
  <c r="S313" i="14"/>
  <c r="R313" i="14"/>
  <c r="P269" i="12"/>
  <c r="K192" i="16"/>
  <c r="G187" i="16"/>
  <c r="F187" i="16"/>
  <c r="K193" i="16"/>
  <c r="K194" i="16"/>
  <c r="K190" i="16"/>
  <c r="K191" i="16"/>
  <c r="K187" i="16"/>
  <c r="K189" i="16"/>
  <c r="P314" i="14"/>
  <c r="U314" i="14" s="1"/>
  <c r="P313" i="14"/>
  <c r="U313" i="14" s="1"/>
  <c r="M269" i="12" s="1"/>
  <c r="G159" i="10" l="1"/>
  <c r="G158" i="10"/>
  <c r="F158" i="10"/>
  <c r="E158" i="10"/>
  <c r="D158" i="10"/>
  <c r="G156" i="23" l="1"/>
  <c r="G157" i="23"/>
  <c r="G158" i="23"/>
  <c r="G159" i="23"/>
  <c r="F156" i="23"/>
  <c r="F157" i="23"/>
  <c r="F158" i="23"/>
  <c r="F159" i="23"/>
  <c r="E158" i="23" l="1"/>
  <c r="D158" i="23"/>
  <c r="E157" i="23"/>
  <c r="D157" i="23"/>
  <c r="E156" i="23"/>
  <c r="D156" i="23"/>
  <c r="G555" i="6" l="1"/>
  <c r="E187" i="5" s="1"/>
  <c r="G556" i="6"/>
  <c r="N188" i="5" l="1"/>
  <c r="O184" i="5"/>
  <c r="O185" i="5"/>
  <c r="O186" i="5"/>
  <c r="C940" i="4" l="1"/>
  <c r="C941" i="4"/>
  <c r="H314" i="3" l="1"/>
  <c r="F314" i="3" l="1"/>
  <c r="F207" i="15" l="1"/>
  <c r="I613" i="9" l="1"/>
  <c r="J613" i="9" s="1"/>
  <c r="I614" i="9"/>
  <c r="J614" i="9" s="1"/>
  <c r="I615" i="9"/>
  <c r="J615" i="9" s="1"/>
  <c r="H266" i="8"/>
  <c r="H267" i="8"/>
  <c r="H611" i="9"/>
  <c r="H623" i="9" s="1"/>
  <c r="H635" i="9" s="1"/>
  <c r="I266" i="8"/>
  <c r="F266" i="8"/>
  <c r="H613" i="9"/>
  <c r="H625" i="9" s="1"/>
  <c r="H637" i="9" s="1"/>
  <c r="H614" i="9"/>
  <c r="H626" i="9" s="1"/>
  <c r="H638" i="9" s="1"/>
  <c r="I267" i="8"/>
  <c r="F267" i="8"/>
  <c r="H612" i="9" l="1"/>
  <c r="G266" i="8"/>
  <c r="H615" i="9"/>
  <c r="G267" i="8"/>
  <c r="M312" i="14"/>
  <c r="L312" i="14"/>
  <c r="K312" i="14"/>
  <c r="J312" i="14"/>
  <c r="I312" i="14"/>
  <c r="G312" i="14"/>
  <c r="F312" i="14"/>
  <c r="E312" i="14"/>
  <c r="D312" i="14"/>
  <c r="C312" i="14"/>
  <c r="P180" i="18"/>
  <c r="J178" i="18"/>
  <c r="K177" i="18"/>
  <c r="K178" i="18"/>
  <c r="H179" i="18"/>
  <c r="E177" i="18"/>
  <c r="E178" i="18"/>
  <c r="C178" i="18"/>
  <c r="I182" i="18"/>
  <c r="D177" i="18"/>
  <c r="E546" i="19"/>
  <c r="E541" i="19"/>
  <c r="E542" i="19"/>
  <c r="E543" i="19"/>
  <c r="E544" i="19"/>
  <c r="E545" i="19"/>
  <c r="D537" i="19"/>
  <c r="D538" i="19"/>
  <c r="D539" i="19"/>
  <c r="D540" i="19"/>
  <c r="D541" i="19"/>
  <c r="D542" i="19"/>
  <c r="D543" i="19"/>
  <c r="K179" i="18" s="1"/>
  <c r="D544" i="19"/>
  <c r="C539" i="19"/>
  <c r="C540" i="19"/>
  <c r="F178" i="18" s="1"/>
  <c r="C541" i="19"/>
  <c r="C542" i="19"/>
  <c r="C543" i="19"/>
  <c r="C544" i="19"/>
  <c r="C545" i="19"/>
  <c r="C106" i="25"/>
  <c r="E104" i="25"/>
  <c r="E105" i="25"/>
  <c r="G554" i="6"/>
  <c r="E313" i="3"/>
  <c r="E314" i="3"/>
  <c r="I314" i="3"/>
  <c r="H624" i="9" l="1"/>
  <c r="M266" i="8"/>
  <c r="H627" i="9"/>
  <c r="M267" i="8"/>
  <c r="S312" i="14"/>
  <c r="F179" i="18"/>
  <c r="M179" i="18" s="1"/>
  <c r="I184" i="18"/>
  <c r="D178" i="18"/>
  <c r="D123" i="21"/>
  <c r="J179" i="18"/>
  <c r="D122" i="21"/>
  <c r="G179" i="18"/>
  <c r="P179" i="18"/>
  <c r="P178" i="18"/>
  <c r="J187" i="5"/>
  <c r="J185" i="18"/>
  <c r="I179" i="18"/>
  <c r="J186" i="18"/>
  <c r="I186" i="18"/>
  <c r="I185" i="18"/>
  <c r="J184" i="18"/>
  <c r="D105" i="25"/>
  <c r="D121" i="21"/>
  <c r="G178" i="18"/>
  <c r="J183" i="18"/>
  <c r="I183" i="18"/>
  <c r="C105" i="25"/>
  <c r="I178" i="18"/>
  <c r="J181" i="18"/>
  <c r="I181" i="18"/>
  <c r="D106" i="25"/>
  <c r="D179" i="18"/>
  <c r="J182" i="18"/>
  <c r="R267" i="8"/>
  <c r="Q312" i="14"/>
  <c r="O312" i="14"/>
  <c r="R312" i="14"/>
  <c r="P312" i="14"/>
  <c r="U312" i="14" s="1"/>
  <c r="M268" i="12" s="1"/>
  <c r="I312" i="3"/>
  <c r="I313" i="3"/>
  <c r="J313" i="3" s="1"/>
  <c r="H636" i="9" l="1"/>
  <c r="M274" i="8" s="1"/>
  <c r="M270" i="8"/>
  <c r="H639" i="9"/>
  <c r="M275" i="8" s="1"/>
  <c r="M271" i="8"/>
  <c r="N179" i="18"/>
  <c r="Q179" i="18"/>
  <c r="Q180" i="18"/>
  <c r="J314" i="3"/>
  <c r="S314" i="3"/>
  <c r="R315" i="3"/>
  <c r="C934" i="4"/>
  <c r="C935" i="4"/>
  <c r="C936" i="4"/>
  <c r="L314" i="3" s="1"/>
  <c r="C937" i="4"/>
  <c r="C938" i="4"/>
  <c r="C939" i="4"/>
  <c r="N314" i="3"/>
  <c r="R314" i="3" l="1"/>
  <c r="F206" i="15"/>
  <c r="F205" i="15"/>
  <c r="F204" i="15"/>
  <c r="S313" i="3"/>
  <c r="N313" i="3"/>
  <c r="S312" i="3"/>
  <c r="N312" i="3"/>
  <c r="H313" i="3"/>
  <c r="F313" i="3"/>
  <c r="D314" i="3"/>
  <c r="D313" i="3"/>
  <c r="C314" i="3"/>
  <c r="M186" i="5"/>
  <c r="M185" i="5"/>
  <c r="F186" i="5"/>
  <c r="I187" i="5"/>
  <c r="N187" i="5"/>
  <c r="G549" i="6"/>
  <c r="G550" i="6"/>
  <c r="G551" i="6"/>
  <c r="G552" i="6"/>
  <c r="G553" i="6"/>
  <c r="H187" i="5"/>
  <c r="G18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G186" i="5" l="1"/>
  <c r="E186" i="5"/>
  <c r="E185" i="5"/>
  <c r="I186" i="5"/>
  <c r="I185" i="5"/>
  <c r="J186" i="5"/>
  <c r="H186" i="5"/>
  <c r="C186" i="5"/>
  <c r="N158" i="10"/>
  <c r="F186" i="16"/>
  <c r="N158" i="23" l="1"/>
  <c r="N159" i="10"/>
  <c r="N159" i="23"/>
  <c r="K185" i="16"/>
  <c r="I185" i="16"/>
  <c r="D185" i="16"/>
  <c r="C177" i="18"/>
  <c r="C313" i="3"/>
  <c r="D157" i="10"/>
  <c r="E157" i="10"/>
  <c r="F157" i="10"/>
  <c r="G157" i="10"/>
  <c r="H178" i="18"/>
  <c r="E540" i="19"/>
  <c r="K186" i="16" l="1"/>
  <c r="I612" i="9"/>
  <c r="J612" i="9" s="1"/>
  <c r="N186" i="5" l="1"/>
  <c r="C804" i="13" l="1"/>
  <c r="C803" i="13"/>
  <c r="E539" i="19"/>
  <c r="I611" i="9" l="1"/>
  <c r="J611" i="9" s="1"/>
  <c r="D264" i="8" l="1"/>
  <c r="F185" i="5"/>
  <c r="D156" i="10" l="1"/>
  <c r="P177" i="18"/>
  <c r="E538" i="19"/>
  <c r="C538" i="19"/>
  <c r="Q178" i="18" l="1"/>
  <c r="F800" i="13"/>
  <c r="F801" i="13"/>
  <c r="G269" i="12" s="1"/>
  <c r="H270" i="12" s="1"/>
  <c r="C801" i="13"/>
  <c r="C802" i="13"/>
  <c r="K269" i="12" l="1"/>
  <c r="J269" i="12"/>
  <c r="N269" i="12"/>
  <c r="D268" i="12"/>
  <c r="I184" i="16" l="1"/>
  <c r="D184" i="16"/>
  <c r="N157" i="10"/>
  <c r="I265" i="8"/>
  <c r="I609" i="9"/>
  <c r="J609" i="9" s="1"/>
  <c r="I610" i="9"/>
  <c r="J610" i="9" s="1"/>
  <c r="H265" i="8"/>
  <c r="F265" i="8"/>
  <c r="H610" i="9"/>
  <c r="H622" i="9" s="1"/>
  <c r="H634" i="9" s="1"/>
  <c r="K264" i="8"/>
  <c r="J185" i="5"/>
  <c r="G548" i="6"/>
  <c r="N185" i="5"/>
  <c r="H185" i="5"/>
  <c r="E312" i="3"/>
  <c r="D155" i="10"/>
  <c r="E156" i="10"/>
  <c r="F156" i="10"/>
  <c r="G156" i="10"/>
  <c r="C312" i="3"/>
  <c r="D312" i="3"/>
  <c r="G177" i="18"/>
  <c r="E535" i="19"/>
  <c r="E536" i="19"/>
  <c r="E537" i="19"/>
  <c r="H177" i="18" s="1"/>
  <c r="D534" i="19"/>
  <c r="D535" i="19"/>
  <c r="D536" i="19"/>
  <c r="C535" i="19"/>
  <c r="C536" i="19"/>
  <c r="C537" i="19"/>
  <c r="F177" i="18" s="1"/>
  <c r="E175" i="18"/>
  <c r="E176" i="18"/>
  <c r="C176" i="18"/>
  <c r="H609" i="9" l="1"/>
  <c r="G265" i="8"/>
  <c r="K176" i="18"/>
  <c r="N157" i="23"/>
  <c r="M178" i="18"/>
  <c r="N178" i="18"/>
  <c r="F185" i="16"/>
  <c r="G547" i="6"/>
  <c r="G185" i="5"/>
  <c r="M184" i="5"/>
  <c r="R313" i="3"/>
  <c r="C932" i="4"/>
  <c r="C933" i="4"/>
  <c r="L313" i="3" s="1"/>
  <c r="F312" i="3"/>
  <c r="H312" i="3"/>
  <c r="H621" i="9" l="1"/>
  <c r="M265" i="8"/>
  <c r="R266" i="8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3" i="25"/>
  <c r="G83" i="25"/>
  <c r="G84" i="25"/>
  <c r="G85" i="25"/>
  <c r="G86" i="25"/>
  <c r="G87" i="25"/>
  <c r="G88" i="25"/>
  <c r="G89" i="25"/>
  <c r="G90" i="25"/>
  <c r="G91" i="25"/>
  <c r="G92" i="25"/>
  <c r="G82" i="25"/>
  <c r="D104" i="25"/>
  <c r="C104" i="25"/>
  <c r="G155" i="23"/>
  <c r="F155" i="23"/>
  <c r="E155" i="23"/>
  <c r="D155" i="23"/>
  <c r="G154" i="23"/>
  <c r="F154" i="23"/>
  <c r="E154" i="23"/>
  <c r="D154" i="23"/>
  <c r="G153" i="23"/>
  <c r="F153" i="23"/>
  <c r="E153" i="23"/>
  <c r="D153" i="23"/>
  <c r="G152" i="23"/>
  <c r="F152" i="23"/>
  <c r="E152" i="23"/>
  <c r="D152" i="23"/>
  <c r="G151" i="23"/>
  <c r="F151" i="23"/>
  <c r="E151" i="23"/>
  <c r="D151" i="23"/>
  <c r="G150" i="23"/>
  <c r="F150" i="23"/>
  <c r="E150" i="23"/>
  <c r="D150" i="23"/>
  <c r="G149" i="23"/>
  <c r="F149" i="23"/>
  <c r="E149" i="23"/>
  <c r="D149" i="23"/>
  <c r="G148" i="23"/>
  <c r="F148" i="23"/>
  <c r="E148" i="23"/>
  <c r="D148" i="23"/>
  <c r="G147" i="23"/>
  <c r="F147" i="23"/>
  <c r="E147" i="23"/>
  <c r="D147" i="23"/>
  <c r="J146" i="23"/>
  <c r="G146" i="23"/>
  <c r="F146" i="23"/>
  <c r="E146" i="23"/>
  <c r="D146" i="23"/>
  <c r="J145" i="23"/>
  <c r="G145" i="23"/>
  <c r="F145" i="23"/>
  <c r="E145" i="23"/>
  <c r="D145" i="23"/>
  <c r="J144" i="23"/>
  <c r="G144" i="23"/>
  <c r="F144" i="23"/>
  <c r="E144" i="23"/>
  <c r="D144" i="23"/>
  <c r="J143" i="23"/>
  <c r="G143" i="23"/>
  <c r="F143" i="23"/>
  <c r="E143" i="23"/>
  <c r="D143" i="23"/>
  <c r="J142" i="23"/>
  <c r="G142" i="23"/>
  <c r="F142" i="23"/>
  <c r="E142" i="23"/>
  <c r="D142" i="23"/>
  <c r="J141" i="23"/>
  <c r="G141" i="23"/>
  <c r="F141" i="23"/>
  <c r="E141" i="23"/>
  <c r="D141" i="23"/>
  <c r="J140" i="23"/>
  <c r="G140" i="23"/>
  <c r="F140" i="23"/>
  <c r="E140" i="23"/>
  <c r="D140" i="23"/>
  <c r="J139" i="23"/>
  <c r="G139" i="23"/>
  <c r="F139" i="23"/>
  <c r="E139" i="23"/>
  <c r="D139" i="23"/>
  <c r="J138" i="23"/>
  <c r="G138" i="23"/>
  <c r="F138" i="23"/>
  <c r="E138" i="23"/>
  <c r="D138" i="23"/>
  <c r="J137" i="23"/>
  <c r="G137" i="23"/>
  <c r="F137" i="23"/>
  <c r="E137" i="23"/>
  <c r="D137" i="23"/>
  <c r="J136" i="23"/>
  <c r="G136" i="23"/>
  <c r="F136" i="23"/>
  <c r="E136" i="23"/>
  <c r="D136" i="23"/>
  <c r="J135" i="23"/>
  <c r="G135" i="23"/>
  <c r="F135" i="23"/>
  <c r="E135" i="23"/>
  <c r="D135" i="23"/>
  <c r="G134" i="23"/>
  <c r="F134" i="23"/>
  <c r="E134" i="23"/>
  <c r="D134" i="23"/>
  <c r="G133" i="23"/>
  <c r="F133" i="23"/>
  <c r="E133" i="23"/>
  <c r="D133" i="23"/>
  <c r="G132" i="23"/>
  <c r="F132" i="23"/>
  <c r="E132" i="23"/>
  <c r="D132" i="23"/>
  <c r="G131" i="23"/>
  <c r="F131" i="23"/>
  <c r="E131" i="23"/>
  <c r="D131" i="23"/>
  <c r="G130" i="23"/>
  <c r="F130" i="23"/>
  <c r="E130" i="23"/>
  <c r="D130" i="23"/>
  <c r="G129" i="23"/>
  <c r="F129" i="23"/>
  <c r="E129" i="23"/>
  <c r="D129" i="23"/>
  <c r="G128" i="23"/>
  <c r="F128" i="23"/>
  <c r="E128" i="23"/>
  <c r="D128" i="23"/>
  <c r="G127" i="23"/>
  <c r="F127" i="23"/>
  <c r="E127" i="23"/>
  <c r="D127" i="23"/>
  <c r="G126" i="23"/>
  <c r="F126" i="23"/>
  <c r="E126" i="23"/>
  <c r="D126" i="23"/>
  <c r="G125" i="23"/>
  <c r="F125" i="23"/>
  <c r="E125" i="23"/>
  <c r="D125" i="23"/>
  <c r="G124" i="23"/>
  <c r="F124" i="23"/>
  <c r="E124" i="23"/>
  <c r="D124" i="23"/>
  <c r="G123" i="23"/>
  <c r="F123" i="23"/>
  <c r="E123" i="23"/>
  <c r="D123" i="23"/>
  <c r="G122" i="23"/>
  <c r="F122" i="23"/>
  <c r="E122" i="23"/>
  <c r="D122" i="23"/>
  <c r="G121" i="23"/>
  <c r="F121" i="23"/>
  <c r="E121" i="23"/>
  <c r="D121" i="23"/>
  <c r="G120" i="23"/>
  <c r="F120" i="23"/>
  <c r="E120" i="23"/>
  <c r="D120" i="23"/>
  <c r="G119" i="23"/>
  <c r="F119" i="23"/>
  <c r="E119" i="23"/>
  <c r="D119" i="23"/>
  <c r="G118" i="23"/>
  <c r="F118" i="23"/>
  <c r="E118" i="23"/>
  <c r="D118" i="23"/>
  <c r="G117" i="23"/>
  <c r="F117" i="23"/>
  <c r="E117" i="23"/>
  <c r="D117" i="23"/>
  <c r="G116" i="23"/>
  <c r="F116" i="23"/>
  <c r="E116" i="23"/>
  <c r="D116" i="23"/>
  <c r="G115" i="23"/>
  <c r="F115" i="23"/>
  <c r="E115" i="23"/>
  <c r="D115" i="23"/>
  <c r="G114" i="23"/>
  <c r="F114" i="23"/>
  <c r="E114" i="23"/>
  <c r="D114" i="23"/>
  <c r="G113" i="23"/>
  <c r="F113" i="23"/>
  <c r="E113" i="23"/>
  <c r="D113" i="23"/>
  <c r="G112" i="23"/>
  <c r="F112" i="23"/>
  <c r="E112" i="23"/>
  <c r="D112" i="23"/>
  <c r="G111" i="23"/>
  <c r="F111" i="23"/>
  <c r="E111" i="23"/>
  <c r="D111" i="23"/>
  <c r="G110" i="23"/>
  <c r="F110" i="23"/>
  <c r="E110" i="23"/>
  <c r="D110" i="23"/>
  <c r="G109" i="23"/>
  <c r="F109" i="23"/>
  <c r="E109" i="23"/>
  <c r="D109" i="23"/>
  <c r="G108" i="23"/>
  <c r="F108" i="23"/>
  <c r="E108" i="23"/>
  <c r="D108" i="23"/>
  <c r="G107" i="23"/>
  <c r="F107" i="23"/>
  <c r="E107" i="23"/>
  <c r="D107" i="23"/>
  <c r="G106" i="23"/>
  <c r="F106" i="23"/>
  <c r="E106" i="23"/>
  <c r="D106" i="23"/>
  <c r="G105" i="23"/>
  <c r="F105" i="23"/>
  <c r="E105" i="23"/>
  <c r="D105" i="23"/>
  <c r="G104" i="23"/>
  <c r="F104" i="23"/>
  <c r="E104" i="23"/>
  <c r="D104" i="23"/>
  <c r="G103" i="23"/>
  <c r="F103" i="23"/>
  <c r="E103" i="23"/>
  <c r="D103" i="23"/>
  <c r="G102" i="23"/>
  <c r="F102" i="23"/>
  <c r="E102" i="23"/>
  <c r="D102" i="23"/>
  <c r="G101" i="23"/>
  <c r="F101" i="23"/>
  <c r="E101" i="23"/>
  <c r="D101" i="23"/>
  <c r="G100" i="23"/>
  <c r="F100" i="23"/>
  <c r="E100" i="23"/>
  <c r="D100" i="23"/>
  <c r="G99" i="23"/>
  <c r="F99" i="23"/>
  <c r="E99" i="23"/>
  <c r="D99" i="23"/>
  <c r="G98" i="23"/>
  <c r="F98" i="23"/>
  <c r="E98" i="23"/>
  <c r="D98" i="23"/>
  <c r="G97" i="23"/>
  <c r="F97" i="23"/>
  <c r="E97" i="23"/>
  <c r="D97" i="23"/>
  <c r="G96" i="23"/>
  <c r="F96" i="23"/>
  <c r="E96" i="23"/>
  <c r="D96" i="23"/>
  <c r="G95" i="23"/>
  <c r="F95" i="23"/>
  <c r="E95" i="23"/>
  <c r="D95" i="23"/>
  <c r="G94" i="23"/>
  <c r="F94" i="23"/>
  <c r="E94" i="23"/>
  <c r="D94" i="23"/>
  <c r="G93" i="23"/>
  <c r="F93" i="23"/>
  <c r="E93" i="23"/>
  <c r="D93" i="23"/>
  <c r="G92" i="23"/>
  <c r="F92" i="23"/>
  <c r="E92" i="23"/>
  <c r="D92" i="23"/>
  <c r="G91" i="23"/>
  <c r="F91" i="23"/>
  <c r="E91" i="23"/>
  <c r="D91" i="23"/>
  <c r="G90" i="23"/>
  <c r="F90" i="23"/>
  <c r="E90" i="23"/>
  <c r="D90" i="23"/>
  <c r="G89" i="23"/>
  <c r="F89" i="23"/>
  <c r="E89" i="23"/>
  <c r="D89" i="23"/>
  <c r="G88" i="23"/>
  <c r="F88" i="23"/>
  <c r="E88" i="23"/>
  <c r="D88" i="23"/>
  <c r="G87" i="23"/>
  <c r="F87" i="23"/>
  <c r="E87" i="23"/>
  <c r="D87" i="23"/>
  <c r="G86" i="23"/>
  <c r="F86" i="23"/>
  <c r="E86" i="23"/>
  <c r="D86" i="23"/>
  <c r="G85" i="23"/>
  <c r="F85" i="23"/>
  <c r="E85" i="23"/>
  <c r="D85" i="23"/>
  <c r="G84" i="23"/>
  <c r="F84" i="23"/>
  <c r="E84" i="23"/>
  <c r="D84" i="23"/>
  <c r="G83" i="23"/>
  <c r="F83" i="23"/>
  <c r="E83" i="23"/>
  <c r="D83" i="23"/>
  <c r="G82" i="23"/>
  <c r="F82" i="23"/>
  <c r="E82" i="23"/>
  <c r="D82" i="23"/>
  <c r="G81" i="23"/>
  <c r="F81" i="23"/>
  <c r="E81" i="23"/>
  <c r="D81" i="23"/>
  <c r="G80" i="23"/>
  <c r="F80" i="23"/>
  <c r="E80" i="23"/>
  <c r="D80" i="23"/>
  <c r="G79" i="23"/>
  <c r="F79" i="23"/>
  <c r="E79" i="23"/>
  <c r="D79" i="23"/>
  <c r="G78" i="23"/>
  <c r="F78" i="23"/>
  <c r="E78" i="23"/>
  <c r="D78" i="23"/>
  <c r="G77" i="23"/>
  <c r="F77" i="23"/>
  <c r="E77" i="23"/>
  <c r="D77" i="23"/>
  <c r="G76" i="23"/>
  <c r="F76" i="23"/>
  <c r="E76" i="23"/>
  <c r="D76" i="23"/>
  <c r="G75" i="23"/>
  <c r="F75" i="23"/>
  <c r="E75" i="23"/>
  <c r="D75" i="23"/>
  <c r="G74" i="23"/>
  <c r="F74" i="23"/>
  <c r="E74" i="23"/>
  <c r="D74" i="23"/>
  <c r="G73" i="23"/>
  <c r="F73" i="23"/>
  <c r="E73" i="23"/>
  <c r="D73" i="23"/>
  <c r="G72" i="23"/>
  <c r="F72" i="23"/>
  <c r="E72" i="23"/>
  <c r="D72" i="23"/>
  <c r="G71" i="23"/>
  <c r="F71" i="23"/>
  <c r="E71" i="23"/>
  <c r="D71" i="23"/>
  <c r="G70" i="23"/>
  <c r="F70" i="23"/>
  <c r="E70" i="23"/>
  <c r="D70" i="23"/>
  <c r="G69" i="23"/>
  <c r="F69" i="23"/>
  <c r="E69" i="23"/>
  <c r="D69" i="23"/>
  <c r="G68" i="23"/>
  <c r="F68" i="23"/>
  <c r="E68" i="23"/>
  <c r="D68" i="23"/>
  <c r="G67" i="23"/>
  <c r="F67" i="23"/>
  <c r="E67" i="23"/>
  <c r="D67" i="23"/>
  <c r="G66" i="23"/>
  <c r="F66" i="23"/>
  <c r="E66" i="23"/>
  <c r="D66" i="23"/>
  <c r="G65" i="23"/>
  <c r="F65" i="23"/>
  <c r="E65" i="23"/>
  <c r="D65" i="23"/>
  <c r="G64" i="23"/>
  <c r="F64" i="23"/>
  <c r="E64" i="23"/>
  <c r="D64" i="23"/>
  <c r="G63" i="23"/>
  <c r="F63" i="23"/>
  <c r="E63" i="23"/>
  <c r="D63" i="23"/>
  <c r="G62" i="23"/>
  <c r="F62" i="23"/>
  <c r="E62" i="23"/>
  <c r="D62" i="23"/>
  <c r="G61" i="23"/>
  <c r="F61" i="23"/>
  <c r="E61" i="23"/>
  <c r="D61" i="23"/>
  <c r="G60" i="23"/>
  <c r="F60" i="23"/>
  <c r="E60" i="23"/>
  <c r="D60" i="23"/>
  <c r="G59" i="23"/>
  <c r="F59" i="23"/>
  <c r="E59" i="23"/>
  <c r="D59" i="23"/>
  <c r="G58" i="23"/>
  <c r="F58" i="23"/>
  <c r="E58" i="23"/>
  <c r="D58" i="23"/>
  <c r="G57" i="23"/>
  <c r="F57" i="23"/>
  <c r="E57" i="23"/>
  <c r="D57" i="23"/>
  <c r="G56" i="23"/>
  <c r="F56" i="23"/>
  <c r="E56" i="23"/>
  <c r="D56" i="23"/>
  <c r="G55" i="23"/>
  <c r="F55" i="23"/>
  <c r="E55" i="23"/>
  <c r="D55" i="23"/>
  <c r="G54" i="23"/>
  <c r="F54" i="23"/>
  <c r="E54" i="23"/>
  <c r="D54" i="23"/>
  <c r="G53" i="23"/>
  <c r="F53" i="23"/>
  <c r="E53" i="23"/>
  <c r="D53" i="23"/>
  <c r="K51" i="23"/>
  <c r="K50" i="23" s="1"/>
  <c r="K49" i="23" s="1"/>
  <c r="K48" i="23" s="1"/>
  <c r="K47" i="23" s="1"/>
  <c r="K46" i="23" s="1"/>
  <c r="K45" i="23" s="1"/>
  <c r="K44" i="23" s="1"/>
  <c r="K43" i="23" s="1"/>
  <c r="K42" i="23" s="1"/>
  <c r="K41" i="23" s="1"/>
  <c r="K40" i="23" s="1"/>
  <c r="K39" i="23" s="1"/>
  <c r="K38" i="23" s="1"/>
  <c r="K37" i="23" s="1"/>
  <c r="K36" i="23" s="1"/>
  <c r="K35" i="23" s="1"/>
  <c r="K34" i="23" s="1"/>
  <c r="K33" i="23" s="1"/>
  <c r="K32" i="23" s="1"/>
  <c r="K31" i="23" s="1"/>
  <c r="K30" i="23" s="1"/>
  <c r="K29" i="23" s="1"/>
  <c r="K28" i="23" s="1"/>
  <c r="K27" i="23" s="1"/>
  <c r="K26" i="23" s="1"/>
  <c r="K25" i="23" s="1"/>
  <c r="K24" i="23" s="1"/>
  <c r="K23" i="23" s="1"/>
  <c r="K22" i="23" s="1"/>
  <c r="K21" i="23" s="1"/>
  <c r="K20" i="23" s="1"/>
  <c r="K19" i="23" s="1"/>
  <c r="K18" i="23" s="1"/>
  <c r="K17" i="23" s="1"/>
  <c r="K16" i="23" s="1"/>
  <c r="K15" i="23" s="1"/>
  <c r="K14" i="23" s="1"/>
  <c r="K13" i="23" s="1"/>
  <c r="K12" i="23" s="1"/>
  <c r="K11" i="23" s="1"/>
  <c r="K10" i="23" s="1"/>
  <c r="K9" i="23" s="1"/>
  <c r="K8" i="23" s="1"/>
  <c r="K7" i="23" s="1"/>
  <c r="K6" i="23" s="1"/>
  <c r="K5" i="23" s="1"/>
  <c r="K4" i="23" s="1"/>
  <c r="K3" i="23" s="1"/>
  <c r="G52" i="23"/>
  <c r="F52" i="23"/>
  <c r="E52" i="23"/>
  <c r="D52" i="23"/>
  <c r="G51" i="23"/>
  <c r="F51" i="23"/>
  <c r="E51" i="23"/>
  <c r="D51" i="23"/>
  <c r="G50" i="23"/>
  <c r="F50" i="23"/>
  <c r="E50" i="23"/>
  <c r="D50" i="23"/>
  <c r="G49" i="23"/>
  <c r="F49" i="23"/>
  <c r="E49" i="23"/>
  <c r="D49" i="23"/>
  <c r="G48" i="23"/>
  <c r="F48" i="23"/>
  <c r="E48" i="23"/>
  <c r="D48" i="23"/>
  <c r="G47" i="23"/>
  <c r="F47" i="23"/>
  <c r="E47" i="23"/>
  <c r="D47" i="23"/>
  <c r="G46" i="23"/>
  <c r="F46" i="23"/>
  <c r="E46" i="23"/>
  <c r="D46" i="23"/>
  <c r="G45" i="23"/>
  <c r="F45" i="23"/>
  <c r="E45" i="23"/>
  <c r="D45" i="23"/>
  <c r="G44" i="23"/>
  <c r="F44" i="23"/>
  <c r="E44" i="23"/>
  <c r="D44" i="23"/>
  <c r="G43" i="23"/>
  <c r="F43" i="23"/>
  <c r="E43" i="23"/>
  <c r="D43" i="23"/>
  <c r="G42" i="23"/>
  <c r="F42" i="23"/>
  <c r="E42" i="23"/>
  <c r="D42" i="23"/>
  <c r="G41" i="23"/>
  <c r="F41" i="23"/>
  <c r="E41" i="23"/>
  <c r="D41" i="23"/>
  <c r="G40" i="23"/>
  <c r="F40" i="23"/>
  <c r="E40" i="23"/>
  <c r="D40" i="23"/>
  <c r="G39" i="23"/>
  <c r="F39" i="23"/>
  <c r="E39" i="23"/>
  <c r="D39" i="23"/>
  <c r="G38" i="23"/>
  <c r="F38" i="23"/>
  <c r="E38" i="23"/>
  <c r="D38" i="23"/>
  <c r="G37" i="23"/>
  <c r="F37" i="23"/>
  <c r="E37" i="23"/>
  <c r="D37" i="23"/>
  <c r="G36" i="23"/>
  <c r="F36" i="23"/>
  <c r="E36" i="23"/>
  <c r="D36" i="23"/>
  <c r="G35" i="23"/>
  <c r="F35" i="23"/>
  <c r="E35" i="23"/>
  <c r="D35" i="23"/>
  <c r="G34" i="23"/>
  <c r="F34" i="23"/>
  <c r="E34" i="23"/>
  <c r="D34" i="23"/>
  <c r="G33" i="23"/>
  <c r="F33" i="23"/>
  <c r="E33" i="23"/>
  <c r="D33" i="23"/>
  <c r="G32" i="23"/>
  <c r="F32" i="23"/>
  <c r="E32" i="23"/>
  <c r="D32" i="23"/>
  <c r="G31" i="23"/>
  <c r="F31" i="23"/>
  <c r="E31" i="23"/>
  <c r="D31" i="23"/>
  <c r="G30" i="23"/>
  <c r="F30" i="23"/>
  <c r="E30" i="23"/>
  <c r="D30" i="23"/>
  <c r="G29" i="23"/>
  <c r="F29" i="23"/>
  <c r="E29" i="23"/>
  <c r="D29" i="23"/>
  <c r="G28" i="23"/>
  <c r="F28" i="23"/>
  <c r="E28" i="23"/>
  <c r="D28" i="23"/>
  <c r="G27" i="23"/>
  <c r="F27" i="23"/>
  <c r="E27" i="23"/>
  <c r="D27" i="23"/>
  <c r="G26" i="23"/>
  <c r="F26" i="23"/>
  <c r="E26" i="23"/>
  <c r="D26" i="23"/>
  <c r="G25" i="23"/>
  <c r="F25" i="23"/>
  <c r="D25" i="23"/>
  <c r="G24" i="23"/>
  <c r="F24" i="23"/>
  <c r="D24" i="23"/>
  <c r="G23" i="23"/>
  <c r="F23" i="23"/>
  <c r="D23" i="23"/>
  <c r="G22" i="23"/>
  <c r="F22" i="23"/>
  <c r="D22" i="23"/>
  <c r="G21" i="23"/>
  <c r="F21" i="23"/>
  <c r="D21" i="23"/>
  <c r="G20" i="23"/>
  <c r="F20" i="23"/>
  <c r="D20" i="23"/>
  <c r="G19" i="23"/>
  <c r="F19" i="23"/>
  <c r="D19" i="23"/>
  <c r="G18" i="23"/>
  <c r="F18" i="23"/>
  <c r="D18" i="23"/>
  <c r="G17" i="23"/>
  <c r="F17" i="23"/>
  <c r="D17" i="23"/>
  <c r="G16" i="23"/>
  <c r="F16" i="23"/>
  <c r="D16" i="23"/>
  <c r="G15" i="23"/>
  <c r="F15" i="23"/>
  <c r="D15" i="23"/>
  <c r="G14" i="23"/>
  <c r="F14" i="23"/>
  <c r="D14" i="23"/>
  <c r="G13" i="23"/>
  <c r="F13" i="23"/>
  <c r="D13" i="23"/>
  <c r="G12" i="23"/>
  <c r="F12" i="23"/>
  <c r="D12" i="23"/>
  <c r="G11" i="23"/>
  <c r="F11" i="23"/>
  <c r="D11" i="23"/>
  <c r="G10" i="23"/>
  <c r="F10" i="23"/>
  <c r="D10" i="23"/>
  <c r="G9" i="23"/>
  <c r="F9" i="23"/>
  <c r="D9" i="23"/>
  <c r="G8" i="23"/>
  <c r="F8" i="23"/>
  <c r="D8" i="23"/>
  <c r="G7" i="23"/>
  <c r="F7" i="23"/>
  <c r="D7" i="23"/>
  <c r="G6" i="23"/>
  <c r="F6" i="23"/>
  <c r="D6" i="23"/>
  <c r="G5" i="23"/>
  <c r="F5" i="23"/>
  <c r="D5" i="23"/>
  <c r="G4" i="23"/>
  <c r="F4" i="23"/>
  <c r="D4" i="23"/>
  <c r="G3" i="23"/>
  <c r="F3" i="23"/>
  <c r="L1" i="23"/>
  <c r="M269" i="8" l="1"/>
  <c r="H633" i="9"/>
  <c r="M273" i="8" s="1"/>
  <c r="C89" i="25"/>
  <c r="C65" i="25"/>
  <c r="C47" i="25"/>
  <c r="D100" i="25"/>
  <c r="D52" i="25"/>
  <c r="D76" i="25"/>
  <c r="D14" i="25"/>
  <c r="D8" i="25"/>
  <c r="D20" i="25"/>
  <c r="D44" i="25"/>
  <c r="D68" i="25"/>
  <c r="D92" i="25"/>
  <c r="D36" i="25"/>
  <c r="C99" i="25"/>
  <c r="C51" i="25"/>
  <c r="C27" i="25"/>
  <c r="D17" i="25"/>
  <c r="D62" i="25"/>
  <c r="D46" i="25"/>
  <c r="D38" i="25"/>
  <c r="D86" i="25"/>
  <c r="D70" i="25"/>
  <c r="D94" i="25"/>
  <c r="C64" i="25"/>
  <c r="C32" i="25"/>
  <c r="C16" i="25"/>
  <c r="D89" i="25"/>
  <c r="D81" i="25"/>
  <c r="D78" i="25"/>
  <c r="D73" i="25"/>
  <c r="D65" i="25"/>
  <c r="C82" i="25"/>
  <c r="C50" i="25"/>
  <c r="C34" i="25"/>
  <c r="C10" i="25"/>
  <c r="D99" i="25"/>
  <c r="D96" i="25"/>
  <c r="D91" i="25"/>
  <c r="D35" i="25"/>
  <c r="C69" i="25"/>
  <c r="C15" i="25"/>
  <c r="D88" i="25"/>
  <c r="D80" i="25"/>
  <c r="D64" i="25"/>
  <c r="D56" i="25"/>
  <c r="D32" i="25"/>
  <c r="D16" i="25"/>
  <c r="C87" i="25"/>
  <c r="C100" i="25"/>
  <c r="C68" i="25"/>
  <c r="C52" i="25"/>
  <c r="C28" i="25"/>
  <c r="D93" i="25"/>
  <c r="D53" i="25"/>
  <c r="D42" i="25"/>
  <c r="C11" i="25"/>
  <c r="C9" i="25"/>
  <c r="D98" i="25"/>
  <c r="D82" i="25"/>
  <c r="D74" i="25"/>
  <c r="D71" i="25"/>
  <c r="D58" i="25"/>
  <c r="D50" i="25"/>
  <c r="D34" i="25"/>
  <c r="D26" i="25"/>
  <c r="C45" i="25"/>
  <c r="C63" i="25"/>
  <c r="C81" i="25"/>
  <c r="C86" i="25"/>
  <c r="C70" i="25"/>
  <c r="C46" i="25"/>
  <c r="C14" i="25"/>
  <c r="D87" i="25"/>
  <c r="D60" i="25"/>
  <c r="C101" i="25"/>
  <c r="C83" i="25"/>
  <c r="C29" i="25"/>
  <c r="C88" i="25"/>
  <c r="C33" i="25"/>
  <c r="D90" i="25"/>
  <c r="D72" i="25"/>
  <c r="D54" i="25"/>
  <c r="D18" i="25"/>
  <c r="D95" i="25"/>
  <c r="C98" i="25"/>
  <c r="C92" i="25"/>
  <c r="C103" i="25"/>
  <c r="C97" i="25"/>
  <c r="C91" i="25"/>
  <c r="C85" i="25"/>
  <c r="C79" i="25"/>
  <c r="C73" i="25"/>
  <c r="C67" i="25"/>
  <c r="C61" i="25"/>
  <c r="C55" i="25"/>
  <c r="C49" i="25"/>
  <c r="C43" i="25"/>
  <c r="C37" i="25"/>
  <c r="C31" i="25"/>
  <c r="C25" i="25"/>
  <c r="C19" i="25"/>
  <c r="C13" i="25"/>
  <c r="C7" i="25"/>
  <c r="C96" i="25"/>
  <c r="D75" i="25"/>
  <c r="D63" i="25"/>
  <c r="D51" i="25"/>
  <c r="D39" i="25"/>
  <c r="D33" i="25"/>
  <c r="D21" i="25"/>
  <c r="D15" i="25"/>
  <c r="D9" i="25"/>
  <c r="D69" i="25"/>
  <c r="D57" i="25"/>
  <c r="D45" i="25"/>
  <c r="D27" i="25"/>
  <c r="C102" i="25"/>
  <c r="C30" i="25"/>
  <c r="C66" i="25"/>
  <c r="C60" i="25"/>
  <c r="C54" i="25"/>
  <c r="C48" i="25"/>
  <c r="C42" i="25"/>
  <c r="C36" i="25"/>
  <c r="C24" i="25"/>
  <c r="C18" i="25"/>
  <c r="C12" i="25"/>
  <c r="C6" i="25"/>
  <c r="D3" i="25"/>
  <c r="C71" i="25"/>
  <c r="C53" i="25"/>
  <c r="C59" i="25"/>
  <c r="D103" i="25"/>
  <c r="D49" i="25"/>
  <c r="D19" i="25"/>
  <c r="D13" i="25"/>
  <c r="D7" i="25"/>
  <c r="D102" i="25"/>
  <c r="D84" i="25"/>
  <c r="D66" i="25"/>
  <c r="D48" i="25"/>
  <c r="D30" i="25"/>
  <c r="D12" i="25"/>
  <c r="C78" i="25"/>
  <c r="C95" i="25"/>
  <c r="C5" i="25"/>
  <c r="D43" i="25"/>
  <c r="C72" i="25"/>
  <c r="C77" i="25"/>
  <c r="C17" i="25"/>
  <c r="D79" i="25"/>
  <c r="D37" i="25"/>
  <c r="C58" i="25"/>
  <c r="C22" i="25"/>
  <c r="C4" i="25"/>
  <c r="C93" i="25"/>
  <c r="C39" i="25"/>
  <c r="D101" i="25"/>
  <c r="D83" i="25"/>
  <c r="D77" i="25"/>
  <c r="D59" i="25"/>
  <c r="D47" i="25"/>
  <c r="D41" i="25"/>
  <c r="D29" i="25"/>
  <c r="D23" i="25"/>
  <c r="D11" i="25"/>
  <c r="D5" i="25"/>
  <c r="C23" i="25"/>
  <c r="D67" i="25"/>
  <c r="C94" i="25"/>
  <c r="C75" i="25"/>
  <c r="C3" i="25"/>
  <c r="C90" i="25"/>
  <c r="C41" i="25"/>
  <c r="D85" i="25"/>
  <c r="D55" i="25"/>
  <c r="D25" i="25"/>
  <c r="C40" i="25"/>
  <c r="D24" i="25"/>
  <c r="C57" i="25"/>
  <c r="C21" i="25"/>
  <c r="C80" i="25"/>
  <c r="C74" i="25"/>
  <c r="C62" i="25"/>
  <c r="C56" i="25"/>
  <c r="C44" i="25"/>
  <c r="C38" i="25"/>
  <c r="C26" i="25"/>
  <c r="C20" i="25"/>
  <c r="C8" i="25"/>
  <c r="C84" i="25"/>
  <c r="C35" i="25"/>
  <c r="D97" i="25"/>
  <c r="D61" i="25"/>
  <c r="D31" i="25"/>
  <c r="C76" i="25"/>
  <c r="D6" i="25"/>
  <c r="D40" i="25"/>
  <c r="D28" i="25"/>
  <c r="D22" i="25"/>
  <c r="D10" i="25"/>
  <c r="D4" i="25"/>
  <c r="E25" i="23"/>
  <c r="E24" i="23" s="1"/>
  <c r="E23" i="23" s="1"/>
  <c r="E22" i="23" s="1"/>
  <c r="E21" i="23" s="1"/>
  <c r="E20" i="23" s="1"/>
  <c r="E19" i="23" s="1"/>
  <c r="E18" i="23" s="1"/>
  <c r="E17" i="23" s="1"/>
  <c r="E16" i="23" s="1"/>
  <c r="E15" i="23" s="1"/>
  <c r="E14" i="23" s="1"/>
  <c r="E13" i="23" s="1"/>
  <c r="E12" i="23" s="1"/>
  <c r="E11" i="23" s="1"/>
  <c r="E10" i="23" s="1"/>
  <c r="E9" i="23" s="1"/>
  <c r="E8" i="23" s="1"/>
  <c r="E7" i="23" s="1"/>
  <c r="E6" i="23" s="1"/>
  <c r="E5" i="23" s="1"/>
  <c r="E4" i="23" s="1"/>
  <c r="E3" i="23" s="1"/>
  <c r="L268" i="12" l="1"/>
  <c r="E268" i="12"/>
  <c r="C268" i="12"/>
  <c r="C175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3" i="18"/>
  <c r="C264" i="8"/>
  <c r="F799" i="13"/>
  <c r="C800" i="13"/>
  <c r="I183" i="16"/>
  <c r="L1" i="10"/>
  <c r="I606" i="9"/>
  <c r="J606" i="9" s="1"/>
  <c r="I607" i="9"/>
  <c r="J607" i="9" s="1"/>
  <c r="I608" i="9"/>
  <c r="J608" i="9" s="1"/>
  <c r="H608" i="9"/>
  <c r="D263" i="8"/>
  <c r="G546" i="6"/>
  <c r="E184" i="5" s="1"/>
  <c r="F184" i="5"/>
  <c r="C931" i="4"/>
  <c r="C930" i="4"/>
  <c r="L312" i="3" s="1"/>
  <c r="H89" i="21"/>
  <c r="H90" i="21"/>
  <c r="H91" i="21"/>
  <c r="H92" i="21"/>
  <c r="H93" i="21"/>
  <c r="H94" i="21"/>
  <c r="H102" i="21"/>
  <c r="H103" i="21"/>
  <c r="H109" i="21"/>
  <c r="H110" i="21"/>
  <c r="H111" i="21"/>
  <c r="H112" i="21"/>
  <c r="H113" i="21"/>
  <c r="H114" i="21"/>
  <c r="H115" i="21"/>
  <c r="H116" i="21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H95" i="21" s="1"/>
  <c r="E280" i="22"/>
  <c r="E281" i="22"/>
  <c r="E282" i="22"/>
  <c r="H96" i="21" s="1"/>
  <c r="E283" i="22"/>
  <c r="E284" i="22"/>
  <c r="E285" i="22"/>
  <c r="H97" i="21" s="1"/>
  <c r="E286" i="22"/>
  <c r="E287" i="22"/>
  <c r="E288" i="22"/>
  <c r="H98" i="21" s="1"/>
  <c r="E289" i="22"/>
  <c r="E290" i="22"/>
  <c r="E291" i="22"/>
  <c r="H99" i="21" s="1"/>
  <c r="E292" i="22"/>
  <c r="E293" i="22"/>
  <c r="E294" i="22"/>
  <c r="H100" i="21" s="1"/>
  <c r="E295" i="22"/>
  <c r="E296" i="22"/>
  <c r="E297" i="22"/>
  <c r="H101" i="21" s="1"/>
  <c r="E298" i="22"/>
  <c r="E299" i="22"/>
  <c r="E300" i="22"/>
  <c r="E301" i="22"/>
  <c r="E302" i="22"/>
  <c r="E303" i="22"/>
  <c r="E304" i="22"/>
  <c r="E305" i="22"/>
  <c r="E306" i="22"/>
  <c r="E307" i="22"/>
  <c r="H104" i="21" s="1"/>
  <c r="E308" i="22"/>
  <c r="E309" i="22"/>
  <c r="E310" i="22"/>
  <c r="H105" i="21" s="1"/>
  <c r="E311" i="22"/>
  <c r="E312" i="22"/>
  <c r="H106" i="21" s="1"/>
  <c r="E313" i="22"/>
  <c r="E314" i="22"/>
  <c r="E315" i="22"/>
  <c r="H107" i="21" s="1"/>
  <c r="E316" i="22"/>
  <c r="E317" i="22"/>
  <c r="E318" i="22"/>
  <c r="H108" i="21" s="1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H117" i="21" s="1"/>
  <c r="E346" i="22"/>
  <c r="E347" i="22"/>
  <c r="E348" i="22"/>
  <c r="H118" i="21" s="1"/>
  <c r="E349" i="22"/>
  <c r="E350" i="22"/>
  <c r="E351" i="22"/>
  <c r="H119" i="21" s="1"/>
  <c r="E352" i="22"/>
  <c r="E353" i="22"/>
  <c r="E354" i="22"/>
  <c r="H120" i="21" s="1"/>
  <c r="E355" i="22"/>
  <c r="E356" i="22"/>
  <c r="E260" i="22"/>
  <c r="H88" i="21" s="1"/>
  <c r="C533" i="19"/>
  <c r="D533" i="19"/>
  <c r="E533" i="19"/>
  <c r="C534" i="19"/>
  <c r="F176" i="18" s="1"/>
  <c r="M177" i="18" s="1"/>
  <c r="E534" i="19"/>
  <c r="H176" i="18" s="1"/>
  <c r="C798" i="13"/>
  <c r="C799" i="13"/>
  <c r="K263" i="8"/>
  <c r="H603" i="9"/>
  <c r="H604" i="9"/>
  <c r="H605" i="9"/>
  <c r="C263" i="8"/>
  <c r="I605" i="9"/>
  <c r="J605" i="9" s="1"/>
  <c r="H606" i="9"/>
  <c r="H607" i="9"/>
  <c r="G544" i="6"/>
  <c r="G545" i="6"/>
  <c r="F203" i="15"/>
  <c r="S311" i="3"/>
  <c r="N311" i="3"/>
  <c r="I311" i="3"/>
  <c r="J312" i="3" s="1"/>
  <c r="H311" i="3"/>
  <c r="F311" i="3"/>
  <c r="E311" i="3"/>
  <c r="D311" i="3"/>
  <c r="C311" i="3"/>
  <c r="F797" i="13"/>
  <c r="F798" i="13"/>
  <c r="T265" i="12"/>
  <c r="T264" i="12"/>
  <c r="T263" i="12"/>
  <c r="T262" i="12"/>
  <c r="T261" i="12"/>
  <c r="T260" i="12"/>
  <c r="T259" i="12"/>
  <c r="K51" i="10"/>
  <c r="K50" i="10" s="1"/>
  <c r="K49" i="10" s="1"/>
  <c r="K48" i="10" s="1"/>
  <c r="K47" i="10" s="1"/>
  <c r="K46" i="10" s="1"/>
  <c r="K45" i="10" s="1"/>
  <c r="K44" i="10" s="1"/>
  <c r="K43" i="10" s="1"/>
  <c r="K42" i="10" s="1"/>
  <c r="K41" i="10" s="1"/>
  <c r="K40" i="10" s="1"/>
  <c r="K39" i="10" s="1"/>
  <c r="K38" i="10" s="1"/>
  <c r="K37" i="10" s="1"/>
  <c r="K36" i="10" s="1"/>
  <c r="K35" i="10" s="1"/>
  <c r="K34" i="10" s="1"/>
  <c r="K33" i="10" s="1"/>
  <c r="K32" i="10" s="1"/>
  <c r="K31" i="10" s="1"/>
  <c r="K30" i="10" s="1"/>
  <c r="K29" i="10" s="1"/>
  <c r="K28" i="10" s="1"/>
  <c r="K27" i="10" s="1"/>
  <c r="K26" i="10" s="1"/>
  <c r="K25" i="10" s="1"/>
  <c r="K24" i="10" s="1"/>
  <c r="K23" i="10" s="1"/>
  <c r="K22" i="10" s="1"/>
  <c r="K21" i="10" s="1"/>
  <c r="K20" i="10" s="1"/>
  <c r="K19" i="10" s="1"/>
  <c r="K18" i="10" s="1"/>
  <c r="K17" i="10" s="1"/>
  <c r="K16" i="10" s="1"/>
  <c r="K15" i="10" s="1"/>
  <c r="K14" i="10" s="1"/>
  <c r="K13" i="10" s="1"/>
  <c r="K12" i="10" s="1"/>
  <c r="K11" i="10" s="1"/>
  <c r="K10" i="10" s="1"/>
  <c r="K9" i="10" s="1"/>
  <c r="K8" i="10" s="1"/>
  <c r="K7" i="10" s="1"/>
  <c r="K6" i="10" s="1"/>
  <c r="K5" i="10" s="1"/>
  <c r="K4" i="10" s="1"/>
  <c r="K3" i="10" s="1"/>
  <c r="E155" i="10"/>
  <c r="F155" i="10"/>
  <c r="G155" i="10"/>
  <c r="D183" i="16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3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M183" i="5"/>
  <c r="L156" i="18"/>
  <c r="L157" i="18"/>
  <c r="L158" i="18"/>
  <c r="L159" i="18"/>
  <c r="L160" i="18"/>
  <c r="L161" i="18"/>
  <c r="L162" i="18"/>
  <c r="L163" i="18"/>
  <c r="L164" i="18"/>
  <c r="L165" i="18"/>
  <c r="L166" i="18"/>
  <c r="L155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3" i="18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H14" i="18" s="1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H131" i="18" s="1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H138" i="18" s="1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H162" i="18" s="1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3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69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3" i="19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3" i="16"/>
  <c r="H164" i="16"/>
  <c r="H165" i="16"/>
  <c r="H166" i="16"/>
  <c r="H167" i="16"/>
  <c r="H168" i="16"/>
  <c r="H169" i="16"/>
  <c r="H170" i="16"/>
  <c r="H171" i="16"/>
  <c r="H172" i="16"/>
  <c r="H173" i="16"/>
  <c r="H174" i="16"/>
  <c r="H163" i="16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0" i="17"/>
  <c r="E129" i="17"/>
  <c r="E128" i="17"/>
  <c r="E127" i="17"/>
  <c r="E126" i="17"/>
  <c r="E125" i="17"/>
  <c r="E124" i="17"/>
  <c r="E123" i="17"/>
  <c r="E121" i="17"/>
  <c r="E120" i="17"/>
  <c r="E119" i="17"/>
  <c r="E118" i="17"/>
  <c r="E116" i="17"/>
  <c r="E115" i="17"/>
  <c r="E114" i="17"/>
  <c r="E113" i="17"/>
  <c r="E112" i="17"/>
  <c r="E111" i="17"/>
  <c r="E110" i="17"/>
  <c r="E109" i="17"/>
  <c r="E108" i="17"/>
  <c r="E106" i="17"/>
  <c r="E105" i="17"/>
  <c r="E104" i="17"/>
  <c r="E103" i="17"/>
  <c r="E102" i="17"/>
  <c r="E101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3" i="17"/>
  <c r="E82" i="17"/>
  <c r="E81" i="17"/>
  <c r="E80" i="17"/>
  <c r="E79" i="17"/>
  <c r="E78" i="17"/>
  <c r="E77" i="17"/>
  <c r="E76" i="17"/>
  <c r="E75" i="17"/>
  <c r="E74" i="17"/>
  <c r="E73" i="17"/>
  <c r="E71" i="17"/>
  <c r="E70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M311" i="14"/>
  <c r="L311" i="14"/>
  <c r="K311" i="14"/>
  <c r="J311" i="14"/>
  <c r="I311" i="14"/>
  <c r="G311" i="14"/>
  <c r="F311" i="14"/>
  <c r="E311" i="14"/>
  <c r="D311" i="14"/>
  <c r="C311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K309" i="14"/>
  <c r="K308" i="14"/>
  <c r="K307" i="14"/>
  <c r="K306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7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R215" i="14" s="1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S239" i="14" s="1"/>
  <c r="M240" i="14"/>
  <c r="S240" i="14" s="1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S263" i="14" s="1"/>
  <c r="M264" i="14"/>
  <c r="S264" i="14" s="1"/>
  <c r="M265" i="14"/>
  <c r="M266" i="14"/>
  <c r="M267" i="14"/>
  <c r="M268" i="14"/>
  <c r="M269" i="14"/>
  <c r="M270" i="14"/>
  <c r="M271" i="14"/>
  <c r="M272" i="14"/>
  <c r="S272" i="14" s="1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S287" i="14" s="1"/>
  <c r="M288" i="14"/>
  <c r="S288" i="14" s="1"/>
  <c r="M289" i="14"/>
  <c r="M290" i="14"/>
  <c r="M291" i="14"/>
  <c r="M292" i="14"/>
  <c r="M293" i="14"/>
  <c r="M294" i="14"/>
  <c r="M295" i="14"/>
  <c r="S295" i="14" s="1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L310" i="14"/>
  <c r="K310" i="14"/>
  <c r="J310" i="14"/>
  <c r="I310" i="14"/>
  <c r="G310" i="14"/>
  <c r="F310" i="14"/>
  <c r="E310" i="14"/>
  <c r="D310" i="14"/>
  <c r="C310" i="14"/>
  <c r="Q311" i="14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3" i="10"/>
  <c r="G4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54" i="10"/>
  <c r="L159" i="8"/>
  <c r="L158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 s="1"/>
  <c r="D205" i="8" s="1"/>
  <c r="D204" i="8" s="1"/>
  <c r="D203" i="8" s="1"/>
  <c r="D202" i="8" s="1"/>
  <c r="D201" i="8" s="1"/>
  <c r="D200" i="8" s="1"/>
  <c r="D199" i="8" s="1"/>
  <c r="D198" i="8" s="1"/>
  <c r="D197" i="8" s="1"/>
  <c r="D196" i="8" s="1"/>
  <c r="D195" i="8" s="1"/>
  <c r="D194" i="8" s="1"/>
  <c r="D193" i="8" s="1"/>
  <c r="D192" i="8" s="1"/>
  <c r="D191" i="8" s="1"/>
  <c r="D190" i="8" s="1"/>
  <c r="D189" i="8" s="1"/>
  <c r="D188" i="8" s="1"/>
  <c r="D187" i="8" s="1"/>
  <c r="D186" i="8" s="1"/>
  <c r="D185" i="8" s="1"/>
  <c r="D184" i="8" s="1"/>
  <c r="D183" i="8" s="1"/>
  <c r="D182" i="8" s="1"/>
  <c r="D181" i="8" s="1"/>
  <c r="D180" i="8" s="1"/>
  <c r="D179" i="8" s="1"/>
  <c r="D178" i="8" s="1"/>
  <c r="D177" i="8" s="1"/>
  <c r="D176" i="8" s="1"/>
  <c r="D175" i="8" s="1"/>
  <c r="D174" i="8" s="1"/>
  <c r="D173" i="8" s="1"/>
  <c r="D172" i="8" s="1"/>
  <c r="D171" i="8" s="1"/>
  <c r="D170" i="8" s="1"/>
  <c r="D169" i="8" s="1"/>
  <c r="D168" i="8" s="1"/>
  <c r="D167" i="8" s="1"/>
  <c r="D166" i="8" s="1"/>
  <c r="D165" i="8" s="1"/>
  <c r="D164" i="8" s="1"/>
  <c r="D163" i="8" s="1"/>
  <c r="D162" i="8" s="1"/>
  <c r="D161" i="8" s="1"/>
  <c r="D160" i="8" s="1"/>
  <c r="D159" i="8" s="1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O183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18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A3" i="6"/>
  <c r="A15" i="6"/>
  <c r="A27" i="6"/>
  <c r="A39" i="6"/>
  <c r="A51" i="6"/>
  <c r="A63" i="6"/>
  <c r="A75" i="6"/>
  <c r="A87" i="6"/>
  <c r="A99" i="6"/>
  <c r="A111" i="6"/>
  <c r="A123" i="6"/>
  <c r="A135" i="6"/>
  <c r="A147" i="6"/>
  <c r="A159" i="6"/>
  <c r="A171" i="6"/>
  <c r="F63" i="5"/>
  <c r="O63" i="5"/>
  <c r="F64" i="5"/>
  <c r="O64" i="5"/>
  <c r="F65" i="5"/>
  <c r="O65" i="5"/>
  <c r="F66" i="5"/>
  <c r="O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C797" i="13"/>
  <c r="F796" i="13"/>
  <c r="C796" i="13"/>
  <c r="F795" i="13"/>
  <c r="C795" i="13"/>
  <c r="F794" i="13"/>
  <c r="C794" i="13"/>
  <c r="F793" i="13"/>
  <c r="C793" i="13"/>
  <c r="C792" i="13"/>
  <c r="F792" i="13"/>
  <c r="F791" i="13"/>
  <c r="C791" i="13"/>
  <c r="F790" i="13"/>
  <c r="F789" i="13"/>
  <c r="F786" i="13"/>
  <c r="F787" i="13"/>
  <c r="F788" i="13"/>
  <c r="C790" i="13"/>
  <c r="C789" i="13"/>
  <c r="C788" i="13"/>
  <c r="C787" i="13"/>
  <c r="C786" i="13"/>
  <c r="F785" i="13"/>
  <c r="C785" i="13"/>
  <c r="F784" i="13"/>
  <c r="C784" i="13"/>
  <c r="F783" i="13"/>
  <c r="C783" i="13"/>
  <c r="F782" i="13"/>
  <c r="C782" i="13"/>
  <c r="F781" i="13"/>
  <c r="C781" i="13"/>
  <c r="F780" i="13"/>
  <c r="C780" i="13"/>
  <c r="F779" i="13"/>
  <c r="C779" i="13"/>
  <c r="F778" i="13"/>
  <c r="C778" i="13"/>
  <c r="F777" i="13"/>
  <c r="C777" i="13"/>
  <c r="F776" i="13"/>
  <c r="C776" i="13"/>
  <c r="F775" i="13"/>
  <c r="C775" i="13"/>
  <c r="F774" i="13"/>
  <c r="C774" i="13"/>
  <c r="F773" i="13"/>
  <c r="C773" i="13"/>
  <c r="F772" i="13"/>
  <c r="C772" i="13"/>
  <c r="F771" i="13"/>
  <c r="C771" i="13"/>
  <c r="F770" i="13"/>
  <c r="C770" i="13"/>
  <c r="F769" i="13"/>
  <c r="C769" i="13"/>
  <c r="F768" i="13"/>
  <c r="C768" i="13"/>
  <c r="F767" i="13"/>
  <c r="C767" i="13"/>
  <c r="F766" i="13"/>
  <c r="C766" i="13"/>
  <c r="F765" i="13"/>
  <c r="C765" i="13"/>
  <c r="F764" i="13"/>
  <c r="C764" i="13"/>
  <c r="F763" i="13"/>
  <c r="C763" i="13"/>
  <c r="F762" i="13"/>
  <c r="C762" i="13"/>
  <c r="F761" i="13"/>
  <c r="C761" i="13"/>
  <c r="F760" i="13"/>
  <c r="C760" i="13"/>
  <c r="F759" i="13"/>
  <c r="C759" i="13"/>
  <c r="F758" i="13"/>
  <c r="C758" i="13"/>
  <c r="C756" i="13"/>
  <c r="C757" i="13"/>
  <c r="F757" i="13"/>
  <c r="F756" i="13"/>
  <c r="F755" i="13"/>
  <c r="F753" i="13"/>
  <c r="F754" i="13"/>
  <c r="F750" i="13"/>
  <c r="F751" i="13"/>
  <c r="F752" i="13"/>
  <c r="C755" i="13"/>
  <c r="C754" i="13"/>
  <c r="C753" i="13"/>
  <c r="C752" i="13"/>
  <c r="C751" i="13"/>
  <c r="C750" i="13"/>
  <c r="F749" i="13"/>
  <c r="C749" i="13"/>
  <c r="F748" i="13"/>
  <c r="C748" i="13"/>
  <c r="F747" i="13"/>
  <c r="C747" i="13"/>
  <c r="F746" i="13"/>
  <c r="C746" i="13"/>
  <c r="F745" i="13"/>
  <c r="C745" i="13"/>
  <c r="F744" i="13"/>
  <c r="C744" i="13"/>
  <c r="F743" i="13"/>
  <c r="C743" i="13"/>
  <c r="F742" i="13"/>
  <c r="C742" i="13"/>
  <c r="F741" i="13"/>
  <c r="C741" i="13"/>
  <c r="F740" i="13"/>
  <c r="C740" i="13"/>
  <c r="C738" i="13"/>
  <c r="C739" i="13"/>
  <c r="F739" i="13"/>
  <c r="F738" i="13"/>
  <c r="F737" i="13"/>
  <c r="C737" i="13"/>
  <c r="F736" i="13"/>
  <c r="C736" i="13"/>
  <c r="F735" i="13"/>
  <c r="C735" i="13"/>
  <c r="F734" i="13"/>
  <c r="C734" i="13"/>
  <c r="F733" i="13"/>
  <c r="C733" i="13"/>
  <c r="F732" i="13"/>
  <c r="C732" i="13"/>
  <c r="F731" i="13"/>
  <c r="C731" i="13"/>
  <c r="F730" i="13"/>
  <c r="C730" i="13"/>
  <c r="F729" i="13"/>
  <c r="C729" i="13"/>
  <c r="F728" i="13"/>
  <c r="C728" i="13"/>
  <c r="F727" i="13"/>
  <c r="C727" i="13"/>
  <c r="F726" i="13"/>
  <c r="C726" i="13"/>
  <c r="F725" i="13"/>
  <c r="C725" i="13"/>
  <c r="F724" i="13"/>
  <c r="C724" i="13"/>
  <c r="C723" i="13"/>
  <c r="F723" i="13"/>
  <c r="F722" i="13"/>
  <c r="C722" i="13"/>
  <c r="F721" i="13"/>
  <c r="C721" i="13"/>
  <c r="F720" i="13"/>
  <c r="C720" i="13"/>
  <c r="F719" i="13"/>
  <c r="C719" i="13"/>
  <c r="F718" i="13"/>
  <c r="C718" i="13"/>
  <c r="F717" i="13"/>
  <c r="C717" i="13"/>
  <c r="F716" i="13"/>
  <c r="C716" i="13"/>
  <c r="C714" i="13"/>
  <c r="C715" i="13"/>
  <c r="F715" i="13"/>
  <c r="F714" i="13"/>
  <c r="F713" i="13"/>
  <c r="C713" i="13"/>
  <c r="F712" i="13"/>
  <c r="C712" i="13"/>
  <c r="C711" i="13"/>
  <c r="F711" i="13"/>
  <c r="F710" i="13"/>
  <c r="C710" i="13"/>
  <c r="F709" i="13"/>
  <c r="C709" i="13"/>
  <c r="F708" i="13"/>
  <c r="F705" i="13"/>
  <c r="F706" i="13"/>
  <c r="F707" i="13"/>
  <c r="C708" i="13"/>
  <c r="C707" i="13"/>
  <c r="C706" i="13"/>
  <c r="C705" i="13"/>
  <c r="F704" i="13"/>
  <c r="C704" i="13"/>
  <c r="F703" i="13"/>
  <c r="C703" i="13"/>
  <c r="F702" i="13"/>
  <c r="C702" i="13"/>
  <c r="N236" i="12" s="1"/>
  <c r="F701" i="13"/>
  <c r="C701" i="13"/>
  <c r="F700" i="13"/>
  <c r="C700" i="13"/>
  <c r="F699" i="13"/>
  <c r="C699" i="13"/>
  <c r="F698" i="13"/>
  <c r="C698" i="13"/>
  <c r="F697" i="13"/>
  <c r="C697" i="13"/>
  <c r="F696" i="13"/>
  <c r="C696" i="13"/>
  <c r="F695" i="13"/>
  <c r="C695" i="13"/>
  <c r="F694" i="13"/>
  <c r="C694" i="13"/>
  <c r="F693" i="13"/>
  <c r="C693" i="13"/>
  <c r="F692" i="13"/>
  <c r="C692" i="13"/>
  <c r="F691" i="13"/>
  <c r="C691" i="13"/>
  <c r="F690" i="13"/>
  <c r="C690" i="13"/>
  <c r="N232" i="12" s="1"/>
  <c r="F689" i="13"/>
  <c r="C689" i="13"/>
  <c r="F688" i="13"/>
  <c r="C688" i="13"/>
  <c r="F687" i="13"/>
  <c r="C687" i="13"/>
  <c r="F686" i="13"/>
  <c r="C686" i="13"/>
  <c r="F685" i="13"/>
  <c r="C685" i="13"/>
  <c r="F684" i="13"/>
  <c r="C684" i="13"/>
  <c r="F683" i="13"/>
  <c r="C683" i="13"/>
  <c r="F682" i="13"/>
  <c r="C682" i="13"/>
  <c r="F681" i="13"/>
  <c r="C681" i="13"/>
  <c r="F680" i="13"/>
  <c r="C680" i="13"/>
  <c r="F679" i="13"/>
  <c r="C679" i="13"/>
  <c r="F678" i="13"/>
  <c r="C678" i="13"/>
  <c r="F677" i="13"/>
  <c r="C677" i="13"/>
  <c r="F676" i="13"/>
  <c r="C676" i="13"/>
  <c r="F675" i="13"/>
  <c r="C675" i="13"/>
  <c r="F674" i="13"/>
  <c r="C674" i="13"/>
  <c r="F673" i="13"/>
  <c r="C673" i="13"/>
  <c r="F672" i="13"/>
  <c r="C672" i="13"/>
  <c r="F671" i="13"/>
  <c r="C671" i="13"/>
  <c r="F670" i="13"/>
  <c r="C670" i="13"/>
  <c r="F669" i="13"/>
  <c r="C669" i="13"/>
  <c r="F668" i="13"/>
  <c r="C668" i="13"/>
  <c r="F667" i="13"/>
  <c r="C667" i="13"/>
  <c r="F666" i="13"/>
  <c r="C666" i="13"/>
  <c r="F665" i="13"/>
  <c r="F663" i="13"/>
  <c r="F664" i="13"/>
  <c r="C665" i="13"/>
  <c r="C664" i="13"/>
  <c r="C663" i="13"/>
  <c r="F662" i="13"/>
  <c r="C662" i="13"/>
  <c r="F661" i="13"/>
  <c r="C661" i="13"/>
  <c r="F660" i="13"/>
  <c r="C660" i="13"/>
  <c r="F659" i="13"/>
  <c r="C659" i="13"/>
  <c r="F658" i="13"/>
  <c r="C658" i="13"/>
  <c r="F657" i="13"/>
  <c r="C657" i="13"/>
  <c r="F656" i="13"/>
  <c r="C656" i="13"/>
  <c r="F655" i="13"/>
  <c r="C655" i="13"/>
  <c r="F654" i="13"/>
  <c r="C654" i="13"/>
  <c r="F653" i="13"/>
  <c r="C653" i="13"/>
  <c r="F652" i="13"/>
  <c r="C652" i="13"/>
  <c r="F651" i="13"/>
  <c r="C651" i="13"/>
  <c r="F650" i="13"/>
  <c r="C650" i="13"/>
  <c r="F649" i="13"/>
  <c r="C649" i="13"/>
  <c r="F648" i="13"/>
  <c r="C648" i="13"/>
  <c r="F647" i="13"/>
  <c r="C647" i="13"/>
  <c r="F646" i="13"/>
  <c r="C646" i="13"/>
  <c r="F645" i="13"/>
  <c r="C645" i="13"/>
  <c r="F644" i="13"/>
  <c r="C644" i="13"/>
  <c r="F643" i="13"/>
  <c r="C643" i="13"/>
  <c r="F642" i="13"/>
  <c r="F639" i="13"/>
  <c r="F640" i="13"/>
  <c r="F641" i="13"/>
  <c r="C642" i="13"/>
  <c r="C641" i="13"/>
  <c r="C640" i="13"/>
  <c r="C639" i="13"/>
  <c r="F638" i="13"/>
  <c r="C638" i="13"/>
  <c r="F637" i="13"/>
  <c r="C637" i="13"/>
  <c r="F636" i="13"/>
  <c r="C636" i="13"/>
  <c r="F635" i="13"/>
  <c r="C635" i="13"/>
  <c r="F634" i="13"/>
  <c r="C634" i="13"/>
  <c r="F633" i="13"/>
  <c r="C633" i="13"/>
  <c r="F632" i="13"/>
  <c r="C632" i="13"/>
  <c r="F631" i="13"/>
  <c r="C631" i="13"/>
  <c r="F630" i="13"/>
  <c r="C630" i="13"/>
  <c r="F629" i="13"/>
  <c r="C629" i="13"/>
  <c r="F628" i="13"/>
  <c r="C628" i="13"/>
  <c r="F627" i="13"/>
  <c r="C627" i="13"/>
  <c r="F626" i="13"/>
  <c r="C626" i="13"/>
  <c r="F625" i="13"/>
  <c r="C625" i="13"/>
  <c r="F624" i="13"/>
  <c r="C624" i="13"/>
  <c r="F623" i="13"/>
  <c r="C623" i="13"/>
  <c r="F622" i="13"/>
  <c r="C622" i="13"/>
  <c r="F621" i="13"/>
  <c r="C621" i="13"/>
  <c r="F620" i="13"/>
  <c r="C620" i="13"/>
  <c r="F619" i="13"/>
  <c r="C619" i="13"/>
  <c r="F618" i="13"/>
  <c r="C618" i="13"/>
  <c r="F617" i="13"/>
  <c r="C617" i="13"/>
  <c r="F616" i="13"/>
  <c r="C616" i="13"/>
  <c r="F615" i="13"/>
  <c r="C615" i="13"/>
  <c r="N207" i="12" s="1"/>
  <c r="F614" i="13"/>
  <c r="C614" i="13"/>
  <c r="F613" i="13"/>
  <c r="C613" i="13"/>
  <c r="F612" i="13"/>
  <c r="C612" i="13"/>
  <c r="F611" i="13"/>
  <c r="C611" i="13"/>
  <c r="F610" i="13"/>
  <c r="C610" i="13"/>
  <c r="F609" i="13"/>
  <c r="C609" i="13"/>
  <c r="F608" i="13"/>
  <c r="C608" i="13"/>
  <c r="F607" i="13"/>
  <c r="C607" i="13"/>
  <c r="F606" i="13"/>
  <c r="C606" i="13"/>
  <c r="F605" i="13"/>
  <c r="C605" i="13"/>
  <c r="F604" i="13"/>
  <c r="C604" i="13"/>
  <c r="F603" i="13"/>
  <c r="C603" i="13"/>
  <c r="N203" i="12" s="1"/>
  <c r="F602" i="13"/>
  <c r="C602" i="13"/>
  <c r="F601" i="13"/>
  <c r="C601" i="13"/>
  <c r="C600" i="13"/>
  <c r="F600" i="13"/>
  <c r="F599" i="13"/>
  <c r="C599" i="13"/>
  <c r="F598" i="13"/>
  <c r="C598" i="13"/>
  <c r="F597" i="13"/>
  <c r="C597" i="13"/>
  <c r="F596" i="13"/>
  <c r="C596" i="13"/>
  <c r="F595" i="13"/>
  <c r="C595" i="13"/>
  <c r="F594" i="13"/>
  <c r="C594" i="13"/>
  <c r="F593" i="13"/>
  <c r="C593" i="13"/>
  <c r="F592" i="13"/>
  <c r="C592" i="13"/>
  <c r="F591" i="13"/>
  <c r="C591" i="13"/>
  <c r="N199" i="12" s="1"/>
  <c r="F590" i="13"/>
  <c r="C590" i="13"/>
  <c r="C588" i="13"/>
  <c r="C589" i="13"/>
  <c r="F589" i="13"/>
  <c r="F588" i="13"/>
  <c r="F587" i="13"/>
  <c r="C587" i="13"/>
  <c r="F586" i="13"/>
  <c r="C586" i="13"/>
  <c r="F585" i="13"/>
  <c r="C585" i="13"/>
  <c r="F584" i="13"/>
  <c r="C584" i="13"/>
  <c r="F583" i="13"/>
  <c r="C583" i="13"/>
  <c r="F582" i="13"/>
  <c r="C582" i="13"/>
  <c r="F581" i="13"/>
  <c r="C581" i="13"/>
  <c r="F580" i="13"/>
  <c r="C580" i="13"/>
  <c r="F579" i="13"/>
  <c r="C579" i="13"/>
  <c r="F578" i="13"/>
  <c r="C578" i="13"/>
  <c r="F577" i="13"/>
  <c r="C577" i="13"/>
  <c r="F576" i="13"/>
  <c r="C576" i="13"/>
  <c r="F575" i="13"/>
  <c r="C575" i="13"/>
  <c r="F574" i="13"/>
  <c r="C574" i="13"/>
  <c r="F573" i="13"/>
  <c r="C573" i="13"/>
  <c r="F572" i="13"/>
  <c r="C572" i="13"/>
  <c r="F571" i="13"/>
  <c r="C571" i="13"/>
  <c r="F570" i="13"/>
  <c r="C570" i="13"/>
  <c r="N192" i="12" s="1"/>
  <c r="F569" i="13"/>
  <c r="C569" i="13"/>
  <c r="F568" i="13"/>
  <c r="C568" i="13"/>
  <c r="F567" i="13"/>
  <c r="C567" i="13"/>
  <c r="F566" i="13"/>
  <c r="F564" i="13"/>
  <c r="F565" i="13"/>
  <c r="C566" i="13"/>
  <c r="C565" i="13"/>
  <c r="C564" i="13"/>
  <c r="F563" i="13"/>
  <c r="C563" i="13"/>
  <c r="F562" i="13"/>
  <c r="C562" i="13"/>
  <c r="F561" i="13"/>
  <c r="C561" i="13"/>
  <c r="F560" i="13"/>
  <c r="C560" i="13"/>
  <c r="F559" i="13"/>
  <c r="C559" i="13"/>
  <c r="F558" i="13"/>
  <c r="C558" i="13"/>
  <c r="N188" i="12" s="1"/>
  <c r="F557" i="13"/>
  <c r="C557" i="13"/>
  <c r="F556" i="13"/>
  <c r="C556" i="13"/>
  <c r="F555" i="13"/>
  <c r="C555" i="13"/>
  <c r="F554" i="13"/>
  <c r="F552" i="13"/>
  <c r="F553" i="13"/>
  <c r="C554" i="13"/>
  <c r="C553" i="13"/>
  <c r="C552" i="13"/>
  <c r="F551" i="13"/>
  <c r="C551" i="13"/>
  <c r="F550" i="13"/>
  <c r="C550" i="13"/>
  <c r="F549" i="13"/>
  <c r="C549" i="13"/>
  <c r="F548" i="13"/>
  <c r="C548" i="13"/>
  <c r="F547" i="13"/>
  <c r="C547" i="13"/>
  <c r="F546" i="13"/>
  <c r="C546" i="13"/>
  <c r="F545" i="13"/>
  <c r="C545" i="13"/>
  <c r="F544" i="13"/>
  <c r="C544" i="13"/>
  <c r="C543" i="13"/>
  <c r="F543" i="13"/>
  <c r="F542" i="13"/>
  <c r="C542" i="13"/>
  <c r="F541" i="13"/>
  <c r="C541" i="13"/>
  <c r="F540" i="13"/>
  <c r="C540" i="13"/>
  <c r="F539" i="13"/>
  <c r="C539" i="13"/>
  <c r="F538" i="13"/>
  <c r="C538" i="13"/>
  <c r="F537" i="13"/>
  <c r="C537" i="13"/>
  <c r="F536" i="13"/>
  <c r="C536" i="13"/>
  <c r="F535" i="13"/>
  <c r="C535" i="13"/>
  <c r="F534" i="13"/>
  <c r="C534" i="13"/>
  <c r="F533" i="13"/>
  <c r="C533" i="13"/>
  <c r="F532" i="13"/>
  <c r="C532" i="13"/>
  <c r="F531" i="13"/>
  <c r="C531" i="13"/>
  <c r="F530" i="13"/>
  <c r="C530" i="13"/>
  <c r="F529" i="13"/>
  <c r="C529" i="13"/>
  <c r="F528" i="13"/>
  <c r="C528" i="13"/>
  <c r="F527" i="13"/>
  <c r="C527" i="13"/>
  <c r="F526" i="13"/>
  <c r="C526" i="13"/>
  <c r="F525" i="13"/>
  <c r="C525" i="13"/>
  <c r="F524" i="13"/>
  <c r="C524" i="13"/>
  <c r="F523" i="13"/>
  <c r="C523" i="13"/>
  <c r="F522" i="13"/>
  <c r="C522" i="13"/>
  <c r="F521" i="13"/>
  <c r="C521" i="13"/>
  <c r="F520" i="13"/>
  <c r="C520" i="13"/>
  <c r="C519" i="13"/>
  <c r="F519" i="13"/>
  <c r="F518" i="13"/>
  <c r="C518" i="13"/>
  <c r="F517" i="13"/>
  <c r="C517" i="13"/>
  <c r="F516" i="13"/>
  <c r="C516" i="13"/>
  <c r="F515" i="13"/>
  <c r="C515" i="13"/>
  <c r="F514" i="13"/>
  <c r="C514" i="13"/>
  <c r="F513" i="13"/>
  <c r="C513" i="13"/>
  <c r="F512" i="13"/>
  <c r="C512" i="13"/>
  <c r="F511" i="13"/>
  <c r="C511" i="13"/>
  <c r="F510" i="13"/>
  <c r="C510" i="13"/>
  <c r="F509" i="13"/>
  <c r="C509" i="13"/>
  <c r="F508" i="13"/>
  <c r="C508" i="13"/>
  <c r="F507" i="13"/>
  <c r="C507" i="13"/>
  <c r="F506" i="13"/>
  <c r="C506" i="13"/>
  <c r="F505" i="13"/>
  <c r="C505" i="13"/>
  <c r="F504" i="13"/>
  <c r="F501" i="13"/>
  <c r="F502" i="13"/>
  <c r="F503" i="13"/>
  <c r="C504" i="13"/>
  <c r="C503" i="13"/>
  <c r="C502" i="13"/>
  <c r="C501" i="13"/>
  <c r="F500" i="13"/>
  <c r="C500" i="13"/>
  <c r="F499" i="13"/>
  <c r="C499" i="13"/>
  <c r="F498" i="13"/>
  <c r="C498" i="13"/>
  <c r="F497" i="13"/>
  <c r="C497" i="13"/>
  <c r="F496" i="13"/>
  <c r="C496" i="13"/>
  <c r="F495" i="13"/>
  <c r="C495" i="13"/>
  <c r="F494" i="13"/>
  <c r="F492" i="13"/>
  <c r="F493" i="13"/>
  <c r="C494" i="13"/>
  <c r="C493" i="13"/>
  <c r="C492" i="13"/>
  <c r="F491" i="13"/>
  <c r="C491" i="13"/>
  <c r="F490" i="13"/>
  <c r="C490" i="13"/>
  <c r="F489" i="13"/>
  <c r="C489" i="13"/>
  <c r="F488" i="13"/>
  <c r="C488" i="13"/>
  <c r="F487" i="13"/>
  <c r="C487" i="13"/>
  <c r="F486" i="13"/>
  <c r="C486" i="13"/>
  <c r="F485" i="13"/>
  <c r="C485" i="13"/>
  <c r="F484" i="13"/>
  <c r="C484" i="13"/>
  <c r="F483" i="13"/>
  <c r="C483" i="13"/>
  <c r="N163" i="12" s="1"/>
  <c r="F482" i="13"/>
  <c r="C482" i="13"/>
  <c r="F481" i="13"/>
  <c r="C481" i="13"/>
  <c r="F480" i="13"/>
  <c r="C480" i="13"/>
  <c r="F479" i="13"/>
  <c r="C479" i="13"/>
  <c r="F478" i="13"/>
  <c r="C478" i="13"/>
  <c r="F477" i="13"/>
  <c r="C477" i="13"/>
  <c r="F476" i="13"/>
  <c r="C476" i="13"/>
  <c r="F475" i="13"/>
  <c r="C475" i="13"/>
  <c r="F474" i="13"/>
  <c r="C474" i="13"/>
  <c r="F473" i="13"/>
  <c r="C473" i="13"/>
  <c r="F472" i="13"/>
  <c r="C472" i="13"/>
  <c r="F471" i="13"/>
  <c r="C471" i="13"/>
  <c r="N159" i="12" s="1"/>
  <c r="F470" i="13"/>
  <c r="C470" i="13"/>
  <c r="F469" i="13"/>
  <c r="F468" i="13"/>
  <c r="C469" i="13"/>
  <c r="C468" i="13"/>
  <c r="F467" i="13"/>
  <c r="C467" i="13"/>
  <c r="F466" i="13"/>
  <c r="C466" i="13"/>
  <c r="F465" i="13"/>
  <c r="C465" i="13"/>
  <c r="F464" i="13"/>
  <c r="C464" i="13"/>
  <c r="F463" i="13"/>
  <c r="C463" i="13"/>
  <c r="F462" i="13"/>
  <c r="C462" i="13"/>
  <c r="F461" i="13"/>
  <c r="C461" i="13"/>
  <c r="F460" i="13"/>
  <c r="C460" i="13"/>
  <c r="C459" i="13"/>
  <c r="F459" i="13"/>
  <c r="F458" i="13"/>
  <c r="C458" i="13"/>
  <c r="F457" i="13"/>
  <c r="C457" i="13"/>
  <c r="F456" i="13"/>
  <c r="C456" i="13"/>
  <c r="F455" i="13"/>
  <c r="C455" i="13"/>
  <c r="F454" i="13"/>
  <c r="C454" i="13"/>
  <c r="F453" i="13"/>
  <c r="C453" i="13"/>
  <c r="F452" i="13"/>
  <c r="C452" i="13"/>
  <c r="F451" i="13"/>
  <c r="C451" i="13"/>
  <c r="F450" i="13"/>
  <c r="C450" i="13"/>
  <c r="F449" i="13"/>
  <c r="C449" i="13"/>
  <c r="F448" i="13"/>
  <c r="F447" i="13"/>
  <c r="C448" i="13"/>
  <c r="C447" i="13"/>
  <c r="F446" i="13"/>
  <c r="C446" i="13"/>
  <c r="F445" i="13"/>
  <c r="C445" i="13"/>
  <c r="F444" i="13"/>
  <c r="C444" i="13"/>
  <c r="F443" i="13"/>
  <c r="C443" i="13"/>
  <c r="F442" i="13"/>
  <c r="C442" i="13"/>
  <c r="F441" i="13"/>
  <c r="C441" i="13"/>
  <c r="F440" i="13"/>
  <c r="C440" i="13"/>
  <c r="F439" i="13"/>
  <c r="C439" i="13"/>
  <c r="F438" i="13"/>
  <c r="C438" i="13"/>
  <c r="N148" i="12" s="1"/>
  <c r="F437" i="13"/>
  <c r="C437" i="13"/>
  <c r="F436" i="13"/>
  <c r="C436" i="13"/>
  <c r="F435" i="13"/>
  <c r="C435" i="13"/>
  <c r="F434" i="13"/>
  <c r="C434" i="13"/>
  <c r="F433" i="13"/>
  <c r="C433" i="13"/>
  <c r="F432" i="13"/>
  <c r="F429" i="13"/>
  <c r="F430" i="13"/>
  <c r="F431" i="13"/>
  <c r="C432" i="13"/>
  <c r="C431" i="13"/>
  <c r="C430" i="13"/>
  <c r="C429" i="13"/>
  <c r="F428" i="13"/>
  <c r="C428" i="13"/>
  <c r="F427" i="13"/>
  <c r="C427" i="13"/>
  <c r="F426" i="13"/>
  <c r="C426" i="13"/>
  <c r="N144" i="12" s="1"/>
  <c r="F425" i="13"/>
  <c r="C425" i="13"/>
  <c r="F424" i="13"/>
  <c r="C424" i="13"/>
  <c r="F423" i="13"/>
  <c r="C423" i="13"/>
  <c r="F422" i="13"/>
  <c r="C422" i="13"/>
  <c r="F421" i="13"/>
  <c r="C421" i="13"/>
  <c r="F420" i="13"/>
  <c r="C420" i="13"/>
  <c r="F419" i="13"/>
  <c r="C419" i="13"/>
  <c r="F418" i="13"/>
  <c r="C418" i="13"/>
  <c r="F417" i="13"/>
  <c r="C417" i="13"/>
  <c r="F416" i="13"/>
  <c r="C416" i="13"/>
  <c r="F415" i="13"/>
  <c r="C415" i="13"/>
  <c r="F414" i="13"/>
  <c r="C414" i="13"/>
  <c r="F413" i="13"/>
  <c r="C413" i="13"/>
  <c r="F412" i="13"/>
  <c r="C412" i="13"/>
  <c r="F411" i="13"/>
  <c r="C411" i="13"/>
  <c r="F410" i="13"/>
  <c r="C410" i="13"/>
  <c r="F409" i="13"/>
  <c r="C409" i="13"/>
  <c r="F408" i="13"/>
  <c r="C408" i="13"/>
  <c r="F407" i="13"/>
  <c r="C407" i="13"/>
  <c r="F406" i="13"/>
  <c r="C406" i="13"/>
  <c r="F405" i="13"/>
  <c r="C405" i="13"/>
  <c r="F404" i="13"/>
  <c r="C404" i="13"/>
  <c r="F403" i="13"/>
  <c r="C403" i="13"/>
  <c r="F402" i="13"/>
  <c r="C402" i="13"/>
  <c r="F401" i="13"/>
  <c r="C401" i="13"/>
  <c r="C399" i="13"/>
  <c r="C400" i="13"/>
  <c r="F400" i="13"/>
  <c r="F399" i="13"/>
  <c r="F398" i="13"/>
  <c r="C398" i="13"/>
  <c r="F397" i="13"/>
  <c r="C397" i="13"/>
  <c r="F396" i="13"/>
  <c r="C396" i="13"/>
  <c r="F395" i="13"/>
  <c r="C395" i="13"/>
  <c r="F394" i="13"/>
  <c r="C394" i="13"/>
  <c r="F393" i="13"/>
  <c r="C393" i="13"/>
  <c r="F392" i="13"/>
  <c r="C392" i="13"/>
  <c r="F391" i="13"/>
  <c r="C391" i="13"/>
  <c r="F390" i="13"/>
  <c r="C390" i="13"/>
  <c r="F389" i="13"/>
  <c r="C389" i="13"/>
  <c r="F388" i="13"/>
  <c r="C388" i="13"/>
  <c r="F387" i="13"/>
  <c r="C387" i="13"/>
  <c r="F386" i="13"/>
  <c r="C386" i="13"/>
  <c r="F385" i="13"/>
  <c r="F384" i="13"/>
  <c r="C385" i="13"/>
  <c r="C384" i="13"/>
  <c r="F383" i="13"/>
  <c r="C383" i="13"/>
  <c r="F382" i="13"/>
  <c r="C382" i="13"/>
  <c r="F381" i="13"/>
  <c r="C381" i="13"/>
  <c r="F380" i="13"/>
  <c r="C380" i="13"/>
  <c r="F379" i="13"/>
  <c r="C379" i="13"/>
  <c r="F378" i="13"/>
  <c r="C378" i="13"/>
  <c r="F377" i="13"/>
  <c r="C377" i="13"/>
  <c r="F376" i="13"/>
  <c r="C376" i="13"/>
  <c r="F375" i="13"/>
  <c r="C375" i="13"/>
  <c r="F374" i="13"/>
  <c r="C374" i="13"/>
  <c r="F373" i="13"/>
  <c r="C373" i="13"/>
  <c r="F372" i="13"/>
  <c r="C372" i="13"/>
  <c r="F371" i="13"/>
  <c r="C371" i="13"/>
  <c r="F370" i="13"/>
  <c r="C370" i="13"/>
  <c r="F369" i="13"/>
  <c r="C369" i="13"/>
  <c r="F368" i="13"/>
  <c r="C368" i="13"/>
  <c r="F367" i="13"/>
  <c r="C367" i="13"/>
  <c r="F366" i="13"/>
  <c r="C366" i="13"/>
  <c r="F365" i="13"/>
  <c r="C365" i="13"/>
  <c r="F364" i="13"/>
  <c r="C364" i="13"/>
  <c r="F363" i="13"/>
  <c r="C363" i="13"/>
  <c r="F362" i="13"/>
  <c r="C362" i="13"/>
  <c r="F361" i="13"/>
  <c r="C361" i="13"/>
  <c r="F360" i="13"/>
  <c r="C360" i="13"/>
  <c r="F359" i="13"/>
  <c r="C359" i="13"/>
  <c r="F358" i="13"/>
  <c r="C358" i="13"/>
  <c r="F357" i="13"/>
  <c r="C357" i="13"/>
  <c r="F356" i="13"/>
  <c r="C356" i="13"/>
  <c r="F355" i="13"/>
  <c r="C355" i="13"/>
  <c r="F354" i="13"/>
  <c r="C354" i="13"/>
  <c r="F353" i="13"/>
  <c r="C353" i="13"/>
  <c r="F352" i="13"/>
  <c r="C352" i="13"/>
  <c r="F351" i="13"/>
  <c r="C351" i="13"/>
  <c r="N119" i="12" s="1"/>
  <c r="F350" i="13"/>
  <c r="C350" i="13"/>
  <c r="F349" i="13"/>
  <c r="C349" i="13"/>
  <c r="F348" i="13"/>
  <c r="C348" i="13"/>
  <c r="F347" i="13"/>
  <c r="C347" i="13"/>
  <c r="F346" i="13"/>
  <c r="C346" i="13"/>
  <c r="F345" i="13"/>
  <c r="C345" i="13"/>
  <c r="F344" i="13"/>
  <c r="C344" i="13"/>
  <c r="F343" i="13"/>
  <c r="C343" i="13"/>
  <c r="F342" i="13"/>
  <c r="C342" i="13"/>
  <c r="F341" i="13"/>
  <c r="C341" i="13"/>
  <c r="F340" i="13"/>
  <c r="C340" i="13"/>
  <c r="F339" i="13"/>
  <c r="C339" i="13"/>
  <c r="N115" i="12" s="1"/>
  <c r="F338" i="13"/>
  <c r="C338" i="13"/>
  <c r="F337" i="13"/>
  <c r="C337" i="13"/>
  <c r="F336" i="13"/>
  <c r="C336" i="13"/>
  <c r="F335" i="13"/>
  <c r="C335" i="13"/>
  <c r="F334" i="13"/>
  <c r="C334" i="13"/>
  <c r="F333" i="13"/>
  <c r="C333" i="13"/>
  <c r="F332" i="13"/>
  <c r="C332" i="13"/>
  <c r="C330" i="13"/>
  <c r="C331" i="13"/>
  <c r="F331" i="13"/>
  <c r="F330" i="13"/>
  <c r="F329" i="13"/>
  <c r="C329" i="13"/>
  <c r="F328" i="13"/>
  <c r="C328" i="13"/>
  <c r="F327" i="13"/>
  <c r="C327" i="13"/>
  <c r="N111" i="12" s="1"/>
  <c r="F326" i="13"/>
  <c r="C326" i="13"/>
  <c r="F325" i="13"/>
  <c r="F324" i="13"/>
  <c r="C325" i="13"/>
  <c r="C324" i="13"/>
  <c r="F323" i="13"/>
  <c r="C323" i="13"/>
  <c r="F322" i="13"/>
  <c r="C322" i="13"/>
  <c r="F321" i="13"/>
  <c r="C321" i="13"/>
  <c r="F320" i="13"/>
  <c r="C320" i="13"/>
  <c r="F319" i="13"/>
  <c r="C319" i="13"/>
  <c r="F318" i="13"/>
  <c r="C318" i="13"/>
  <c r="N108" i="12" s="1"/>
  <c r="F317" i="13"/>
  <c r="C317" i="13"/>
  <c r="F316" i="13"/>
  <c r="C316" i="13"/>
  <c r="F315" i="13"/>
  <c r="C315" i="13"/>
  <c r="F314" i="13"/>
  <c r="C314" i="13"/>
  <c r="F313" i="13"/>
  <c r="C313" i="13"/>
  <c r="F312" i="13"/>
  <c r="C312" i="13"/>
  <c r="F311" i="13"/>
  <c r="C311" i="13"/>
  <c r="F310" i="13"/>
  <c r="C310" i="13"/>
  <c r="F309" i="13"/>
  <c r="C309" i="13"/>
  <c r="F308" i="13"/>
  <c r="C308" i="13"/>
  <c r="F307" i="13"/>
  <c r="C307" i="13"/>
  <c r="F306" i="13"/>
  <c r="C306" i="13"/>
  <c r="N104" i="12" s="1"/>
  <c r="F305" i="13"/>
  <c r="C305" i="13"/>
  <c r="F304" i="13"/>
  <c r="F303" i="13"/>
  <c r="C304" i="13"/>
  <c r="C303" i="13"/>
  <c r="F302" i="13"/>
  <c r="C302" i="13"/>
  <c r="F301" i="13"/>
  <c r="C301" i="13"/>
  <c r="F300" i="13"/>
  <c r="C300" i="13"/>
  <c r="F299" i="13"/>
  <c r="C299" i="13"/>
  <c r="F298" i="13"/>
  <c r="C298" i="13"/>
  <c r="F297" i="13"/>
  <c r="C297" i="13"/>
  <c r="F296" i="13"/>
  <c r="C296" i="13"/>
  <c r="F295" i="13"/>
  <c r="C295" i="13"/>
  <c r="F294" i="13"/>
  <c r="C294" i="13"/>
  <c r="F293" i="13"/>
  <c r="C293" i="13"/>
  <c r="F292" i="13"/>
  <c r="C292" i="13"/>
  <c r="F291" i="13"/>
  <c r="C291" i="13"/>
  <c r="F290" i="13"/>
  <c r="C290" i="13"/>
  <c r="F289" i="13"/>
  <c r="C289" i="13"/>
  <c r="F288" i="13"/>
  <c r="C288" i="13"/>
  <c r="F287" i="13"/>
  <c r="C287" i="13"/>
  <c r="F286" i="13"/>
  <c r="C286" i="13"/>
  <c r="F285" i="13"/>
  <c r="C285" i="13"/>
  <c r="F284" i="13"/>
  <c r="C284" i="13"/>
  <c r="F283" i="13"/>
  <c r="C283" i="13"/>
  <c r="F282" i="13"/>
  <c r="C282" i="13"/>
  <c r="F281" i="13"/>
  <c r="C281" i="13"/>
  <c r="F280" i="13"/>
  <c r="C280" i="13"/>
  <c r="F279" i="13"/>
  <c r="C279" i="13"/>
  <c r="F278" i="13"/>
  <c r="C278" i="13"/>
  <c r="F277" i="13"/>
  <c r="C277" i="13"/>
  <c r="F276" i="13"/>
  <c r="C276" i="13"/>
  <c r="F275" i="13"/>
  <c r="C275" i="13"/>
  <c r="F274" i="13"/>
  <c r="C274" i="13"/>
  <c r="F273" i="13"/>
  <c r="C273" i="13"/>
  <c r="F272" i="13"/>
  <c r="C272" i="13"/>
  <c r="F271" i="13"/>
  <c r="C271" i="13"/>
  <c r="F270" i="13"/>
  <c r="C270" i="13"/>
  <c r="F269" i="13"/>
  <c r="C269" i="13"/>
  <c r="F268" i="13"/>
  <c r="C268" i="13"/>
  <c r="F267" i="13"/>
  <c r="C267" i="13"/>
  <c r="F266" i="13"/>
  <c r="C266" i="13"/>
  <c r="F265" i="13"/>
  <c r="C265" i="13"/>
  <c r="F264" i="13"/>
  <c r="C264" i="13"/>
  <c r="F263" i="13"/>
  <c r="C263" i="13"/>
  <c r="F262" i="13"/>
  <c r="C262" i="13"/>
  <c r="F261" i="13"/>
  <c r="C261" i="13"/>
  <c r="F260" i="13"/>
  <c r="C260" i="13"/>
  <c r="F259" i="13"/>
  <c r="C259" i="13"/>
  <c r="F258" i="13"/>
  <c r="C258" i="13"/>
  <c r="F257" i="13"/>
  <c r="C257" i="13"/>
  <c r="C255" i="13"/>
  <c r="C256" i="13"/>
  <c r="F256" i="13"/>
  <c r="F255" i="13"/>
  <c r="F254" i="13"/>
  <c r="C254" i="13"/>
  <c r="F253" i="13"/>
  <c r="C253" i="13"/>
  <c r="F252" i="13"/>
  <c r="C252" i="13"/>
  <c r="F251" i="13"/>
  <c r="C251" i="13"/>
  <c r="F250" i="13"/>
  <c r="C250" i="13"/>
  <c r="F249" i="13"/>
  <c r="C249" i="13"/>
  <c r="F248" i="13"/>
  <c r="C248" i="13"/>
  <c r="F247" i="13"/>
  <c r="C247" i="13"/>
  <c r="F246" i="13"/>
  <c r="C246" i="13"/>
  <c r="F245" i="13"/>
  <c r="C245" i="13"/>
  <c r="F244" i="13"/>
  <c r="C244" i="13"/>
  <c r="F243" i="13"/>
  <c r="C243" i="13"/>
  <c r="F242" i="13"/>
  <c r="C242" i="13"/>
  <c r="F241" i="13"/>
  <c r="C241" i="13"/>
  <c r="F240" i="13"/>
  <c r="C240" i="13"/>
  <c r="F239" i="13"/>
  <c r="C239" i="13"/>
  <c r="F238" i="13"/>
  <c r="C238" i="13"/>
  <c r="F237" i="13"/>
  <c r="C237" i="13"/>
  <c r="F236" i="13"/>
  <c r="C236" i="13"/>
  <c r="F235" i="13"/>
  <c r="C235" i="13"/>
  <c r="F234" i="13"/>
  <c r="C234" i="13"/>
  <c r="F233" i="13"/>
  <c r="C233" i="13"/>
  <c r="F232" i="13"/>
  <c r="C232" i="13"/>
  <c r="C231" i="13"/>
  <c r="F231" i="13"/>
  <c r="F230" i="13"/>
  <c r="C230" i="13"/>
  <c r="F229" i="13"/>
  <c r="C229" i="13"/>
  <c r="F228" i="13"/>
  <c r="C228" i="13"/>
  <c r="F227" i="13"/>
  <c r="C227" i="13"/>
  <c r="F226" i="13"/>
  <c r="C226" i="13"/>
  <c r="F225" i="13"/>
  <c r="C225" i="13"/>
  <c r="F224" i="13"/>
  <c r="C224" i="13"/>
  <c r="F223" i="13"/>
  <c r="C223" i="13"/>
  <c r="F222" i="13"/>
  <c r="C222" i="13"/>
  <c r="F221" i="13"/>
  <c r="C221" i="13"/>
  <c r="F220" i="13"/>
  <c r="C220" i="13"/>
  <c r="F219" i="13"/>
  <c r="C219" i="13"/>
  <c r="F218" i="13"/>
  <c r="C218" i="13"/>
  <c r="F217" i="13"/>
  <c r="C217" i="13"/>
  <c r="F216" i="13"/>
  <c r="C216" i="13"/>
  <c r="F215" i="13"/>
  <c r="C215" i="13"/>
  <c r="F214" i="13"/>
  <c r="C214" i="13"/>
  <c r="F213" i="13"/>
  <c r="C213" i="13"/>
  <c r="F212" i="13"/>
  <c r="C212" i="13"/>
  <c r="F211" i="13"/>
  <c r="C211" i="13"/>
  <c r="F210" i="13"/>
  <c r="C210" i="13"/>
  <c r="F209" i="13"/>
  <c r="C209" i="13"/>
  <c r="F208" i="13"/>
  <c r="C208" i="13"/>
  <c r="F207" i="13"/>
  <c r="C207" i="13"/>
  <c r="F206" i="13"/>
  <c r="C206" i="13"/>
  <c r="F205" i="13"/>
  <c r="C205" i="13"/>
  <c r="F204" i="13"/>
  <c r="C204" i="13"/>
  <c r="F203" i="13"/>
  <c r="C203" i="13"/>
  <c r="F202" i="13"/>
  <c r="C202" i="13"/>
  <c r="F201" i="13"/>
  <c r="C201" i="13"/>
  <c r="F200" i="13"/>
  <c r="C200" i="13"/>
  <c r="F199" i="13"/>
  <c r="C199" i="13"/>
  <c r="F198" i="13"/>
  <c r="C198" i="13"/>
  <c r="F197" i="13"/>
  <c r="C197" i="13"/>
  <c r="F196" i="13"/>
  <c r="C196" i="13"/>
  <c r="F195" i="13"/>
  <c r="C195" i="13"/>
  <c r="F194" i="13"/>
  <c r="C194" i="13"/>
  <c r="F193" i="13"/>
  <c r="C193" i="13"/>
  <c r="F192" i="13"/>
  <c r="C192" i="13"/>
  <c r="F191" i="13"/>
  <c r="C191" i="13"/>
  <c r="F190" i="13"/>
  <c r="C190" i="13"/>
  <c r="F189" i="13"/>
  <c r="C189" i="13"/>
  <c r="F188" i="13"/>
  <c r="C188" i="13"/>
  <c r="F187" i="13"/>
  <c r="C187" i="13"/>
  <c r="F186" i="13"/>
  <c r="C186" i="13"/>
  <c r="N64" i="12" s="1"/>
  <c r="F185" i="13"/>
  <c r="C185" i="13"/>
  <c r="F184" i="13"/>
  <c r="C184" i="13"/>
  <c r="C183" i="13"/>
  <c r="F183" i="13"/>
  <c r="F182" i="13"/>
  <c r="C182" i="13"/>
  <c r="F181" i="13"/>
  <c r="C181" i="13"/>
  <c r="F180" i="13"/>
  <c r="C180" i="13"/>
  <c r="F179" i="13"/>
  <c r="C179" i="13"/>
  <c r="F178" i="13"/>
  <c r="C178" i="13"/>
  <c r="F177" i="13"/>
  <c r="C177" i="13"/>
  <c r="F176" i="13"/>
  <c r="C176" i="13"/>
  <c r="F175" i="13"/>
  <c r="C175" i="13"/>
  <c r="F174" i="13"/>
  <c r="C174" i="13"/>
  <c r="N60" i="12" s="1"/>
  <c r="F173" i="13"/>
  <c r="C173" i="13"/>
  <c r="F172" i="13"/>
  <c r="C172" i="13"/>
  <c r="F171" i="13"/>
  <c r="C171" i="13"/>
  <c r="F170" i="13"/>
  <c r="C170" i="13"/>
  <c r="F169" i="13"/>
  <c r="C169" i="13"/>
  <c r="F168" i="13"/>
  <c r="C168" i="13"/>
  <c r="F167" i="13"/>
  <c r="C167" i="13"/>
  <c r="F166" i="13"/>
  <c r="C166" i="13"/>
  <c r="F165" i="13"/>
  <c r="C165" i="13"/>
  <c r="F164" i="13"/>
  <c r="C164" i="13"/>
  <c r="F163" i="13"/>
  <c r="C163" i="13"/>
  <c r="F162" i="13"/>
  <c r="C162" i="13"/>
  <c r="N56" i="12" s="1"/>
  <c r="F161" i="13"/>
  <c r="C161" i="13"/>
  <c r="F160" i="13"/>
  <c r="C160" i="13"/>
  <c r="F159" i="13"/>
  <c r="C159" i="13"/>
  <c r="F158" i="13"/>
  <c r="C158" i="13"/>
  <c r="F157" i="13"/>
  <c r="C157" i="13"/>
  <c r="F156" i="13"/>
  <c r="C156" i="13"/>
  <c r="F155" i="13"/>
  <c r="C155" i="13"/>
  <c r="F154" i="13"/>
  <c r="F153" i="13"/>
  <c r="C154" i="13"/>
  <c r="C153" i="13"/>
  <c r="F152" i="13"/>
  <c r="C152" i="13"/>
  <c r="F151" i="13"/>
  <c r="C151" i="13"/>
  <c r="F150" i="13"/>
  <c r="C150" i="13"/>
  <c r="F149" i="13"/>
  <c r="C149" i="13"/>
  <c r="F148" i="13"/>
  <c r="C148" i="13"/>
  <c r="F147" i="13"/>
  <c r="C147" i="13"/>
  <c r="F146" i="13"/>
  <c r="C146" i="13"/>
  <c r="F145" i="13"/>
  <c r="C145" i="13"/>
  <c r="F144" i="13"/>
  <c r="C144" i="13"/>
  <c r="F143" i="13"/>
  <c r="C143" i="13"/>
  <c r="F142" i="13"/>
  <c r="C142" i="13"/>
  <c r="F141" i="13"/>
  <c r="C141" i="13"/>
  <c r="F140" i="13"/>
  <c r="C140" i="13"/>
  <c r="F139" i="13"/>
  <c r="C139" i="13"/>
  <c r="F138" i="13"/>
  <c r="C138" i="13"/>
  <c r="F137" i="13"/>
  <c r="C137" i="13"/>
  <c r="F136" i="13"/>
  <c r="C136" i="13"/>
  <c r="F135" i="13"/>
  <c r="C135" i="13"/>
  <c r="F134" i="13"/>
  <c r="C134" i="13"/>
  <c r="F133" i="13"/>
  <c r="C133" i="13"/>
  <c r="F132" i="13"/>
  <c r="C132" i="13"/>
  <c r="F131" i="13"/>
  <c r="C131" i="13"/>
  <c r="F130" i="13"/>
  <c r="C130" i="13"/>
  <c r="F129" i="13"/>
  <c r="C129" i="13"/>
  <c r="F128" i="13"/>
  <c r="C128" i="13"/>
  <c r="F127" i="13"/>
  <c r="C127" i="13"/>
  <c r="F126" i="13"/>
  <c r="C126" i="13"/>
  <c r="F125" i="13"/>
  <c r="C125" i="13"/>
  <c r="F124" i="13"/>
  <c r="C124" i="13"/>
  <c r="F123" i="13"/>
  <c r="C123" i="13"/>
  <c r="F122" i="13"/>
  <c r="C122" i="13"/>
  <c r="F121" i="13"/>
  <c r="C121" i="13"/>
  <c r="F120" i="13"/>
  <c r="C120" i="13"/>
  <c r="F119" i="13"/>
  <c r="C119" i="13"/>
  <c r="F118" i="13"/>
  <c r="C118" i="13"/>
  <c r="F117" i="13"/>
  <c r="C117" i="13"/>
  <c r="F116" i="13"/>
  <c r="C116" i="13"/>
  <c r="F115" i="13"/>
  <c r="C115" i="13"/>
  <c r="F114" i="13"/>
  <c r="C114" i="13"/>
  <c r="F113" i="13"/>
  <c r="F111" i="13"/>
  <c r="F112" i="13"/>
  <c r="C113" i="13"/>
  <c r="C112" i="13"/>
  <c r="C111" i="13"/>
  <c r="F110" i="13"/>
  <c r="C110" i="13"/>
  <c r="F109" i="13"/>
  <c r="C109" i="13"/>
  <c r="F108" i="13"/>
  <c r="C108" i="13"/>
  <c r="F107" i="13"/>
  <c r="C107" i="13"/>
  <c r="F106" i="13"/>
  <c r="C106" i="13"/>
  <c r="F105" i="13"/>
  <c r="C105" i="13"/>
  <c r="F104" i="13"/>
  <c r="C104" i="13"/>
  <c r="F103" i="13"/>
  <c r="C103" i="13"/>
  <c r="F102" i="13"/>
  <c r="C102" i="13"/>
  <c r="F101" i="13"/>
  <c r="C101" i="13"/>
  <c r="F100" i="13"/>
  <c r="C100" i="13"/>
  <c r="F99" i="13"/>
  <c r="C99" i="13"/>
  <c r="F98" i="13"/>
  <c r="C98" i="13"/>
  <c r="F97" i="13"/>
  <c r="C97" i="13"/>
  <c r="F96" i="13"/>
  <c r="C96" i="13"/>
  <c r="F95" i="13"/>
  <c r="C95" i="13"/>
  <c r="F94" i="13"/>
  <c r="C94" i="13"/>
  <c r="F93" i="13"/>
  <c r="C93" i="13"/>
  <c r="F92" i="13"/>
  <c r="C92" i="13"/>
  <c r="F91" i="13"/>
  <c r="C91" i="13"/>
  <c r="F90" i="13"/>
  <c r="C90" i="13"/>
  <c r="F89" i="13"/>
  <c r="C89" i="13"/>
  <c r="F88" i="13"/>
  <c r="C88" i="13"/>
  <c r="F87" i="13"/>
  <c r="C87" i="13"/>
  <c r="F86" i="13"/>
  <c r="C86" i="13"/>
  <c r="F85" i="13"/>
  <c r="C85" i="13"/>
  <c r="F84" i="13"/>
  <c r="C84" i="13"/>
  <c r="F83" i="13"/>
  <c r="C83" i="13"/>
  <c r="F82" i="13"/>
  <c r="C82" i="13"/>
  <c r="F81" i="13"/>
  <c r="C81" i="13"/>
  <c r="F80" i="13"/>
  <c r="C80" i="13"/>
  <c r="F79" i="13"/>
  <c r="C79" i="13"/>
  <c r="F78" i="13"/>
  <c r="C78" i="13"/>
  <c r="F77" i="13"/>
  <c r="C77" i="13"/>
  <c r="F76" i="13"/>
  <c r="C76" i="13"/>
  <c r="F75" i="13"/>
  <c r="C75" i="13"/>
  <c r="F74" i="13"/>
  <c r="C74" i="13"/>
  <c r="F73" i="13"/>
  <c r="C73" i="13"/>
  <c r="F72" i="13"/>
  <c r="F69" i="13"/>
  <c r="F70" i="13"/>
  <c r="F71" i="13"/>
  <c r="C72" i="13"/>
  <c r="C71" i="13"/>
  <c r="C70" i="13"/>
  <c r="C69" i="13"/>
  <c r="F68" i="13"/>
  <c r="C68" i="13"/>
  <c r="F67" i="13"/>
  <c r="C67" i="13"/>
  <c r="F66" i="13"/>
  <c r="C66" i="13"/>
  <c r="F65" i="13"/>
  <c r="C65" i="13"/>
  <c r="F64" i="13"/>
  <c r="C64" i="13"/>
  <c r="C63" i="13"/>
  <c r="F63" i="13"/>
  <c r="F62" i="13"/>
  <c r="C62" i="13"/>
  <c r="F61" i="13"/>
  <c r="C61" i="13"/>
  <c r="F60" i="13"/>
  <c r="C60" i="13"/>
  <c r="F59" i="13"/>
  <c r="C59" i="13"/>
  <c r="F58" i="13"/>
  <c r="F57" i="13"/>
  <c r="C58" i="13"/>
  <c r="C57" i="13"/>
  <c r="F56" i="13"/>
  <c r="C56" i="13"/>
  <c r="F55" i="13"/>
  <c r="C55" i="13"/>
  <c r="F54" i="13"/>
  <c r="C54" i="13"/>
  <c r="F53" i="13"/>
  <c r="C53" i="13"/>
  <c r="F52" i="13"/>
  <c r="F51" i="13"/>
  <c r="C52" i="13"/>
  <c r="C51" i="13"/>
  <c r="F50" i="13"/>
  <c r="C50" i="13"/>
  <c r="F49" i="13"/>
  <c r="C49" i="13"/>
  <c r="F48" i="13"/>
  <c r="C48" i="13"/>
  <c r="F47" i="13"/>
  <c r="C47" i="13"/>
  <c r="F46" i="13"/>
  <c r="C46" i="13"/>
  <c r="F45" i="13"/>
  <c r="C45" i="13"/>
  <c r="F44" i="13"/>
  <c r="C44" i="13"/>
  <c r="F43" i="13"/>
  <c r="C43" i="13"/>
  <c r="F42" i="13"/>
  <c r="C42" i="13"/>
  <c r="F41" i="13"/>
  <c r="C41" i="13"/>
  <c r="F40" i="13"/>
  <c r="C40" i="13"/>
  <c r="F39" i="13"/>
  <c r="C39" i="13"/>
  <c r="F38" i="13"/>
  <c r="C38" i="13"/>
  <c r="F37" i="13"/>
  <c r="C37" i="13"/>
  <c r="F36" i="13"/>
  <c r="C36" i="13"/>
  <c r="F35" i="13"/>
  <c r="C35" i="13"/>
  <c r="F34" i="13"/>
  <c r="C34" i="13"/>
  <c r="F33" i="13"/>
  <c r="C33" i="13"/>
  <c r="F32" i="13"/>
  <c r="C32" i="13"/>
  <c r="F31" i="13"/>
  <c r="C31" i="13"/>
  <c r="F30" i="13"/>
  <c r="C30" i="13"/>
  <c r="N12" i="12" s="1"/>
  <c r="F29" i="13"/>
  <c r="C29" i="13"/>
  <c r="C27" i="13"/>
  <c r="C28" i="13"/>
  <c r="F28" i="13"/>
  <c r="F27" i="13"/>
  <c r="F26" i="13"/>
  <c r="C26" i="13"/>
  <c r="F25" i="13"/>
  <c r="F24" i="13"/>
  <c r="C25" i="13"/>
  <c r="C24" i="13"/>
  <c r="F23" i="13"/>
  <c r="C23" i="13"/>
  <c r="F22" i="13"/>
  <c r="C22" i="13"/>
  <c r="F21" i="13"/>
  <c r="C21" i="13"/>
  <c r="F20" i="13"/>
  <c r="C20" i="13"/>
  <c r="F19" i="13"/>
  <c r="C19" i="13"/>
  <c r="F18" i="13"/>
  <c r="C18" i="13"/>
  <c r="F17" i="13"/>
  <c r="C17" i="13"/>
  <c r="F16" i="13"/>
  <c r="C16" i="13"/>
  <c r="F15" i="13"/>
  <c r="C15" i="13"/>
  <c r="F14" i="13"/>
  <c r="C14" i="13"/>
  <c r="F13" i="13"/>
  <c r="C13" i="13"/>
  <c r="F12" i="13"/>
  <c r="C12" i="13"/>
  <c r="F11" i="13"/>
  <c r="C11" i="13"/>
  <c r="F10" i="13"/>
  <c r="C10" i="13"/>
  <c r="F9" i="13"/>
  <c r="C9" i="13"/>
  <c r="F8" i="13"/>
  <c r="C8" i="13"/>
  <c r="F7" i="13"/>
  <c r="C7" i="13"/>
  <c r="F6" i="13"/>
  <c r="C6" i="13"/>
  <c r="F5" i="13"/>
  <c r="C5" i="13"/>
  <c r="F4" i="13"/>
  <c r="C4" i="13"/>
  <c r="F3" i="13"/>
  <c r="C3" i="13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L164" i="5"/>
  <c r="L165" i="5"/>
  <c r="L166" i="5"/>
  <c r="L167" i="5"/>
  <c r="L168" i="5"/>
  <c r="L169" i="5"/>
  <c r="L170" i="5"/>
  <c r="L171" i="5"/>
  <c r="L172" i="5"/>
  <c r="L173" i="5"/>
  <c r="L174" i="5"/>
  <c r="L163" i="5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244" i="8"/>
  <c r="J245" i="8"/>
  <c r="J246" i="8"/>
  <c r="J247" i="8"/>
  <c r="J248" i="8"/>
  <c r="J249" i="8"/>
  <c r="J250" i="8"/>
  <c r="J251" i="8"/>
  <c r="J252" i="8"/>
  <c r="J253" i="8"/>
  <c r="J254" i="8"/>
  <c r="J243" i="8"/>
  <c r="M302" i="3"/>
  <c r="M301" i="3"/>
  <c r="M300" i="3"/>
  <c r="M299" i="3"/>
  <c r="M298" i="3"/>
  <c r="M297" i="3"/>
  <c r="M296" i="3"/>
  <c r="M295" i="3"/>
  <c r="M294" i="3"/>
  <c r="M293" i="3"/>
  <c r="M292" i="3"/>
  <c r="M291" i="3"/>
  <c r="A734" i="7"/>
  <c r="A369" i="7"/>
  <c r="A3" i="7"/>
  <c r="J286" i="9"/>
  <c r="J285" i="9"/>
  <c r="L157" i="8"/>
  <c r="J284" i="9"/>
  <c r="J283" i="9"/>
  <c r="J282" i="9"/>
  <c r="L156" i="8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L148" i="8"/>
  <c r="J257" i="9"/>
  <c r="J256" i="9"/>
  <c r="J255" i="9"/>
  <c r="J254" i="9"/>
  <c r="J253" i="9"/>
  <c r="J252" i="9"/>
  <c r="L146" i="8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L140" i="8"/>
  <c r="J233" i="9"/>
  <c r="J232" i="9"/>
  <c r="J231" i="9"/>
  <c r="J230" i="9"/>
  <c r="J229" i="9"/>
  <c r="J228" i="9"/>
  <c r="L138" i="8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L132" i="8"/>
  <c r="J209" i="9"/>
  <c r="J208" i="9"/>
  <c r="J207" i="9"/>
  <c r="J206" i="9"/>
  <c r="J205" i="9"/>
  <c r="J204" i="9"/>
  <c r="L130" i="8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L124" i="8"/>
  <c r="J185" i="9"/>
  <c r="J184" i="9"/>
  <c r="J183" i="9"/>
  <c r="J182" i="9"/>
  <c r="J181" i="9"/>
  <c r="J180" i="9"/>
  <c r="L122" i="8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L116" i="8"/>
  <c r="J161" i="9"/>
  <c r="J160" i="9"/>
  <c r="J159" i="9"/>
  <c r="J158" i="9"/>
  <c r="J157" i="9"/>
  <c r="J156" i="9"/>
  <c r="L114" i="8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L108" i="8"/>
  <c r="J137" i="9"/>
  <c r="J136" i="9"/>
  <c r="J135" i="9"/>
  <c r="J134" i="9"/>
  <c r="J133" i="9"/>
  <c r="J132" i="9"/>
  <c r="L106" i="8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L100" i="8"/>
  <c r="J113" i="9"/>
  <c r="J112" i="9"/>
  <c r="J111" i="9"/>
  <c r="J110" i="9"/>
  <c r="J109" i="9"/>
  <c r="J108" i="9"/>
  <c r="L98" i="8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L92" i="8"/>
  <c r="J89" i="9"/>
  <c r="J88" i="9"/>
  <c r="J87" i="9"/>
  <c r="J86" i="9"/>
  <c r="J85" i="9"/>
  <c r="J84" i="9"/>
  <c r="L90" i="8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L84" i="8"/>
  <c r="J65" i="9"/>
  <c r="J64" i="9"/>
  <c r="J63" i="9"/>
  <c r="J62" i="9"/>
  <c r="J61" i="9"/>
  <c r="J60" i="9"/>
  <c r="L82" i="8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L76" i="8"/>
  <c r="J41" i="9"/>
  <c r="J40" i="9"/>
  <c r="J39" i="9"/>
  <c r="L75" i="8"/>
  <c r="J38" i="9"/>
  <c r="J37" i="9"/>
  <c r="J36" i="9"/>
  <c r="L74" i="8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L68" i="8"/>
  <c r="J17" i="9"/>
  <c r="J16" i="9"/>
  <c r="J15" i="9"/>
  <c r="L67" i="8"/>
  <c r="J14" i="9"/>
  <c r="J13" i="9"/>
  <c r="J12" i="9"/>
  <c r="L66" i="8"/>
  <c r="J11" i="9"/>
  <c r="J10" i="9"/>
  <c r="J9" i="9"/>
  <c r="J8" i="9"/>
  <c r="J7" i="9"/>
  <c r="J6" i="9"/>
  <c r="J5" i="9"/>
  <c r="J4" i="9"/>
  <c r="J3" i="9"/>
  <c r="I295" i="9"/>
  <c r="J295" i="9" s="1"/>
  <c r="I296" i="9"/>
  <c r="J296" i="9" s="1"/>
  <c r="I297" i="9"/>
  <c r="J297" i="9" s="1"/>
  <c r="I298" i="9"/>
  <c r="J298" i="9" s="1"/>
  <c r="I299" i="9"/>
  <c r="J299" i="9" s="1"/>
  <c r="I300" i="9"/>
  <c r="J300" i="9" s="1"/>
  <c r="I301" i="9"/>
  <c r="J301" i="9" s="1"/>
  <c r="I302" i="9"/>
  <c r="J302" i="9" s="1"/>
  <c r="I303" i="9"/>
  <c r="J303" i="9" s="1"/>
  <c r="I304" i="9"/>
  <c r="J304" i="9" s="1"/>
  <c r="I305" i="9"/>
  <c r="J305" i="9" s="1"/>
  <c r="I306" i="9"/>
  <c r="J306" i="9" s="1"/>
  <c r="I307" i="9"/>
  <c r="J307" i="9" s="1"/>
  <c r="I308" i="9"/>
  <c r="J308" i="9" s="1"/>
  <c r="I309" i="9"/>
  <c r="J309" i="9" s="1"/>
  <c r="I310" i="9"/>
  <c r="J310" i="9" s="1"/>
  <c r="I311" i="9"/>
  <c r="J311" i="9" s="1"/>
  <c r="I312" i="9"/>
  <c r="J312" i="9" s="1"/>
  <c r="I313" i="9"/>
  <c r="J313" i="9" s="1"/>
  <c r="I314" i="9"/>
  <c r="J314" i="9" s="1"/>
  <c r="I315" i="9"/>
  <c r="J315" i="9" s="1"/>
  <c r="I316" i="9"/>
  <c r="J316" i="9" s="1"/>
  <c r="I317" i="9"/>
  <c r="J317" i="9" s="1"/>
  <c r="I318" i="9"/>
  <c r="J318" i="9" s="1"/>
  <c r="I319" i="9"/>
  <c r="J319" i="9" s="1"/>
  <c r="I320" i="9"/>
  <c r="J320" i="9" s="1"/>
  <c r="I321" i="9"/>
  <c r="J321" i="9" s="1"/>
  <c r="I322" i="9"/>
  <c r="J322" i="9" s="1"/>
  <c r="I323" i="9"/>
  <c r="J323" i="9" s="1"/>
  <c r="I324" i="9"/>
  <c r="J324" i="9" s="1"/>
  <c r="I325" i="9"/>
  <c r="J325" i="9" s="1"/>
  <c r="I326" i="9"/>
  <c r="J326" i="9" s="1"/>
  <c r="I327" i="9"/>
  <c r="J327" i="9" s="1"/>
  <c r="I328" i="9"/>
  <c r="J328" i="9" s="1"/>
  <c r="I329" i="9"/>
  <c r="J329" i="9" s="1"/>
  <c r="I330" i="9"/>
  <c r="J330" i="9" s="1"/>
  <c r="I331" i="9"/>
  <c r="J331" i="9" s="1"/>
  <c r="I332" i="9"/>
  <c r="J332" i="9" s="1"/>
  <c r="I333" i="9"/>
  <c r="J333" i="9" s="1"/>
  <c r="I334" i="9"/>
  <c r="J334" i="9" s="1"/>
  <c r="I335" i="9"/>
  <c r="J335" i="9" s="1"/>
  <c r="I336" i="9"/>
  <c r="J336" i="9" s="1"/>
  <c r="I337" i="9"/>
  <c r="J337" i="9" s="1"/>
  <c r="I338" i="9"/>
  <c r="J338" i="9" s="1"/>
  <c r="I339" i="9"/>
  <c r="J339" i="9" s="1"/>
  <c r="I340" i="9"/>
  <c r="J340" i="9" s="1"/>
  <c r="I341" i="9"/>
  <c r="J341" i="9" s="1"/>
  <c r="I342" i="9"/>
  <c r="J342" i="9" s="1"/>
  <c r="I343" i="9"/>
  <c r="J343" i="9" s="1"/>
  <c r="I344" i="9"/>
  <c r="J344" i="9" s="1"/>
  <c r="I345" i="9"/>
  <c r="J345" i="9" s="1"/>
  <c r="I346" i="9"/>
  <c r="J346" i="9" s="1"/>
  <c r="I347" i="9"/>
  <c r="J347" i="9" s="1"/>
  <c r="I348" i="9"/>
  <c r="J348" i="9" s="1"/>
  <c r="I349" i="9"/>
  <c r="J349" i="9" s="1"/>
  <c r="I350" i="9"/>
  <c r="J350" i="9" s="1"/>
  <c r="I351" i="9"/>
  <c r="J351" i="9" s="1"/>
  <c r="I352" i="9"/>
  <c r="J352" i="9" s="1"/>
  <c r="I353" i="9"/>
  <c r="J353" i="9" s="1"/>
  <c r="I354" i="9"/>
  <c r="J354" i="9" s="1"/>
  <c r="I355" i="9"/>
  <c r="J355" i="9" s="1"/>
  <c r="I356" i="9"/>
  <c r="J356" i="9" s="1"/>
  <c r="I357" i="9"/>
  <c r="J357" i="9" s="1"/>
  <c r="I358" i="9"/>
  <c r="J358" i="9" s="1"/>
  <c r="I359" i="9"/>
  <c r="J359" i="9" s="1"/>
  <c r="I360" i="9"/>
  <c r="J360" i="9" s="1"/>
  <c r="I361" i="9"/>
  <c r="J361" i="9" s="1"/>
  <c r="I362" i="9"/>
  <c r="J362" i="9" s="1"/>
  <c r="I363" i="9"/>
  <c r="J363" i="9" s="1"/>
  <c r="I364" i="9"/>
  <c r="J364" i="9" s="1"/>
  <c r="I365" i="9"/>
  <c r="J365" i="9" s="1"/>
  <c r="I366" i="9"/>
  <c r="J366" i="9" s="1"/>
  <c r="I367" i="9"/>
  <c r="J367" i="9" s="1"/>
  <c r="I368" i="9"/>
  <c r="J368" i="9" s="1"/>
  <c r="I369" i="9"/>
  <c r="J369" i="9" s="1"/>
  <c r="I370" i="9"/>
  <c r="J370" i="9" s="1"/>
  <c r="I371" i="9"/>
  <c r="J371" i="9" s="1"/>
  <c r="I372" i="9"/>
  <c r="J372" i="9" s="1"/>
  <c r="I373" i="9"/>
  <c r="J373" i="9" s="1"/>
  <c r="I374" i="9"/>
  <c r="J374" i="9" s="1"/>
  <c r="I375" i="9"/>
  <c r="J375" i="9" s="1"/>
  <c r="I376" i="9"/>
  <c r="J376" i="9" s="1"/>
  <c r="I377" i="9"/>
  <c r="J377" i="9" s="1"/>
  <c r="I378" i="9"/>
  <c r="J378" i="9" s="1"/>
  <c r="I379" i="9"/>
  <c r="J379" i="9" s="1"/>
  <c r="I380" i="9"/>
  <c r="J380" i="9" s="1"/>
  <c r="I381" i="9"/>
  <c r="J381" i="9" s="1"/>
  <c r="I382" i="9"/>
  <c r="J382" i="9" s="1"/>
  <c r="I383" i="9"/>
  <c r="J383" i="9" s="1"/>
  <c r="I384" i="9"/>
  <c r="J384" i="9" s="1"/>
  <c r="I385" i="9"/>
  <c r="J385" i="9" s="1"/>
  <c r="I386" i="9"/>
  <c r="J386" i="9" s="1"/>
  <c r="I387" i="9"/>
  <c r="J387" i="9" s="1"/>
  <c r="I388" i="9"/>
  <c r="J388" i="9" s="1"/>
  <c r="I389" i="9"/>
  <c r="J389" i="9" s="1"/>
  <c r="I390" i="9"/>
  <c r="J390" i="9" s="1"/>
  <c r="I391" i="9"/>
  <c r="J391" i="9" s="1"/>
  <c r="I392" i="9"/>
  <c r="J392" i="9" s="1"/>
  <c r="I393" i="9"/>
  <c r="J393" i="9" s="1"/>
  <c r="I394" i="9"/>
  <c r="J394" i="9" s="1"/>
  <c r="I395" i="9"/>
  <c r="J395" i="9" s="1"/>
  <c r="I396" i="9"/>
  <c r="J396" i="9" s="1"/>
  <c r="I397" i="9"/>
  <c r="J397" i="9" s="1"/>
  <c r="I398" i="9"/>
  <c r="J398" i="9" s="1"/>
  <c r="I399" i="9"/>
  <c r="J399" i="9" s="1"/>
  <c r="I400" i="9"/>
  <c r="J400" i="9" s="1"/>
  <c r="I401" i="9"/>
  <c r="J401" i="9" s="1"/>
  <c r="I402" i="9"/>
  <c r="J402" i="9" s="1"/>
  <c r="I403" i="9"/>
  <c r="J403" i="9" s="1"/>
  <c r="I404" i="9"/>
  <c r="J404" i="9" s="1"/>
  <c r="I405" i="9"/>
  <c r="J405" i="9" s="1"/>
  <c r="I406" i="9"/>
  <c r="J406" i="9" s="1"/>
  <c r="I407" i="9"/>
  <c r="J407" i="9" s="1"/>
  <c r="I408" i="9"/>
  <c r="J408" i="9" s="1"/>
  <c r="I409" i="9"/>
  <c r="J409" i="9" s="1"/>
  <c r="I410" i="9"/>
  <c r="J410" i="9" s="1"/>
  <c r="I411" i="9"/>
  <c r="J411" i="9" s="1"/>
  <c r="I412" i="9"/>
  <c r="J412" i="9" s="1"/>
  <c r="I413" i="9"/>
  <c r="J413" i="9" s="1"/>
  <c r="I414" i="9"/>
  <c r="J414" i="9" s="1"/>
  <c r="I415" i="9"/>
  <c r="J415" i="9" s="1"/>
  <c r="I416" i="9"/>
  <c r="J416" i="9" s="1"/>
  <c r="I417" i="9"/>
  <c r="J417" i="9" s="1"/>
  <c r="I418" i="9"/>
  <c r="J418" i="9" s="1"/>
  <c r="I419" i="9"/>
  <c r="J419" i="9" s="1"/>
  <c r="I420" i="9"/>
  <c r="J420" i="9" s="1"/>
  <c r="I421" i="9"/>
  <c r="J421" i="9" s="1"/>
  <c r="I422" i="9"/>
  <c r="J422" i="9" s="1"/>
  <c r="I423" i="9"/>
  <c r="J423" i="9" s="1"/>
  <c r="I424" i="9"/>
  <c r="J424" i="9" s="1"/>
  <c r="I425" i="9"/>
  <c r="J425" i="9" s="1"/>
  <c r="I426" i="9"/>
  <c r="J426" i="9" s="1"/>
  <c r="I427" i="9"/>
  <c r="J427" i="9" s="1"/>
  <c r="I428" i="9"/>
  <c r="J428" i="9" s="1"/>
  <c r="I429" i="9"/>
  <c r="J429" i="9" s="1"/>
  <c r="I430" i="9"/>
  <c r="J430" i="9" s="1"/>
  <c r="I431" i="9"/>
  <c r="J431" i="9" s="1"/>
  <c r="I432" i="9"/>
  <c r="J432" i="9" s="1"/>
  <c r="I433" i="9"/>
  <c r="J433" i="9" s="1"/>
  <c r="I434" i="9"/>
  <c r="J434" i="9" s="1"/>
  <c r="I435" i="9"/>
  <c r="J435" i="9" s="1"/>
  <c r="I436" i="9"/>
  <c r="J436" i="9" s="1"/>
  <c r="I437" i="9"/>
  <c r="J437" i="9" s="1"/>
  <c r="I438" i="9"/>
  <c r="J438" i="9" s="1"/>
  <c r="I439" i="9"/>
  <c r="J439" i="9" s="1"/>
  <c r="I440" i="9"/>
  <c r="J440" i="9" s="1"/>
  <c r="I441" i="9"/>
  <c r="J441" i="9" s="1"/>
  <c r="I442" i="9"/>
  <c r="J442" i="9" s="1"/>
  <c r="I443" i="9"/>
  <c r="J443" i="9" s="1"/>
  <c r="I444" i="9"/>
  <c r="J444" i="9" s="1"/>
  <c r="I445" i="9"/>
  <c r="J445" i="9" s="1"/>
  <c r="I446" i="9"/>
  <c r="J446" i="9" s="1"/>
  <c r="I447" i="9"/>
  <c r="J447" i="9" s="1"/>
  <c r="I448" i="9"/>
  <c r="J448" i="9" s="1"/>
  <c r="I449" i="9"/>
  <c r="J449" i="9" s="1"/>
  <c r="I450" i="9"/>
  <c r="J450" i="9" s="1"/>
  <c r="I451" i="9"/>
  <c r="J451" i="9" s="1"/>
  <c r="I452" i="9"/>
  <c r="J452" i="9" s="1"/>
  <c r="I453" i="9"/>
  <c r="J453" i="9" s="1"/>
  <c r="I454" i="9"/>
  <c r="J454" i="9" s="1"/>
  <c r="I455" i="9"/>
  <c r="J455" i="9" s="1"/>
  <c r="I456" i="9"/>
  <c r="J456" i="9" s="1"/>
  <c r="I457" i="9"/>
  <c r="J457" i="9" s="1"/>
  <c r="I458" i="9"/>
  <c r="J458" i="9" s="1"/>
  <c r="I459" i="9"/>
  <c r="J459" i="9" s="1"/>
  <c r="I460" i="9"/>
  <c r="J460" i="9" s="1"/>
  <c r="I461" i="9"/>
  <c r="J461" i="9" s="1"/>
  <c r="I462" i="9"/>
  <c r="J462" i="9" s="1"/>
  <c r="I463" i="9"/>
  <c r="J463" i="9" s="1"/>
  <c r="I464" i="9"/>
  <c r="J464" i="9" s="1"/>
  <c r="I465" i="9"/>
  <c r="J465" i="9" s="1"/>
  <c r="I466" i="9"/>
  <c r="J466" i="9" s="1"/>
  <c r="I467" i="9"/>
  <c r="J467" i="9" s="1"/>
  <c r="I468" i="9"/>
  <c r="J468" i="9" s="1"/>
  <c r="I469" i="9"/>
  <c r="J469" i="9" s="1"/>
  <c r="I470" i="9"/>
  <c r="J470" i="9" s="1"/>
  <c r="I471" i="9"/>
  <c r="J471" i="9" s="1"/>
  <c r="I472" i="9"/>
  <c r="J472" i="9" s="1"/>
  <c r="I473" i="9"/>
  <c r="J473" i="9" s="1"/>
  <c r="I474" i="9"/>
  <c r="J474" i="9" s="1"/>
  <c r="I475" i="9"/>
  <c r="J475" i="9" s="1"/>
  <c r="I476" i="9"/>
  <c r="J476" i="9" s="1"/>
  <c r="I477" i="9"/>
  <c r="J477" i="9" s="1"/>
  <c r="I478" i="9"/>
  <c r="J478" i="9" s="1"/>
  <c r="I479" i="9"/>
  <c r="J479" i="9" s="1"/>
  <c r="I480" i="9"/>
  <c r="J480" i="9" s="1"/>
  <c r="I481" i="9"/>
  <c r="J481" i="9" s="1"/>
  <c r="I482" i="9"/>
  <c r="J482" i="9" s="1"/>
  <c r="I483" i="9"/>
  <c r="J483" i="9" s="1"/>
  <c r="I484" i="9"/>
  <c r="J484" i="9" s="1"/>
  <c r="I485" i="9"/>
  <c r="J485" i="9" s="1"/>
  <c r="I486" i="9"/>
  <c r="J486" i="9" s="1"/>
  <c r="I487" i="9"/>
  <c r="J487" i="9" s="1"/>
  <c r="I488" i="9"/>
  <c r="J488" i="9" s="1"/>
  <c r="I489" i="9"/>
  <c r="J489" i="9" s="1"/>
  <c r="I490" i="9"/>
  <c r="J490" i="9" s="1"/>
  <c r="I491" i="9"/>
  <c r="J491" i="9" s="1"/>
  <c r="I492" i="9"/>
  <c r="J492" i="9" s="1"/>
  <c r="I493" i="9"/>
  <c r="J493" i="9" s="1"/>
  <c r="I494" i="9"/>
  <c r="J494" i="9" s="1"/>
  <c r="I495" i="9"/>
  <c r="J495" i="9" s="1"/>
  <c r="I496" i="9"/>
  <c r="J496" i="9" s="1"/>
  <c r="I497" i="9"/>
  <c r="J497" i="9" s="1"/>
  <c r="I498" i="9"/>
  <c r="J498" i="9" s="1"/>
  <c r="I499" i="9"/>
  <c r="J499" i="9" s="1"/>
  <c r="I500" i="9"/>
  <c r="J500" i="9" s="1"/>
  <c r="I501" i="9"/>
  <c r="J501" i="9" s="1"/>
  <c r="I502" i="9"/>
  <c r="J502" i="9" s="1"/>
  <c r="I503" i="9"/>
  <c r="J503" i="9" s="1"/>
  <c r="I504" i="9"/>
  <c r="J504" i="9" s="1"/>
  <c r="I505" i="9"/>
  <c r="J505" i="9" s="1"/>
  <c r="I506" i="9"/>
  <c r="J506" i="9" s="1"/>
  <c r="I507" i="9"/>
  <c r="J507" i="9" s="1"/>
  <c r="I508" i="9"/>
  <c r="J508" i="9" s="1"/>
  <c r="I509" i="9"/>
  <c r="J509" i="9" s="1"/>
  <c r="I510" i="9"/>
  <c r="J510" i="9" s="1"/>
  <c r="I511" i="9"/>
  <c r="J511" i="9" s="1"/>
  <c r="I512" i="9"/>
  <c r="J512" i="9" s="1"/>
  <c r="I513" i="9"/>
  <c r="J513" i="9" s="1"/>
  <c r="I514" i="9"/>
  <c r="J514" i="9" s="1"/>
  <c r="I515" i="9"/>
  <c r="J515" i="9" s="1"/>
  <c r="I516" i="9"/>
  <c r="J516" i="9" s="1"/>
  <c r="I517" i="9"/>
  <c r="J517" i="9" s="1"/>
  <c r="I518" i="9"/>
  <c r="J518" i="9" s="1"/>
  <c r="I519" i="9"/>
  <c r="J519" i="9" s="1"/>
  <c r="I520" i="9"/>
  <c r="J520" i="9" s="1"/>
  <c r="I521" i="9"/>
  <c r="J521" i="9" s="1"/>
  <c r="I522" i="9"/>
  <c r="J522" i="9" s="1"/>
  <c r="I523" i="9"/>
  <c r="J523" i="9" s="1"/>
  <c r="I524" i="9"/>
  <c r="J524" i="9" s="1"/>
  <c r="I525" i="9"/>
  <c r="J525" i="9" s="1"/>
  <c r="I526" i="9"/>
  <c r="J526" i="9" s="1"/>
  <c r="I527" i="9"/>
  <c r="J527" i="9" s="1"/>
  <c r="I528" i="9"/>
  <c r="J528" i="9" s="1"/>
  <c r="I529" i="9"/>
  <c r="J529" i="9" s="1"/>
  <c r="I530" i="9"/>
  <c r="J530" i="9" s="1"/>
  <c r="I531" i="9"/>
  <c r="J531" i="9" s="1"/>
  <c r="I532" i="9"/>
  <c r="J532" i="9" s="1"/>
  <c r="I533" i="9"/>
  <c r="J533" i="9" s="1"/>
  <c r="I534" i="9"/>
  <c r="J534" i="9" s="1"/>
  <c r="I535" i="9"/>
  <c r="J535" i="9" s="1"/>
  <c r="I536" i="9"/>
  <c r="J536" i="9" s="1"/>
  <c r="I537" i="9"/>
  <c r="J537" i="9" s="1"/>
  <c r="I538" i="9"/>
  <c r="J538" i="9" s="1"/>
  <c r="I539" i="9"/>
  <c r="J539" i="9" s="1"/>
  <c r="I540" i="9"/>
  <c r="J540" i="9" s="1"/>
  <c r="I541" i="9"/>
  <c r="J541" i="9" s="1"/>
  <c r="I542" i="9"/>
  <c r="J542" i="9" s="1"/>
  <c r="I543" i="9"/>
  <c r="J543" i="9" s="1"/>
  <c r="I544" i="9"/>
  <c r="J544" i="9" s="1"/>
  <c r="I545" i="9"/>
  <c r="J545" i="9" s="1"/>
  <c r="I546" i="9"/>
  <c r="J546" i="9" s="1"/>
  <c r="I547" i="9"/>
  <c r="J547" i="9" s="1"/>
  <c r="I548" i="9"/>
  <c r="J548" i="9" s="1"/>
  <c r="I549" i="9"/>
  <c r="J549" i="9" s="1"/>
  <c r="I550" i="9"/>
  <c r="J550" i="9" s="1"/>
  <c r="I551" i="9"/>
  <c r="J551" i="9" s="1"/>
  <c r="I552" i="9"/>
  <c r="J552" i="9" s="1"/>
  <c r="I553" i="9"/>
  <c r="J553" i="9" s="1"/>
  <c r="I554" i="9"/>
  <c r="J554" i="9" s="1"/>
  <c r="I555" i="9"/>
  <c r="J555" i="9" s="1"/>
  <c r="I556" i="9"/>
  <c r="J556" i="9" s="1"/>
  <c r="I557" i="9"/>
  <c r="J557" i="9" s="1"/>
  <c r="I558" i="9"/>
  <c r="J558" i="9" s="1"/>
  <c r="I559" i="9"/>
  <c r="J559" i="9" s="1"/>
  <c r="I560" i="9"/>
  <c r="J560" i="9" s="1"/>
  <c r="I561" i="9"/>
  <c r="J561" i="9" s="1"/>
  <c r="I562" i="9"/>
  <c r="J562" i="9" s="1"/>
  <c r="I563" i="9"/>
  <c r="J563" i="9" s="1"/>
  <c r="I564" i="9"/>
  <c r="J564" i="9" s="1"/>
  <c r="I565" i="9"/>
  <c r="J565" i="9" s="1"/>
  <c r="I566" i="9"/>
  <c r="J566" i="9" s="1"/>
  <c r="I567" i="9"/>
  <c r="J567" i="9" s="1"/>
  <c r="I568" i="9"/>
  <c r="J568" i="9" s="1"/>
  <c r="I569" i="9"/>
  <c r="J569" i="9" s="1"/>
  <c r="I570" i="9"/>
  <c r="J570" i="9" s="1"/>
  <c r="I571" i="9"/>
  <c r="J571" i="9" s="1"/>
  <c r="I572" i="9"/>
  <c r="J572" i="9" s="1"/>
  <c r="I573" i="9"/>
  <c r="J573" i="9" s="1"/>
  <c r="I574" i="9"/>
  <c r="J574" i="9" s="1"/>
  <c r="I575" i="9"/>
  <c r="J575" i="9" s="1"/>
  <c r="I576" i="9"/>
  <c r="J576" i="9" s="1"/>
  <c r="I577" i="9"/>
  <c r="J577" i="9" s="1"/>
  <c r="I578" i="9"/>
  <c r="J578" i="9" s="1"/>
  <c r="I579" i="9"/>
  <c r="J579" i="9" s="1"/>
  <c r="I580" i="9"/>
  <c r="J580" i="9" s="1"/>
  <c r="I581" i="9"/>
  <c r="J581" i="9" s="1"/>
  <c r="I582" i="9"/>
  <c r="J582" i="9" s="1"/>
  <c r="I583" i="9"/>
  <c r="J583" i="9" s="1"/>
  <c r="I584" i="9"/>
  <c r="J584" i="9" s="1"/>
  <c r="I585" i="9"/>
  <c r="J585" i="9" s="1"/>
  <c r="I586" i="9"/>
  <c r="J586" i="9" s="1"/>
  <c r="I587" i="9"/>
  <c r="J587" i="9" s="1"/>
  <c r="I588" i="9"/>
  <c r="J588" i="9" s="1"/>
  <c r="I589" i="9"/>
  <c r="J589" i="9" s="1"/>
  <c r="I590" i="9"/>
  <c r="J590" i="9" s="1"/>
  <c r="I591" i="9"/>
  <c r="J591" i="9" s="1"/>
  <c r="I592" i="9"/>
  <c r="J592" i="9" s="1"/>
  <c r="I593" i="9"/>
  <c r="J593" i="9" s="1"/>
  <c r="I594" i="9"/>
  <c r="J594" i="9" s="1"/>
  <c r="I595" i="9"/>
  <c r="J595" i="9" s="1"/>
  <c r="I596" i="9"/>
  <c r="J596" i="9" s="1"/>
  <c r="I597" i="9"/>
  <c r="J597" i="9" s="1"/>
  <c r="I598" i="9"/>
  <c r="J598" i="9" s="1"/>
  <c r="I599" i="9"/>
  <c r="J599" i="9" s="1"/>
  <c r="I600" i="9"/>
  <c r="J600" i="9" s="1"/>
  <c r="I601" i="9"/>
  <c r="J601" i="9" s="1"/>
  <c r="I602" i="9"/>
  <c r="J602" i="9" s="1"/>
  <c r="I603" i="9"/>
  <c r="J603" i="9" s="1"/>
  <c r="I604" i="9"/>
  <c r="J604" i="9" s="1"/>
  <c r="A603" i="9"/>
  <c r="A615" i="9"/>
  <c r="L83" i="8"/>
  <c r="L91" i="8"/>
  <c r="L99" i="8"/>
  <c r="L107" i="8"/>
  <c r="L115" i="8"/>
  <c r="L123" i="8"/>
  <c r="L131" i="8"/>
  <c r="L139" i="8"/>
  <c r="L147" i="8"/>
  <c r="L155" i="8"/>
  <c r="L154" i="8"/>
  <c r="L65" i="8"/>
  <c r="L73" i="8"/>
  <c r="L81" i="8"/>
  <c r="L89" i="8"/>
  <c r="L97" i="8"/>
  <c r="L105" i="8"/>
  <c r="L113" i="8"/>
  <c r="L121" i="8"/>
  <c r="L129" i="8"/>
  <c r="L137" i="8"/>
  <c r="L145" i="8"/>
  <c r="L70" i="8"/>
  <c r="L78" i="8"/>
  <c r="L86" i="8"/>
  <c r="L94" i="8"/>
  <c r="L102" i="8"/>
  <c r="L110" i="8"/>
  <c r="L118" i="8"/>
  <c r="L126" i="8"/>
  <c r="L134" i="8"/>
  <c r="L142" i="8"/>
  <c r="L150" i="8"/>
  <c r="L153" i="8"/>
  <c r="L63" i="8"/>
  <c r="L71" i="8"/>
  <c r="L79" i="8"/>
  <c r="L87" i="8"/>
  <c r="L95" i="8"/>
  <c r="L103" i="8"/>
  <c r="L111" i="8"/>
  <c r="L119" i="8"/>
  <c r="L127" i="8"/>
  <c r="L135" i="8"/>
  <c r="L143" i="8"/>
  <c r="L151" i="8"/>
  <c r="L69" i="8"/>
  <c r="L77" i="8"/>
  <c r="L85" i="8"/>
  <c r="L93" i="8"/>
  <c r="L101" i="8"/>
  <c r="L109" i="8"/>
  <c r="L117" i="8"/>
  <c r="L125" i="8"/>
  <c r="L133" i="8"/>
  <c r="L141" i="8"/>
  <c r="L149" i="8"/>
  <c r="L64" i="8"/>
  <c r="L72" i="8"/>
  <c r="L80" i="8"/>
  <c r="L88" i="8"/>
  <c r="L96" i="8"/>
  <c r="L104" i="8"/>
  <c r="L112" i="8"/>
  <c r="L120" i="8"/>
  <c r="L128" i="8"/>
  <c r="L136" i="8"/>
  <c r="L144" i="8"/>
  <c r="L152" i="8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364" i="4"/>
  <c r="A543" i="6"/>
  <c r="A555" i="6"/>
  <c r="A567" i="6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G54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183" i="6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71" i="3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66" i="4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I170" i="3"/>
  <c r="J170" i="3" s="1"/>
  <c r="I171" i="3"/>
  <c r="I172" i="3"/>
  <c r="I173" i="3"/>
  <c r="I174" i="3"/>
  <c r="I175" i="3"/>
  <c r="I176" i="3"/>
  <c r="I177" i="3"/>
  <c r="I178" i="3"/>
  <c r="I179" i="3"/>
  <c r="I180" i="3"/>
  <c r="I181" i="3"/>
  <c r="I182" i="3"/>
  <c r="J183" i="3" s="1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J195" i="3" s="1"/>
  <c r="I196" i="3"/>
  <c r="I197" i="3"/>
  <c r="I198" i="3"/>
  <c r="J198" i="3" s="1"/>
  <c r="I199" i="3"/>
  <c r="I200" i="3"/>
  <c r="I201" i="3"/>
  <c r="I202" i="3"/>
  <c r="I203" i="3"/>
  <c r="I204" i="3"/>
  <c r="J204" i="3" s="1"/>
  <c r="I205" i="3"/>
  <c r="I206" i="3"/>
  <c r="I207" i="3"/>
  <c r="J207" i="3" s="1"/>
  <c r="I208" i="3"/>
  <c r="I209" i="3"/>
  <c r="I210" i="3"/>
  <c r="I211" i="3"/>
  <c r="I212" i="3"/>
  <c r="I213" i="3"/>
  <c r="J213" i="3" s="1"/>
  <c r="I214" i="3"/>
  <c r="J214" i="3" s="1"/>
  <c r="I215" i="3"/>
  <c r="I216" i="3"/>
  <c r="I217" i="3"/>
  <c r="J217" i="3" s="1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J241" i="3" s="1"/>
  <c r="I242" i="3"/>
  <c r="I243" i="3"/>
  <c r="J243" i="3" s="1"/>
  <c r="I244" i="3"/>
  <c r="I245" i="3"/>
  <c r="I246" i="3"/>
  <c r="I247" i="3"/>
  <c r="I248" i="3"/>
  <c r="I249" i="3"/>
  <c r="I250" i="3"/>
  <c r="I251" i="3"/>
  <c r="I252" i="3"/>
  <c r="J252" i="3" s="1"/>
  <c r="I253" i="3"/>
  <c r="J253" i="3" s="1"/>
  <c r="I254" i="3"/>
  <c r="I255" i="3"/>
  <c r="I256" i="3"/>
  <c r="I257" i="3"/>
  <c r="J257" i="3" s="1"/>
  <c r="I258" i="3"/>
  <c r="I259" i="3"/>
  <c r="J259" i="3"/>
  <c r="I260" i="3"/>
  <c r="J260" i="3"/>
  <c r="I261" i="3"/>
  <c r="J261" i="3"/>
  <c r="I262" i="3"/>
  <c r="J262" i="3"/>
  <c r="K262" i="3" s="1"/>
  <c r="I263" i="3"/>
  <c r="I264" i="3"/>
  <c r="J264" i="3" s="1"/>
  <c r="I265" i="3"/>
  <c r="J265" i="3"/>
  <c r="I266" i="3"/>
  <c r="I267" i="3"/>
  <c r="J267" i="3"/>
  <c r="I268" i="3"/>
  <c r="J268" i="3"/>
  <c r="I269" i="3"/>
  <c r="J269" i="3"/>
  <c r="I270" i="3"/>
  <c r="I271" i="3"/>
  <c r="I272" i="3"/>
  <c r="J272" i="3" s="1"/>
  <c r="K275" i="3" s="1"/>
  <c r="I273" i="3"/>
  <c r="J273" i="3"/>
  <c r="I274" i="3"/>
  <c r="J274" i="3" s="1"/>
  <c r="I275" i="3"/>
  <c r="J275" i="3"/>
  <c r="I276" i="3"/>
  <c r="J276" i="3"/>
  <c r="I277" i="3"/>
  <c r="J277" i="3" s="1"/>
  <c r="I278" i="3"/>
  <c r="I279" i="3"/>
  <c r="J279" i="3" s="1"/>
  <c r="I280" i="3"/>
  <c r="I281" i="3"/>
  <c r="J281" i="3" s="1"/>
  <c r="I282" i="3"/>
  <c r="J282" i="3" s="1"/>
  <c r="I283" i="3"/>
  <c r="J283" i="3"/>
  <c r="I284" i="3"/>
  <c r="J284" i="3"/>
  <c r="I285" i="3"/>
  <c r="J285" i="3" s="1"/>
  <c r="I286" i="3"/>
  <c r="I287" i="3"/>
  <c r="J287" i="3"/>
  <c r="I288" i="3"/>
  <c r="J288" i="3"/>
  <c r="I289" i="3"/>
  <c r="J289" i="3"/>
  <c r="I290" i="3"/>
  <c r="J290" i="3" s="1"/>
  <c r="I291" i="3"/>
  <c r="J291" i="3"/>
  <c r="I292" i="3"/>
  <c r="J293" i="3" s="1"/>
  <c r="K296" i="3" s="1"/>
  <c r="I293" i="3"/>
  <c r="I294" i="3"/>
  <c r="I295" i="3"/>
  <c r="J295" i="3"/>
  <c r="I296" i="3"/>
  <c r="J296" i="3"/>
  <c r="I297" i="3"/>
  <c r="J297" i="3"/>
  <c r="I298" i="3"/>
  <c r="I299" i="3"/>
  <c r="I300" i="3"/>
  <c r="I301" i="3"/>
  <c r="J301" i="3"/>
  <c r="I302" i="3"/>
  <c r="J302" i="3" s="1"/>
  <c r="K305" i="3" s="1"/>
  <c r="I303" i="3"/>
  <c r="J303" i="3"/>
  <c r="I304" i="3"/>
  <c r="J304" i="3"/>
  <c r="I305" i="3"/>
  <c r="J305" i="3"/>
  <c r="I306" i="3"/>
  <c r="I307" i="3"/>
  <c r="J308" i="3" s="1"/>
  <c r="I308" i="3"/>
  <c r="I309" i="3"/>
  <c r="J309" i="3"/>
  <c r="I310" i="3"/>
  <c r="I169" i="3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D105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J236" i="3"/>
  <c r="J212" i="3"/>
  <c r="J203" i="3"/>
  <c r="J187" i="3"/>
  <c r="J298" i="3"/>
  <c r="J266" i="3"/>
  <c r="K268" i="3" s="1"/>
  <c r="J258" i="3"/>
  <c r="K261" i="3"/>
  <c r="J250" i="3"/>
  <c r="J202" i="3"/>
  <c r="J186" i="3"/>
  <c r="J249" i="3"/>
  <c r="J233" i="3"/>
  <c r="J225" i="3"/>
  <c r="J280" i="3"/>
  <c r="J256" i="3"/>
  <c r="J248" i="3"/>
  <c r="J232" i="3"/>
  <c r="J224" i="3"/>
  <c r="J216" i="3"/>
  <c r="J184" i="3"/>
  <c r="J255" i="3"/>
  <c r="J247" i="3"/>
  <c r="J231" i="3"/>
  <c r="J215" i="3"/>
  <c r="J310" i="3"/>
  <c r="J294" i="3"/>
  <c r="K297" i="3"/>
  <c r="J286" i="3"/>
  <c r="J270" i="3"/>
  <c r="K270" i="3" s="1"/>
  <c r="J254" i="3"/>
  <c r="J246" i="3"/>
  <c r="J206" i="3"/>
  <c r="J190" i="3"/>
  <c r="J174" i="3"/>
  <c r="J229" i="3"/>
  <c r="J205" i="3"/>
  <c r="J189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211" i="3"/>
  <c r="H210" i="3" s="1"/>
  <c r="H209" i="3" s="1"/>
  <c r="H208" i="3" s="1"/>
  <c r="H207" i="3" s="1"/>
  <c r="H206" i="3" s="1"/>
  <c r="H205" i="3" s="1"/>
  <c r="H204" i="3" s="1"/>
  <c r="H203" i="3" s="1"/>
  <c r="H202" i="3" s="1"/>
  <c r="H201" i="3" s="1"/>
  <c r="H200" i="3" s="1"/>
  <c r="H199" i="3" s="1"/>
  <c r="H198" i="3" s="1"/>
  <c r="H197" i="3" s="1"/>
  <c r="H196" i="3" s="1"/>
  <c r="H195" i="3" s="1"/>
  <c r="H194" i="3" s="1"/>
  <c r="H193" i="3" s="1"/>
  <c r="H192" i="3" s="1"/>
  <c r="H191" i="3" s="1"/>
  <c r="H190" i="3" s="1"/>
  <c r="H189" i="3" s="1"/>
  <c r="H188" i="3" s="1"/>
  <c r="H187" i="3" s="1"/>
  <c r="H186" i="3" s="1"/>
  <c r="H185" i="3" s="1"/>
  <c r="H184" i="3" s="1"/>
  <c r="H183" i="3" s="1"/>
  <c r="H182" i="3" s="1"/>
  <c r="H181" i="3" s="1"/>
  <c r="H180" i="3" s="1"/>
  <c r="H179" i="3" s="1"/>
  <c r="H178" i="3" s="1"/>
  <c r="H177" i="3" s="1"/>
  <c r="H176" i="3" s="1"/>
  <c r="H175" i="3" s="1"/>
  <c r="H174" i="3" s="1"/>
  <c r="H173" i="3" s="1"/>
  <c r="H172" i="3" s="1"/>
  <c r="H171" i="3" s="1"/>
  <c r="H170" i="3" s="1"/>
  <c r="H169" i="3" s="1"/>
  <c r="H168" i="3" s="1"/>
  <c r="H167" i="3" s="1"/>
  <c r="H166" i="3" s="1"/>
  <c r="H165" i="3" s="1"/>
  <c r="H164" i="3" s="1"/>
  <c r="H163" i="3" s="1"/>
  <c r="H162" i="3" s="1"/>
  <c r="H161" i="3" s="1"/>
  <c r="H160" i="3" s="1"/>
  <c r="H159" i="3" s="1"/>
  <c r="H158" i="3" s="1"/>
  <c r="H157" i="3" s="1"/>
  <c r="H156" i="3" s="1"/>
  <c r="H155" i="3" s="1"/>
  <c r="H154" i="3" s="1"/>
  <c r="H153" i="3" s="1"/>
  <c r="H152" i="3" s="1"/>
  <c r="H151" i="3" s="1"/>
  <c r="H150" i="3" s="1"/>
  <c r="H149" i="3" s="1"/>
  <c r="H148" i="3" s="1"/>
  <c r="H147" i="3" s="1"/>
  <c r="H146" i="3" s="1"/>
  <c r="H145" i="3" s="1"/>
  <c r="H144" i="3" s="1"/>
  <c r="H143" i="3" s="1"/>
  <c r="H142" i="3" s="1"/>
  <c r="H141" i="3" s="1"/>
  <c r="H140" i="3" s="1"/>
  <c r="H139" i="3" s="1"/>
  <c r="H138" i="3" s="1"/>
  <c r="H137" i="3" s="1"/>
  <c r="H136" i="3" s="1"/>
  <c r="H135" i="3" s="1"/>
  <c r="H134" i="3" s="1"/>
  <c r="H133" i="3" s="1"/>
  <c r="H132" i="3" s="1"/>
  <c r="H131" i="3" s="1"/>
  <c r="H130" i="3" s="1"/>
  <c r="H129" i="3" s="1"/>
  <c r="H128" i="3" s="1"/>
  <c r="H127" i="3" s="1"/>
  <c r="H126" i="3" s="1"/>
  <c r="H125" i="3" s="1"/>
  <c r="H124" i="3" s="1"/>
  <c r="H123" i="3" s="1"/>
  <c r="H122" i="3" s="1"/>
  <c r="H121" i="3" s="1"/>
  <c r="H120" i="3" s="1"/>
  <c r="H119" i="3" s="1"/>
  <c r="H118" i="3" s="1"/>
  <c r="H117" i="3" s="1"/>
  <c r="H116" i="3" s="1"/>
  <c r="H115" i="3" s="1"/>
  <c r="H114" i="3" s="1"/>
  <c r="H113" i="3" s="1"/>
  <c r="H112" i="3" s="1"/>
  <c r="H111" i="3" s="1"/>
  <c r="H110" i="3" s="1"/>
  <c r="H109" i="3" s="1"/>
  <c r="H108" i="3" s="1"/>
  <c r="H107" i="3" s="1"/>
  <c r="H106" i="3" s="1"/>
  <c r="H105" i="3" s="1"/>
  <c r="H104" i="3" s="1"/>
  <c r="H103" i="3" s="1"/>
  <c r="H102" i="3" s="1"/>
  <c r="H101" i="3" s="1"/>
  <c r="H100" i="3" s="1"/>
  <c r="H99" i="3" s="1"/>
  <c r="H98" i="3" s="1"/>
  <c r="H97" i="3" s="1"/>
  <c r="H96" i="3" s="1"/>
  <c r="H95" i="3" s="1"/>
  <c r="H94" i="3" s="1"/>
  <c r="H93" i="3" s="1"/>
  <c r="H92" i="3" s="1"/>
  <c r="H91" i="3" s="1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D49" i="3"/>
  <c r="C49" i="3"/>
  <c r="A591" i="9"/>
  <c r="A579" i="9"/>
  <c r="A567" i="9"/>
  <c r="A555" i="9"/>
  <c r="A543" i="9"/>
  <c r="A531" i="9"/>
  <c r="A519" i="9"/>
  <c r="A507" i="9"/>
  <c r="A495" i="9"/>
  <c r="A483" i="9"/>
  <c r="A471" i="9"/>
  <c r="A459" i="9"/>
  <c r="A447" i="9"/>
  <c r="A435" i="9"/>
  <c r="A423" i="9"/>
  <c r="A411" i="9"/>
  <c r="A399" i="9"/>
  <c r="A387" i="9"/>
  <c r="A375" i="9"/>
  <c r="A363" i="9"/>
  <c r="A351" i="9"/>
  <c r="A339" i="9"/>
  <c r="A327" i="9"/>
  <c r="A315" i="9"/>
  <c r="A303" i="9"/>
  <c r="A291" i="9"/>
  <c r="A279" i="9"/>
  <c r="A267" i="9"/>
  <c r="A255" i="9"/>
  <c r="A243" i="9"/>
  <c r="A231" i="9"/>
  <c r="A219" i="9"/>
  <c r="A207" i="9"/>
  <c r="A195" i="9"/>
  <c r="A183" i="9"/>
  <c r="A171" i="9"/>
  <c r="A159" i="9"/>
  <c r="A147" i="9"/>
  <c r="A135" i="9"/>
  <c r="A123" i="9"/>
  <c r="A111" i="9"/>
  <c r="A99" i="9"/>
  <c r="A87" i="9"/>
  <c r="A75" i="9"/>
  <c r="A63" i="9"/>
  <c r="A51" i="9"/>
  <c r="A39" i="9"/>
  <c r="A27" i="9"/>
  <c r="A15" i="9"/>
  <c r="A3" i="9"/>
  <c r="A531" i="6"/>
  <c r="A519" i="6"/>
  <c r="A507" i="6"/>
  <c r="A495" i="6"/>
  <c r="A483" i="6"/>
  <c r="A471" i="6"/>
  <c r="A459" i="6"/>
  <c r="A447" i="6"/>
  <c r="A435" i="6"/>
  <c r="A423" i="6"/>
  <c r="A411" i="6"/>
  <c r="A399" i="6"/>
  <c r="A387" i="6"/>
  <c r="A375" i="6"/>
  <c r="A363" i="6"/>
  <c r="A351" i="6"/>
  <c r="A339" i="6"/>
  <c r="A327" i="6"/>
  <c r="A315" i="6"/>
  <c r="A303" i="6"/>
  <c r="A291" i="6"/>
  <c r="A279" i="6"/>
  <c r="A267" i="6"/>
  <c r="A255" i="6"/>
  <c r="A243" i="6"/>
  <c r="A231" i="6"/>
  <c r="A219" i="6"/>
  <c r="A207" i="6"/>
  <c r="A195" i="6"/>
  <c r="A183" i="6"/>
  <c r="W177" i="5" l="1"/>
  <c r="H155" i="18"/>
  <c r="H135" i="18"/>
  <c r="H154" i="18"/>
  <c r="H22" i="18"/>
  <c r="F62" i="18"/>
  <c r="N136" i="12"/>
  <c r="N47" i="12"/>
  <c r="N91" i="12"/>
  <c r="N124" i="12"/>
  <c r="N168" i="12"/>
  <c r="N179" i="12"/>
  <c r="N212" i="12"/>
  <c r="N245" i="12"/>
  <c r="N256" i="12"/>
  <c r="Q205" i="14"/>
  <c r="R287" i="14"/>
  <c r="Q173" i="14"/>
  <c r="Q221" i="14"/>
  <c r="S232" i="14"/>
  <c r="S231" i="14"/>
  <c r="Q261" i="14"/>
  <c r="S296" i="14"/>
  <c r="R254" i="14"/>
  <c r="I264" i="8"/>
  <c r="R312" i="3"/>
  <c r="K216" i="3"/>
  <c r="K304" i="3"/>
  <c r="K186" i="3"/>
  <c r="K291" i="3"/>
  <c r="K253" i="3"/>
  <c r="J181" i="3"/>
  <c r="J307" i="3"/>
  <c r="K310" i="3" s="1"/>
  <c r="J292" i="3"/>
  <c r="K292" i="3" s="1"/>
  <c r="J223" i="3"/>
  <c r="K226" i="3" s="1"/>
  <c r="J306" i="3"/>
  <c r="K308" i="3" s="1"/>
  <c r="J197" i="3"/>
  <c r="K200" i="3" s="1"/>
  <c r="K233" i="3"/>
  <c r="J239" i="3"/>
  <c r="J178" i="3"/>
  <c r="K290" i="3"/>
  <c r="K260" i="3"/>
  <c r="K206" i="3"/>
  <c r="J271" i="3"/>
  <c r="K272" i="3" s="1"/>
  <c r="J311" i="3"/>
  <c r="K314" i="3" s="1"/>
  <c r="J176" i="3"/>
  <c r="J211" i="3"/>
  <c r="K214" i="3" s="1"/>
  <c r="J221" i="3"/>
  <c r="J175" i="3"/>
  <c r="J177" i="3"/>
  <c r="K178" i="3" s="1"/>
  <c r="J210" i="3"/>
  <c r="K213" i="3" s="1"/>
  <c r="J235" i="3"/>
  <c r="K235" i="3" s="1"/>
  <c r="K255" i="3"/>
  <c r="K269" i="3"/>
  <c r="J222" i="3"/>
  <c r="J192" i="3"/>
  <c r="J185" i="3"/>
  <c r="J218" i="3"/>
  <c r="K218" i="3" s="1"/>
  <c r="J237" i="3"/>
  <c r="K239" i="3" s="1"/>
  <c r="J191" i="3"/>
  <c r="J193" i="3"/>
  <c r="K196" i="3" s="1"/>
  <c r="J226" i="3"/>
  <c r="J251" i="3"/>
  <c r="K254" i="3" s="1"/>
  <c r="J188" i="3"/>
  <c r="K189" i="3" s="1"/>
  <c r="K215" i="3"/>
  <c r="J182" i="3"/>
  <c r="K185" i="3" s="1"/>
  <c r="J278" i="3"/>
  <c r="K281" i="3" s="1"/>
  <c r="J240" i="3"/>
  <c r="K243" i="3" s="1"/>
  <c r="K289" i="3"/>
  <c r="K256" i="3"/>
  <c r="J194" i="3"/>
  <c r="J300" i="3"/>
  <c r="K303" i="3" s="1"/>
  <c r="J230" i="3"/>
  <c r="J200" i="3"/>
  <c r="J201" i="3"/>
  <c r="J234" i="3"/>
  <c r="K298" i="3"/>
  <c r="K207" i="3"/>
  <c r="J245" i="3"/>
  <c r="K248" i="3" s="1"/>
  <c r="J199" i="3"/>
  <c r="K202" i="3" s="1"/>
  <c r="J209" i="3"/>
  <c r="K212" i="3" s="1"/>
  <c r="J173" i="3"/>
  <c r="J238" i="3"/>
  <c r="J208" i="3"/>
  <c r="J242" i="3"/>
  <c r="K244" i="3" s="1"/>
  <c r="K267" i="3"/>
  <c r="J263" i="3"/>
  <c r="K265" i="3" s="1"/>
  <c r="S248" i="14"/>
  <c r="S247" i="14"/>
  <c r="S224" i="14"/>
  <c r="R304" i="14"/>
  <c r="Q141" i="14"/>
  <c r="S304" i="14"/>
  <c r="S303" i="14"/>
  <c r="S280" i="14"/>
  <c r="Q213" i="14"/>
  <c r="S256" i="14"/>
  <c r="S271" i="14"/>
  <c r="S291" i="14"/>
  <c r="S223" i="14"/>
  <c r="S216" i="14"/>
  <c r="S215" i="14"/>
  <c r="S279" i="14"/>
  <c r="S255" i="14"/>
  <c r="P116" i="14"/>
  <c r="U116" i="14" s="1"/>
  <c r="M72" i="12" s="1"/>
  <c r="N219" i="12"/>
  <c r="N48" i="12"/>
  <c r="N59" i="12"/>
  <c r="N92" i="12"/>
  <c r="N147" i="12"/>
  <c r="N191" i="12"/>
  <c r="N235" i="12"/>
  <c r="N96" i="12"/>
  <c r="N184" i="12"/>
  <c r="N195" i="12"/>
  <c r="N228" i="12"/>
  <c r="N180" i="12"/>
  <c r="N224" i="12"/>
  <c r="N257" i="12"/>
  <c r="H4" i="18"/>
  <c r="H12" i="18"/>
  <c r="H127" i="18"/>
  <c r="H151" i="18"/>
  <c r="K170" i="18"/>
  <c r="K23" i="18"/>
  <c r="F70" i="18"/>
  <c r="F54" i="18"/>
  <c r="F9" i="18"/>
  <c r="E49" i="5"/>
  <c r="N259" i="12"/>
  <c r="E56" i="5"/>
  <c r="G222" i="12"/>
  <c r="N121" i="12"/>
  <c r="N150" i="12"/>
  <c r="N194" i="12"/>
  <c r="N68" i="12"/>
  <c r="N123" i="12"/>
  <c r="N156" i="12"/>
  <c r="N167" i="12"/>
  <c r="N244" i="12"/>
  <c r="N62" i="12"/>
  <c r="N106" i="12"/>
  <c r="N83" i="12"/>
  <c r="N127" i="12"/>
  <c r="N171" i="12"/>
  <c r="N32" i="12"/>
  <c r="N43" i="12"/>
  <c r="N76" i="12"/>
  <c r="N120" i="12"/>
  <c r="N164" i="12"/>
  <c r="N208" i="12"/>
  <c r="N190" i="12"/>
  <c r="N77" i="12"/>
  <c r="N209" i="12"/>
  <c r="N116" i="12"/>
  <c r="N160" i="12"/>
  <c r="N204" i="12"/>
  <c r="E43" i="5"/>
  <c r="N186" i="12"/>
  <c r="K249" i="3"/>
  <c r="K250" i="3"/>
  <c r="K283" i="3"/>
  <c r="K284" i="3"/>
  <c r="K285" i="3"/>
  <c r="K194" i="3"/>
  <c r="K193" i="3"/>
  <c r="K192" i="3"/>
  <c r="K191" i="3"/>
  <c r="K264" i="3"/>
  <c r="K266" i="3"/>
  <c r="K263" i="3"/>
  <c r="K245" i="3"/>
  <c r="K205" i="3"/>
  <c r="K204" i="3"/>
  <c r="K282" i="3"/>
  <c r="K274" i="3"/>
  <c r="K271" i="3"/>
  <c r="K273" i="3"/>
  <c r="K258" i="3"/>
  <c r="K286" i="3"/>
  <c r="K288" i="3"/>
  <c r="K287" i="3"/>
  <c r="K201" i="3"/>
  <c r="K276" i="3"/>
  <c r="K277" i="3"/>
  <c r="J299" i="3"/>
  <c r="K299" i="3" s="1"/>
  <c r="J172" i="3"/>
  <c r="J220" i="3"/>
  <c r="J171" i="3"/>
  <c r="K174" i="3" s="1"/>
  <c r="J219" i="3"/>
  <c r="J180" i="3"/>
  <c r="J228" i="3"/>
  <c r="K231" i="3" s="1"/>
  <c r="J179" i="3"/>
  <c r="J227" i="3"/>
  <c r="K227" i="3" s="1"/>
  <c r="J196" i="3"/>
  <c r="J244" i="3"/>
  <c r="K247" i="3" s="1"/>
  <c r="K257" i="3"/>
  <c r="K217" i="3"/>
  <c r="K259" i="3"/>
  <c r="K232" i="3"/>
  <c r="F137" i="18"/>
  <c r="F129" i="18"/>
  <c r="F121" i="18"/>
  <c r="F105" i="18"/>
  <c r="F97" i="18"/>
  <c r="F65" i="18"/>
  <c r="F57" i="18"/>
  <c r="F145" i="18"/>
  <c r="F59" i="18"/>
  <c r="F49" i="18"/>
  <c r="P55" i="12"/>
  <c r="P147" i="12"/>
  <c r="G248" i="12"/>
  <c r="G175" i="12"/>
  <c r="G239" i="12"/>
  <c r="G243" i="12"/>
  <c r="N249" i="12"/>
  <c r="G43" i="12"/>
  <c r="G167" i="12"/>
  <c r="G171" i="12"/>
  <c r="G187" i="12"/>
  <c r="G191" i="12"/>
  <c r="G195" i="12"/>
  <c r="G199" i="12"/>
  <c r="G219" i="12"/>
  <c r="G231" i="12"/>
  <c r="G235" i="12"/>
  <c r="G247" i="12"/>
  <c r="G251" i="12"/>
  <c r="G259" i="12"/>
  <c r="G263" i="12"/>
  <c r="E62" i="5"/>
  <c r="E54" i="5"/>
  <c r="E46" i="5"/>
  <c r="N55" i="12"/>
  <c r="N143" i="12"/>
  <c r="N166" i="12"/>
  <c r="N214" i="12"/>
  <c r="N216" i="12"/>
  <c r="N250" i="12"/>
  <c r="G183" i="12"/>
  <c r="N21" i="12"/>
  <c r="N51" i="12"/>
  <c r="N53" i="12"/>
  <c r="N95" i="12"/>
  <c r="N139" i="12"/>
  <c r="N233" i="12"/>
  <c r="N251" i="12"/>
  <c r="E57" i="5"/>
  <c r="W179" i="5"/>
  <c r="H159" i="18"/>
  <c r="H175" i="18"/>
  <c r="H172" i="18"/>
  <c r="H17" i="18"/>
  <c r="H163" i="18"/>
  <c r="H148" i="18"/>
  <c r="H168" i="18"/>
  <c r="H170" i="18"/>
  <c r="H126" i="18"/>
  <c r="H9" i="18"/>
  <c r="K74" i="18"/>
  <c r="K154" i="18"/>
  <c r="K146" i="18"/>
  <c r="K130" i="18"/>
  <c r="K98" i="18"/>
  <c r="K90" i="18"/>
  <c r="K162" i="18"/>
  <c r="K58" i="18"/>
  <c r="K138" i="18"/>
  <c r="K42" i="18"/>
  <c r="K122" i="18"/>
  <c r="K31" i="18"/>
  <c r="K66" i="18"/>
  <c r="K50" i="18"/>
  <c r="K114" i="18"/>
  <c r="K106" i="18"/>
  <c r="K82" i="18"/>
  <c r="F130" i="18"/>
  <c r="F110" i="18"/>
  <c r="F46" i="18"/>
  <c r="F81" i="18"/>
  <c r="F175" i="18"/>
  <c r="M176" i="18" s="1"/>
  <c r="F146" i="18"/>
  <c r="F51" i="18"/>
  <c r="F28" i="18"/>
  <c r="F56" i="18"/>
  <c r="F136" i="18"/>
  <c r="F158" i="18"/>
  <c r="F98" i="18"/>
  <c r="F83" i="18"/>
  <c r="F96" i="18"/>
  <c r="F67" i="18"/>
  <c r="F52" i="18"/>
  <c r="F144" i="18"/>
  <c r="F122" i="18"/>
  <c r="F26" i="18"/>
  <c r="F163" i="18"/>
  <c r="F104" i="18"/>
  <c r="F60" i="18"/>
  <c r="F118" i="18"/>
  <c r="F58" i="18"/>
  <c r="F102" i="18"/>
  <c r="F131" i="18"/>
  <c r="M131" i="18" s="1"/>
  <c r="F72" i="18"/>
  <c r="F123" i="18"/>
  <c r="F115" i="18"/>
  <c r="F107" i="18"/>
  <c r="F161" i="18"/>
  <c r="F147" i="18"/>
  <c r="F88" i="18"/>
  <c r="F73" i="18"/>
  <c r="F66" i="18"/>
  <c r="E51" i="5"/>
  <c r="G63" i="12"/>
  <c r="L160" i="8"/>
  <c r="L207" i="3"/>
  <c r="E59" i="5"/>
  <c r="N213" i="12"/>
  <c r="N67" i="12"/>
  <c r="N118" i="12"/>
  <c r="N162" i="12"/>
  <c r="N5" i="12"/>
  <c r="N78" i="12"/>
  <c r="N122" i="12"/>
  <c r="N181" i="12"/>
  <c r="N247" i="12"/>
  <c r="E45" i="5"/>
  <c r="N31" i="12"/>
  <c r="G218" i="12"/>
  <c r="N90" i="12"/>
  <c r="N134" i="12"/>
  <c r="N193" i="12"/>
  <c r="N65" i="12"/>
  <c r="N138" i="12"/>
  <c r="N197" i="12"/>
  <c r="N226" i="12"/>
  <c r="G47" i="12"/>
  <c r="G179" i="12"/>
  <c r="G182" i="12"/>
  <c r="G226" i="12"/>
  <c r="N15" i="12"/>
  <c r="N81" i="12"/>
  <c r="N154" i="12"/>
  <c r="N85" i="12"/>
  <c r="N129" i="12"/>
  <c r="N217" i="12"/>
  <c r="N89" i="12"/>
  <c r="N221" i="12"/>
  <c r="L196" i="3"/>
  <c r="G210" i="12"/>
  <c r="N141" i="12"/>
  <c r="N185" i="12"/>
  <c r="N258" i="12"/>
  <c r="G214" i="12"/>
  <c r="N57" i="12"/>
  <c r="G174" i="12"/>
  <c r="N215" i="12"/>
  <c r="G23" i="12"/>
  <c r="N178" i="12"/>
  <c r="N50" i="12"/>
  <c r="N109" i="12"/>
  <c r="N153" i="12"/>
  <c r="N3" i="12"/>
  <c r="N25" i="12"/>
  <c r="N84" i="12"/>
  <c r="N113" i="12"/>
  <c r="N128" i="12"/>
  <c r="N142" i="12"/>
  <c r="N172" i="12"/>
  <c r="N201" i="12"/>
  <c r="N230" i="12"/>
  <c r="N260" i="12"/>
  <c r="N267" i="12"/>
  <c r="N103" i="12"/>
  <c r="G194" i="12"/>
  <c r="N37" i="12"/>
  <c r="N125" i="12"/>
  <c r="N19" i="12"/>
  <c r="N70" i="12"/>
  <c r="N114" i="12"/>
  <c r="N261" i="12"/>
  <c r="N74" i="12"/>
  <c r="N133" i="12"/>
  <c r="N177" i="12"/>
  <c r="N206" i="12"/>
  <c r="N27" i="12"/>
  <c r="N71" i="12"/>
  <c r="N93" i="12"/>
  <c r="N137" i="12"/>
  <c r="N254" i="12"/>
  <c r="N38" i="12"/>
  <c r="N229" i="12"/>
  <c r="N35" i="12"/>
  <c r="N218" i="12"/>
  <c r="E58" i="5"/>
  <c r="N105" i="12"/>
  <c r="N149" i="12"/>
  <c r="G178" i="12"/>
  <c r="N107" i="12"/>
  <c r="N173" i="12"/>
  <c r="E61" i="5"/>
  <c r="N45" i="12"/>
  <c r="E53" i="5"/>
  <c r="N34" i="12"/>
  <c r="N82" i="12"/>
  <c r="N126" i="12"/>
  <c r="G258" i="12"/>
  <c r="N13" i="12"/>
  <c r="N86" i="12"/>
  <c r="N189" i="12"/>
  <c r="N17" i="12"/>
  <c r="N182" i="12"/>
  <c r="N7" i="12"/>
  <c r="N29" i="12"/>
  <c r="N58" i="12"/>
  <c r="N88" i="12"/>
  <c r="N102" i="12"/>
  <c r="N117" i="12"/>
  <c r="N161" i="12"/>
  <c r="N176" i="12"/>
  <c r="N205" i="12"/>
  <c r="N220" i="12"/>
  <c r="N234" i="12"/>
  <c r="K75" i="12"/>
  <c r="D28" i="21"/>
  <c r="O65" i="14"/>
  <c r="F94" i="18"/>
  <c r="F86" i="18"/>
  <c r="F14" i="18"/>
  <c r="F53" i="18"/>
  <c r="F48" i="18"/>
  <c r="F24" i="18"/>
  <c r="F19" i="18"/>
  <c r="F16" i="18"/>
  <c r="F8" i="18"/>
  <c r="F25" i="18"/>
  <c r="F17" i="18"/>
  <c r="P20" i="12"/>
  <c r="G193" i="12"/>
  <c r="G236" i="12"/>
  <c r="G256" i="12"/>
  <c r="G257" i="12"/>
  <c r="G260" i="12"/>
  <c r="G261" i="12"/>
  <c r="E60" i="5"/>
  <c r="E52" i="5"/>
  <c r="G266" i="12"/>
  <c r="E55" i="5"/>
  <c r="E47" i="5"/>
  <c r="N262" i="12"/>
  <c r="Q214" i="14"/>
  <c r="R223" i="14"/>
  <c r="R279" i="14"/>
  <c r="H6" i="18"/>
  <c r="G15" i="12"/>
  <c r="L164" i="8"/>
  <c r="G95" i="12"/>
  <c r="L263" i="8"/>
  <c r="N170" i="12"/>
  <c r="G198" i="12"/>
  <c r="G202" i="12"/>
  <c r="P231" i="14"/>
  <c r="U231" i="14" s="1"/>
  <c r="M187" i="12" s="1"/>
  <c r="Q228" i="14"/>
  <c r="Q292" i="14"/>
  <c r="S254" i="14"/>
  <c r="R231" i="14"/>
  <c r="R239" i="14"/>
  <c r="R247" i="14"/>
  <c r="R255" i="14"/>
  <c r="R263" i="14"/>
  <c r="R271" i="14"/>
  <c r="R295" i="14"/>
  <c r="R303" i="14"/>
  <c r="Q110" i="14"/>
  <c r="Q118" i="14"/>
  <c r="Q126" i="14"/>
  <c r="Q134" i="14"/>
  <c r="Q142" i="14"/>
  <c r="Q150" i="14"/>
  <c r="Q158" i="14"/>
  <c r="Q166" i="14"/>
  <c r="Q174" i="14"/>
  <c r="Q182" i="14"/>
  <c r="Q190" i="14"/>
  <c r="Q198" i="14"/>
  <c r="Q206" i="14"/>
  <c r="Q222" i="14"/>
  <c r="Q230" i="14"/>
  <c r="Q238" i="14"/>
  <c r="Q246" i="14"/>
  <c r="Q254" i="14"/>
  <c r="Q262" i="14"/>
  <c r="Q270" i="14"/>
  <c r="Q278" i="14"/>
  <c r="Q286" i="14"/>
  <c r="Q294" i="14"/>
  <c r="Q302" i="14"/>
  <c r="P89" i="14"/>
  <c r="U89" i="14" s="1"/>
  <c r="M45" i="12" s="1"/>
  <c r="P97" i="14"/>
  <c r="U97" i="14" s="1"/>
  <c r="M53" i="12" s="1"/>
  <c r="P105" i="14"/>
  <c r="U105" i="14" s="1"/>
  <c r="M61" i="12" s="1"/>
  <c r="P113" i="14"/>
  <c r="U113" i="14" s="1"/>
  <c r="M69" i="12" s="1"/>
  <c r="P121" i="14"/>
  <c r="U121" i="14" s="1"/>
  <c r="M77" i="12" s="1"/>
  <c r="P129" i="14"/>
  <c r="U129" i="14" s="1"/>
  <c r="M85" i="12" s="1"/>
  <c r="P137" i="14"/>
  <c r="U137" i="14" s="1"/>
  <c r="M93" i="12" s="1"/>
  <c r="P145" i="14"/>
  <c r="U145" i="14" s="1"/>
  <c r="M101" i="12" s="1"/>
  <c r="P153" i="14"/>
  <c r="U153" i="14" s="1"/>
  <c r="M109" i="12" s="1"/>
  <c r="P161" i="14"/>
  <c r="U161" i="14" s="1"/>
  <c r="M117" i="12" s="1"/>
  <c r="P169" i="14"/>
  <c r="U169" i="14" s="1"/>
  <c r="M125" i="12" s="1"/>
  <c r="P177" i="14"/>
  <c r="U177" i="14" s="1"/>
  <c r="M133" i="12" s="1"/>
  <c r="P185" i="14"/>
  <c r="U185" i="14" s="1"/>
  <c r="M141" i="12" s="1"/>
  <c r="P193" i="14"/>
  <c r="U193" i="14" s="1"/>
  <c r="M149" i="12" s="1"/>
  <c r="P201" i="14"/>
  <c r="U201" i="14" s="1"/>
  <c r="M157" i="12" s="1"/>
  <c r="P209" i="14"/>
  <c r="U209" i="14" s="1"/>
  <c r="M165" i="12" s="1"/>
  <c r="P217" i="14"/>
  <c r="P225" i="14"/>
  <c r="P233" i="14"/>
  <c r="P241" i="14"/>
  <c r="P249" i="14"/>
  <c r="P257" i="14"/>
  <c r="P265" i="14"/>
  <c r="P273" i="14"/>
  <c r="P281" i="14"/>
  <c r="P289" i="14"/>
  <c r="P297" i="14"/>
  <c r="P305" i="14"/>
  <c r="D111" i="18"/>
  <c r="D57" i="18"/>
  <c r="P165" i="18"/>
  <c r="P117" i="18"/>
  <c r="P111" i="18"/>
  <c r="P93" i="18"/>
  <c r="P87" i="18"/>
  <c r="P69" i="18"/>
  <c r="P63" i="18"/>
  <c r="P45" i="18"/>
  <c r="P39" i="18"/>
  <c r="J261" i="12"/>
  <c r="J243" i="12"/>
  <c r="J237" i="12"/>
  <c r="J219" i="12"/>
  <c r="J195" i="12"/>
  <c r="J189" i="12"/>
  <c r="J165" i="12"/>
  <c r="J117" i="12"/>
  <c r="P159" i="18"/>
  <c r="P135" i="18"/>
  <c r="D104" i="21"/>
  <c r="E107" i="21"/>
  <c r="K267" i="12"/>
  <c r="Q282" i="14"/>
  <c r="P86" i="14"/>
  <c r="U86" i="14" s="1"/>
  <c r="M42" i="12" s="1"/>
  <c r="K259" i="12"/>
  <c r="K211" i="12"/>
  <c r="E87" i="21"/>
  <c r="E93" i="21"/>
  <c r="E113" i="21"/>
  <c r="G139" i="18"/>
  <c r="G97" i="18"/>
  <c r="G73" i="18"/>
  <c r="G67" i="18"/>
  <c r="G43" i="18"/>
  <c r="D171" i="18"/>
  <c r="D147" i="18"/>
  <c r="D129" i="18"/>
  <c r="D123" i="18"/>
  <c r="P153" i="18"/>
  <c r="P129" i="18"/>
  <c r="P105" i="18"/>
  <c r="K265" i="12"/>
  <c r="K217" i="12"/>
  <c r="E32" i="21"/>
  <c r="G151" i="18"/>
  <c r="G127" i="18"/>
  <c r="O297" i="14"/>
  <c r="P199" i="14"/>
  <c r="U199" i="14" s="1"/>
  <c r="M155" i="12" s="1"/>
  <c r="Q108" i="14"/>
  <c r="Q116" i="14"/>
  <c r="Q124" i="14"/>
  <c r="Q132" i="14"/>
  <c r="Q140" i="14"/>
  <c r="Q148" i="14"/>
  <c r="Q156" i="14"/>
  <c r="Q164" i="14"/>
  <c r="Q172" i="14"/>
  <c r="Q180" i="14"/>
  <c r="Q188" i="14"/>
  <c r="Q196" i="14"/>
  <c r="Q204" i="14"/>
  <c r="Q212" i="14"/>
  <c r="Q220" i="14"/>
  <c r="Q236" i="14"/>
  <c r="Q244" i="14"/>
  <c r="Q252" i="14"/>
  <c r="Q260" i="14"/>
  <c r="Q268" i="14"/>
  <c r="Q276" i="14"/>
  <c r="Q284" i="14"/>
  <c r="Q300" i="14"/>
  <c r="Q308" i="14"/>
  <c r="R261" i="14"/>
  <c r="S214" i="14"/>
  <c r="S222" i="14"/>
  <c r="S230" i="14"/>
  <c r="S238" i="14"/>
  <c r="S246" i="14"/>
  <c r="S262" i="14"/>
  <c r="S270" i="14"/>
  <c r="S278" i="14"/>
  <c r="S286" i="14"/>
  <c r="S294" i="14"/>
  <c r="S302" i="14"/>
  <c r="Q109" i="14"/>
  <c r="Q117" i="14"/>
  <c r="Q125" i="14"/>
  <c r="Q133" i="14"/>
  <c r="Q149" i="14"/>
  <c r="Q157" i="14"/>
  <c r="Q165" i="14"/>
  <c r="Q181" i="14"/>
  <c r="Q189" i="14"/>
  <c r="Q197" i="14"/>
  <c r="Q229" i="14"/>
  <c r="Q237" i="14"/>
  <c r="Q245" i="14"/>
  <c r="Q253" i="14"/>
  <c r="Q269" i="14"/>
  <c r="Q277" i="14"/>
  <c r="Q285" i="14"/>
  <c r="Q293" i="14"/>
  <c r="Q301" i="14"/>
  <c r="Q309" i="14"/>
  <c r="R214" i="14"/>
  <c r="R270" i="14"/>
  <c r="E56" i="21"/>
  <c r="E72" i="21"/>
  <c r="E104" i="21"/>
  <c r="N20" i="10"/>
  <c r="E41" i="21"/>
  <c r="D141" i="18"/>
  <c r="E46" i="21"/>
  <c r="E94" i="21"/>
  <c r="G55" i="18"/>
  <c r="G7" i="18"/>
  <c r="D159" i="18"/>
  <c r="F75" i="8"/>
  <c r="G145" i="18"/>
  <c r="K14" i="12"/>
  <c r="K187" i="12"/>
  <c r="K169" i="12"/>
  <c r="K145" i="12"/>
  <c r="D96" i="21"/>
  <c r="D105" i="18"/>
  <c r="D99" i="18"/>
  <c r="D75" i="18"/>
  <c r="D63" i="18"/>
  <c r="D51" i="18"/>
  <c r="G39" i="16"/>
  <c r="N50" i="10"/>
  <c r="N32" i="10"/>
  <c r="W178" i="5"/>
  <c r="W180" i="5"/>
  <c r="E118" i="21"/>
  <c r="F122" i="21" s="1"/>
  <c r="N72" i="10"/>
  <c r="P64" i="18"/>
  <c r="D46" i="21"/>
  <c r="P154" i="18"/>
  <c r="P136" i="18"/>
  <c r="P106" i="18"/>
  <c r="P76" i="18"/>
  <c r="J250" i="12"/>
  <c r="J202" i="12"/>
  <c r="K235" i="12"/>
  <c r="K181" i="12"/>
  <c r="K139" i="12"/>
  <c r="K115" i="12"/>
  <c r="E45" i="21"/>
  <c r="F99" i="8"/>
  <c r="G45" i="16"/>
  <c r="J171" i="12"/>
  <c r="J123" i="12"/>
  <c r="J99" i="12"/>
  <c r="N8" i="10"/>
  <c r="P81" i="18"/>
  <c r="P57" i="18"/>
  <c r="J255" i="12"/>
  <c r="J231" i="12"/>
  <c r="J183" i="12"/>
  <c r="D64" i="18"/>
  <c r="J232" i="12"/>
  <c r="G133" i="18"/>
  <c r="G109" i="18"/>
  <c r="G61" i="18"/>
  <c r="G37" i="18"/>
  <c r="G31" i="18"/>
  <c r="G13" i="18"/>
  <c r="D165" i="18"/>
  <c r="D117" i="18"/>
  <c r="D69" i="18"/>
  <c r="P171" i="18"/>
  <c r="P147" i="18"/>
  <c r="P123" i="18"/>
  <c r="P75" i="18"/>
  <c r="P51" i="18"/>
  <c r="K175" i="12"/>
  <c r="K103" i="12"/>
  <c r="K79" i="12"/>
  <c r="K7" i="12"/>
  <c r="N150" i="10"/>
  <c r="E74" i="21"/>
  <c r="E98" i="21"/>
  <c r="G146" i="18"/>
  <c r="G19" i="18"/>
  <c r="J135" i="12"/>
  <c r="J87" i="12"/>
  <c r="E70" i="21"/>
  <c r="H166" i="18"/>
  <c r="H150" i="18"/>
  <c r="H142" i="18"/>
  <c r="H110" i="18"/>
  <c r="H174" i="18"/>
  <c r="H130" i="18"/>
  <c r="H102" i="18"/>
  <c r="K34" i="18"/>
  <c r="K26" i="18"/>
  <c r="K21" i="18"/>
  <c r="G159" i="12"/>
  <c r="G87" i="12"/>
  <c r="G120" i="12"/>
  <c r="G132" i="12"/>
  <c r="G71" i="12"/>
  <c r="G7" i="12"/>
  <c r="G135" i="12"/>
  <c r="G3" i="12"/>
  <c r="G16" i="12"/>
  <c r="P11" i="12"/>
  <c r="L214" i="8"/>
  <c r="L201" i="8"/>
  <c r="P8" i="12"/>
  <c r="P48" i="12"/>
  <c r="P73" i="12"/>
  <c r="G101" i="12"/>
  <c r="P132" i="12"/>
  <c r="G152" i="12"/>
  <c r="G172" i="12"/>
  <c r="G173" i="12"/>
  <c r="G176" i="12"/>
  <c r="G180" i="12"/>
  <c r="G181" i="12"/>
  <c r="G184" i="12"/>
  <c r="G188" i="12"/>
  <c r="G189" i="12"/>
  <c r="G196" i="12"/>
  <c r="G197" i="12"/>
  <c r="G200" i="12"/>
  <c r="G201" i="12"/>
  <c r="G204" i="12"/>
  <c r="G208" i="12"/>
  <c r="G212" i="12"/>
  <c r="G213" i="12"/>
  <c r="G221" i="12"/>
  <c r="H222" i="12" s="1"/>
  <c r="G225" i="12"/>
  <c r="L238" i="8"/>
  <c r="L179" i="8"/>
  <c r="P64" i="12"/>
  <c r="P104" i="12"/>
  <c r="P140" i="12"/>
  <c r="G164" i="12"/>
  <c r="G177" i="12"/>
  <c r="G11" i="12"/>
  <c r="N268" i="12"/>
  <c r="G157" i="12"/>
  <c r="L210" i="8"/>
  <c r="L170" i="8"/>
  <c r="L143" i="3"/>
  <c r="L135" i="3"/>
  <c r="L124" i="3"/>
  <c r="L257" i="8"/>
  <c r="L225" i="8"/>
  <c r="N26" i="12"/>
  <c r="G228" i="12"/>
  <c r="P12" i="12"/>
  <c r="S310" i="14"/>
  <c r="P88" i="14"/>
  <c r="U88" i="14" s="1"/>
  <c r="M44" i="12" s="1"/>
  <c r="P96" i="14"/>
  <c r="U96" i="14" s="1"/>
  <c r="M52" i="12" s="1"/>
  <c r="P104" i="14"/>
  <c r="U104" i="14" s="1"/>
  <c r="M60" i="12" s="1"/>
  <c r="P112" i="14"/>
  <c r="U112" i="14" s="1"/>
  <c r="M68" i="12" s="1"/>
  <c r="P120" i="14"/>
  <c r="U120" i="14" s="1"/>
  <c r="M76" i="12" s="1"/>
  <c r="P128" i="14"/>
  <c r="U128" i="14" s="1"/>
  <c r="M84" i="12" s="1"/>
  <c r="P136" i="14"/>
  <c r="U136" i="14" s="1"/>
  <c r="M92" i="12" s="1"/>
  <c r="P144" i="14"/>
  <c r="U144" i="14" s="1"/>
  <c r="M100" i="12" s="1"/>
  <c r="P152" i="14"/>
  <c r="U152" i="14" s="1"/>
  <c r="M108" i="12" s="1"/>
  <c r="P160" i="14"/>
  <c r="U160" i="14" s="1"/>
  <c r="M116" i="12" s="1"/>
  <c r="P168" i="14"/>
  <c r="U168" i="14" s="1"/>
  <c r="M124" i="12" s="1"/>
  <c r="P176" i="14"/>
  <c r="U176" i="14" s="1"/>
  <c r="M132" i="12" s="1"/>
  <c r="P184" i="14"/>
  <c r="U184" i="14" s="1"/>
  <c r="M140" i="12" s="1"/>
  <c r="P192" i="14"/>
  <c r="U192" i="14" s="1"/>
  <c r="M148" i="12" s="1"/>
  <c r="P200" i="14"/>
  <c r="U200" i="14" s="1"/>
  <c r="M156" i="12" s="1"/>
  <c r="P208" i="14"/>
  <c r="U208" i="14" s="1"/>
  <c r="M164" i="12" s="1"/>
  <c r="P216" i="14"/>
  <c r="U216" i="14" s="1"/>
  <c r="M172" i="12" s="1"/>
  <c r="P224" i="14"/>
  <c r="P232" i="14"/>
  <c r="P240" i="14"/>
  <c r="U240" i="14" s="1"/>
  <c r="M196" i="12" s="1"/>
  <c r="P248" i="14"/>
  <c r="P256" i="14"/>
  <c r="P264" i="14"/>
  <c r="U264" i="14" s="1"/>
  <c r="M220" i="12" s="1"/>
  <c r="P272" i="14"/>
  <c r="U272" i="14" s="1"/>
  <c r="M228" i="12" s="1"/>
  <c r="P280" i="14"/>
  <c r="P288" i="14"/>
  <c r="U288" i="14" s="1"/>
  <c r="M244" i="12" s="1"/>
  <c r="P296" i="14"/>
  <c r="U296" i="14" s="1"/>
  <c r="M252" i="12" s="1"/>
  <c r="P304" i="14"/>
  <c r="E112" i="21"/>
  <c r="J225" i="12"/>
  <c r="E48" i="21"/>
  <c r="H237" i="8"/>
  <c r="H213" i="8"/>
  <c r="Q273" i="3"/>
  <c r="Q201" i="3"/>
  <c r="F125" i="16"/>
  <c r="F149" i="16"/>
  <c r="N40" i="10"/>
  <c r="F87" i="8"/>
  <c r="J100" i="12"/>
  <c r="H94" i="18"/>
  <c r="H86" i="18"/>
  <c r="H78" i="18"/>
  <c r="H70" i="18"/>
  <c r="H65" i="18"/>
  <c r="H62" i="18"/>
  <c r="H54" i="18"/>
  <c r="H46" i="18"/>
  <c r="H38" i="18"/>
  <c r="H30" i="18"/>
  <c r="H171" i="18"/>
  <c r="K150" i="18"/>
  <c r="K110" i="18"/>
  <c r="K86" i="18"/>
  <c r="K62" i="18"/>
  <c r="K54" i="18"/>
  <c r="K46" i="18"/>
  <c r="K30" i="18"/>
  <c r="K22" i="18"/>
  <c r="K174" i="18"/>
  <c r="K166" i="18"/>
  <c r="K134" i="18"/>
  <c r="K94" i="18"/>
  <c r="K70" i="18"/>
  <c r="K158" i="18"/>
  <c r="K126" i="18"/>
  <c r="K102" i="18"/>
  <c r="K38" i="18"/>
  <c r="K142" i="18"/>
  <c r="K118" i="18"/>
  <c r="K78" i="18"/>
  <c r="K39" i="18"/>
  <c r="F143" i="18"/>
  <c r="F109" i="18"/>
  <c r="F79" i="18"/>
  <c r="G8" i="12"/>
  <c r="P101" i="12"/>
  <c r="G232" i="12"/>
  <c r="L172" i="3"/>
  <c r="L220" i="8"/>
  <c r="L212" i="8"/>
  <c r="L204" i="8"/>
  <c r="L302" i="3"/>
  <c r="L145" i="3"/>
  <c r="L243" i="8"/>
  <c r="G122" i="12"/>
  <c r="L148" i="3"/>
  <c r="G4" i="12"/>
  <c r="G20" i="12"/>
  <c r="G50" i="12"/>
  <c r="G28" i="12"/>
  <c r="G5" i="12"/>
  <c r="G100" i="12"/>
  <c r="L132" i="3"/>
  <c r="G244" i="12"/>
  <c r="H244" i="12" s="1"/>
  <c r="G42" i="12"/>
  <c r="G58" i="12"/>
  <c r="E116" i="5"/>
  <c r="L307" i="3"/>
  <c r="L177" i="8"/>
  <c r="L169" i="8"/>
  <c r="L163" i="8"/>
  <c r="G9" i="12"/>
  <c r="G73" i="12"/>
  <c r="G54" i="12"/>
  <c r="G66" i="12"/>
  <c r="H25" i="18"/>
  <c r="H147" i="18"/>
  <c r="H139" i="18"/>
  <c r="H123" i="18"/>
  <c r="H115" i="18"/>
  <c r="H107" i="18"/>
  <c r="H83" i="18"/>
  <c r="H75" i="18"/>
  <c r="H67" i="18"/>
  <c r="H59" i="18"/>
  <c r="H51" i="18"/>
  <c r="H43" i="18"/>
  <c r="H35" i="18"/>
  <c r="H19" i="18"/>
  <c r="H11" i="18"/>
  <c r="H160" i="18"/>
  <c r="H152" i="18"/>
  <c r="H144" i="18"/>
  <c r="H136" i="18"/>
  <c r="H128" i="18"/>
  <c r="H125" i="18"/>
  <c r="H20" i="18"/>
  <c r="K169" i="18"/>
  <c r="K161" i="18"/>
  <c r="K153" i="18"/>
  <c r="K145" i="18"/>
  <c r="K137" i="18"/>
  <c r="F133" i="18"/>
  <c r="F125" i="18"/>
  <c r="F117" i="18"/>
  <c r="F101" i="18"/>
  <c r="F93" i="18"/>
  <c r="F85" i="18"/>
  <c r="F77" i="18"/>
  <c r="F69" i="18"/>
  <c r="F61" i="18"/>
  <c r="M62" i="18" s="1"/>
  <c r="F47" i="18"/>
  <c r="F45" i="18"/>
  <c r="F31" i="18"/>
  <c r="F23" i="18"/>
  <c r="F21" i="18"/>
  <c r="F173" i="18"/>
  <c r="F141" i="18"/>
  <c r="F149" i="18"/>
  <c r="F174" i="18"/>
  <c r="F165" i="18"/>
  <c r="F11" i="18"/>
  <c r="F18" i="18"/>
  <c r="F13" i="18"/>
  <c r="F5" i="18"/>
  <c r="F166" i="18"/>
  <c r="F150" i="18"/>
  <c r="F134" i="18"/>
  <c r="G24" i="12"/>
  <c r="G154" i="12"/>
  <c r="P32" i="12"/>
  <c r="P54" i="12"/>
  <c r="E148" i="5"/>
  <c r="E127" i="5"/>
  <c r="P42" i="12"/>
  <c r="L286" i="3"/>
  <c r="L254" i="3"/>
  <c r="L198" i="3"/>
  <c r="L166" i="3"/>
  <c r="L270" i="3"/>
  <c r="L227" i="3"/>
  <c r="L190" i="3"/>
  <c r="G72" i="12"/>
  <c r="E174" i="5"/>
  <c r="E78" i="5"/>
  <c r="L162" i="3"/>
  <c r="N72" i="12"/>
  <c r="N75" i="12"/>
  <c r="L294" i="3"/>
  <c r="L262" i="3"/>
  <c r="L214" i="3"/>
  <c r="L174" i="3"/>
  <c r="G13" i="12"/>
  <c r="G124" i="12"/>
  <c r="G62" i="12"/>
  <c r="L197" i="8"/>
  <c r="L184" i="8"/>
  <c r="P41" i="12"/>
  <c r="G68" i="12"/>
  <c r="P68" i="12"/>
  <c r="E66" i="5"/>
  <c r="N4" i="12"/>
  <c r="N6" i="12"/>
  <c r="N8" i="12"/>
  <c r="N14" i="12"/>
  <c r="N18" i="12"/>
  <c r="N20" i="12"/>
  <c r="N22" i="12"/>
  <c r="N24" i="12"/>
  <c r="G25" i="12"/>
  <c r="N28" i="12"/>
  <c r="N36" i="12"/>
  <c r="N44" i="12"/>
  <c r="N46" i="12"/>
  <c r="L289" i="3"/>
  <c r="L252" i="3"/>
  <c r="L212" i="3"/>
  <c r="L209" i="3"/>
  <c r="L204" i="3"/>
  <c r="G12" i="12"/>
  <c r="G80" i="12"/>
  <c r="G32" i="12"/>
  <c r="E153" i="5"/>
  <c r="E137" i="5"/>
  <c r="E65" i="5"/>
  <c r="L137" i="3"/>
  <c r="L129" i="3"/>
  <c r="L254" i="8"/>
  <c r="L244" i="8"/>
  <c r="P90" i="12"/>
  <c r="P93" i="12"/>
  <c r="E64" i="5"/>
  <c r="N39" i="12"/>
  <c r="P67" i="12"/>
  <c r="P160" i="12"/>
  <c r="N238" i="12"/>
  <c r="G240" i="12"/>
  <c r="N252" i="12"/>
  <c r="L301" i="3"/>
  <c r="L285" i="3"/>
  <c r="L277" i="3"/>
  <c r="L229" i="3"/>
  <c r="L154" i="3"/>
  <c r="L130" i="3"/>
  <c r="L174" i="8"/>
  <c r="N130" i="12"/>
  <c r="G268" i="12"/>
  <c r="H269" i="12" s="1"/>
  <c r="G128" i="12"/>
  <c r="G149" i="12"/>
  <c r="E167" i="5"/>
  <c r="E117" i="5"/>
  <c r="E109" i="5"/>
  <c r="E85" i="5"/>
  <c r="E74" i="5"/>
  <c r="E69" i="5"/>
  <c r="E63" i="5"/>
  <c r="L216" i="8"/>
  <c r="L195" i="8"/>
  <c r="L187" i="8"/>
  <c r="P72" i="12"/>
  <c r="P164" i="12"/>
  <c r="G104" i="12"/>
  <c r="E180" i="5"/>
  <c r="N158" i="12"/>
  <c r="L193" i="3"/>
  <c r="L167" i="3"/>
  <c r="L164" i="3"/>
  <c r="P105" i="12"/>
  <c r="G109" i="12"/>
  <c r="G127" i="12"/>
  <c r="E48" i="5"/>
  <c r="N97" i="12"/>
  <c r="N98" i="12"/>
  <c r="N101" i="12"/>
  <c r="P310" i="14"/>
  <c r="O7" i="14"/>
  <c r="O15" i="14"/>
  <c r="O23" i="14"/>
  <c r="O31" i="14"/>
  <c r="O39" i="14"/>
  <c r="O47" i="14"/>
  <c r="O55" i="14"/>
  <c r="O63" i="14"/>
  <c r="O71" i="14"/>
  <c r="O79" i="14"/>
  <c r="O87" i="14"/>
  <c r="O95" i="14"/>
  <c r="O103" i="14"/>
  <c r="O111" i="14"/>
  <c r="O119" i="14"/>
  <c r="O127" i="14"/>
  <c r="O135" i="14"/>
  <c r="O143" i="14"/>
  <c r="O151" i="14"/>
  <c r="O159" i="14"/>
  <c r="O167" i="14"/>
  <c r="O175" i="14"/>
  <c r="O183" i="14"/>
  <c r="O191" i="14"/>
  <c r="O199" i="14"/>
  <c r="O207" i="14"/>
  <c r="O215" i="14"/>
  <c r="O223" i="14"/>
  <c r="O231" i="14"/>
  <c r="O239" i="14"/>
  <c r="O247" i="14"/>
  <c r="O255" i="14"/>
  <c r="O263" i="14"/>
  <c r="O271" i="14"/>
  <c r="O279" i="14"/>
  <c r="O287" i="14"/>
  <c r="O295" i="14"/>
  <c r="O303" i="14"/>
  <c r="O8" i="14"/>
  <c r="O16" i="14"/>
  <c r="O24" i="14"/>
  <c r="O32" i="14"/>
  <c r="O40" i="14"/>
  <c r="O48" i="14"/>
  <c r="O56" i="14"/>
  <c r="O64" i="14"/>
  <c r="O72" i="14"/>
  <c r="O80" i="14"/>
  <c r="O88" i="14"/>
  <c r="O96" i="14"/>
  <c r="O104" i="14"/>
  <c r="O112" i="14"/>
  <c r="O120" i="14"/>
  <c r="O128" i="14"/>
  <c r="O136" i="14"/>
  <c r="O144" i="14"/>
  <c r="O152" i="14"/>
  <c r="O160" i="14"/>
  <c r="O168" i="14"/>
  <c r="O176" i="14"/>
  <c r="O184" i="14"/>
  <c r="O192" i="14"/>
  <c r="O200" i="14"/>
  <c r="O208" i="14"/>
  <c r="O216" i="14"/>
  <c r="O224" i="14"/>
  <c r="O232" i="14"/>
  <c r="O240" i="14"/>
  <c r="O248" i="14"/>
  <c r="O256" i="14"/>
  <c r="O264" i="14"/>
  <c r="O272" i="14"/>
  <c r="O280" i="14"/>
  <c r="O288" i="14"/>
  <c r="O296" i="14"/>
  <c r="O304" i="14"/>
  <c r="R222" i="14"/>
  <c r="R230" i="14"/>
  <c r="R238" i="14"/>
  <c r="R246" i="14"/>
  <c r="R262" i="14"/>
  <c r="R278" i="14"/>
  <c r="R286" i="14"/>
  <c r="R294" i="14"/>
  <c r="R302" i="14"/>
  <c r="F86" i="8"/>
  <c r="F122" i="16"/>
  <c r="F134" i="16"/>
  <c r="F146" i="16"/>
  <c r="F170" i="16"/>
  <c r="F182" i="16"/>
  <c r="K163" i="12"/>
  <c r="K91" i="12"/>
  <c r="G65" i="16"/>
  <c r="J88" i="12"/>
  <c r="E28" i="21"/>
  <c r="F183" i="8"/>
  <c r="F74" i="8"/>
  <c r="F104" i="16"/>
  <c r="F164" i="16"/>
  <c r="D118" i="18"/>
  <c r="P172" i="18"/>
  <c r="J82" i="12"/>
  <c r="K247" i="12"/>
  <c r="E35" i="21"/>
  <c r="E83" i="21"/>
  <c r="F141" i="8"/>
  <c r="F128" i="8"/>
  <c r="F95" i="16"/>
  <c r="F107" i="16"/>
  <c r="F119" i="16"/>
  <c r="F131" i="16"/>
  <c r="F155" i="16"/>
  <c r="K241" i="12"/>
  <c r="K193" i="12"/>
  <c r="G93" i="18"/>
  <c r="D105" i="21"/>
  <c r="F97" i="8"/>
  <c r="F103" i="8"/>
  <c r="Q227" i="3"/>
  <c r="F115" i="8"/>
  <c r="F133" i="8"/>
  <c r="F235" i="8"/>
  <c r="K246" i="12"/>
  <c r="K66" i="12"/>
  <c r="K36" i="12"/>
  <c r="F146" i="8"/>
  <c r="F176" i="8"/>
  <c r="F218" i="8"/>
  <c r="F248" i="8"/>
  <c r="K243" i="12"/>
  <c r="K219" i="12"/>
  <c r="K171" i="12"/>
  <c r="P53" i="18"/>
  <c r="P160" i="18"/>
  <c r="D27" i="21"/>
  <c r="N170" i="5"/>
  <c r="I200" i="8"/>
  <c r="H183" i="8"/>
  <c r="G171" i="18"/>
  <c r="D115" i="21"/>
  <c r="D81" i="21"/>
  <c r="D74" i="21"/>
  <c r="D60" i="21"/>
  <c r="D53" i="21"/>
  <c r="H260" i="8"/>
  <c r="H236" i="8"/>
  <c r="H188" i="8"/>
  <c r="H164" i="8"/>
  <c r="N155" i="10"/>
  <c r="N137" i="10"/>
  <c r="N131" i="10"/>
  <c r="N125" i="10"/>
  <c r="N113" i="10"/>
  <c r="N89" i="10"/>
  <c r="N83" i="10"/>
  <c r="N77" i="10"/>
  <c r="F188" i="8"/>
  <c r="D119" i="18"/>
  <c r="D117" i="21"/>
  <c r="G170" i="18"/>
  <c r="D154" i="18"/>
  <c r="D106" i="18"/>
  <c r="D88" i="18"/>
  <c r="F179" i="16"/>
  <c r="K124" i="12"/>
  <c r="Q305" i="3"/>
  <c r="D65" i="21"/>
  <c r="F84" i="16"/>
  <c r="G57" i="16"/>
  <c r="N99" i="10"/>
  <c r="D92" i="21"/>
  <c r="D37" i="21"/>
  <c r="F144" i="16"/>
  <c r="F94" i="8"/>
  <c r="G63" i="18"/>
  <c r="K80" i="16"/>
  <c r="F71" i="16"/>
  <c r="Q295" i="3"/>
  <c r="F59" i="16"/>
  <c r="H32" i="18"/>
  <c r="H24" i="18"/>
  <c r="H16" i="18"/>
  <c r="H8" i="18"/>
  <c r="H114" i="18"/>
  <c r="H167" i="18"/>
  <c r="H124" i="18"/>
  <c r="H169" i="18"/>
  <c r="H158" i="18"/>
  <c r="H140" i="18"/>
  <c r="H137" i="18"/>
  <c r="H132" i="18"/>
  <c r="H134" i="18"/>
  <c r="H129" i="18"/>
  <c r="H97" i="18"/>
  <c r="H89" i="18"/>
  <c r="K167" i="18"/>
  <c r="K151" i="18"/>
  <c r="K135" i="18"/>
  <c r="K119" i="18"/>
  <c r="K103" i="18"/>
  <c r="K87" i="18"/>
  <c r="K71" i="18"/>
  <c r="K55" i="18"/>
  <c r="K175" i="18"/>
  <c r="K159" i="18"/>
  <c r="K143" i="18"/>
  <c r="K127" i="18"/>
  <c r="K111" i="18"/>
  <c r="K95" i="18"/>
  <c r="K79" i="18"/>
  <c r="K63" i="18"/>
  <c r="K4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68" i="18"/>
  <c r="K160" i="18"/>
  <c r="K152" i="18"/>
  <c r="K144" i="18"/>
  <c r="K136" i="18"/>
  <c r="K128" i="18"/>
  <c r="K120" i="18"/>
  <c r="K112" i="18"/>
  <c r="K104" i="18"/>
  <c r="K96" i="18"/>
  <c r="K88" i="18"/>
  <c r="K80" i="18"/>
  <c r="K72" i="18"/>
  <c r="K64" i="18"/>
  <c r="K56" i="18"/>
  <c r="K48" i="18"/>
  <c r="K40" i="18"/>
  <c r="K32" i="18"/>
  <c r="K24" i="18"/>
  <c r="K173" i="18"/>
  <c r="K165" i="18"/>
  <c r="K157" i="18"/>
  <c r="K149" i="18"/>
  <c r="K141" i="18"/>
  <c r="K133" i="18"/>
  <c r="K125" i="18"/>
  <c r="K117" i="18"/>
  <c r="K109" i="18"/>
  <c r="K101" i="18"/>
  <c r="K93" i="18"/>
  <c r="K85" i="18"/>
  <c r="K77" i="18"/>
  <c r="K69" i="18"/>
  <c r="K61" i="18"/>
  <c r="K53" i="18"/>
  <c r="K45" i="18"/>
  <c r="K37" i="18"/>
  <c r="K29" i="18"/>
  <c r="K172" i="18"/>
  <c r="K164" i="18"/>
  <c r="K156" i="18"/>
  <c r="K148" i="18"/>
  <c r="K140" i="18"/>
  <c r="K132" i="18"/>
  <c r="K124" i="18"/>
  <c r="K116" i="18"/>
  <c r="K108" i="18"/>
  <c r="K100" i="18"/>
  <c r="K92" i="18"/>
  <c r="K84" i="18"/>
  <c r="K76" i="18"/>
  <c r="K68" i="18"/>
  <c r="K60" i="18"/>
  <c r="K52" i="18"/>
  <c r="K44" i="18"/>
  <c r="K36" i="18"/>
  <c r="K28" i="18"/>
  <c r="K171" i="18"/>
  <c r="K163" i="18"/>
  <c r="K155" i="18"/>
  <c r="K147" i="18"/>
  <c r="K139" i="18"/>
  <c r="K131" i="18"/>
  <c r="K123" i="18"/>
  <c r="K115" i="18"/>
  <c r="K107" i="18"/>
  <c r="K99" i="18"/>
  <c r="K91" i="18"/>
  <c r="K83" i="18"/>
  <c r="K75" i="18"/>
  <c r="K67" i="18"/>
  <c r="K59" i="18"/>
  <c r="K51" i="18"/>
  <c r="K43" i="18"/>
  <c r="K35" i="18"/>
  <c r="K27" i="18"/>
  <c r="F170" i="18"/>
  <c r="F167" i="18"/>
  <c r="F162" i="18"/>
  <c r="F154" i="18"/>
  <c r="F99" i="18"/>
  <c r="F91" i="18"/>
  <c r="F80" i="18"/>
  <c r="F75" i="18"/>
  <c r="F64" i="18"/>
  <c r="F138" i="18"/>
  <c r="F114" i="18"/>
  <c r="F111" i="18"/>
  <c r="F106" i="18"/>
  <c r="F103" i="18"/>
  <c r="F95" i="18"/>
  <c r="F90" i="18"/>
  <c r="F87" i="18"/>
  <c r="F82" i="18"/>
  <c r="M83" i="18" s="1"/>
  <c r="F74" i="18"/>
  <c r="M74" i="18" s="1"/>
  <c r="F71" i="18"/>
  <c r="F63" i="18"/>
  <c r="M63" i="18" s="1"/>
  <c r="F55" i="18"/>
  <c r="F50" i="18"/>
  <c r="F42" i="18"/>
  <c r="F39" i="18"/>
  <c r="F34" i="18"/>
  <c r="F7" i="18"/>
  <c r="F4" i="18"/>
  <c r="F126" i="18"/>
  <c r="F113" i="18"/>
  <c r="F89" i="18"/>
  <c r="F78" i="18"/>
  <c r="F33" i="18"/>
  <c r="P43" i="12"/>
  <c r="L232" i="3"/>
  <c r="L163" i="3"/>
  <c r="L152" i="3"/>
  <c r="L150" i="3"/>
  <c r="L142" i="3"/>
  <c r="L139" i="3"/>
  <c r="P127" i="12"/>
  <c r="P152" i="12"/>
  <c r="G82" i="12"/>
  <c r="G37" i="12"/>
  <c r="G130" i="12"/>
  <c r="P149" i="12"/>
  <c r="G119" i="12"/>
  <c r="G55" i="12"/>
  <c r="L123" i="3"/>
  <c r="L236" i="8"/>
  <c r="P109" i="12"/>
  <c r="P14" i="12"/>
  <c r="G253" i="12"/>
  <c r="G88" i="12"/>
  <c r="G48" i="12"/>
  <c r="G31" i="12"/>
  <c r="G64" i="12"/>
  <c r="G150" i="12"/>
  <c r="E173" i="5"/>
  <c r="E122" i="5"/>
  <c r="E96" i="5"/>
  <c r="E90" i="5"/>
  <c r="E82" i="5"/>
  <c r="P83" i="12"/>
  <c r="G211" i="12"/>
  <c r="G224" i="12"/>
  <c r="G165" i="12"/>
  <c r="G93" i="12"/>
  <c r="G40" i="12"/>
  <c r="G160" i="12"/>
  <c r="L140" i="3"/>
  <c r="N210" i="12"/>
  <c r="N222" i="12"/>
  <c r="N239" i="12"/>
  <c r="G267" i="12"/>
  <c r="P47" i="12"/>
  <c r="G90" i="12"/>
  <c r="G125" i="12"/>
  <c r="G76" i="12"/>
  <c r="G96" i="12"/>
  <c r="G67" i="12"/>
  <c r="L225" i="3"/>
  <c r="L172" i="8"/>
  <c r="P34" i="12"/>
  <c r="G69" i="12"/>
  <c r="G136" i="12"/>
  <c r="G60" i="12"/>
  <c r="G133" i="12"/>
  <c r="G77" i="12"/>
  <c r="G140" i="12"/>
  <c r="G44" i="12"/>
  <c r="G110" i="12"/>
  <c r="G78" i="12"/>
  <c r="P119" i="12"/>
  <c r="G52" i="12"/>
  <c r="G84" i="12"/>
  <c r="E132" i="5"/>
  <c r="E183" i="5"/>
  <c r="L255" i="8"/>
  <c r="L161" i="8"/>
  <c r="G166" i="12"/>
  <c r="P16" i="12"/>
  <c r="P24" i="12"/>
  <c r="P28" i="12"/>
  <c r="N100" i="12"/>
  <c r="P125" i="12"/>
  <c r="E141" i="5"/>
  <c r="L202" i="3"/>
  <c r="L262" i="8"/>
  <c r="L190" i="8"/>
  <c r="L162" i="8"/>
  <c r="G147" i="12"/>
  <c r="G41" i="12"/>
  <c r="P53" i="12"/>
  <c r="P69" i="12"/>
  <c r="P122" i="12"/>
  <c r="N211" i="12"/>
  <c r="E162" i="5"/>
  <c r="L288" i="3"/>
  <c r="L264" i="3"/>
  <c r="L256" i="3"/>
  <c r="L233" i="8"/>
  <c r="N240" i="12"/>
  <c r="N264" i="12"/>
  <c r="E87" i="5"/>
  <c r="E79" i="5"/>
  <c r="E71" i="5"/>
  <c r="L261" i="3"/>
  <c r="L253" i="3"/>
  <c r="L247" i="3"/>
  <c r="L244" i="3"/>
  <c r="L236" i="3"/>
  <c r="E100" i="5"/>
  <c r="P15" i="12"/>
  <c r="P95" i="12"/>
  <c r="P150" i="12"/>
  <c r="L220" i="3"/>
  <c r="L168" i="8"/>
  <c r="P57" i="12"/>
  <c r="P77" i="12"/>
  <c r="G223" i="12"/>
  <c r="P157" i="12"/>
  <c r="L269" i="3"/>
  <c r="P111" i="12"/>
  <c r="E142" i="5"/>
  <c r="E94" i="5"/>
  <c r="L196" i="8"/>
  <c r="P100" i="12"/>
  <c r="P13" i="12"/>
  <c r="P50" i="12"/>
  <c r="P51" i="12"/>
  <c r="G126" i="12"/>
  <c r="E83" i="5"/>
  <c r="E80" i="5"/>
  <c r="E77" i="5"/>
  <c r="L258" i="8"/>
  <c r="P29" i="12"/>
  <c r="P30" i="12"/>
  <c r="N41" i="12"/>
  <c r="P63" i="12"/>
  <c r="Q310" i="14"/>
  <c r="J50" i="5"/>
  <c r="J26" i="5"/>
  <c r="G75" i="18"/>
  <c r="K255" i="12"/>
  <c r="K207" i="12"/>
  <c r="G97" i="16"/>
  <c r="K135" i="12"/>
  <c r="F68" i="8"/>
  <c r="K52" i="12"/>
  <c r="D106" i="21"/>
  <c r="D78" i="21"/>
  <c r="D51" i="21"/>
  <c r="Q281" i="3"/>
  <c r="F79" i="8"/>
  <c r="G95" i="16"/>
  <c r="G103" i="16"/>
  <c r="R227" i="3"/>
  <c r="J32" i="5"/>
  <c r="J8" i="5"/>
  <c r="F158" i="16"/>
  <c r="N43" i="10"/>
  <c r="G51" i="16"/>
  <c r="N147" i="23"/>
  <c r="N135" i="23"/>
  <c r="N123" i="23"/>
  <c r="N111" i="23"/>
  <c r="N99" i="23"/>
  <c r="N87" i="23"/>
  <c r="N75" i="23"/>
  <c r="N63" i="23"/>
  <c r="N6" i="5"/>
  <c r="N30" i="5"/>
  <c r="F106" i="8"/>
  <c r="F118" i="8"/>
  <c r="G138" i="16"/>
  <c r="Q298" i="3"/>
  <c r="Q280" i="3"/>
  <c r="Q262" i="3"/>
  <c r="Q226" i="3"/>
  <c r="Q208" i="3"/>
  <c r="G35" i="16"/>
  <c r="G47" i="16"/>
  <c r="K195" i="12"/>
  <c r="K147" i="12"/>
  <c r="N9" i="5"/>
  <c r="F67" i="8"/>
  <c r="F91" i="8"/>
  <c r="F127" i="8"/>
  <c r="F139" i="8"/>
  <c r="F151" i="8"/>
  <c r="F163" i="8"/>
  <c r="F187" i="8"/>
  <c r="F259" i="8"/>
  <c r="G43" i="16"/>
  <c r="Q290" i="3"/>
  <c r="Q272" i="3"/>
  <c r="Q254" i="3"/>
  <c r="H81" i="18"/>
  <c r="H145" i="18"/>
  <c r="H149" i="18"/>
  <c r="H146" i="18"/>
  <c r="H143" i="18"/>
  <c r="H141" i="18"/>
  <c r="H153" i="18"/>
  <c r="H73" i="18"/>
  <c r="H173" i="18"/>
  <c r="H165" i="18"/>
  <c r="H157" i="18"/>
  <c r="H133" i="18"/>
  <c r="H164" i="18"/>
  <c r="H161" i="18"/>
  <c r="H156" i="18"/>
  <c r="H69" i="18"/>
  <c r="H57" i="18"/>
  <c r="F157" i="18"/>
  <c r="F156" i="18"/>
  <c r="F153" i="18"/>
  <c r="F151" i="18"/>
  <c r="F172" i="18"/>
  <c r="F164" i="18"/>
  <c r="F148" i="18"/>
  <c r="F44" i="18"/>
  <c r="F171" i="18"/>
  <c r="F160" i="18"/>
  <c r="F128" i="18"/>
  <c r="F120" i="18"/>
  <c r="F112" i="18"/>
  <c r="F169" i="18"/>
  <c r="F135" i="18"/>
  <c r="F132" i="18"/>
  <c r="F124" i="18"/>
  <c r="F100" i="18"/>
  <c r="F140" i="18"/>
  <c r="F76" i="18"/>
  <c r="F142" i="18"/>
  <c r="F168" i="18"/>
  <c r="F155" i="18"/>
  <c r="F152" i="18"/>
  <c r="F139" i="18"/>
  <c r="F159" i="18"/>
  <c r="F127" i="18"/>
  <c r="F108" i="18"/>
  <c r="F116" i="18"/>
  <c r="F92" i="18"/>
  <c r="F84" i="18"/>
  <c r="F68" i="18"/>
  <c r="F35" i="18"/>
  <c r="M35" i="18" s="1"/>
  <c r="F119" i="18"/>
  <c r="H103" i="18"/>
  <c r="H90" i="18"/>
  <c r="H74" i="18"/>
  <c r="H55" i="18"/>
  <c r="H42" i="18"/>
  <c r="H23" i="18"/>
  <c r="H112" i="18"/>
  <c r="H109" i="18"/>
  <c r="H104" i="18"/>
  <c r="H101" i="18"/>
  <c r="H96" i="18"/>
  <c r="H93" i="18"/>
  <c r="H88" i="18"/>
  <c r="H85" i="18"/>
  <c r="H80" i="18"/>
  <c r="H77" i="18"/>
  <c r="H72" i="18"/>
  <c r="H122" i="18"/>
  <c r="H18" i="18"/>
  <c r="H15" i="18"/>
  <c r="H10" i="18"/>
  <c r="H7" i="18"/>
  <c r="H119" i="18"/>
  <c r="H116" i="18"/>
  <c r="H111" i="18"/>
  <c r="H108" i="18"/>
  <c r="H100" i="18"/>
  <c r="H95" i="18"/>
  <c r="H87" i="18"/>
  <c r="H84" i="18"/>
  <c r="H49" i="18"/>
  <c r="H118" i="18"/>
  <c r="H99" i="18"/>
  <c r="H27" i="18"/>
  <c r="H3" i="18"/>
  <c r="H106" i="18"/>
  <c r="H98" i="18"/>
  <c r="H82" i="18"/>
  <c r="H66" i="18"/>
  <c r="H64" i="18"/>
  <c r="H61" i="18"/>
  <c r="H58" i="18"/>
  <c r="H56" i="18"/>
  <c r="H53" i="18"/>
  <c r="H50" i="18"/>
  <c r="H48" i="18"/>
  <c r="H45" i="18"/>
  <c r="H40" i="18"/>
  <c r="H37" i="18"/>
  <c r="H34" i="18"/>
  <c r="H29" i="18"/>
  <c r="H21" i="18"/>
  <c r="F22" i="18"/>
  <c r="F32" i="18"/>
  <c r="F36" i="18"/>
  <c r="F20" i="18"/>
  <c r="F15" i="18"/>
  <c r="F12" i="18"/>
  <c r="F10" i="18"/>
  <c r="F43" i="18"/>
  <c r="F40" i="18"/>
  <c r="F37" i="18"/>
  <c r="F6" i="18"/>
  <c r="F3" i="18"/>
  <c r="E115" i="5"/>
  <c r="E99" i="5"/>
  <c r="L304" i="3"/>
  <c r="P7" i="12"/>
  <c r="P9" i="12"/>
  <c r="P17" i="12"/>
  <c r="P40" i="12"/>
  <c r="N61" i="12"/>
  <c r="G192" i="12"/>
  <c r="G217" i="12"/>
  <c r="G238" i="12"/>
  <c r="G249" i="12"/>
  <c r="P26" i="12"/>
  <c r="E157" i="5"/>
  <c r="E136" i="5"/>
  <c r="L211" i="8"/>
  <c r="L186" i="8"/>
  <c r="P96" i="12"/>
  <c r="G137" i="12"/>
  <c r="P148" i="12"/>
  <c r="E125" i="5"/>
  <c r="E91" i="5"/>
  <c r="P126" i="12"/>
  <c r="G21" i="12"/>
  <c r="P76" i="12"/>
  <c r="P151" i="12"/>
  <c r="L242" i="3"/>
  <c r="L239" i="3"/>
  <c r="L231" i="3"/>
  <c r="L226" i="3"/>
  <c r="L224" i="3"/>
  <c r="L213" i="3"/>
  <c r="L211" i="3"/>
  <c r="L192" i="3"/>
  <c r="L181" i="3"/>
  <c r="L178" i="3"/>
  <c r="L168" i="3"/>
  <c r="P62" i="12"/>
  <c r="P138" i="12"/>
  <c r="N223" i="12"/>
  <c r="E50" i="5"/>
  <c r="L290" i="3"/>
  <c r="L266" i="3"/>
  <c r="L258" i="3"/>
  <c r="L249" i="3"/>
  <c r="P3" i="12"/>
  <c r="N110" i="12"/>
  <c r="E182" i="5"/>
  <c r="E114" i="5"/>
  <c r="E111" i="5"/>
  <c r="N16" i="12"/>
  <c r="P88" i="12"/>
  <c r="P121" i="12"/>
  <c r="P139" i="12"/>
  <c r="N157" i="12"/>
  <c r="E156" i="5"/>
  <c r="E145" i="5"/>
  <c r="L259" i="8"/>
  <c r="P37" i="12"/>
  <c r="P38" i="12"/>
  <c r="P52" i="12"/>
  <c r="P74" i="12"/>
  <c r="P110" i="12"/>
  <c r="P118" i="12"/>
  <c r="N140" i="12"/>
  <c r="N169" i="12"/>
  <c r="G203" i="12"/>
  <c r="P87" i="12"/>
  <c r="E166" i="5"/>
  <c r="E89" i="5"/>
  <c r="E84" i="5"/>
  <c r="E81" i="5"/>
  <c r="E76" i="5"/>
  <c r="E68" i="5"/>
  <c r="L259" i="3"/>
  <c r="G118" i="12"/>
  <c r="P10" i="12"/>
  <c r="N30" i="12"/>
  <c r="P82" i="12"/>
  <c r="P154" i="12"/>
  <c r="N266" i="12"/>
  <c r="P18" i="12"/>
  <c r="E146" i="5"/>
  <c r="E112" i="5"/>
  <c r="L311" i="3"/>
  <c r="L287" i="3"/>
  <c r="L231" i="8"/>
  <c r="L227" i="8"/>
  <c r="L222" i="8"/>
  <c r="L178" i="8"/>
  <c r="L171" i="8"/>
  <c r="P137" i="12"/>
  <c r="N23" i="12"/>
  <c r="N42" i="12"/>
  <c r="N87" i="12"/>
  <c r="G121" i="12"/>
  <c r="G146" i="12"/>
  <c r="N202" i="12"/>
  <c r="G216" i="12"/>
  <c r="L308" i="3"/>
  <c r="L305" i="3"/>
  <c r="L292" i="3"/>
  <c r="L183" i="8"/>
  <c r="L180" i="8"/>
  <c r="N69" i="12"/>
  <c r="N94" i="12"/>
  <c r="P130" i="12"/>
  <c r="N131" i="12"/>
  <c r="E164" i="5"/>
  <c r="E159" i="5"/>
  <c r="E135" i="5"/>
  <c r="E104" i="5"/>
  <c r="L241" i="8"/>
  <c r="L166" i="8"/>
  <c r="P59" i="12"/>
  <c r="P60" i="12"/>
  <c r="P92" i="12"/>
  <c r="P108" i="12"/>
  <c r="P112" i="12"/>
  <c r="P117" i="12"/>
  <c r="P124" i="12"/>
  <c r="N146" i="12"/>
  <c r="P156" i="12"/>
  <c r="G205" i="12"/>
  <c r="G206" i="12"/>
  <c r="G207" i="12"/>
  <c r="G209" i="12"/>
  <c r="N255" i="12"/>
  <c r="P78" i="12"/>
  <c r="E158" i="5"/>
  <c r="E95" i="5"/>
  <c r="L293" i="3"/>
  <c r="L291" i="3"/>
  <c r="L283" i="3"/>
  <c r="G36" i="12"/>
  <c r="N40" i="12"/>
  <c r="N99" i="12"/>
  <c r="G186" i="12"/>
  <c r="N196" i="12"/>
  <c r="N200" i="12"/>
  <c r="N265" i="12"/>
  <c r="E168" i="5"/>
  <c r="E129" i="5"/>
  <c r="E124" i="5"/>
  <c r="L185" i="3"/>
  <c r="L245" i="8"/>
  <c r="G111" i="12"/>
  <c r="P159" i="12"/>
  <c r="P31" i="12"/>
  <c r="E181" i="5"/>
  <c r="E155" i="5"/>
  <c r="L248" i="3"/>
  <c r="L230" i="8"/>
  <c r="L218" i="8"/>
  <c r="P44" i="12"/>
  <c r="G86" i="12"/>
  <c r="P128" i="12"/>
  <c r="N187" i="12"/>
  <c r="G250" i="12"/>
  <c r="G262" i="12"/>
  <c r="L134" i="3"/>
  <c r="N9" i="12"/>
  <c r="P25" i="12"/>
  <c r="P75" i="12"/>
  <c r="G83" i="12"/>
  <c r="N112" i="12"/>
  <c r="G169" i="12"/>
  <c r="N175" i="12"/>
  <c r="N225" i="12"/>
  <c r="N227" i="12"/>
  <c r="N246" i="12"/>
  <c r="E170" i="5"/>
  <c r="E165" i="5"/>
  <c r="E160" i="5"/>
  <c r="E147" i="5"/>
  <c r="E134" i="5"/>
  <c r="E131" i="5"/>
  <c r="E126" i="5"/>
  <c r="E121" i="5"/>
  <c r="E118" i="5"/>
  <c r="E113" i="5"/>
  <c r="E110" i="5"/>
  <c r="E105" i="5"/>
  <c r="E102" i="5"/>
  <c r="E97" i="5"/>
  <c r="L282" i="3"/>
  <c r="P4" i="12"/>
  <c r="G241" i="12"/>
  <c r="G242" i="12"/>
  <c r="G245" i="12"/>
  <c r="O106" i="14"/>
  <c r="O124" i="14"/>
  <c r="P301" i="14"/>
  <c r="R195" i="3"/>
  <c r="G160" i="8"/>
  <c r="M160" i="8" s="1"/>
  <c r="F160" i="8"/>
  <c r="N46" i="10"/>
  <c r="D77" i="21"/>
  <c r="F244" i="8"/>
  <c r="G238" i="8"/>
  <c r="F229" i="8"/>
  <c r="J173" i="12"/>
  <c r="E79" i="21"/>
  <c r="G72" i="16"/>
  <c r="J253" i="12"/>
  <c r="G264" i="8"/>
  <c r="R265" i="8" s="1"/>
  <c r="K183" i="12"/>
  <c r="K159" i="12"/>
  <c r="N28" i="10"/>
  <c r="E55" i="21"/>
  <c r="E103" i="21"/>
  <c r="J258" i="12"/>
  <c r="G175" i="18"/>
  <c r="H168" i="8"/>
  <c r="F54" i="16"/>
  <c r="E100" i="21"/>
  <c r="D29" i="21"/>
  <c r="Q291" i="3"/>
  <c r="Q219" i="3"/>
  <c r="J180" i="5"/>
  <c r="H162" i="8"/>
  <c r="K61" i="16"/>
  <c r="F176" i="16"/>
  <c r="D52" i="18"/>
  <c r="J170" i="5"/>
  <c r="H117" i="5"/>
  <c r="H85" i="5"/>
  <c r="F80" i="8"/>
  <c r="G62" i="16"/>
  <c r="K151" i="12"/>
  <c r="K15" i="12"/>
  <c r="P174" i="18"/>
  <c r="E110" i="21"/>
  <c r="P83" i="14"/>
  <c r="U83" i="14" s="1"/>
  <c r="M39" i="12" s="1"/>
  <c r="P91" i="14"/>
  <c r="U91" i="14" s="1"/>
  <c r="M47" i="12" s="1"/>
  <c r="P99" i="14"/>
  <c r="U99" i="14" s="1"/>
  <c r="M55" i="12" s="1"/>
  <c r="P107" i="14"/>
  <c r="U107" i="14" s="1"/>
  <c r="M63" i="12" s="1"/>
  <c r="P211" i="14"/>
  <c r="O310" i="14"/>
  <c r="O6" i="14"/>
  <c r="O14" i="14"/>
  <c r="O22" i="14"/>
  <c r="O30" i="14"/>
  <c r="O38" i="14"/>
  <c r="O46" i="14"/>
  <c r="O54" i="14"/>
  <c r="O62" i="14"/>
  <c r="O70" i="14"/>
  <c r="O78" i="14"/>
  <c r="O86" i="14"/>
  <c r="O94" i="14"/>
  <c r="O102" i="14"/>
  <c r="O110" i="14"/>
  <c r="O118" i="14"/>
  <c r="O126" i="14"/>
  <c r="O134" i="14"/>
  <c r="O142" i="14"/>
  <c r="O150" i="14"/>
  <c r="O158" i="14"/>
  <c r="O166" i="14"/>
  <c r="O174" i="14"/>
  <c r="O182" i="14"/>
  <c r="O190" i="14"/>
  <c r="O198" i="14"/>
  <c r="O206" i="14"/>
  <c r="O214" i="14"/>
  <c r="O222" i="14"/>
  <c r="O230" i="14"/>
  <c r="O238" i="14"/>
  <c r="O246" i="14"/>
  <c r="O254" i="14"/>
  <c r="O262" i="14"/>
  <c r="O270" i="14"/>
  <c r="O278" i="14"/>
  <c r="O286" i="14"/>
  <c r="O294" i="14"/>
  <c r="O302" i="14"/>
  <c r="R213" i="14"/>
  <c r="R221" i="14"/>
  <c r="R229" i="14"/>
  <c r="R237" i="14"/>
  <c r="R245" i="14"/>
  <c r="R253" i="14"/>
  <c r="R269" i="14"/>
  <c r="R277" i="14"/>
  <c r="R285" i="14"/>
  <c r="R293" i="14"/>
  <c r="R301" i="14"/>
  <c r="R309" i="14"/>
  <c r="Q106" i="14"/>
  <c r="Q218" i="14"/>
  <c r="R310" i="14"/>
  <c r="S276" i="14"/>
  <c r="S228" i="14"/>
  <c r="P87" i="14"/>
  <c r="U87" i="14" s="1"/>
  <c r="M43" i="12" s="1"/>
  <c r="P95" i="14"/>
  <c r="U95" i="14" s="1"/>
  <c r="M51" i="12" s="1"/>
  <c r="P103" i="14"/>
  <c r="U103" i="14" s="1"/>
  <c r="M59" i="12" s="1"/>
  <c r="P111" i="14"/>
  <c r="U111" i="14" s="1"/>
  <c r="M67" i="12" s="1"/>
  <c r="P119" i="14"/>
  <c r="U119" i="14" s="1"/>
  <c r="M75" i="12" s="1"/>
  <c r="P127" i="14"/>
  <c r="U127" i="14" s="1"/>
  <c r="M83" i="12" s="1"/>
  <c r="P135" i="14"/>
  <c r="U135" i="14" s="1"/>
  <c r="M91" i="12" s="1"/>
  <c r="P143" i="14"/>
  <c r="U143" i="14" s="1"/>
  <c r="M99" i="12" s="1"/>
  <c r="P151" i="14"/>
  <c r="U151" i="14" s="1"/>
  <c r="M107" i="12" s="1"/>
  <c r="P159" i="14"/>
  <c r="U159" i="14" s="1"/>
  <c r="M115" i="12" s="1"/>
  <c r="P167" i="14"/>
  <c r="U167" i="14" s="1"/>
  <c r="M123" i="12" s="1"/>
  <c r="P175" i="14"/>
  <c r="U175" i="14" s="1"/>
  <c r="M131" i="12" s="1"/>
  <c r="P183" i="14"/>
  <c r="U183" i="14" s="1"/>
  <c r="M139" i="12" s="1"/>
  <c r="P191" i="14"/>
  <c r="U191" i="14" s="1"/>
  <c r="M147" i="12" s="1"/>
  <c r="P207" i="14"/>
  <c r="U207" i="14" s="1"/>
  <c r="M163" i="12" s="1"/>
  <c r="P215" i="14"/>
  <c r="U215" i="14" s="1"/>
  <c r="M171" i="12" s="1"/>
  <c r="P223" i="14"/>
  <c r="P239" i="14"/>
  <c r="U239" i="14" s="1"/>
  <c r="M195" i="12" s="1"/>
  <c r="P247" i="14"/>
  <c r="P255" i="14"/>
  <c r="P263" i="14"/>
  <c r="U263" i="14" s="1"/>
  <c r="M219" i="12" s="1"/>
  <c r="P271" i="14"/>
  <c r="U271" i="14" s="1"/>
  <c r="M227" i="12" s="1"/>
  <c r="P279" i="14"/>
  <c r="P287" i="14"/>
  <c r="U287" i="14" s="1"/>
  <c r="M243" i="12" s="1"/>
  <c r="P295" i="14"/>
  <c r="U295" i="14" s="1"/>
  <c r="M251" i="12" s="1"/>
  <c r="P303" i="14"/>
  <c r="O92" i="14"/>
  <c r="O172" i="14"/>
  <c r="O213" i="14"/>
  <c r="O229" i="14"/>
  <c r="O245" i="14"/>
  <c r="O261" i="14"/>
  <c r="O277" i="14"/>
  <c r="P311" i="14"/>
  <c r="P94" i="14"/>
  <c r="U94" i="14" s="1"/>
  <c r="M50" i="12" s="1"/>
  <c r="P102" i="14"/>
  <c r="U102" i="14" s="1"/>
  <c r="M58" i="12" s="1"/>
  <c r="P110" i="14"/>
  <c r="U110" i="14" s="1"/>
  <c r="M66" i="12" s="1"/>
  <c r="P118" i="14"/>
  <c r="U118" i="14" s="1"/>
  <c r="M74" i="12" s="1"/>
  <c r="P126" i="14"/>
  <c r="U126" i="14" s="1"/>
  <c r="M82" i="12" s="1"/>
  <c r="P134" i="14"/>
  <c r="U134" i="14" s="1"/>
  <c r="M90" i="12" s="1"/>
  <c r="P150" i="14"/>
  <c r="U150" i="14" s="1"/>
  <c r="M106" i="12" s="1"/>
  <c r="P158" i="14"/>
  <c r="U158" i="14" s="1"/>
  <c r="M114" i="12" s="1"/>
  <c r="P166" i="14"/>
  <c r="U166" i="14" s="1"/>
  <c r="M122" i="12" s="1"/>
  <c r="P174" i="14"/>
  <c r="U174" i="14" s="1"/>
  <c r="M130" i="12" s="1"/>
  <c r="P182" i="14"/>
  <c r="U182" i="14" s="1"/>
  <c r="M138" i="12" s="1"/>
  <c r="P190" i="14"/>
  <c r="U190" i="14" s="1"/>
  <c r="M146" i="12" s="1"/>
  <c r="P198" i="14"/>
  <c r="U198" i="14" s="1"/>
  <c r="M154" i="12" s="1"/>
  <c r="P206" i="14"/>
  <c r="U206" i="14" s="1"/>
  <c r="M162" i="12" s="1"/>
  <c r="P214" i="14"/>
  <c r="P222" i="14"/>
  <c r="P230" i="14"/>
  <c r="P246" i="14"/>
  <c r="P254" i="14"/>
  <c r="P270" i="14"/>
  <c r="P278" i="14"/>
  <c r="P294" i="14"/>
  <c r="P302" i="14"/>
  <c r="Q107" i="14"/>
  <c r="Q115" i="14"/>
  <c r="Q123" i="14"/>
  <c r="Q131" i="14"/>
  <c r="Q139" i="14"/>
  <c r="Q147" i="14"/>
  <c r="Q155" i="14"/>
  <c r="Q163" i="14"/>
  <c r="Q171" i="14"/>
  <c r="Q179" i="14"/>
  <c r="Q187" i="14"/>
  <c r="Q195" i="14"/>
  <c r="Q203" i="14"/>
  <c r="Q211" i="14"/>
  <c r="Q219" i="14"/>
  <c r="Q227" i="14"/>
  <c r="Q235" i="14"/>
  <c r="Q243" i="14"/>
  <c r="Q251" i="14"/>
  <c r="Q259" i="14"/>
  <c r="Q267" i="14"/>
  <c r="Q275" i="14"/>
  <c r="Q283" i="14"/>
  <c r="Q291" i="14"/>
  <c r="Q299" i="14"/>
  <c r="Q307" i="14"/>
  <c r="R220" i="14"/>
  <c r="S213" i="14"/>
  <c r="S221" i="14"/>
  <c r="S229" i="14"/>
  <c r="S237" i="14"/>
  <c r="S245" i="14"/>
  <c r="S253" i="14"/>
  <c r="S261" i="14"/>
  <c r="S269" i="14"/>
  <c r="S277" i="14"/>
  <c r="S285" i="14"/>
  <c r="S293" i="14"/>
  <c r="S301" i="14"/>
  <c r="S309" i="14"/>
  <c r="O9" i="14"/>
  <c r="O17" i="14"/>
  <c r="O25" i="14"/>
  <c r="O33" i="14"/>
  <c r="O41" i="14"/>
  <c r="O49" i="14"/>
  <c r="O57" i="14"/>
  <c r="O73" i="14"/>
  <c r="O81" i="14"/>
  <c r="O89" i="14"/>
  <c r="O97" i="14"/>
  <c r="O105" i="14"/>
  <c r="O113" i="14"/>
  <c r="O121" i="14"/>
  <c r="O129" i="14"/>
  <c r="O137" i="14"/>
  <c r="O145" i="14"/>
  <c r="O153" i="14"/>
  <c r="O161" i="14"/>
  <c r="O169" i="14"/>
  <c r="O177" i="14"/>
  <c r="O185" i="14"/>
  <c r="O193" i="14"/>
  <c r="O201" i="14"/>
  <c r="O209" i="14"/>
  <c r="O217" i="14"/>
  <c r="O225" i="14"/>
  <c r="O233" i="14"/>
  <c r="O241" i="14"/>
  <c r="O249" i="14"/>
  <c r="O257" i="14"/>
  <c r="O265" i="14"/>
  <c r="O273" i="14"/>
  <c r="O281" i="14"/>
  <c r="O289" i="14"/>
  <c r="O305" i="14"/>
  <c r="P162" i="14"/>
  <c r="U162" i="14" s="1"/>
  <c r="M118" i="12" s="1"/>
  <c r="P258" i="14"/>
  <c r="R216" i="14"/>
  <c r="R224" i="14"/>
  <c r="R232" i="14"/>
  <c r="R240" i="14"/>
  <c r="R248" i="14"/>
  <c r="R256" i="14"/>
  <c r="R264" i="14"/>
  <c r="R272" i="14"/>
  <c r="R280" i="14"/>
  <c r="R288" i="14"/>
  <c r="R296" i="14"/>
  <c r="R311" i="14"/>
  <c r="N60" i="5"/>
  <c r="N44" i="5"/>
  <c r="N12" i="5"/>
  <c r="F182" i="8"/>
  <c r="F211" i="8"/>
  <c r="G99" i="16"/>
  <c r="D160" i="18"/>
  <c r="N57" i="10"/>
  <c r="E75" i="21"/>
  <c r="H192" i="8"/>
  <c r="Q228" i="3"/>
  <c r="F121" i="8"/>
  <c r="F145" i="8"/>
  <c r="F193" i="8"/>
  <c r="F241" i="8"/>
  <c r="F161" i="16"/>
  <c r="F171" i="16"/>
  <c r="D173" i="18"/>
  <c r="K249" i="12"/>
  <c r="K201" i="12"/>
  <c r="K105" i="12"/>
  <c r="K63" i="12"/>
  <c r="K39" i="12"/>
  <c r="K25" i="12"/>
  <c r="K9" i="12"/>
  <c r="N144" i="10"/>
  <c r="D111" i="21"/>
  <c r="D84" i="21"/>
  <c r="D75" i="21"/>
  <c r="D57" i="21"/>
  <c r="D42" i="21"/>
  <c r="E90" i="21"/>
  <c r="E117" i="21"/>
  <c r="F121" i="21" s="1"/>
  <c r="H258" i="8"/>
  <c r="H210" i="8"/>
  <c r="F236" i="8"/>
  <c r="D149" i="18"/>
  <c r="P120" i="18"/>
  <c r="J150" i="12"/>
  <c r="K153" i="12"/>
  <c r="K129" i="12"/>
  <c r="K110" i="12"/>
  <c r="N56" i="10"/>
  <c r="D24" i="21"/>
  <c r="D41" i="21"/>
  <c r="D56" i="21"/>
  <c r="E89" i="21"/>
  <c r="J116" i="5"/>
  <c r="J68" i="5"/>
  <c r="N90" i="5"/>
  <c r="J12" i="5"/>
  <c r="F172" i="8"/>
  <c r="G71" i="16"/>
  <c r="G88" i="16"/>
  <c r="G129" i="16"/>
  <c r="K190" i="12"/>
  <c r="K166" i="12"/>
  <c r="K94" i="12"/>
  <c r="K70" i="12"/>
  <c r="N141" i="10"/>
  <c r="N117" i="10"/>
  <c r="N69" i="10"/>
  <c r="G176" i="18"/>
  <c r="N177" i="18" s="1"/>
  <c r="H180" i="8"/>
  <c r="G41" i="16"/>
  <c r="F83" i="16"/>
  <c r="F143" i="16"/>
  <c r="P42" i="18"/>
  <c r="K237" i="12"/>
  <c r="K141" i="12"/>
  <c r="K69" i="12"/>
  <c r="E23" i="21"/>
  <c r="E96" i="21"/>
  <c r="G158" i="18"/>
  <c r="G134" i="18"/>
  <c r="G86" i="18"/>
  <c r="D70" i="18"/>
  <c r="H176" i="8"/>
  <c r="Q246" i="3"/>
  <c r="G53" i="16"/>
  <c r="F110" i="16"/>
  <c r="J268" i="12"/>
  <c r="D72" i="18"/>
  <c r="G40" i="18"/>
  <c r="G58" i="16"/>
  <c r="E107" i="17"/>
  <c r="K69" i="16" s="1"/>
  <c r="F69" i="16"/>
  <c r="J163" i="12"/>
  <c r="J151" i="12"/>
  <c r="D80" i="21"/>
  <c r="D66" i="18"/>
  <c r="Q288" i="3"/>
  <c r="Q252" i="3"/>
  <c r="G52" i="16"/>
  <c r="G55" i="16"/>
  <c r="F64" i="16"/>
  <c r="G5" i="18"/>
  <c r="R224" i="3"/>
  <c r="H145" i="5"/>
  <c r="G70" i="18"/>
  <c r="G28" i="18"/>
  <c r="D132" i="18"/>
  <c r="D120" i="18"/>
  <c r="D60" i="18"/>
  <c r="P162" i="18"/>
  <c r="P150" i="18"/>
  <c r="P96" i="18"/>
  <c r="P66" i="18"/>
  <c r="P48" i="18"/>
  <c r="J240" i="12"/>
  <c r="J114" i="12"/>
  <c r="J96" i="12"/>
  <c r="G100" i="18"/>
  <c r="D156" i="18"/>
  <c r="P108" i="18"/>
  <c r="R248" i="3"/>
  <c r="J234" i="12"/>
  <c r="J156" i="12"/>
  <c r="J90" i="12"/>
  <c r="G118" i="18"/>
  <c r="G34" i="18"/>
  <c r="G16" i="18"/>
  <c r="D150" i="18"/>
  <c r="D126" i="18"/>
  <c r="D102" i="18"/>
  <c r="D54" i="18"/>
  <c r="P168" i="18"/>
  <c r="P156" i="18"/>
  <c r="P114" i="18"/>
  <c r="P102" i="18"/>
  <c r="P84" i="18"/>
  <c r="P60" i="18"/>
  <c r="P54" i="18"/>
  <c r="J252" i="12"/>
  <c r="J102" i="12"/>
  <c r="P72" i="18"/>
  <c r="J264" i="12"/>
  <c r="J222" i="12"/>
  <c r="R200" i="3"/>
  <c r="R284" i="3"/>
  <c r="R272" i="3"/>
  <c r="G182" i="8"/>
  <c r="I238" i="8"/>
  <c r="F85" i="16"/>
  <c r="F88" i="16"/>
  <c r="F91" i="16"/>
  <c r="F94" i="16"/>
  <c r="F100" i="16"/>
  <c r="F103" i="16"/>
  <c r="F109" i="16"/>
  <c r="F112" i="16"/>
  <c r="F115" i="16"/>
  <c r="F118" i="16"/>
  <c r="F124" i="16"/>
  <c r="F127" i="16"/>
  <c r="F130" i="16"/>
  <c r="F133" i="16"/>
  <c r="F136" i="16"/>
  <c r="F139" i="16"/>
  <c r="F145" i="16"/>
  <c r="F148" i="16"/>
  <c r="F151" i="16"/>
  <c r="F154" i="16"/>
  <c r="F160" i="16"/>
  <c r="F163" i="16"/>
  <c r="F166" i="16"/>
  <c r="F172" i="16"/>
  <c r="F175" i="16"/>
  <c r="F178" i="16"/>
  <c r="F181" i="16"/>
  <c r="G155" i="18"/>
  <c r="G149" i="18"/>
  <c r="G137" i="18"/>
  <c r="G131" i="18"/>
  <c r="G125" i="18"/>
  <c r="G119" i="18"/>
  <c r="G113" i="18"/>
  <c r="G107" i="18"/>
  <c r="G101" i="18"/>
  <c r="G95" i="18"/>
  <c r="G89" i="18"/>
  <c r="G83" i="18"/>
  <c r="G77" i="18"/>
  <c r="G65" i="18"/>
  <c r="G53" i="18"/>
  <c r="G47" i="18"/>
  <c r="G35" i="18"/>
  <c r="G29" i="18"/>
  <c r="G23" i="18"/>
  <c r="G17" i="18"/>
  <c r="G11" i="18"/>
  <c r="D48" i="18"/>
  <c r="D169" i="18"/>
  <c r="D163" i="18"/>
  <c r="D157" i="18"/>
  <c r="D151" i="18"/>
  <c r="D139" i="18"/>
  <c r="D133" i="18"/>
  <c r="D127" i="18"/>
  <c r="D115" i="18"/>
  <c r="D109" i="18"/>
  <c r="D103" i="18"/>
  <c r="D97" i="18"/>
  <c r="D91" i="18"/>
  <c r="D79" i="18"/>
  <c r="P157" i="18"/>
  <c r="P127" i="18"/>
  <c r="P79" i="18"/>
  <c r="P43" i="18"/>
  <c r="J265" i="12"/>
  <c r="J259" i="12"/>
  <c r="J235" i="12"/>
  <c r="J229" i="12"/>
  <c r="J223" i="12"/>
  <c r="J217" i="12"/>
  <c r="J205" i="12"/>
  <c r="J199" i="12"/>
  <c r="J193" i="12"/>
  <c r="J181" i="12"/>
  <c r="G141" i="18"/>
  <c r="G135" i="18"/>
  <c r="P167" i="18"/>
  <c r="P107" i="18"/>
  <c r="P124" i="18"/>
  <c r="P112" i="18"/>
  <c r="P100" i="18"/>
  <c r="P88" i="18"/>
  <c r="P52" i="18"/>
  <c r="J262" i="12"/>
  <c r="J130" i="12"/>
  <c r="J106" i="12"/>
  <c r="J84" i="12"/>
  <c r="Q302" i="3"/>
  <c r="Q266" i="3"/>
  <c r="Q230" i="3"/>
  <c r="Q300" i="3"/>
  <c r="Q282" i="3"/>
  <c r="Q264" i="3"/>
  <c r="Q210" i="3"/>
  <c r="K53" i="16"/>
  <c r="N104" i="5"/>
  <c r="N56" i="5"/>
  <c r="N26" i="5"/>
  <c r="N20" i="5"/>
  <c r="J20" i="5"/>
  <c r="F116" i="8"/>
  <c r="F134" i="8"/>
  <c r="F260" i="8"/>
  <c r="H223" i="8"/>
  <c r="H181" i="8"/>
  <c r="Q284" i="3"/>
  <c r="Q248" i="3"/>
  <c r="Q212" i="3"/>
  <c r="N38" i="5"/>
  <c r="J38" i="5"/>
  <c r="F92" i="8"/>
  <c r="F110" i="8"/>
  <c r="F140" i="8"/>
  <c r="F200" i="8"/>
  <c r="G44" i="16"/>
  <c r="Q297" i="3"/>
  <c r="Q243" i="3"/>
  <c r="Q225" i="3"/>
  <c r="F93" i="8"/>
  <c r="F123" i="8"/>
  <c r="F129" i="8"/>
  <c r="F177" i="8"/>
  <c r="F195" i="8"/>
  <c r="F219" i="8"/>
  <c r="F225" i="8"/>
  <c r="F243" i="8"/>
  <c r="F255" i="8"/>
  <c r="N138" i="5"/>
  <c r="N96" i="5"/>
  <c r="F80" i="16"/>
  <c r="F256" i="8"/>
  <c r="K51" i="16"/>
  <c r="K54" i="16"/>
  <c r="G66" i="16"/>
  <c r="G69" i="16"/>
  <c r="F159" i="16"/>
  <c r="J134" i="12"/>
  <c r="K239" i="12"/>
  <c r="N25" i="10"/>
  <c r="N13" i="10"/>
  <c r="N7" i="10"/>
  <c r="H249" i="8"/>
  <c r="H201" i="8"/>
  <c r="H165" i="8"/>
  <c r="G144" i="18"/>
  <c r="G138" i="18"/>
  <c r="G114" i="18"/>
  <c r="G90" i="18"/>
  <c r="G66" i="18"/>
  <c r="G36" i="18"/>
  <c r="J260" i="12"/>
  <c r="J254" i="12"/>
  <c r="J242" i="12"/>
  <c r="J224" i="12"/>
  <c r="J218" i="12"/>
  <c r="J206" i="12"/>
  <c r="J200" i="12"/>
  <c r="J194" i="12"/>
  <c r="J188" i="12"/>
  <c r="J182" i="12"/>
  <c r="J158" i="12"/>
  <c r="J152" i="12"/>
  <c r="J128" i="12"/>
  <c r="J122" i="12"/>
  <c r="J116" i="12"/>
  <c r="J104" i="12"/>
  <c r="K149" i="12"/>
  <c r="K143" i="12"/>
  <c r="K119" i="12"/>
  <c r="K77" i="12"/>
  <c r="K47" i="12"/>
  <c r="D93" i="21"/>
  <c r="D66" i="21"/>
  <c r="D40" i="21"/>
  <c r="E25" i="21"/>
  <c r="E30" i="21"/>
  <c r="E36" i="21"/>
  <c r="F36" i="21" s="1"/>
  <c r="E43" i="21"/>
  <c r="E49" i="21"/>
  <c r="E54" i="21"/>
  <c r="E60" i="21"/>
  <c r="E67" i="21"/>
  <c r="E73" i="21"/>
  <c r="E78" i="21"/>
  <c r="E84" i="21"/>
  <c r="E91" i="21"/>
  <c r="E97" i="21"/>
  <c r="E102" i="21"/>
  <c r="E108" i="21"/>
  <c r="E114" i="21"/>
  <c r="K52" i="16"/>
  <c r="F58" i="16"/>
  <c r="G64" i="16"/>
  <c r="G67" i="16"/>
  <c r="G73" i="16"/>
  <c r="F87" i="16"/>
  <c r="F90" i="16"/>
  <c r="F96" i="16"/>
  <c r="F105" i="16"/>
  <c r="F108" i="16"/>
  <c r="F111" i="16"/>
  <c r="F114" i="16"/>
  <c r="F117" i="16"/>
  <c r="F120" i="16"/>
  <c r="F123" i="16"/>
  <c r="F126" i="16"/>
  <c r="F129" i="16"/>
  <c r="F132" i="16"/>
  <c r="F135" i="16"/>
  <c r="F138" i="16"/>
  <c r="F141" i="16"/>
  <c r="F147" i="16"/>
  <c r="F153" i="16"/>
  <c r="F156" i="16"/>
  <c r="F162" i="16"/>
  <c r="F174" i="16"/>
  <c r="F177" i="16"/>
  <c r="F180" i="16"/>
  <c r="F183" i="16"/>
  <c r="K227" i="12"/>
  <c r="K215" i="12"/>
  <c r="K209" i="12"/>
  <c r="K203" i="12"/>
  <c r="K191" i="12"/>
  <c r="K185" i="12"/>
  <c r="K179" i="12"/>
  <c r="K173" i="12"/>
  <c r="K167" i="12"/>
  <c r="K161" i="12"/>
  <c r="K155" i="12"/>
  <c r="K131" i="12"/>
  <c r="K113" i="12"/>
  <c r="K107" i="12"/>
  <c r="K101" i="12"/>
  <c r="K95" i="12"/>
  <c r="K89" i="12"/>
  <c r="K83" i="12"/>
  <c r="K71" i="12"/>
  <c r="K65" i="12"/>
  <c r="K59" i="12"/>
  <c r="K41" i="12"/>
  <c r="K23" i="12"/>
  <c r="K17" i="12"/>
  <c r="N30" i="10"/>
  <c r="N12" i="10"/>
  <c r="N6" i="10"/>
  <c r="N136" i="10"/>
  <c r="N88" i="10"/>
  <c r="N64" i="10"/>
  <c r="G172" i="18"/>
  <c r="D114" i="21"/>
  <c r="D59" i="21"/>
  <c r="D38" i="21"/>
  <c r="D31" i="21"/>
  <c r="J169" i="12"/>
  <c r="J115" i="12"/>
  <c r="E29" i="21"/>
  <c r="E71" i="21"/>
  <c r="E82" i="21"/>
  <c r="E95" i="21"/>
  <c r="H183" i="5"/>
  <c r="S187" i="5" s="1"/>
  <c r="P90" i="18"/>
  <c r="F263" i="8"/>
  <c r="D120" i="21"/>
  <c r="E19" i="21"/>
  <c r="E57" i="21"/>
  <c r="E99" i="21"/>
  <c r="E105" i="21"/>
  <c r="E116" i="21"/>
  <c r="J4" i="5"/>
  <c r="H246" i="8"/>
  <c r="H234" i="8"/>
  <c r="K128" i="12"/>
  <c r="N103" i="10"/>
  <c r="H257" i="8"/>
  <c r="H185" i="8"/>
  <c r="H173" i="8"/>
  <c r="H161" i="8"/>
  <c r="F52" i="16"/>
  <c r="Q296" i="3"/>
  <c r="Q278" i="3"/>
  <c r="Q242" i="3"/>
  <c r="Q224" i="3"/>
  <c r="Q206" i="3"/>
  <c r="N43" i="5"/>
  <c r="R268" i="3"/>
  <c r="G254" i="8"/>
  <c r="I250" i="8"/>
  <c r="I226" i="8"/>
  <c r="I202" i="8"/>
  <c r="N154" i="23"/>
  <c r="N142" i="23"/>
  <c r="N130" i="23"/>
  <c r="N118" i="23"/>
  <c r="N106" i="23"/>
  <c r="N94" i="23"/>
  <c r="N82" i="23"/>
  <c r="N70" i="23"/>
  <c r="N58" i="23"/>
  <c r="N123" i="10"/>
  <c r="P145" i="18"/>
  <c r="P97" i="18"/>
  <c r="P61" i="18"/>
  <c r="P37" i="18"/>
  <c r="K214" i="12"/>
  <c r="K196" i="12"/>
  <c r="K172" i="12"/>
  <c r="K148" i="12"/>
  <c r="K142" i="12"/>
  <c r="K100" i="12"/>
  <c r="H259" i="8"/>
  <c r="H235" i="8"/>
  <c r="H199" i="8"/>
  <c r="H163" i="8"/>
  <c r="R199" i="3"/>
  <c r="E72" i="17"/>
  <c r="K58" i="16" s="1"/>
  <c r="G100" i="16"/>
  <c r="G160" i="18"/>
  <c r="G148" i="18"/>
  <c r="G136" i="18"/>
  <c r="G124" i="18"/>
  <c r="G112" i="18"/>
  <c r="G88" i="18"/>
  <c r="G76" i="18"/>
  <c r="G64" i="18"/>
  <c r="N34" i="10"/>
  <c r="N10" i="10"/>
  <c r="N128" i="10"/>
  <c r="N35" i="23"/>
  <c r="N142" i="10"/>
  <c r="G37" i="16"/>
  <c r="H222" i="8"/>
  <c r="H186" i="8"/>
  <c r="H174" i="8"/>
  <c r="N47" i="23"/>
  <c r="N23" i="23"/>
  <c r="N11" i="23"/>
  <c r="P95" i="18"/>
  <c r="P83" i="18"/>
  <c r="N75" i="10"/>
  <c r="N118" i="10"/>
  <c r="J151" i="5"/>
  <c r="J133" i="5"/>
  <c r="J79" i="5"/>
  <c r="N151" i="5"/>
  <c r="G203" i="8"/>
  <c r="K81" i="16"/>
  <c r="J79" i="12"/>
  <c r="F61" i="16"/>
  <c r="F60" i="16"/>
  <c r="F62" i="16"/>
  <c r="G170" i="8"/>
  <c r="F70" i="16"/>
  <c r="N51" i="23"/>
  <c r="N96" i="10"/>
  <c r="F78" i="16"/>
  <c r="F55" i="16"/>
  <c r="F76" i="16"/>
  <c r="J168" i="5"/>
  <c r="J162" i="5"/>
  <c r="G214" i="8"/>
  <c r="I234" i="8"/>
  <c r="I210" i="8"/>
  <c r="I198" i="8"/>
  <c r="I186" i="8"/>
  <c r="K43" i="12"/>
  <c r="K19" i="12"/>
  <c r="G230" i="8"/>
  <c r="F72" i="16"/>
  <c r="H144" i="5"/>
  <c r="H128" i="5"/>
  <c r="J7" i="5"/>
  <c r="R240" i="3"/>
  <c r="K78" i="16"/>
  <c r="P306" i="3"/>
  <c r="P307" i="3" s="1"/>
  <c r="P308" i="3" s="1"/>
  <c r="P309" i="3" s="1"/>
  <c r="N49" i="10"/>
  <c r="F75" i="16"/>
  <c r="R223" i="3"/>
  <c r="F79" i="16"/>
  <c r="G87" i="16"/>
  <c r="G105" i="16"/>
  <c r="G123" i="16"/>
  <c r="G153" i="16"/>
  <c r="G162" i="18"/>
  <c r="G102" i="18"/>
  <c r="G78" i="18"/>
  <c r="G54" i="18"/>
  <c r="G42" i="18"/>
  <c r="G18" i="18"/>
  <c r="D170" i="18"/>
  <c r="D146" i="18"/>
  <c r="D134" i="18"/>
  <c r="D110" i="18"/>
  <c r="D98" i="18"/>
  <c r="D86" i="18"/>
  <c r="D50" i="18"/>
  <c r="P164" i="18"/>
  <c r="P152" i="18"/>
  <c r="P116" i="18"/>
  <c r="P92" i="18"/>
  <c r="P80" i="18"/>
  <c r="P68" i="18"/>
  <c r="P56" i="18"/>
  <c r="P44" i="18"/>
  <c r="R241" i="3"/>
  <c r="N70" i="10"/>
  <c r="G40" i="16"/>
  <c r="P238" i="14"/>
  <c r="S297" i="14"/>
  <c r="S265" i="14"/>
  <c r="S257" i="14"/>
  <c r="S233" i="14"/>
  <c r="R244" i="14"/>
  <c r="R260" i="14"/>
  <c r="R284" i="14"/>
  <c r="P130" i="14"/>
  <c r="U130" i="14" s="1"/>
  <c r="M86" i="12" s="1"/>
  <c r="P170" i="14"/>
  <c r="U170" i="14" s="1"/>
  <c r="M126" i="12" s="1"/>
  <c r="P218" i="14"/>
  <c r="P250" i="14"/>
  <c r="P282" i="14"/>
  <c r="O4" i="14"/>
  <c r="O3" i="14"/>
  <c r="O12" i="14"/>
  <c r="O20" i="14"/>
  <c r="O28" i="14"/>
  <c r="O36" i="14"/>
  <c r="O44" i="14"/>
  <c r="O52" i="14"/>
  <c r="O60" i="14"/>
  <c r="O68" i="14"/>
  <c r="O76" i="14"/>
  <c r="O84" i="14"/>
  <c r="O100" i="14"/>
  <c r="O108" i="14"/>
  <c r="O116" i="14"/>
  <c r="O132" i="14"/>
  <c r="O140" i="14"/>
  <c r="O148" i="14"/>
  <c r="O156" i="14"/>
  <c r="O164" i="14"/>
  <c r="O180" i="14"/>
  <c r="O188" i="14"/>
  <c r="O196" i="14"/>
  <c r="O204" i="14"/>
  <c r="O212" i="14"/>
  <c r="O220" i="14"/>
  <c r="O228" i="14"/>
  <c r="O236" i="14"/>
  <c r="O244" i="14"/>
  <c r="O252" i="14"/>
  <c r="O260" i="14"/>
  <c r="O268" i="14"/>
  <c r="O276" i="14"/>
  <c r="O284" i="14"/>
  <c r="O292" i="14"/>
  <c r="O300" i="14"/>
  <c r="O308" i="14"/>
  <c r="P85" i="14"/>
  <c r="U85" i="14" s="1"/>
  <c r="M41" i="12" s="1"/>
  <c r="P93" i="14"/>
  <c r="U93" i="14" s="1"/>
  <c r="M49" i="12" s="1"/>
  <c r="P101" i="14"/>
  <c r="U101" i="14" s="1"/>
  <c r="M57" i="12" s="1"/>
  <c r="P109" i="14"/>
  <c r="U109" i="14" s="1"/>
  <c r="M65" i="12" s="1"/>
  <c r="P141" i="14"/>
  <c r="U141" i="14" s="1"/>
  <c r="M97" i="12" s="1"/>
  <c r="P149" i="14"/>
  <c r="U149" i="14" s="1"/>
  <c r="M105" i="12" s="1"/>
  <c r="P173" i="14"/>
  <c r="U173" i="14" s="1"/>
  <c r="M129" i="12" s="1"/>
  <c r="P181" i="14"/>
  <c r="U181" i="14" s="1"/>
  <c r="M137" i="12" s="1"/>
  <c r="P189" i="14"/>
  <c r="U189" i="14" s="1"/>
  <c r="M145" i="12" s="1"/>
  <c r="P205" i="14"/>
  <c r="U205" i="14" s="1"/>
  <c r="M161" i="12" s="1"/>
  <c r="P237" i="14"/>
  <c r="P245" i="14"/>
  <c r="P261" i="14"/>
  <c r="P277" i="14"/>
  <c r="P285" i="14"/>
  <c r="P309" i="14"/>
  <c r="Q114" i="14"/>
  <c r="Q122" i="14"/>
  <c r="Q130" i="14"/>
  <c r="Q138" i="14"/>
  <c r="Q146" i="14"/>
  <c r="Q154" i="14"/>
  <c r="Q162" i="14"/>
  <c r="Q170" i="14"/>
  <c r="Q178" i="14"/>
  <c r="Q186" i="14"/>
  <c r="Q194" i="14"/>
  <c r="Q202" i="14"/>
  <c r="Q210" i="14"/>
  <c r="Q226" i="14"/>
  <c r="Q234" i="14"/>
  <c r="Q242" i="14"/>
  <c r="Q250" i="14"/>
  <c r="Q258" i="14"/>
  <c r="Q266" i="14"/>
  <c r="Q274" i="14"/>
  <c r="Q290" i="14"/>
  <c r="Q298" i="14"/>
  <c r="Q306" i="14"/>
  <c r="S212" i="14"/>
  <c r="S220" i="14"/>
  <c r="S236" i="14"/>
  <c r="S244" i="14"/>
  <c r="S252" i="14"/>
  <c r="S260" i="14"/>
  <c r="S268" i="14"/>
  <c r="S284" i="14"/>
  <c r="S292" i="14"/>
  <c r="S300" i="14"/>
  <c r="S308" i="14"/>
  <c r="O10" i="14"/>
  <c r="O18" i="14"/>
  <c r="O26" i="14"/>
  <c r="O34" i="14"/>
  <c r="O42" i="14"/>
  <c r="O50" i="14"/>
  <c r="O58" i="14"/>
  <c r="O66" i="14"/>
  <c r="O74" i="14"/>
  <c r="O82" i="14"/>
  <c r="O90" i="14"/>
  <c r="O98" i="14"/>
  <c r="O114" i="14"/>
  <c r="O122" i="14"/>
  <c r="O130" i="14"/>
  <c r="O138" i="14"/>
  <c r="O146" i="14"/>
  <c r="O154" i="14"/>
  <c r="O162" i="14"/>
  <c r="O170" i="14"/>
  <c r="O178" i="14"/>
  <c r="P117" i="14"/>
  <c r="U117" i="14" s="1"/>
  <c r="M73" i="12" s="1"/>
  <c r="P125" i="14"/>
  <c r="U125" i="14" s="1"/>
  <c r="M81" i="12" s="1"/>
  <c r="P133" i="14"/>
  <c r="U133" i="14" s="1"/>
  <c r="M89" i="12" s="1"/>
  <c r="P157" i="14"/>
  <c r="U157" i="14" s="1"/>
  <c r="M113" i="12" s="1"/>
  <c r="P165" i="14"/>
  <c r="U165" i="14" s="1"/>
  <c r="M121" i="12" s="1"/>
  <c r="P197" i="14"/>
  <c r="U197" i="14" s="1"/>
  <c r="M153" i="12" s="1"/>
  <c r="P213" i="14"/>
  <c r="P221" i="14"/>
  <c r="P229" i="14"/>
  <c r="P253" i="14"/>
  <c r="P269" i="14"/>
  <c r="P293" i="14"/>
  <c r="R212" i="14"/>
  <c r="R228" i="14"/>
  <c r="R236" i="14"/>
  <c r="R252" i="14"/>
  <c r="R268" i="14"/>
  <c r="R276" i="14"/>
  <c r="R292" i="14"/>
  <c r="R300" i="14"/>
  <c r="R308" i="14"/>
  <c r="P90" i="14"/>
  <c r="U90" i="14" s="1"/>
  <c r="M46" i="12" s="1"/>
  <c r="P98" i="14"/>
  <c r="U98" i="14" s="1"/>
  <c r="M54" i="12" s="1"/>
  <c r="P106" i="14"/>
  <c r="U106" i="14" s="1"/>
  <c r="M62" i="12" s="1"/>
  <c r="P114" i="14"/>
  <c r="U114" i="14" s="1"/>
  <c r="M70" i="12" s="1"/>
  <c r="P122" i="14"/>
  <c r="U122" i="14" s="1"/>
  <c r="M78" i="12" s="1"/>
  <c r="P138" i="14"/>
  <c r="U138" i="14" s="1"/>
  <c r="M94" i="12" s="1"/>
  <c r="P146" i="14"/>
  <c r="U146" i="14" s="1"/>
  <c r="M102" i="12" s="1"/>
  <c r="P154" i="14"/>
  <c r="U154" i="14" s="1"/>
  <c r="M110" i="12" s="1"/>
  <c r="P178" i="14"/>
  <c r="U178" i="14" s="1"/>
  <c r="M134" i="12" s="1"/>
  <c r="P194" i="14"/>
  <c r="U194" i="14" s="1"/>
  <c r="M150" i="12" s="1"/>
  <c r="P202" i="14"/>
  <c r="U202" i="14" s="1"/>
  <c r="M158" i="12" s="1"/>
  <c r="P210" i="14"/>
  <c r="U210" i="14" s="1"/>
  <c r="M166" i="12" s="1"/>
  <c r="P226" i="14"/>
  <c r="P234" i="14"/>
  <c r="P242" i="14"/>
  <c r="P266" i="14"/>
  <c r="P274" i="14"/>
  <c r="P290" i="14"/>
  <c r="P298" i="14"/>
  <c r="P306" i="14"/>
  <c r="S217" i="14"/>
  <c r="S225" i="14"/>
  <c r="S241" i="14"/>
  <c r="S249" i="14"/>
  <c r="S273" i="14"/>
  <c r="S281" i="14"/>
  <c r="S289" i="14"/>
  <c r="S305" i="14"/>
  <c r="P186" i="14"/>
  <c r="U186" i="14" s="1"/>
  <c r="M142" i="12" s="1"/>
  <c r="P142" i="14"/>
  <c r="U142" i="14" s="1"/>
  <c r="M98" i="12" s="1"/>
  <c r="R211" i="14"/>
  <c r="R219" i="14"/>
  <c r="R227" i="14"/>
  <c r="R235" i="14"/>
  <c r="R243" i="14"/>
  <c r="R251" i="14"/>
  <c r="R259" i="14"/>
  <c r="R267" i="14"/>
  <c r="R275" i="14"/>
  <c r="R283" i="14"/>
  <c r="R291" i="14"/>
  <c r="R299" i="14"/>
  <c r="R307" i="14"/>
  <c r="P262" i="14"/>
  <c r="P286" i="14"/>
  <c r="E25" i="10"/>
  <c r="E24" i="10" s="1"/>
  <c r="E23" i="10" s="1"/>
  <c r="E22" i="10" s="1"/>
  <c r="E21" i="10" s="1"/>
  <c r="E20" i="10" s="1"/>
  <c r="E19" i="10" s="1"/>
  <c r="E18" i="10" s="1"/>
  <c r="E17" i="10" s="1"/>
  <c r="E16" i="10" s="1"/>
  <c r="E15" i="10" s="1"/>
  <c r="E14" i="10" s="1"/>
  <c r="E13" i="10" s="1"/>
  <c r="E12" i="10" s="1"/>
  <c r="E11" i="10" s="1"/>
  <c r="E10" i="10" s="1"/>
  <c r="E9" i="10" s="1"/>
  <c r="E8" i="10" s="1"/>
  <c r="E7" i="10" s="1"/>
  <c r="E6" i="10" s="1"/>
  <c r="E5" i="10" s="1"/>
  <c r="E4" i="10" s="1"/>
  <c r="E3" i="10" s="1"/>
  <c r="Q103" i="14"/>
  <c r="Q111" i="14"/>
  <c r="Q119" i="14"/>
  <c r="Q127" i="14"/>
  <c r="Q135" i="14"/>
  <c r="Q143" i="14"/>
  <c r="Q151" i="14"/>
  <c r="Q159" i="14"/>
  <c r="Q167" i="14"/>
  <c r="Q175" i="14"/>
  <c r="Q183" i="14"/>
  <c r="Q191" i="14"/>
  <c r="Q199" i="14"/>
  <c r="Q207" i="14"/>
  <c r="Q215" i="14"/>
  <c r="Q223" i="14"/>
  <c r="Q231" i="14"/>
  <c r="Q239" i="14"/>
  <c r="Q247" i="14"/>
  <c r="O11" i="14"/>
  <c r="O19" i="14"/>
  <c r="O27" i="14"/>
  <c r="O35" i="14"/>
  <c r="O43" i="14"/>
  <c r="O51" i="14"/>
  <c r="O59" i="14"/>
  <c r="O67" i="14"/>
  <c r="O75" i="14"/>
  <c r="O83" i="14"/>
  <c r="O91" i="14"/>
  <c r="O99" i="14"/>
  <c r="O107" i="14"/>
  <c r="O115" i="14"/>
  <c r="O123" i="14"/>
  <c r="O131" i="14"/>
  <c r="O139" i="14"/>
  <c r="O147" i="14"/>
  <c r="O155" i="14"/>
  <c r="O163" i="14"/>
  <c r="O171" i="14"/>
  <c r="O179" i="14"/>
  <c r="O187" i="14"/>
  <c r="O195" i="14"/>
  <c r="O203" i="14"/>
  <c r="O211" i="14"/>
  <c r="O219" i="14"/>
  <c r="O227" i="14"/>
  <c r="O235" i="14"/>
  <c r="O243" i="14"/>
  <c r="O251" i="14"/>
  <c r="O259" i="14"/>
  <c r="O267" i="14"/>
  <c r="O275" i="14"/>
  <c r="O283" i="14"/>
  <c r="O291" i="14"/>
  <c r="O299" i="14"/>
  <c r="O307" i="14"/>
  <c r="Q255" i="14"/>
  <c r="Q263" i="14"/>
  <c r="Q271" i="14"/>
  <c r="Q279" i="14"/>
  <c r="Q287" i="14"/>
  <c r="Q295" i="14"/>
  <c r="Q303" i="14"/>
  <c r="O5" i="14"/>
  <c r="O13" i="14"/>
  <c r="O21" i="14"/>
  <c r="O29" i="14"/>
  <c r="O37" i="14"/>
  <c r="O45" i="14"/>
  <c r="O53" i="14"/>
  <c r="O61" i="14"/>
  <c r="O69" i="14"/>
  <c r="O77" i="14"/>
  <c r="O85" i="14"/>
  <c r="O93" i="14"/>
  <c r="O101" i="14"/>
  <c r="O109" i="14"/>
  <c r="O117" i="14"/>
  <c r="O125" i="14"/>
  <c r="O133" i="14"/>
  <c r="O141" i="14"/>
  <c r="O149" i="14"/>
  <c r="O157" i="14"/>
  <c r="O165" i="14"/>
  <c r="O173" i="14"/>
  <c r="O181" i="14"/>
  <c r="O189" i="14"/>
  <c r="O197" i="14"/>
  <c r="O205" i="14"/>
  <c r="O221" i="14"/>
  <c r="O237" i="14"/>
  <c r="O253" i="14"/>
  <c r="O269" i="14"/>
  <c r="O285" i="14"/>
  <c r="O293" i="14"/>
  <c r="O301" i="14"/>
  <c r="O309" i="14"/>
  <c r="O186" i="14"/>
  <c r="O194" i="14"/>
  <c r="O202" i="14"/>
  <c r="O210" i="14"/>
  <c r="O218" i="14"/>
  <c r="O226" i="14"/>
  <c r="O234" i="14"/>
  <c r="O242" i="14"/>
  <c r="O250" i="14"/>
  <c r="O258" i="14"/>
  <c r="O266" i="14"/>
  <c r="O274" i="14"/>
  <c r="O282" i="14"/>
  <c r="O290" i="14"/>
  <c r="O298" i="14"/>
  <c r="O306" i="14"/>
  <c r="P115" i="14"/>
  <c r="U115" i="14" s="1"/>
  <c r="M71" i="12" s="1"/>
  <c r="P123" i="14"/>
  <c r="U123" i="14" s="1"/>
  <c r="M79" i="12" s="1"/>
  <c r="P219" i="14"/>
  <c r="P227" i="14"/>
  <c r="P235" i="14"/>
  <c r="P243" i="14"/>
  <c r="P251" i="14"/>
  <c r="P259" i="14"/>
  <c r="P267" i="14"/>
  <c r="P275" i="14"/>
  <c r="P283" i="14"/>
  <c r="P291" i="14"/>
  <c r="P299" i="14"/>
  <c r="P307" i="14"/>
  <c r="R217" i="14"/>
  <c r="R225" i="14"/>
  <c r="R233" i="14"/>
  <c r="R241" i="14"/>
  <c r="R249" i="14"/>
  <c r="R257" i="14"/>
  <c r="R265" i="14"/>
  <c r="R273" i="14"/>
  <c r="R281" i="14"/>
  <c r="R289" i="14"/>
  <c r="R297" i="14"/>
  <c r="R305" i="14"/>
  <c r="R276" i="3"/>
  <c r="J108" i="5"/>
  <c r="G256" i="8"/>
  <c r="G208" i="8"/>
  <c r="G176" i="8"/>
  <c r="G128" i="8"/>
  <c r="M128" i="8" s="1"/>
  <c r="I252" i="8"/>
  <c r="I244" i="8"/>
  <c r="I204" i="8"/>
  <c r="H142" i="5"/>
  <c r="H126" i="5"/>
  <c r="H94" i="5"/>
  <c r="G83" i="5"/>
  <c r="N61" i="5"/>
  <c r="N13" i="5"/>
  <c r="G50" i="16"/>
  <c r="G78" i="16"/>
  <c r="G79" i="16"/>
  <c r="G91" i="16"/>
  <c r="G102" i="16"/>
  <c r="G168" i="18"/>
  <c r="G128" i="18"/>
  <c r="G120" i="18"/>
  <c r="G96" i="18"/>
  <c r="G72" i="18"/>
  <c r="G56" i="18"/>
  <c r="G48" i="18"/>
  <c r="G32" i="18"/>
  <c r="G24" i="18"/>
  <c r="G8" i="18"/>
  <c r="D152" i="18"/>
  <c r="D136" i="18"/>
  <c r="D128" i="18"/>
  <c r="D112" i="18"/>
  <c r="D104" i="18"/>
  <c r="D80" i="18"/>
  <c r="D56" i="18"/>
  <c r="P161" i="18"/>
  <c r="P134" i="18"/>
  <c r="P118" i="18"/>
  <c r="P113" i="18"/>
  <c r="P110" i="18"/>
  <c r="P94" i="18"/>
  <c r="P89" i="18"/>
  <c r="P86" i="18"/>
  <c r="P70" i="18"/>
  <c r="P62" i="18"/>
  <c r="P46" i="18"/>
  <c r="P38" i="18"/>
  <c r="J244" i="12"/>
  <c r="J220" i="12"/>
  <c r="J196" i="12"/>
  <c r="J172" i="12"/>
  <c r="N31" i="10"/>
  <c r="N153" i="23"/>
  <c r="N145" i="10"/>
  <c r="N129" i="23"/>
  <c r="N121" i="10"/>
  <c r="N105" i="23"/>
  <c r="N102" i="10"/>
  <c r="N81" i="23"/>
  <c r="N57" i="23"/>
  <c r="N54" i="10"/>
  <c r="N183" i="5"/>
  <c r="D58" i="21"/>
  <c r="E51" i="21"/>
  <c r="J177" i="5"/>
  <c r="J105" i="5"/>
  <c r="G237" i="8"/>
  <c r="G189" i="8"/>
  <c r="G141" i="8"/>
  <c r="M141" i="8" s="1"/>
  <c r="I257" i="8"/>
  <c r="I233" i="8"/>
  <c r="I185" i="8"/>
  <c r="H171" i="5"/>
  <c r="H165" i="5"/>
  <c r="H161" i="5"/>
  <c r="H149" i="5"/>
  <c r="H140" i="5"/>
  <c r="H133" i="5"/>
  <c r="H132" i="5"/>
  <c r="N42" i="5"/>
  <c r="N18" i="5"/>
  <c r="J54" i="5"/>
  <c r="J30" i="5"/>
  <c r="J6" i="5"/>
  <c r="N4" i="10"/>
  <c r="N120" i="10"/>
  <c r="N107" i="10"/>
  <c r="N104" i="10"/>
  <c r="N59" i="10"/>
  <c r="Q214" i="3"/>
  <c r="F53" i="16"/>
  <c r="G106" i="16"/>
  <c r="G142" i="16"/>
  <c r="J166" i="12"/>
  <c r="J94" i="12"/>
  <c r="K116" i="12"/>
  <c r="K92" i="12"/>
  <c r="R202" i="3"/>
  <c r="Q293" i="3"/>
  <c r="Q229" i="3"/>
  <c r="G182" i="5"/>
  <c r="H175" i="5"/>
  <c r="H167" i="5"/>
  <c r="G163" i="5"/>
  <c r="H162" i="5"/>
  <c r="H159" i="5"/>
  <c r="H151" i="5"/>
  <c r="H146" i="5"/>
  <c r="H143" i="5"/>
  <c r="H135" i="5"/>
  <c r="H130" i="5"/>
  <c r="H127" i="5"/>
  <c r="G126" i="5"/>
  <c r="H119" i="5"/>
  <c r="H106" i="5"/>
  <c r="H98" i="5"/>
  <c r="G91" i="5"/>
  <c r="H90" i="5"/>
  <c r="F96" i="8"/>
  <c r="P91" i="18"/>
  <c r="N41" i="23"/>
  <c r="N22" i="10"/>
  <c r="N19" i="10"/>
  <c r="N17" i="23"/>
  <c r="N152" i="10"/>
  <c r="N149" i="10"/>
  <c r="N136" i="23"/>
  <c r="N112" i="23"/>
  <c r="N101" i="10"/>
  <c r="N88" i="23"/>
  <c r="N80" i="10"/>
  <c r="N64" i="23"/>
  <c r="N53" i="10"/>
  <c r="H252" i="8"/>
  <c r="H228" i="8"/>
  <c r="H204" i="8"/>
  <c r="R298" i="3"/>
  <c r="R288" i="3"/>
  <c r="J120" i="5"/>
  <c r="N157" i="5"/>
  <c r="G260" i="8"/>
  <c r="G236" i="8"/>
  <c r="G212" i="8"/>
  <c r="G188" i="8"/>
  <c r="G140" i="8"/>
  <c r="M140" i="8" s="1"/>
  <c r="G124" i="8"/>
  <c r="M124" i="8" s="1"/>
  <c r="I240" i="8"/>
  <c r="I192" i="8"/>
  <c r="I184" i="8"/>
  <c r="J61" i="5"/>
  <c r="F158" i="8"/>
  <c r="G38" i="16"/>
  <c r="K56" i="16"/>
  <c r="G80" i="16"/>
  <c r="G96" i="16"/>
  <c r="G109" i="16"/>
  <c r="G133" i="16"/>
  <c r="G145" i="16"/>
  <c r="G156" i="16"/>
  <c r="G157" i="16"/>
  <c r="G154" i="18"/>
  <c r="G132" i="18"/>
  <c r="G130" i="18"/>
  <c r="G82" i="18"/>
  <c r="G68" i="18"/>
  <c r="G60" i="18"/>
  <c r="G20" i="18"/>
  <c r="D164" i="18"/>
  <c r="D148" i="18"/>
  <c r="D140" i="18"/>
  <c r="D124" i="18"/>
  <c r="D100" i="18"/>
  <c r="D68" i="18"/>
  <c r="P170" i="18"/>
  <c r="P149" i="18"/>
  <c r="P146" i="18"/>
  <c r="P130" i="18"/>
  <c r="P125" i="18"/>
  <c r="P122" i="18"/>
  <c r="P98" i="18"/>
  <c r="P82" i="18"/>
  <c r="P74" i="18"/>
  <c r="P58" i="18"/>
  <c r="P50" i="18"/>
  <c r="J256" i="12"/>
  <c r="J208" i="12"/>
  <c r="J160" i="12"/>
  <c r="K134" i="12"/>
  <c r="K62" i="12"/>
  <c r="K38" i="12"/>
  <c r="N141" i="23"/>
  <c r="N117" i="23"/>
  <c r="N93" i="23"/>
  <c r="N69" i="23"/>
  <c r="N66" i="10"/>
  <c r="D99" i="21"/>
  <c r="D71" i="21"/>
  <c r="D72" i="21"/>
  <c r="E62" i="21"/>
  <c r="E106" i="21"/>
  <c r="R260" i="3"/>
  <c r="R236" i="3"/>
  <c r="R228" i="3"/>
  <c r="R212" i="3"/>
  <c r="R204" i="3"/>
  <c r="J141" i="5"/>
  <c r="J117" i="5"/>
  <c r="J93" i="5"/>
  <c r="J77" i="5"/>
  <c r="G249" i="8"/>
  <c r="G209" i="8"/>
  <c r="G185" i="8"/>
  <c r="G153" i="8"/>
  <c r="M153" i="8" s="1"/>
  <c r="I197" i="8"/>
  <c r="I181" i="8"/>
  <c r="I173" i="8"/>
  <c r="H141" i="5"/>
  <c r="H109" i="5"/>
  <c r="H104" i="5"/>
  <c r="N54" i="5"/>
  <c r="J55" i="5"/>
  <c r="J42" i="5"/>
  <c r="J18" i="5"/>
  <c r="F78" i="8"/>
  <c r="K136" i="12"/>
  <c r="N48" i="10"/>
  <c r="N37" i="10"/>
  <c r="N24" i="10"/>
  <c r="N16" i="10"/>
  <c r="H198" i="8"/>
  <c r="H187" i="8"/>
  <c r="K64" i="16"/>
  <c r="R254" i="3"/>
  <c r="R246" i="3"/>
  <c r="J159" i="5"/>
  <c r="J135" i="5"/>
  <c r="J103" i="5"/>
  <c r="G251" i="8"/>
  <c r="G243" i="8"/>
  <c r="G227" i="8"/>
  <c r="G219" i="8"/>
  <c r="G131" i="8"/>
  <c r="M131" i="8" s="1"/>
  <c r="I247" i="8"/>
  <c r="I223" i="8"/>
  <c r="I215" i="8"/>
  <c r="I199" i="8"/>
  <c r="I191" i="8"/>
  <c r="Q257" i="3"/>
  <c r="Q217" i="3"/>
  <c r="H134" i="5"/>
  <c r="G122" i="5"/>
  <c r="H110" i="5"/>
  <c r="N48" i="5"/>
  <c r="N37" i="5"/>
  <c r="J60" i="5"/>
  <c r="J49" i="5"/>
  <c r="J36" i="5"/>
  <c r="F84" i="8"/>
  <c r="K154" i="12"/>
  <c r="N29" i="23"/>
  <c r="N18" i="10"/>
  <c r="N5" i="23"/>
  <c r="N148" i="23"/>
  <c r="N134" i="10"/>
  <c r="N124" i="23"/>
  <c r="N110" i="10"/>
  <c r="N100" i="23"/>
  <c r="N78" i="10"/>
  <c r="N76" i="23"/>
  <c r="N65" i="10"/>
  <c r="N52" i="23"/>
  <c r="D98" i="21"/>
  <c r="H253" i="8"/>
  <c r="H240" i="8"/>
  <c r="H216" i="8"/>
  <c r="H205" i="8"/>
  <c r="N147" i="10"/>
  <c r="N35" i="10"/>
  <c r="N48" i="23"/>
  <c r="N42" i="23"/>
  <c r="N36" i="23"/>
  <c r="N30" i="23"/>
  <c r="N24" i="23"/>
  <c r="N18" i="23"/>
  <c r="N12" i="23"/>
  <c r="N6" i="23"/>
  <c r="N5" i="10"/>
  <c r="N152" i="23"/>
  <c r="N146" i="23"/>
  <c r="N140" i="23"/>
  <c r="N134" i="23"/>
  <c r="N128" i="23"/>
  <c r="N122" i="23"/>
  <c r="N116" i="23"/>
  <c r="N110" i="23"/>
  <c r="N104" i="23"/>
  <c r="N98" i="23"/>
  <c r="N92" i="23"/>
  <c r="N86" i="23"/>
  <c r="N80" i="23"/>
  <c r="N74" i="23"/>
  <c r="N68" i="23"/>
  <c r="N62" i="23"/>
  <c r="N56" i="23"/>
  <c r="N86" i="10"/>
  <c r="N46" i="23"/>
  <c r="N40" i="23"/>
  <c r="N34" i="23"/>
  <c r="N28" i="23"/>
  <c r="N22" i="23"/>
  <c r="N16" i="23"/>
  <c r="N10" i="23"/>
  <c r="N4" i="23"/>
  <c r="N33" i="10"/>
  <c r="N21" i="10"/>
  <c r="N151" i="23"/>
  <c r="N139" i="23"/>
  <c r="N133" i="10"/>
  <c r="N133" i="23"/>
  <c r="N121" i="23"/>
  <c r="N115" i="10"/>
  <c r="N115" i="23"/>
  <c r="N109" i="10"/>
  <c r="N109" i="23"/>
  <c r="N97" i="23"/>
  <c r="N41" i="10"/>
  <c r="N45" i="23"/>
  <c r="N39" i="23"/>
  <c r="N33" i="23"/>
  <c r="N27" i="23"/>
  <c r="N21" i="23"/>
  <c r="N15" i="23"/>
  <c r="N9" i="23"/>
  <c r="N3" i="23"/>
  <c r="N156" i="23"/>
  <c r="N150" i="23"/>
  <c r="N144" i="23"/>
  <c r="N138" i="10"/>
  <c r="N138" i="23"/>
  <c r="N132" i="23"/>
  <c r="N126" i="23"/>
  <c r="N120" i="23"/>
  <c r="N114" i="10"/>
  <c r="N114" i="23"/>
  <c r="N108" i="23"/>
  <c r="N102" i="23"/>
  <c r="N96" i="23"/>
  <c r="N90" i="10"/>
  <c r="N90" i="23"/>
  <c r="N84" i="23"/>
  <c r="N78" i="23"/>
  <c r="N72" i="23"/>
  <c r="N66" i="23"/>
  <c r="N60" i="23"/>
  <c r="N54" i="23"/>
  <c r="N139" i="10"/>
  <c r="N50" i="23"/>
  <c r="N44" i="23"/>
  <c r="N38" i="23"/>
  <c r="N32" i="23"/>
  <c r="N26" i="23"/>
  <c r="N20" i="23"/>
  <c r="N14" i="23"/>
  <c r="N8" i="23"/>
  <c r="N45" i="10"/>
  <c r="N155" i="23"/>
  <c r="N149" i="23"/>
  <c r="N143" i="23"/>
  <c r="N137" i="23"/>
  <c r="N131" i="23"/>
  <c r="N125" i="23"/>
  <c r="N119" i="23"/>
  <c r="N113" i="23"/>
  <c r="N107" i="23"/>
  <c r="N101" i="23"/>
  <c r="N95" i="23"/>
  <c r="N89" i="23"/>
  <c r="N83" i="23"/>
  <c r="N77" i="23"/>
  <c r="N71" i="23"/>
  <c r="N65" i="23"/>
  <c r="N59" i="23"/>
  <c r="N53" i="23"/>
  <c r="N29" i="10"/>
  <c r="N39" i="10"/>
  <c r="N27" i="10"/>
  <c r="N15" i="10"/>
  <c r="N145" i="23"/>
  <c r="N127" i="23"/>
  <c r="N103" i="23"/>
  <c r="N91" i="23"/>
  <c r="N85" i="10"/>
  <c r="N85" i="23"/>
  <c r="N79" i="23"/>
  <c r="N73" i="10"/>
  <c r="N73" i="23"/>
  <c r="N67" i="10"/>
  <c r="N67" i="23"/>
  <c r="N61" i="10"/>
  <c r="N61" i="23"/>
  <c r="N55" i="23"/>
  <c r="N116" i="10"/>
  <c r="N62" i="10"/>
  <c r="N49" i="23"/>
  <c r="N43" i="23"/>
  <c r="N37" i="23"/>
  <c r="N31" i="23"/>
  <c r="N25" i="23"/>
  <c r="N19" i="23"/>
  <c r="N13" i="23"/>
  <c r="N7" i="23"/>
  <c r="F224" i="8"/>
  <c r="F242" i="8"/>
  <c r="F66" i="16"/>
  <c r="P71" i="18"/>
  <c r="P41" i="18"/>
  <c r="P35" i="18"/>
  <c r="J257" i="12"/>
  <c r="J251" i="12"/>
  <c r="J245" i="12"/>
  <c r="J227" i="12"/>
  <c r="J221" i="12"/>
  <c r="J215" i="12"/>
  <c r="J203" i="12"/>
  <c r="J197" i="12"/>
  <c r="J191" i="12"/>
  <c r="J179" i="12"/>
  <c r="J155" i="12"/>
  <c r="J149" i="12"/>
  <c r="J143" i="12"/>
  <c r="J125" i="12"/>
  <c r="J95" i="12"/>
  <c r="K266" i="12"/>
  <c r="K254" i="12"/>
  <c r="K242" i="12"/>
  <c r="K230" i="12"/>
  <c r="J43" i="5"/>
  <c r="J31" i="5"/>
  <c r="J19" i="5"/>
  <c r="F165" i="8"/>
  <c r="F213" i="8"/>
  <c r="F237" i="8"/>
  <c r="F261" i="8"/>
  <c r="G105" i="18"/>
  <c r="D101" i="18"/>
  <c r="K260" i="12"/>
  <c r="K236" i="12"/>
  <c r="K206" i="12"/>
  <c r="K164" i="12"/>
  <c r="K140" i="12"/>
  <c r="K8" i="12"/>
  <c r="N9" i="10"/>
  <c r="N3" i="10"/>
  <c r="N151" i="10"/>
  <c r="E34" i="21"/>
  <c r="E40" i="21"/>
  <c r="E47" i="21"/>
  <c r="E64" i="21"/>
  <c r="F68" i="16"/>
  <c r="G92" i="18"/>
  <c r="D172" i="18"/>
  <c r="J184" i="12"/>
  <c r="J112" i="12"/>
  <c r="Q275" i="3"/>
  <c r="G178" i="5"/>
  <c r="G164" i="5"/>
  <c r="G156" i="5"/>
  <c r="F64" i="8"/>
  <c r="F70" i="8"/>
  <c r="F82" i="8"/>
  <c r="F88" i="8"/>
  <c r="F100" i="8"/>
  <c r="F124" i="8"/>
  <c r="F136" i="8"/>
  <c r="F142" i="8"/>
  <c r="F148" i="8"/>
  <c r="F154" i="8"/>
  <c r="F166" i="8"/>
  <c r="F178" i="8"/>
  <c r="F184" i="8"/>
  <c r="F190" i="8"/>
  <c r="F196" i="8"/>
  <c r="F202" i="8"/>
  <c r="F208" i="8"/>
  <c r="F214" i="8"/>
  <c r="F220" i="8"/>
  <c r="N156" i="10"/>
  <c r="E42" i="21"/>
  <c r="Q274" i="3"/>
  <c r="Q256" i="3"/>
  <c r="Q238" i="3"/>
  <c r="Q202" i="3"/>
  <c r="G123" i="8"/>
  <c r="M123" i="8" s="1"/>
  <c r="N41" i="5"/>
  <c r="N29" i="5"/>
  <c r="J59" i="5"/>
  <c r="J35" i="5"/>
  <c r="F65" i="8"/>
  <c r="F71" i="8"/>
  <c r="F77" i="8"/>
  <c r="F83" i="8"/>
  <c r="F89" i="8"/>
  <c r="F95" i="8"/>
  <c r="F101" i="8"/>
  <c r="F107" i="8"/>
  <c r="F113" i="8"/>
  <c r="F119" i="8"/>
  <c r="F125" i="8"/>
  <c r="F131" i="8"/>
  <c r="F137" i="8"/>
  <c r="F143" i="8"/>
  <c r="F155" i="8"/>
  <c r="F161" i="8"/>
  <c r="F167" i="8"/>
  <c r="F173" i="8"/>
  <c r="F179" i="8"/>
  <c r="F185" i="8"/>
  <c r="F197" i="8"/>
  <c r="F209" i="8"/>
  <c r="F215" i="8"/>
  <c r="F221" i="8"/>
  <c r="F227" i="8"/>
  <c r="F233" i="8"/>
  <c r="F239" i="8"/>
  <c r="F245" i="8"/>
  <c r="F251" i="8"/>
  <c r="F257" i="8"/>
  <c r="J213" i="12"/>
  <c r="K228" i="12"/>
  <c r="K180" i="12"/>
  <c r="K150" i="12"/>
  <c r="K102" i="12"/>
  <c r="K84" i="12"/>
  <c r="K78" i="12"/>
  <c r="K42" i="12"/>
  <c r="K30" i="12"/>
  <c r="K18" i="12"/>
  <c r="K12" i="12"/>
  <c r="K6" i="12"/>
  <c r="K66" i="16"/>
  <c r="F51" i="16"/>
  <c r="K75" i="16"/>
  <c r="G84" i="16"/>
  <c r="G108" i="16"/>
  <c r="G132" i="16"/>
  <c r="G156" i="18"/>
  <c r="G108" i="18"/>
  <c r="G84" i="18"/>
  <c r="G12" i="18"/>
  <c r="D116" i="18"/>
  <c r="D92" i="18"/>
  <c r="G99" i="5"/>
  <c r="F102" i="8"/>
  <c r="F108" i="8"/>
  <c r="F120" i="8"/>
  <c r="F126" i="8"/>
  <c r="F132" i="8"/>
  <c r="F144" i="8"/>
  <c r="F150" i="8"/>
  <c r="F162" i="8"/>
  <c r="F168" i="8"/>
  <c r="F174" i="8"/>
  <c r="F180" i="8"/>
  <c r="F186" i="8"/>
  <c r="F192" i="8"/>
  <c r="F198" i="8"/>
  <c r="F204" i="8"/>
  <c r="F216" i="8"/>
  <c r="F234" i="8"/>
  <c r="F246" i="8"/>
  <c r="F258" i="8"/>
  <c r="K35" i="12"/>
  <c r="K11" i="12"/>
  <c r="Q304" i="3"/>
  <c r="Q286" i="3"/>
  <c r="Q250" i="3"/>
  <c r="Q232" i="3"/>
  <c r="J63" i="5"/>
  <c r="J133" i="12"/>
  <c r="J127" i="12"/>
  <c r="E84" i="17"/>
  <c r="K62" i="16" s="1"/>
  <c r="K76" i="12"/>
  <c r="K58" i="12"/>
  <c r="K46" i="12"/>
  <c r="K34" i="12"/>
  <c r="K28" i="12"/>
  <c r="K22" i="12"/>
  <c r="K10" i="12"/>
  <c r="K4" i="12"/>
  <c r="J87" i="5"/>
  <c r="J81" i="5"/>
  <c r="N129" i="5"/>
  <c r="N105" i="5"/>
  <c r="N99" i="5"/>
  <c r="G259" i="8"/>
  <c r="G253" i="8"/>
  <c r="G235" i="8"/>
  <c r="G229" i="8"/>
  <c r="G205" i="8"/>
  <c r="G193" i="8"/>
  <c r="G169" i="8"/>
  <c r="G163" i="8"/>
  <c r="G157" i="8"/>
  <c r="M157" i="8" s="1"/>
  <c r="G145" i="8"/>
  <c r="M145" i="8" s="1"/>
  <c r="G139" i="8"/>
  <c r="M139" i="8" s="1"/>
  <c r="G133" i="8"/>
  <c r="M133" i="8" s="1"/>
  <c r="I261" i="8"/>
  <c r="I249" i="8"/>
  <c r="I237" i="8"/>
  <c r="I213" i="8"/>
  <c r="I201" i="8"/>
  <c r="I189" i="8"/>
  <c r="I177" i="8"/>
  <c r="P126" i="18"/>
  <c r="N17" i="10"/>
  <c r="N11" i="10"/>
  <c r="G86" i="16"/>
  <c r="G89" i="16"/>
  <c r="G122" i="16"/>
  <c r="F167" i="16"/>
  <c r="G129" i="18"/>
  <c r="G123" i="18"/>
  <c r="G117" i="18"/>
  <c r="G111" i="18"/>
  <c r="G99" i="18"/>
  <c r="G81" i="18"/>
  <c r="G69" i="18"/>
  <c r="G57" i="18"/>
  <c r="G51" i="18"/>
  <c r="G3" i="18"/>
  <c r="D131" i="18"/>
  <c r="D113" i="18"/>
  <c r="D107" i="18"/>
  <c r="D95" i="18"/>
  <c r="D89" i="18"/>
  <c r="D83" i="18"/>
  <c r="D65" i="18"/>
  <c r="D59" i="18"/>
  <c r="R232" i="3"/>
  <c r="R208" i="3"/>
  <c r="J175" i="5"/>
  <c r="J169" i="5"/>
  <c r="J85" i="5"/>
  <c r="G257" i="8"/>
  <c r="G197" i="8"/>
  <c r="G173" i="8"/>
  <c r="G149" i="8"/>
  <c r="M149" i="8" s="1"/>
  <c r="I241" i="8"/>
  <c r="I217" i="8"/>
  <c r="I193" i="8"/>
  <c r="F98" i="16"/>
  <c r="F116" i="16"/>
  <c r="F128" i="16"/>
  <c r="F137" i="16"/>
  <c r="F152" i="16"/>
  <c r="F173" i="16"/>
  <c r="G147" i="18"/>
  <c r="N127" i="10"/>
  <c r="N97" i="10"/>
  <c r="N91" i="10"/>
  <c r="N79" i="10"/>
  <c r="N55" i="10"/>
  <c r="D113" i="21"/>
  <c r="D85" i="21"/>
  <c r="D30" i="21"/>
  <c r="K59" i="16"/>
  <c r="G74" i="16"/>
  <c r="R261" i="3"/>
  <c r="R255" i="3"/>
  <c r="R231" i="3"/>
  <c r="R225" i="3"/>
  <c r="R201" i="3"/>
  <c r="G262" i="8"/>
  <c r="G250" i="8"/>
  <c r="G226" i="8"/>
  <c r="G202" i="8"/>
  <c r="G178" i="8"/>
  <c r="G154" i="8"/>
  <c r="M154" i="8" s="1"/>
  <c r="G130" i="8"/>
  <c r="M130" i="8" s="1"/>
  <c r="I246" i="8"/>
  <c r="I222" i="8"/>
  <c r="I174" i="8"/>
  <c r="F226" i="8"/>
  <c r="F238" i="8"/>
  <c r="F250" i="8"/>
  <c r="R292" i="3"/>
  <c r="R286" i="3"/>
  <c r="R274" i="3"/>
  <c r="G46" i="16"/>
  <c r="G54" i="16"/>
  <c r="N143" i="10"/>
  <c r="N119" i="10"/>
  <c r="N95" i="10"/>
  <c r="N71" i="10"/>
  <c r="D103" i="21"/>
  <c r="J124" i="5"/>
  <c r="J82" i="5"/>
  <c r="N179" i="5"/>
  <c r="N173" i="5"/>
  <c r="N167" i="5"/>
  <c r="N149" i="5"/>
  <c r="N143" i="5"/>
  <c r="N95" i="5"/>
  <c r="N83" i="5"/>
  <c r="N71" i="5"/>
  <c r="Q303" i="3"/>
  <c r="Q231" i="3"/>
  <c r="Q213" i="3"/>
  <c r="G173" i="5"/>
  <c r="H163" i="5"/>
  <c r="H155" i="5"/>
  <c r="H123" i="5"/>
  <c r="G101" i="5"/>
  <c r="H91" i="5"/>
  <c r="G85" i="5"/>
  <c r="N58" i="5"/>
  <c r="N52" i="5"/>
  <c r="N46" i="5"/>
  <c r="N40" i="5"/>
  <c r="N34" i="5"/>
  <c r="N28" i="5"/>
  <c r="N22" i="5"/>
  <c r="N16" i="5"/>
  <c r="N10" i="5"/>
  <c r="N4" i="5"/>
  <c r="J58" i="5"/>
  <c r="J52" i="5"/>
  <c r="J46" i="5"/>
  <c r="J34" i="5"/>
  <c r="J28" i="5"/>
  <c r="J22" i="5"/>
  <c r="J16" i="5"/>
  <c r="J10" i="5"/>
  <c r="K60" i="16"/>
  <c r="Q270" i="3"/>
  <c r="Q234" i="3"/>
  <c r="Q216" i="3"/>
  <c r="Q198" i="3"/>
  <c r="R259" i="3"/>
  <c r="R253" i="3"/>
  <c r="R308" i="3"/>
  <c r="R302" i="3"/>
  <c r="R296" i="3"/>
  <c r="R290" i="3"/>
  <c r="R266" i="3"/>
  <c r="I171" i="8"/>
  <c r="F66" i="8"/>
  <c r="F114" i="8"/>
  <c r="F138" i="8"/>
  <c r="N130" i="10"/>
  <c r="N106" i="10"/>
  <c r="N82" i="10"/>
  <c r="N58" i="10"/>
  <c r="G173" i="18"/>
  <c r="D89" i="21"/>
  <c r="D61" i="21"/>
  <c r="D34" i="21"/>
  <c r="D121" i="18"/>
  <c r="G183" i="5"/>
  <c r="G177" i="5"/>
  <c r="G175" i="5"/>
  <c r="G145" i="5"/>
  <c r="G135" i="5"/>
  <c r="G115" i="5"/>
  <c r="G109" i="5"/>
  <c r="G103" i="5"/>
  <c r="G89" i="5"/>
  <c r="N45" i="5"/>
  <c r="N39" i="5"/>
  <c r="J51" i="5"/>
  <c r="J39" i="5"/>
  <c r="J21" i="5"/>
  <c r="J9" i="5"/>
  <c r="K70" i="16"/>
  <c r="Q283" i="3"/>
  <c r="Q265" i="3"/>
  <c r="Q247" i="3"/>
  <c r="Q211" i="3"/>
  <c r="F223" i="8"/>
  <c r="J182" i="5"/>
  <c r="J176" i="5"/>
  <c r="J164" i="5"/>
  <c r="J158" i="5"/>
  <c r="J152" i="5"/>
  <c r="J146" i="5"/>
  <c r="J140" i="5"/>
  <c r="J134" i="5"/>
  <c r="J128" i="5"/>
  <c r="J98" i="5"/>
  <c r="J92" i="5"/>
  <c r="J86" i="5"/>
  <c r="J74" i="5"/>
  <c r="G204" i="8"/>
  <c r="I230" i="8"/>
  <c r="K79" i="16"/>
  <c r="N140" i="10"/>
  <c r="N92" i="10"/>
  <c r="N68" i="10"/>
  <c r="D100" i="21"/>
  <c r="D73" i="21"/>
  <c r="D45" i="21"/>
  <c r="D88" i="21"/>
  <c r="G58" i="18"/>
  <c r="G52" i="18"/>
  <c r="H181" i="5"/>
  <c r="S185" i="5" s="1"/>
  <c r="H173" i="5"/>
  <c r="K202" i="12"/>
  <c r="K178" i="12"/>
  <c r="K130" i="12"/>
  <c r="K106" i="12"/>
  <c r="K82" i="12"/>
  <c r="N123" i="5"/>
  <c r="N182" i="5"/>
  <c r="N176" i="5"/>
  <c r="N134" i="5"/>
  <c r="N110" i="5"/>
  <c r="G168" i="5"/>
  <c r="H122" i="5"/>
  <c r="K218" i="12"/>
  <c r="K212" i="12"/>
  <c r="K200" i="12"/>
  <c r="K194" i="12"/>
  <c r="K188" i="12"/>
  <c r="K182" i="12"/>
  <c r="K158" i="12"/>
  <c r="K146" i="12"/>
  <c r="K122" i="12"/>
  <c r="J145" i="5"/>
  <c r="J97" i="5"/>
  <c r="J73" i="5"/>
  <c r="P137" i="18"/>
  <c r="P131" i="18"/>
  <c r="P101" i="18"/>
  <c r="J174" i="5"/>
  <c r="J150" i="5"/>
  <c r="J138" i="5"/>
  <c r="J126" i="5"/>
  <c r="G118" i="5"/>
  <c r="G106" i="5"/>
  <c r="G98" i="5"/>
  <c r="G92" i="5"/>
  <c r="G90" i="5"/>
  <c r="N180" i="5"/>
  <c r="N144" i="5"/>
  <c r="N132" i="5"/>
  <c r="N120" i="5"/>
  <c r="N108" i="5"/>
  <c r="N84" i="5"/>
  <c r="N72" i="5"/>
  <c r="G165" i="5"/>
  <c r="G149" i="5"/>
  <c r="H139" i="5"/>
  <c r="J17" i="5"/>
  <c r="J5" i="5"/>
  <c r="J161" i="5"/>
  <c r="J89" i="5"/>
  <c r="J65" i="5"/>
  <c r="N155" i="5"/>
  <c r="N65" i="5"/>
  <c r="G161" i="5"/>
  <c r="G157" i="5"/>
  <c r="G137" i="5"/>
  <c r="G113" i="5"/>
  <c r="G107" i="5"/>
  <c r="G105" i="5"/>
  <c r="K24" i="12"/>
  <c r="P104" i="18"/>
  <c r="F63" i="16"/>
  <c r="G140" i="5"/>
  <c r="G132" i="5"/>
  <c r="G108" i="5"/>
  <c r="G100" i="5"/>
  <c r="G88" i="5"/>
  <c r="N55" i="5"/>
  <c r="N7" i="5"/>
  <c r="J145" i="12"/>
  <c r="K40" i="12"/>
  <c r="K16" i="12"/>
  <c r="N135" i="10"/>
  <c r="N63" i="10"/>
  <c r="D94" i="21"/>
  <c r="D67" i="21"/>
  <c r="D39" i="21"/>
  <c r="D48" i="21"/>
  <c r="E39" i="21"/>
  <c r="E63" i="21"/>
  <c r="R247" i="3"/>
  <c r="R217" i="3"/>
  <c r="R297" i="3"/>
  <c r="R285" i="3"/>
  <c r="J106" i="5"/>
  <c r="J100" i="5"/>
  <c r="J76" i="5"/>
  <c r="N178" i="5"/>
  <c r="N154" i="5"/>
  <c r="N130" i="5"/>
  <c r="N106" i="5"/>
  <c r="N82" i="5"/>
  <c r="G242" i="8"/>
  <c r="G218" i="8"/>
  <c r="G206" i="8"/>
  <c r="G194" i="8"/>
  <c r="G146" i="8"/>
  <c r="M146" i="8" s="1"/>
  <c r="I262" i="8"/>
  <c r="I190" i="8"/>
  <c r="Q237" i="3"/>
  <c r="G151" i="16"/>
  <c r="G166" i="18"/>
  <c r="G142" i="18"/>
  <c r="G94" i="18"/>
  <c r="G46" i="18"/>
  <c r="G22" i="18"/>
  <c r="D174" i="18"/>
  <c r="D78" i="18"/>
  <c r="J180" i="12"/>
  <c r="K232" i="12"/>
  <c r="K208" i="12"/>
  <c r="K184" i="12"/>
  <c r="K160" i="12"/>
  <c r="K112" i="12"/>
  <c r="K64" i="12"/>
  <c r="E119" i="21"/>
  <c r="F123" i="21" s="1"/>
  <c r="F65" i="16"/>
  <c r="G144" i="5"/>
  <c r="H102" i="5"/>
  <c r="G94" i="5"/>
  <c r="H86" i="5"/>
  <c r="N36" i="5"/>
  <c r="J48" i="5"/>
  <c r="J24" i="5"/>
  <c r="F112" i="8"/>
  <c r="G4" i="18"/>
  <c r="D84" i="18"/>
  <c r="J246" i="12"/>
  <c r="K261" i="12"/>
  <c r="K213" i="12"/>
  <c r="K117" i="12"/>
  <c r="K81" i="12"/>
  <c r="R234" i="3"/>
  <c r="R222" i="3"/>
  <c r="R210" i="3"/>
  <c r="R198" i="3"/>
  <c r="J123" i="5"/>
  <c r="J99" i="5"/>
  <c r="G247" i="8"/>
  <c r="G199" i="8"/>
  <c r="G175" i="8"/>
  <c r="G151" i="8"/>
  <c r="M151" i="8" s="1"/>
  <c r="I219" i="8"/>
  <c r="Q267" i="3"/>
  <c r="Q249" i="3"/>
  <c r="J53" i="5"/>
  <c r="J29" i="5"/>
  <c r="F130" i="8"/>
  <c r="G63" i="16"/>
  <c r="J233" i="12"/>
  <c r="J209" i="12"/>
  <c r="K51" i="12"/>
  <c r="K27" i="12"/>
  <c r="N146" i="10"/>
  <c r="N122" i="10"/>
  <c r="N98" i="10"/>
  <c r="N74" i="10"/>
  <c r="D107" i="21"/>
  <c r="D52" i="21"/>
  <c r="D25" i="21"/>
  <c r="H241" i="8"/>
  <c r="H217" i="8"/>
  <c r="H193" i="8"/>
  <c r="H169" i="8"/>
  <c r="K98" i="12"/>
  <c r="J11" i="5"/>
  <c r="F149" i="8"/>
  <c r="G60" i="16"/>
  <c r="P119" i="18"/>
  <c r="P65" i="18"/>
  <c r="P47" i="18"/>
  <c r="J185" i="12"/>
  <c r="J89" i="12"/>
  <c r="J183" i="5"/>
  <c r="F191" i="8"/>
  <c r="G83" i="16"/>
  <c r="G131" i="16"/>
  <c r="D166" i="18"/>
  <c r="K224" i="12"/>
  <c r="K176" i="12"/>
  <c r="K152" i="12"/>
  <c r="K104" i="12"/>
  <c r="Q299" i="3"/>
  <c r="Q209" i="3"/>
  <c r="H131" i="5"/>
  <c r="H115" i="5"/>
  <c r="J40" i="5"/>
  <c r="J226" i="12"/>
  <c r="J124" i="12"/>
  <c r="J118" i="12"/>
  <c r="K37" i="12"/>
  <c r="K13" i="12"/>
  <c r="N132" i="10"/>
  <c r="N108" i="10"/>
  <c r="N84" i="10"/>
  <c r="N60" i="10"/>
  <c r="D118" i="21"/>
  <c r="R214" i="3"/>
  <c r="J163" i="5"/>
  <c r="J139" i="5"/>
  <c r="J91" i="5"/>
  <c r="J67" i="5"/>
  <c r="N164" i="5"/>
  <c r="G167" i="8"/>
  <c r="G143" i="8"/>
  <c r="M143" i="8" s="1"/>
  <c r="Q301" i="3"/>
  <c r="G179" i="5"/>
  <c r="G171" i="5"/>
  <c r="G155" i="5"/>
  <c r="G147" i="5"/>
  <c r="F156" i="8"/>
  <c r="G128" i="16"/>
  <c r="G137" i="16"/>
  <c r="G149" i="16"/>
  <c r="G161" i="16"/>
  <c r="K253" i="12"/>
  <c r="K229" i="12"/>
  <c r="K157" i="12"/>
  <c r="K133" i="12"/>
  <c r="K61" i="12"/>
  <c r="K55" i="16"/>
  <c r="F184" i="16"/>
  <c r="F264" i="8"/>
  <c r="H157" i="5"/>
  <c r="H121" i="5"/>
  <c r="H113" i="5"/>
  <c r="H105" i="5"/>
  <c r="H97" i="5"/>
  <c r="H89" i="5"/>
  <c r="F181" i="8"/>
  <c r="F205" i="8"/>
  <c r="F253" i="8"/>
  <c r="G36" i="16"/>
  <c r="G90" i="16"/>
  <c r="G126" i="16"/>
  <c r="G150" i="16"/>
  <c r="G162" i="16"/>
  <c r="G169" i="18"/>
  <c r="G163" i="18"/>
  <c r="G49" i="18"/>
  <c r="G25" i="18"/>
  <c r="D153" i="18"/>
  <c r="D81" i="18"/>
  <c r="J267" i="12"/>
  <c r="J159" i="12"/>
  <c r="K54" i="12"/>
  <c r="G143" i="5"/>
  <c r="G127" i="5"/>
  <c r="G119" i="5"/>
  <c r="G111" i="5"/>
  <c r="G87" i="5"/>
  <c r="F85" i="8"/>
  <c r="F109" i="8"/>
  <c r="J177" i="12"/>
  <c r="J81" i="12"/>
  <c r="G263" i="8"/>
  <c r="D112" i="21"/>
  <c r="N162" i="5"/>
  <c r="N114" i="5"/>
  <c r="N102" i="5"/>
  <c r="N78" i="5"/>
  <c r="N66" i="5"/>
  <c r="G70" i="16"/>
  <c r="G111" i="16"/>
  <c r="G150" i="18"/>
  <c r="G126" i="18"/>
  <c r="G30" i="18"/>
  <c r="G6" i="18"/>
  <c r="D62" i="18"/>
  <c r="J248" i="12"/>
  <c r="K264" i="12"/>
  <c r="K240" i="12"/>
  <c r="K168" i="12"/>
  <c r="E59" i="21"/>
  <c r="Q203" i="3"/>
  <c r="H120" i="5"/>
  <c r="H112" i="5"/>
  <c r="F104" i="8"/>
  <c r="F152" i="8"/>
  <c r="G61" i="16"/>
  <c r="K53" i="12"/>
  <c r="K29" i="12"/>
  <c r="K5" i="12"/>
  <c r="N124" i="10"/>
  <c r="N100" i="10"/>
  <c r="N76" i="10"/>
  <c r="N52" i="10"/>
  <c r="D82" i="21"/>
  <c r="H219" i="8"/>
  <c r="R242" i="3"/>
  <c r="R230" i="3"/>
  <c r="R218" i="3"/>
  <c r="R206" i="3"/>
  <c r="J83" i="5"/>
  <c r="J71" i="5"/>
  <c r="G255" i="8"/>
  <c r="G207" i="8"/>
  <c r="G171" i="8"/>
  <c r="G135" i="8"/>
  <c r="M135" i="8" s="1"/>
  <c r="I203" i="8"/>
  <c r="I179" i="8"/>
  <c r="G176" i="5"/>
  <c r="G172" i="5"/>
  <c r="G76" i="16"/>
  <c r="J98" i="12"/>
  <c r="K245" i="12"/>
  <c r="K221" i="12"/>
  <c r="K197" i="12"/>
  <c r="K125" i="12"/>
  <c r="N49" i="5"/>
  <c r="N25" i="5"/>
  <c r="J37" i="5"/>
  <c r="J13" i="5"/>
  <c r="F122" i="8"/>
  <c r="J187" i="12"/>
  <c r="G82" i="16"/>
  <c r="G94" i="16"/>
  <c r="G154" i="16"/>
  <c r="E122" i="17"/>
  <c r="K74" i="16" s="1"/>
  <c r="F74" i="16"/>
  <c r="E100" i="17"/>
  <c r="K67" i="16" s="1"/>
  <c r="F67" i="16"/>
  <c r="K65" i="16"/>
  <c r="J110" i="5"/>
  <c r="J75" i="5"/>
  <c r="N161" i="5"/>
  <c r="N145" i="5"/>
  <c r="N86" i="5"/>
  <c r="N81" i="5"/>
  <c r="Q276" i="3"/>
  <c r="H166" i="5"/>
  <c r="H158" i="5"/>
  <c r="H150" i="5"/>
  <c r="H125" i="5"/>
  <c r="F147" i="8"/>
  <c r="F170" i="8"/>
  <c r="F189" i="8"/>
  <c r="F142" i="16"/>
  <c r="F168" i="16"/>
  <c r="G153" i="18"/>
  <c r="G110" i="18"/>
  <c r="G91" i="18"/>
  <c r="G41" i="18"/>
  <c r="G38" i="18"/>
  <c r="G33" i="18"/>
  <c r="G14" i="18"/>
  <c r="D142" i="18"/>
  <c r="D94" i="18"/>
  <c r="K93" i="12"/>
  <c r="K90" i="12"/>
  <c r="G174" i="18"/>
  <c r="D91" i="21"/>
  <c r="D36" i="21"/>
  <c r="R252" i="3"/>
  <c r="R244" i="3"/>
  <c r="R207" i="3"/>
  <c r="R307" i="3"/>
  <c r="R299" i="3"/>
  <c r="R283" i="3"/>
  <c r="R275" i="3"/>
  <c r="R267" i="3"/>
  <c r="J165" i="5"/>
  <c r="J157" i="5"/>
  <c r="G85" i="16"/>
  <c r="G93" i="16"/>
  <c r="G98" i="16"/>
  <c r="G110" i="16"/>
  <c r="G118" i="16"/>
  <c r="K258" i="12"/>
  <c r="K234" i="12"/>
  <c r="K220" i="12"/>
  <c r="K132" i="12"/>
  <c r="H264" i="8"/>
  <c r="H251" i="8"/>
  <c r="H243" i="8"/>
  <c r="H227" i="8"/>
  <c r="H211" i="8"/>
  <c r="H203" i="8"/>
  <c r="H195" i="8"/>
  <c r="H179" i="8"/>
  <c r="Q279" i="3"/>
  <c r="Q263" i="3"/>
  <c r="Q255" i="3"/>
  <c r="Q239" i="3"/>
  <c r="Q207" i="3"/>
  <c r="G246" i="8"/>
  <c r="G222" i="8"/>
  <c r="G198" i="8"/>
  <c r="G174" i="8"/>
  <c r="G150" i="8"/>
  <c r="G126" i="8"/>
  <c r="M126" i="8" s="1"/>
  <c r="I242" i="8"/>
  <c r="I218" i="8"/>
  <c r="I194" i="8"/>
  <c r="G117" i="5"/>
  <c r="F105" i="8"/>
  <c r="F153" i="8"/>
  <c r="F171" i="8"/>
  <c r="F157" i="16"/>
  <c r="F169" i="16"/>
  <c r="G157" i="18"/>
  <c r="G152" i="18"/>
  <c r="G104" i="18"/>
  <c r="G85" i="18"/>
  <c r="G80" i="18"/>
  <c r="K231" i="12"/>
  <c r="N153" i="10"/>
  <c r="N129" i="10"/>
  <c r="N105" i="10"/>
  <c r="N94" i="10"/>
  <c r="N81" i="10"/>
  <c r="N51" i="10"/>
  <c r="H179" i="5"/>
  <c r="G124" i="16"/>
  <c r="D95" i="21"/>
  <c r="D35" i="21"/>
  <c r="Q285" i="3"/>
  <c r="Q261" i="3"/>
  <c r="Q245" i="3"/>
  <c r="Q221" i="3"/>
  <c r="J178" i="5"/>
  <c r="J154" i="5"/>
  <c r="J130" i="5"/>
  <c r="J127" i="5"/>
  <c r="J122" i="5"/>
  <c r="G248" i="8"/>
  <c r="G240" i="8"/>
  <c r="G224" i="8"/>
  <c r="G216" i="8"/>
  <c r="G195" i="8"/>
  <c r="G192" i="8"/>
  <c r="G168" i="8"/>
  <c r="G152" i="8"/>
  <c r="G144" i="8"/>
  <c r="I260" i="8"/>
  <c r="I236" i="8"/>
  <c r="I212" i="8"/>
  <c r="I188" i="8"/>
  <c r="I172" i="8"/>
  <c r="N50" i="5"/>
  <c r="N21" i="5"/>
  <c r="J62" i="5"/>
  <c r="J41" i="5"/>
  <c r="J33" i="5"/>
  <c r="J14" i="5"/>
  <c r="F222" i="8"/>
  <c r="K225" i="12"/>
  <c r="K222" i="12"/>
  <c r="K174" i="12"/>
  <c r="K137" i="12"/>
  <c r="K121" i="12"/>
  <c r="K118" i="12"/>
  <c r="R303" i="3"/>
  <c r="R295" i="3"/>
  <c r="R287" i="3"/>
  <c r="R263" i="3"/>
  <c r="J111" i="5"/>
  <c r="N148" i="5"/>
  <c r="N124" i="5"/>
  <c r="N100" i="5"/>
  <c r="N76" i="5"/>
  <c r="G129" i="5"/>
  <c r="F199" i="8"/>
  <c r="G136" i="16"/>
  <c r="G139" i="16"/>
  <c r="G143" i="16"/>
  <c r="G144" i="16"/>
  <c r="G147" i="16"/>
  <c r="G148" i="16"/>
  <c r="G155" i="16"/>
  <c r="G159" i="16"/>
  <c r="G160" i="16"/>
  <c r="G159" i="18"/>
  <c r="G143" i="18"/>
  <c r="G106" i="18"/>
  <c r="D122" i="18"/>
  <c r="D76" i="18"/>
  <c r="D74" i="18"/>
  <c r="R235" i="3"/>
  <c r="R310" i="3"/>
  <c r="H111" i="5"/>
  <c r="H103" i="5"/>
  <c r="H87" i="5"/>
  <c r="H84" i="5"/>
  <c r="F92" i="16"/>
  <c r="G112" i="16"/>
  <c r="G167" i="18"/>
  <c r="G164" i="18"/>
  <c r="G161" i="18"/>
  <c r="K32" i="12"/>
  <c r="H230" i="8"/>
  <c r="H206" i="8"/>
  <c r="H26" i="18"/>
  <c r="H13" i="18"/>
  <c r="H5" i="18"/>
  <c r="H79" i="18"/>
  <c r="H76" i="18"/>
  <c r="H71" i="18"/>
  <c r="H68" i="18"/>
  <c r="H63" i="18"/>
  <c r="H60" i="18"/>
  <c r="H52" i="18"/>
  <c r="H47" i="18"/>
  <c r="H44" i="18"/>
  <c r="H41" i="18"/>
  <c r="H39" i="18"/>
  <c r="H36" i="18"/>
  <c r="H33" i="18"/>
  <c r="H31" i="18"/>
  <c r="H28" i="18"/>
  <c r="H121" i="18"/>
  <c r="H92" i="18"/>
  <c r="H113" i="18"/>
  <c r="H105" i="18"/>
  <c r="H117" i="18"/>
  <c r="H91" i="18"/>
  <c r="H120" i="18"/>
  <c r="F27" i="18"/>
  <c r="F29" i="18"/>
  <c r="F41" i="18"/>
  <c r="F38" i="18"/>
  <c r="F30" i="18"/>
  <c r="E169" i="5"/>
  <c r="L309" i="3"/>
  <c r="L237" i="3"/>
  <c r="L165" i="3"/>
  <c r="E176" i="5"/>
  <c r="E171" i="5"/>
  <c r="E149" i="5"/>
  <c r="E144" i="5"/>
  <c r="E139" i="5"/>
  <c r="E107" i="5"/>
  <c r="E92" i="5"/>
  <c r="L255" i="3"/>
  <c r="L234" i="3"/>
  <c r="L223" i="3"/>
  <c r="L200" i="3"/>
  <c r="L194" i="3"/>
  <c r="L176" i="3"/>
  <c r="L157" i="3"/>
  <c r="L155" i="3"/>
  <c r="L245" i="3"/>
  <c r="E178" i="5"/>
  <c r="E161" i="5"/>
  <c r="E154" i="5"/>
  <c r="E130" i="5"/>
  <c r="E123" i="5"/>
  <c r="E73" i="5"/>
  <c r="E67" i="5"/>
  <c r="L276" i="3"/>
  <c r="L173" i="8"/>
  <c r="P33" i="12"/>
  <c r="G33" i="12"/>
  <c r="G49" i="12"/>
  <c r="P49" i="12"/>
  <c r="G85" i="12"/>
  <c r="P85" i="12"/>
  <c r="G144" i="12"/>
  <c r="P144" i="12"/>
  <c r="G112" i="12"/>
  <c r="G156" i="12"/>
  <c r="E151" i="5"/>
  <c r="E133" i="5"/>
  <c r="E120" i="5"/>
  <c r="E86" i="5"/>
  <c r="E72" i="5"/>
  <c r="E70" i="5"/>
  <c r="L299" i="3"/>
  <c r="L300" i="3"/>
  <c r="L210" i="3"/>
  <c r="G45" i="12"/>
  <c r="P45" i="12"/>
  <c r="G102" i="12"/>
  <c r="P102" i="12"/>
  <c r="G103" i="12"/>
  <c r="P103" i="12"/>
  <c r="G123" i="12"/>
  <c r="P123" i="12"/>
  <c r="N132" i="12"/>
  <c r="E175" i="5"/>
  <c r="E172" i="5"/>
  <c r="E163" i="5"/>
  <c r="E143" i="5"/>
  <c r="E140" i="5"/>
  <c r="E103" i="5"/>
  <c r="E101" i="5"/>
  <c r="E98" i="5"/>
  <c r="E75" i="5"/>
  <c r="L280" i="3"/>
  <c r="L281" i="3"/>
  <c r="L273" i="3"/>
  <c r="L175" i="8"/>
  <c r="P27" i="12"/>
  <c r="G27" i="12"/>
  <c r="G99" i="12"/>
  <c r="P99" i="12"/>
  <c r="G39" i="12"/>
  <c r="G117" i="12"/>
  <c r="G59" i="12"/>
  <c r="G92" i="12"/>
  <c r="P162" i="12"/>
  <c r="G162" i="12"/>
  <c r="E150" i="5"/>
  <c r="E119" i="5"/>
  <c r="L296" i="3"/>
  <c r="L206" i="8"/>
  <c r="L165" i="8"/>
  <c r="P39" i="12"/>
  <c r="P131" i="12"/>
  <c r="G131" i="12"/>
  <c r="L297" i="3"/>
  <c r="L279" i="3"/>
  <c r="L271" i="3"/>
  <c r="L216" i="3"/>
  <c r="L184" i="3"/>
  <c r="L246" i="8"/>
  <c r="L242" i="8"/>
  <c r="L189" i="8"/>
  <c r="G34" i="12"/>
  <c r="N10" i="12"/>
  <c r="G26" i="12"/>
  <c r="N54" i="12"/>
  <c r="P133" i="12"/>
  <c r="P135" i="12"/>
  <c r="G229" i="12"/>
  <c r="G254" i="12"/>
  <c r="G255" i="12"/>
  <c r="L189" i="3"/>
  <c r="L147" i="3"/>
  <c r="L136" i="3"/>
  <c r="L133" i="3"/>
  <c r="L131" i="3"/>
  <c r="L128" i="3"/>
  <c r="L229" i="8"/>
  <c r="L223" i="8"/>
  <c r="L208" i="8"/>
  <c r="L188" i="8"/>
  <c r="N11" i="12"/>
  <c r="P61" i="12"/>
  <c r="P66" i="12"/>
  <c r="P98" i="12"/>
  <c r="P136" i="12"/>
  <c r="G158" i="12"/>
  <c r="G252" i="12"/>
  <c r="L278" i="3"/>
  <c r="L268" i="3"/>
  <c r="L257" i="3"/>
  <c r="L215" i="3"/>
  <c r="L205" i="3"/>
  <c r="L197" i="3"/>
  <c r="L183" i="3"/>
  <c r="L173" i="3"/>
  <c r="L170" i="3"/>
  <c r="L146" i="3"/>
  <c r="L144" i="3"/>
  <c r="L141" i="3"/>
  <c r="L138" i="3"/>
  <c r="L234" i="8"/>
  <c r="L224" i="8"/>
  <c r="L221" i="8"/>
  <c r="L209" i="8"/>
  <c r="L205" i="8"/>
  <c r="L203" i="8"/>
  <c r="L202" i="8"/>
  <c r="L200" i="8"/>
  <c r="G65" i="12"/>
  <c r="G115" i="12"/>
  <c r="G57" i="12"/>
  <c r="N63" i="12"/>
  <c r="N80" i="12"/>
  <c r="N152" i="12"/>
  <c r="N155" i="12"/>
  <c r="N174" i="12"/>
  <c r="N183" i="12"/>
  <c r="G237" i="12"/>
  <c r="E44" i="5"/>
  <c r="L199" i="3"/>
  <c r="L175" i="3"/>
  <c r="L149" i="3"/>
  <c r="L228" i="8"/>
  <c r="L219" i="8"/>
  <c r="L217" i="8"/>
  <c r="L213" i="8"/>
  <c r="L176" i="8"/>
  <c r="G38" i="12"/>
  <c r="G19" i="12"/>
  <c r="G129" i="12"/>
  <c r="G10" i="12"/>
  <c r="P21" i="12"/>
  <c r="N49" i="12"/>
  <c r="G53" i="12"/>
  <c r="G105" i="12"/>
  <c r="G138" i="12"/>
  <c r="N145" i="12"/>
  <c r="G215" i="12"/>
  <c r="L272" i="3"/>
  <c r="L241" i="3"/>
  <c r="L151" i="3"/>
  <c r="L253" i="8"/>
  <c r="L235" i="8"/>
  <c r="L232" i="8"/>
  <c r="L199" i="8"/>
  <c r="G79" i="12"/>
  <c r="P158" i="12"/>
  <c r="G18" i="12"/>
  <c r="P19" i="12"/>
  <c r="G61" i="12"/>
  <c r="N66" i="12"/>
  <c r="P86" i="12"/>
  <c r="P97" i="12"/>
  <c r="N151" i="12"/>
  <c r="N165" i="12"/>
  <c r="N231" i="12"/>
  <c r="N237" i="12"/>
  <c r="N253" i="12"/>
  <c r="G264" i="12"/>
  <c r="L306" i="3"/>
  <c r="L298" i="3"/>
  <c r="L246" i="3"/>
  <c r="L243" i="3"/>
  <c r="L240" i="3"/>
  <c r="L238" i="3"/>
  <c r="L235" i="3"/>
  <c r="L222" i="3"/>
  <c r="L203" i="3"/>
  <c r="L188" i="3"/>
  <c r="L159" i="3"/>
  <c r="L156" i="3"/>
  <c r="L153" i="3"/>
  <c r="L127" i="3"/>
  <c r="L260" i="8"/>
  <c r="L252" i="8"/>
  <c r="L251" i="8"/>
  <c r="L247" i="8"/>
  <c r="L181" i="8"/>
  <c r="G17" i="12"/>
  <c r="N79" i="12"/>
  <c r="P129" i="12"/>
  <c r="N135" i="12"/>
  <c r="G148" i="12"/>
  <c r="G185" i="12"/>
  <c r="G220" i="12"/>
  <c r="G227" i="12"/>
  <c r="G233" i="12"/>
  <c r="G265" i="12"/>
  <c r="L303" i="3"/>
  <c r="L295" i="3"/>
  <c r="L217" i="3"/>
  <c r="L208" i="3"/>
  <c r="L206" i="3"/>
  <c r="L201" i="3"/>
  <c r="L195" i="3"/>
  <c r="L182" i="3"/>
  <c r="L177" i="3"/>
  <c r="L171" i="3"/>
  <c r="L169" i="3"/>
  <c r="L158" i="3"/>
  <c r="L261" i="8"/>
  <c r="L193" i="8"/>
  <c r="L191" i="8"/>
  <c r="L185" i="8"/>
  <c r="P23" i="12"/>
  <c r="N52" i="12"/>
  <c r="P58" i="12"/>
  <c r="P71" i="12"/>
  <c r="G108" i="12"/>
  <c r="G151" i="12"/>
  <c r="N198" i="12"/>
  <c r="N242" i="12"/>
  <c r="G246" i="12"/>
  <c r="N263" i="12"/>
  <c r="E138" i="5"/>
  <c r="E88" i="5"/>
  <c r="L218" i="3"/>
  <c r="L219" i="3"/>
  <c r="L186" i="3"/>
  <c r="L187" i="3"/>
  <c r="L126" i="3"/>
  <c r="L125" i="3"/>
  <c r="L249" i="8"/>
  <c r="L239" i="8"/>
  <c r="L237" i="8"/>
  <c r="L226" i="8"/>
  <c r="L215" i="8"/>
  <c r="L198" i="8"/>
  <c r="L192" i="8"/>
  <c r="G22" i="12"/>
  <c r="P22" i="12"/>
  <c r="P46" i="12"/>
  <c r="G46" i="12"/>
  <c r="P56" i="12"/>
  <c r="G56" i="12"/>
  <c r="G89" i="12"/>
  <c r="P89" i="12"/>
  <c r="P106" i="12"/>
  <c r="G106" i="12"/>
  <c r="E177" i="5"/>
  <c r="E106" i="5"/>
  <c r="L310" i="3"/>
  <c r="L284" i="3"/>
  <c r="L263" i="3"/>
  <c r="L256" i="8"/>
  <c r="L250" i="8"/>
  <c r="L207" i="8"/>
  <c r="L194" i="8"/>
  <c r="L167" i="8"/>
  <c r="E108" i="5"/>
  <c r="E93" i="5"/>
  <c r="L221" i="3"/>
  <c r="L182" i="8"/>
  <c r="L161" i="3"/>
  <c r="L160" i="3"/>
  <c r="E179" i="5"/>
  <c r="L267" i="3"/>
  <c r="L265" i="3"/>
  <c r="L228" i="3"/>
  <c r="L191" i="3"/>
  <c r="L248" i="8"/>
  <c r="L240" i="8"/>
  <c r="E152" i="5"/>
  <c r="L233" i="3"/>
  <c r="L230" i="3"/>
  <c r="L260" i="3"/>
  <c r="L275" i="3"/>
  <c r="L274" i="3"/>
  <c r="L180" i="3"/>
  <c r="L179" i="3"/>
  <c r="E128" i="5"/>
  <c r="L250" i="3"/>
  <c r="L251" i="3"/>
  <c r="N73" i="12"/>
  <c r="G74" i="12"/>
  <c r="G116" i="12"/>
  <c r="P116" i="12"/>
  <c r="G161" i="12"/>
  <c r="P161" i="12"/>
  <c r="L264" i="8"/>
  <c r="P80" i="12"/>
  <c r="G81" i="12"/>
  <c r="P81" i="12"/>
  <c r="G51" i="12"/>
  <c r="G29" i="12"/>
  <c r="P36" i="12"/>
  <c r="P79" i="12"/>
  <c r="P115" i="12"/>
  <c r="G143" i="12"/>
  <c r="P143" i="12"/>
  <c r="G170" i="12"/>
  <c r="G234" i="12"/>
  <c r="N243" i="12"/>
  <c r="P120" i="12"/>
  <c r="G6" i="12"/>
  <c r="G94" i="12"/>
  <c r="P94" i="12"/>
  <c r="P165" i="12"/>
  <c r="P166" i="12"/>
  <c r="N248" i="12"/>
  <c r="G35" i="12"/>
  <c r="P35" i="12"/>
  <c r="P65" i="12"/>
  <c r="P91" i="12"/>
  <c r="P114" i="12"/>
  <c r="G114" i="12"/>
  <c r="G142" i="12"/>
  <c r="P142" i="12"/>
  <c r="G155" i="12"/>
  <c r="P155" i="12"/>
  <c r="G168" i="12"/>
  <c r="G230" i="12"/>
  <c r="P6" i="12"/>
  <c r="P5" i="12"/>
  <c r="N33" i="12"/>
  <c r="P84" i="12"/>
  <c r="G107" i="12"/>
  <c r="P107" i="12"/>
  <c r="P145" i="12"/>
  <c r="G145" i="12"/>
  <c r="G163" i="12"/>
  <c r="P163" i="12"/>
  <c r="G190" i="12"/>
  <c r="N241" i="12"/>
  <c r="P70" i="12"/>
  <c r="G70" i="12"/>
  <c r="G113" i="12"/>
  <c r="P113" i="12"/>
  <c r="G134" i="12"/>
  <c r="P134" i="12"/>
  <c r="G141" i="12"/>
  <c r="P141" i="12"/>
  <c r="G153" i="12"/>
  <c r="P153" i="12"/>
  <c r="P146" i="12"/>
  <c r="G98" i="12"/>
  <c r="G30" i="12"/>
  <c r="G75" i="12"/>
  <c r="G97" i="12"/>
  <c r="G139" i="12"/>
  <c r="G14" i="12"/>
  <c r="G91" i="12"/>
  <c r="S298" i="14"/>
  <c r="S266" i="14"/>
  <c r="S218" i="14"/>
  <c r="Q104" i="14"/>
  <c r="Q112" i="14"/>
  <c r="Q208" i="14"/>
  <c r="Q216" i="14"/>
  <c r="Q224" i="14"/>
  <c r="Q232" i="14"/>
  <c r="Q240" i="14"/>
  <c r="Q248" i="14"/>
  <c r="Q256" i="14"/>
  <c r="Q264" i="14"/>
  <c r="Q272" i="14"/>
  <c r="Q280" i="14"/>
  <c r="Q288" i="14"/>
  <c r="Q296" i="14"/>
  <c r="Q304" i="14"/>
  <c r="P92" i="14"/>
  <c r="U92" i="14" s="1"/>
  <c r="M48" i="12" s="1"/>
  <c r="P108" i="14"/>
  <c r="U108" i="14" s="1"/>
  <c r="M64" i="12" s="1"/>
  <c r="P124" i="14"/>
  <c r="U124" i="14" s="1"/>
  <c r="M80" i="12" s="1"/>
  <c r="P148" i="14"/>
  <c r="U148" i="14" s="1"/>
  <c r="M104" i="12" s="1"/>
  <c r="P172" i="14"/>
  <c r="U172" i="14" s="1"/>
  <c r="M128" i="12" s="1"/>
  <c r="P212" i="14"/>
  <c r="P220" i="14"/>
  <c r="P236" i="14"/>
  <c r="P268" i="14"/>
  <c r="P276" i="14"/>
  <c r="P300" i="14"/>
  <c r="Q105" i="14"/>
  <c r="Q113" i="14"/>
  <c r="Q121" i="14"/>
  <c r="Q129" i="14"/>
  <c r="Q137" i="14"/>
  <c r="Q145" i="14"/>
  <c r="Q153" i="14"/>
  <c r="Q161" i="14"/>
  <c r="Q169" i="14"/>
  <c r="Q177" i="14"/>
  <c r="Q185" i="14"/>
  <c r="Q193" i="14"/>
  <c r="Q201" i="14"/>
  <c r="Q209" i="14"/>
  <c r="Q217" i="14"/>
  <c r="Q225" i="14"/>
  <c r="Q233" i="14"/>
  <c r="Q241" i="14"/>
  <c r="Q249" i="14"/>
  <c r="Q257" i="14"/>
  <c r="Q265" i="14"/>
  <c r="Q273" i="14"/>
  <c r="Q281" i="14"/>
  <c r="Q289" i="14"/>
  <c r="Q297" i="14"/>
  <c r="Q305" i="14"/>
  <c r="R218" i="14"/>
  <c r="R226" i="14"/>
  <c r="R234" i="14"/>
  <c r="R242" i="14"/>
  <c r="R250" i="14"/>
  <c r="R258" i="14"/>
  <c r="R266" i="14"/>
  <c r="R274" i="14"/>
  <c r="R282" i="14"/>
  <c r="R290" i="14"/>
  <c r="R298" i="14"/>
  <c r="R306" i="14"/>
  <c r="S259" i="14"/>
  <c r="S299" i="14"/>
  <c r="O311" i="14"/>
  <c r="P84" i="14"/>
  <c r="U84" i="14" s="1"/>
  <c r="M40" i="12" s="1"/>
  <c r="P140" i="14"/>
  <c r="U140" i="14" s="1"/>
  <c r="M96" i="12" s="1"/>
  <c r="P164" i="14"/>
  <c r="U164" i="14" s="1"/>
  <c r="M120" i="12" s="1"/>
  <c r="P196" i="14"/>
  <c r="U196" i="14" s="1"/>
  <c r="M152" i="12" s="1"/>
  <c r="P252" i="14"/>
  <c r="P292" i="14"/>
  <c r="S211" i="14"/>
  <c r="S227" i="14"/>
  <c r="S283" i="14"/>
  <c r="P228" i="14"/>
  <c r="P132" i="14"/>
  <c r="U132" i="14" s="1"/>
  <c r="M88" i="12" s="1"/>
  <c r="P180" i="14"/>
  <c r="U180" i="14" s="1"/>
  <c r="M136" i="12" s="1"/>
  <c r="P308" i="14"/>
  <c r="P188" i="14"/>
  <c r="U188" i="14" s="1"/>
  <c r="M144" i="12" s="1"/>
  <c r="P244" i="14"/>
  <c r="P260" i="14"/>
  <c r="P284" i="14"/>
  <c r="S219" i="14"/>
  <c r="S235" i="14"/>
  <c r="S243" i="14"/>
  <c r="S251" i="14"/>
  <c r="S267" i="14"/>
  <c r="S275" i="14"/>
  <c r="S307" i="14"/>
  <c r="P100" i="14"/>
  <c r="U100" i="14" s="1"/>
  <c r="M56" i="12" s="1"/>
  <c r="P204" i="14"/>
  <c r="U204" i="14" s="1"/>
  <c r="M160" i="12" s="1"/>
  <c r="P156" i="14"/>
  <c r="U156" i="14" s="1"/>
  <c r="M112" i="12" s="1"/>
  <c r="P131" i="14"/>
  <c r="U131" i="14" s="1"/>
  <c r="M87" i="12" s="1"/>
  <c r="P139" i="14"/>
  <c r="U139" i="14" s="1"/>
  <c r="M95" i="12" s="1"/>
  <c r="P147" i="14"/>
  <c r="U147" i="14" s="1"/>
  <c r="M103" i="12" s="1"/>
  <c r="P155" i="14"/>
  <c r="U155" i="14" s="1"/>
  <c r="M111" i="12" s="1"/>
  <c r="P163" i="14"/>
  <c r="U163" i="14" s="1"/>
  <c r="M119" i="12" s="1"/>
  <c r="P171" i="14"/>
  <c r="U171" i="14" s="1"/>
  <c r="M127" i="12" s="1"/>
  <c r="P179" i="14"/>
  <c r="U179" i="14" s="1"/>
  <c r="M135" i="12" s="1"/>
  <c r="P187" i="14"/>
  <c r="U187" i="14" s="1"/>
  <c r="M143" i="12" s="1"/>
  <c r="P195" i="14"/>
  <c r="U195" i="14" s="1"/>
  <c r="M151" i="12" s="1"/>
  <c r="P203" i="14"/>
  <c r="U203" i="14" s="1"/>
  <c r="M159" i="12" s="1"/>
  <c r="Q120" i="14"/>
  <c r="Q128" i="14"/>
  <c r="Q136" i="14"/>
  <c r="Q144" i="14"/>
  <c r="Q152" i="14"/>
  <c r="Q160" i="14"/>
  <c r="Q168" i="14"/>
  <c r="Q176" i="14"/>
  <c r="Q184" i="14"/>
  <c r="Q192" i="14"/>
  <c r="Q200" i="14"/>
  <c r="S226" i="14"/>
  <c r="S234" i="14"/>
  <c r="S242" i="14"/>
  <c r="S250" i="14"/>
  <c r="S258" i="14"/>
  <c r="S274" i="14"/>
  <c r="S282" i="14"/>
  <c r="S290" i="14"/>
  <c r="S306" i="14"/>
  <c r="S311" i="14"/>
  <c r="R262" i="3"/>
  <c r="Q220" i="3"/>
  <c r="J153" i="5"/>
  <c r="N146" i="5"/>
  <c r="N141" i="5"/>
  <c r="N122" i="5"/>
  <c r="N117" i="5"/>
  <c r="N98" i="5"/>
  <c r="N74" i="5"/>
  <c r="G233" i="8"/>
  <c r="G190" i="8"/>
  <c r="G166" i="8"/>
  <c r="G142" i="8"/>
  <c r="G137" i="8"/>
  <c r="M137" i="8" s="1"/>
  <c r="I258" i="8"/>
  <c r="I253" i="8"/>
  <c r="I229" i="8"/>
  <c r="I205" i="8"/>
  <c r="Q240" i="3"/>
  <c r="H170" i="5"/>
  <c r="G162" i="5"/>
  <c r="G104" i="5"/>
  <c r="D242" i="6"/>
  <c r="D241" i="6" s="1"/>
  <c r="D240" i="6" s="1"/>
  <c r="G82" i="5" s="1"/>
  <c r="N14" i="5"/>
  <c r="J45" i="5"/>
  <c r="F203" i="8"/>
  <c r="F210" i="8"/>
  <c r="F81" i="16"/>
  <c r="F86" i="16"/>
  <c r="F97" i="16"/>
  <c r="F121" i="16"/>
  <c r="G141" i="16"/>
  <c r="P166" i="18"/>
  <c r="P142" i="18"/>
  <c r="J210" i="12"/>
  <c r="J157" i="12"/>
  <c r="J141" i="12"/>
  <c r="J101" i="12"/>
  <c r="K226" i="12"/>
  <c r="N154" i="10"/>
  <c r="N93" i="10"/>
  <c r="D62" i="21"/>
  <c r="H254" i="8"/>
  <c r="H182" i="8"/>
  <c r="R309" i="3"/>
  <c r="R301" i="3"/>
  <c r="R293" i="3"/>
  <c r="R277" i="3"/>
  <c r="R269" i="3"/>
  <c r="J172" i="5"/>
  <c r="J148" i="5"/>
  <c r="Q287" i="3"/>
  <c r="Q271" i="3"/>
  <c r="Q223" i="3"/>
  <c r="Q215" i="3"/>
  <c r="Q199" i="3"/>
  <c r="G170" i="5"/>
  <c r="G154" i="5"/>
  <c r="K71" i="16"/>
  <c r="G101" i="16"/>
  <c r="G113" i="16"/>
  <c r="G117" i="16"/>
  <c r="D155" i="18"/>
  <c r="K50" i="12"/>
  <c r="K48" i="12"/>
  <c r="K26" i="12"/>
  <c r="D116" i="21"/>
  <c r="D43" i="21"/>
  <c r="E31" i="21"/>
  <c r="H184" i="5"/>
  <c r="H233" i="8"/>
  <c r="H225" i="8"/>
  <c r="H209" i="8"/>
  <c r="H177" i="8"/>
  <c r="Q292" i="3"/>
  <c r="Q268" i="3"/>
  <c r="Q260" i="3"/>
  <c r="Q244" i="3"/>
  <c r="J171" i="5"/>
  <c r="J147" i="5"/>
  <c r="N140" i="5"/>
  <c r="N116" i="5"/>
  <c r="N111" i="5"/>
  <c r="N68" i="5"/>
  <c r="G232" i="8"/>
  <c r="G187" i="8"/>
  <c r="G184" i="8"/>
  <c r="G179" i="8"/>
  <c r="G155" i="8"/>
  <c r="M155" i="8" s="1"/>
  <c r="G136" i="8"/>
  <c r="I255" i="8"/>
  <c r="I209" i="8"/>
  <c r="I207" i="8"/>
  <c r="I183" i="8"/>
  <c r="I180" i="8"/>
  <c r="I175" i="8"/>
  <c r="Q294" i="3"/>
  <c r="Q222" i="3"/>
  <c r="H168" i="5"/>
  <c r="H160" i="5"/>
  <c r="H147" i="5"/>
  <c r="G110" i="5"/>
  <c r="G102" i="5"/>
  <c r="G86" i="5"/>
  <c r="N51" i="5"/>
  <c r="N32" i="5"/>
  <c r="N8" i="5"/>
  <c r="J47" i="5"/>
  <c r="F81" i="8"/>
  <c r="F232" i="8"/>
  <c r="F240" i="8"/>
  <c r="K82" i="16"/>
  <c r="F89" i="16"/>
  <c r="G140" i="16"/>
  <c r="G152" i="16"/>
  <c r="G165" i="18"/>
  <c r="D82" i="18"/>
  <c r="D77" i="18"/>
  <c r="D58" i="18"/>
  <c r="P155" i="18"/>
  <c r="J228" i="12"/>
  <c r="J204" i="12"/>
  <c r="J113" i="12"/>
  <c r="K257" i="12"/>
  <c r="K233" i="12"/>
  <c r="K127" i="12"/>
  <c r="K111" i="12"/>
  <c r="K60" i="12"/>
  <c r="N148" i="10"/>
  <c r="N111" i="10"/>
  <c r="N87" i="10"/>
  <c r="E22" i="21"/>
  <c r="E92" i="21"/>
  <c r="G184" i="5"/>
  <c r="H248" i="8"/>
  <c r="H224" i="8"/>
  <c r="H200" i="8"/>
  <c r="R256" i="3"/>
  <c r="R216" i="3"/>
  <c r="R211" i="3"/>
  <c r="R279" i="3"/>
  <c r="J166" i="5"/>
  <c r="J142" i="5"/>
  <c r="J118" i="5"/>
  <c r="J115" i="5"/>
  <c r="J94" i="5"/>
  <c r="N166" i="5"/>
  <c r="N150" i="5"/>
  <c r="N142" i="5"/>
  <c r="N126" i="5"/>
  <c r="N118" i="5"/>
  <c r="N94" i="5"/>
  <c r="N70" i="5"/>
  <c r="G258" i="8"/>
  <c r="G234" i="8"/>
  <c r="G210" i="8"/>
  <c r="G186" i="8"/>
  <c r="G162" i="8"/>
  <c r="M162" i="8" s="1"/>
  <c r="G138" i="8"/>
  <c r="I254" i="8"/>
  <c r="I206" i="8"/>
  <c r="I182" i="8"/>
  <c r="Q277" i="3"/>
  <c r="Q269" i="3"/>
  <c r="Q253" i="3"/>
  <c r="G160" i="5"/>
  <c r="G152" i="5"/>
  <c r="H100" i="5"/>
  <c r="H95" i="5"/>
  <c r="F111" i="8"/>
  <c r="F135" i="8"/>
  <c r="F201" i="8"/>
  <c r="F206" i="8"/>
  <c r="F230" i="8"/>
  <c r="F249" i="8"/>
  <c r="G48" i="16"/>
  <c r="G104" i="16"/>
  <c r="G116" i="16"/>
  <c r="G125" i="16"/>
  <c r="F150" i="16"/>
  <c r="G122" i="18"/>
  <c r="G98" i="18"/>
  <c r="G74" i="18"/>
  <c r="G21" i="18"/>
  <c r="D130" i="18"/>
  <c r="P59" i="18"/>
  <c r="J214" i="12"/>
  <c r="J174" i="12"/>
  <c r="J161" i="12"/>
  <c r="J121" i="12"/>
  <c r="J92" i="12"/>
  <c r="K252" i="12"/>
  <c r="K126" i="12"/>
  <c r="K44" i="12"/>
  <c r="N42" i="10"/>
  <c r="E37" i="21"/>
  <c r="E68" i="21"/>
  <c r="E115" i="21"/>
  <c r="H242" i="8"/>
  <c r="H218" i="8"/>
  <c r="H194" i="8"/>
  <c r="H170" i="8"/>
  <c r="R258" i="3"/>
  <c r="R250" i="3"/>
  <c r="R237" i="3"/>
  <c r="R229" i="3"/>
  <c r="R205" i="3"/>
  <c r="R305" i="3"/>
  <c r="R289" i="3"/>
  <c r="R281" i="3"/>
  <c r="R278" i="3"/>
  <c r="J181" i="5"/>
  <c r="J160" i="5"/>
  <c r="J136" i="5"/>
  <c r="J112" i="5"/>
  <c r="J88" i="5"/>
  <c r="J64" i="5"/>
  <c r="N160" i="5"/>
  <c r="N152" i="5"/>
  <c r="N136" i="5"/>
  <c r="N112" i="5"/>
  <c r="N88" i="5"/>
  <c r="N64" i="5"/>
  <c r="G252" i="8"/>
  <c r="G228" i="8"/>
  <c r="G183" i="8"/>
  <c r="G180" i="8"/>
  <c r="G156" i="8"/>
  <c r="G132" i="8"/>
  <c r="I248" i="8"/>
  <c r="I224" i="8"/>
  <c r="I176" i="8"/>
  <c r="Q251" i="3"/>
  <c r="Q235" i="3"/>
  <c r="G181" i="5"/>
  <c r="G174" i="5"/>
  <c r="G169" i="5"/>
  <c r="G153" i="5"/>
  <c r="G150" i="5"/>
  <c r="G138" i="5"/>
  <c r="G130" i="5"/>
  <c r="G125" i="5"/>
  <c r="H93" i="5"/>
  <c r="F90" i="8"/>
  <c r="F117" i="8"/>
  <c r="F159" i="8"/>
  <c r="F164" i="8"/>
  <c r="F207" i="8"/>
  <c r="F231" i="8"/>
  <c r="G49" i="16"/>
  <c r="G75" i="16"/>
  <c r="G107" i="16"/>
  <c r="G119" i="16"/>
  <c r="G130" i="16"/>
  <c r="F165" i="16"/>
  <c r="G140" i="18"/>
  <c r="G121" i="18"/>
  <c r="G116" i="18"/>
  <c r="G44" i="18"/>
  <c r="G39" i="18"/>
  <c r="G15" i="18"/>
  <c r="D143" i="18"/>
  <c r="D87" i="18"/>
  <c r="P77" i="18"/>
  <c r="J168" i="12"/>
  <c r="J147" i="12"/>
  <c r="J139" i="12"/>
  <c r="J110" i="12"/>
  <c r="K120" i="12"/>
  <c r="N47" i="10"/>
  <c r="N36" i="10"/>
  <c r="N23" i="10"/>
  <c r="D102" i="21"/>
  <c r="D64" i="21"/>
  <c r="E69" i="21"/>
  <c r="E77" i="21"/>
  <c r="E85" i="21"/>
  <c r="H261" i="8"/>
  <c r="H245" i="8"/>
  <c r="H229" i="8"/>
  <c r="H221" i="8"/>
  <c r="H197" i="8"/>
  <c r="H189" i="8"/>
  <c r="R280" i="3"/>
  <c r="J80" i="5"/>
  <c r="N131" i="5"/>
  <c r="N128" i="5"/>
  <c r="N107" i="5"/>
  <c r="N80" i="5"/>
  <c r="G244" i="8"/>
  <c r="G239" i="8"/>
  <c r="G223" i="8"/>
  <c r="G220" i="8"/>
  <c r="G196" i="8"/>
  <c r="G191" i="8"/>
  <c r="G172" i="8"/>
  <c r="G148" i="8"/>
  <c r="M148" i="8" s="1"/>
  <c r="G127" i="8"/>
  <c r="M127" i="8" s="1"/>
  <c r="I259" i="8"/>
  <c r="I243" i="8"/>
  <c r="I211" i="8"/>
  <c r="I195" i="8"/>
  <c r="I187" i="8"/>
  <c r="Q258" i="3"/>
  <c r="H182" i="5"/>
  <c r="S186" i="5" s="1"/>
  <c r="H178" i="5"/>
  <c r="H172" i="5"/>
  <c r="H164" i="5"/>
  <c r="H148" i="5"/>
  <c r="G114" i="5"/>
  <c r="N15" i="5"/>
  <c r="J27" i="5"/>
  <c r="J3" i="5"/>
  <c r="F69" i="8"/>
  <c r="F228" i="8"/>
  <c r="F252" i="8"/>
  <c r="F106" i="16"/>
  <c r="G146" i="16"/>
  <c r="G158" i="16"/>
  <c r="D158" i="18"/>
  <c r="P148" i="18"/>
  <c r="J216" i="12"/>
  <c r="J83" i="12"/>
  <c r="K216" i="12"/>
  <c r="N112" i="10"/>
  <c r="I263" i="8"/>
  <c r="D87" i="21"/>
  <c r="H212" i="8"/>
  <c r="Q289" i="3"/>
  <c r="Q241" i="3"/>
  <c r="Q233" i="3"/>
  <c r="G167" i="5"/>
  <c r="G159" i="5"/>
  <c r="G151" i="5"/>
  <c r="H138" i="5"/>
  <c r="G123" i="5"/>
  <c r="H107" i="5"/>
  <c r="H99" i="5"/>
  <c r="H88" i="5"/>
  <c r="K68" i="16"/>
  <c r="E20" i="21"/>
  <c r="E24" i="21"/>
  <c r="E26" i="21"/>
  <c r="E66" i="21"/>
  <c r="P176" i="18"/>
  <c r="Q177" i="18" s="1"/>
  <c r="H263" i="8"/>
  <c r="H255" i="8"/>
  <c r="H247" i="8"/>
  <c r="H239" i="8"/>
  <c r="H231" i="8"/>
  <c r="H215" i="8"/>
  <c r="H207" i="8"/>
  <c r="H191" i="8"/>
  <c r="H175" i="8"/>
  <c r="H167" i="8"/>
  <c r="E131" i="17"/>
  <c r="K77" i="16" s="1"/>
  <c r="F77" i="16"/>
  <c r="F82" i="16"/>
  <c r="H176" i="5"/>
  <c r="H174" i="5"/>
  <c r="H156" i="5"/>
  <c r="H154" i="5"/>
  <c r="H152" i="5"/>
  <c r="N62" i="5"/>
  <c r="J182" i="6"/>
  <c r="J181" i="6" s="1"/>
  <c r="J180" i="6" s="1"/>
  <c r="J179" i="6" s="1"/>
  <c r="J178" i="6" s="1"/>
  <c r="J177" i="6" s="1"/>
  <c r="E69" i="17"/>
  <c r="K57" i="16" s="1"/>
  <c r="F57" i="16"/>
  <c r="G180" i="5"/>
  <c r="G148" i="5"/>
  <c r="F73" i="16"/>
  <c r="E117" i="17"/>
  <c r="K73" i="16" s="1"/>
  <c r="P196" i="3"/>
  <c r="Q197" i="3"/>
  <c r="R249" i="3"/>
  <c r="R243" i="3"/>
  <c r="R219" i="3"/>
  <c r="R213" i="3"/>
  <c r="J70" i="5"/>
  <c r="N172" i="5"/>
  <c r="J129" i="5"/>
  <c r="E109" i="21"/>
  <c r="N158" i="5"/>
  <c r="N92" i="5"/>
  <c r="H101" i="5"/>
  <c r="G59" i="16"/>
  <c r="R257" i="3"/>
  <c r="R251" i="3"/>
  <c r="R245" i="3"/>
  <c r="R239" i="3"/>
  <c r="R233" i="3"/>
  <c r="R221" i="3"/>
  <c r="R215" i="3"/>
  <c r="R203" i="3"/>
  <c r="R197" i="3"/>
  <c r="R271" i="3"/>
  <c r="R265" i="3"/>
  <c r="N174" i="5"/>
  <c r="N168" i="5"/>
  <c r="N156" i="5"/>
  <c r="N31" i="5"/>
  <c r="J25" i="5"/>
  <c r="J138" i="12"/>
  <c r="G133" i="5"/>
  <c r="K76" i="16"/>
  <c r="Q259" i="3"/>
  <c r="R238" i="3"/>
  <c r="R226" i="3"/>
  <c r="R220" i="3"/>
  <c r="R196" i="3"/>
  <c r="R306" i="3"/>
  <c r="R270" i="3"/>
  <c r="R264" i="3"/>
  <c r="J179" i="5"/>
  <c r="J173" i="5"/>
  <c r="J167" i="5"/>
  <c r="J155" i="5"/>
  <c r="J149" i="5"/>
  <c r="J143" i="5"/>
  <c r="J137" i="5"/>
  <c r="J131" i="5"/>
  <c r="J125" i="5"/>
  <c r="J119" i="5"/>
  <c r="J113" i="5"/>
  <c r="J107" i="5"/>
  <c r="J101" i="5"/>
  <c r="J95" i="5"/>
  <c r="I214" i="8"/>
  <c r="I208" i="8"/>
  <c r="G97" i="5"/>
  <c r="G95" i="5"/>
  <c r="G93" i="5"/>
  <c r="N24" i="5"/>
  <c r="K72" i="16"/>
  <c r="G81" i="16"/>
  <c r="G92" i="16"/>
  <c r="F101" i="16"/>
  <c r="F140" i="16"/>
  <c r="P158" i="18"/>
  <c r="P99" i="18"/>
  <c r="J137" i="12"/>
  <c r="J131" i="12"/>
  <c r="K262" i="12"/>
  <c r="K256" i="12"/>
  <c r="K250" i="12"/>
  <c r="K238" i="12"/>
  <c r="G200" i="8"/>
  <c r="G164" i="8"/>
  <c r="G158" i="8"/>
  <c r="M158" i="8" s="1"/>
  <c r="G134" i="8"/>
  <c r="I256" i="8"/>
  <c r="I232" i="8"/>
  <c r="I220" i="8"/>
  <c r="H177" i="5"/>
  <c r="H153" i="5"/>
  <c r="G131" i="5"/>
  <c r="F72" i="8"/>
  <c r="G56" i="16"/>
  <c r="G134" i="16"/>
  <c r="J190" i="12"/>
  <c r="J107" i="12"/>
  <c r="D33" i="21"/>
  <c r="D26" i="21"/>
  <c r="E21" i="21"/>
  <c r="E50" i="21"/>
  <c r="G181" i="8"/>
  <c r="I231" i="8"/>
  <c r="I225" i="8"/>
  <c r="J266" i="12"/>
  <c r="J148" i="12"/>
  <c r="J142" i="12"/>
  <c r="N44" i="10"/>
  <c r="N38" i="10"/>
  <c r="N26" i="10"/>
  <c r="N14" i="10"/>
  <c r="N126" i="10"/>
  <c r="R311" i="3"/>
  <c r="Q205" i="3"/>
  <c r="N137" i="5"/>
  <c r="N125" i="5"/>
  <c r="N119" i="5"/>
  <c r="N113" i="5"/>
  <c r="N101" i="5"/>
  <c r="N89" i="5"/>
  <c r="N77" i="5"/>
  <c r="G241" i="8"/>
  <c r="G217" i="8"/>
  <c r="G211" i="8"/>
  <c r="J23" i="5"/>
  <c r="F73" i="8"/>
  <c r="F56" i="16"/>
  <c r="K63" i="16"/>
  <c r="G120" i="16"/>
  <c r="P133" i="18"/>
  <c r="D86" i="21"/>
  <c r="D79" i="21"/>
  <c r="D145" i="18"/>
  <c r="J236" i="12"/>
  <c r="J212" i="12"/>
  <c r="J136" i="12"/>
  <c r="K189" i="12"/>
  <c r="K177" i="12"/>
  <c r="K165" i="12"/>
  <c r="K123" i="12"/>
  <c r="E80" i="21"/>
  <c r="Q204" i="3"/>
  <c r="J69" i="5"/>
  <c r="G121" i="5"/>
  <c r="F217" i="8"/>
  <c r="F247" i="8"/>
  <c r="F93" i="16"/>
  <c r="F99" i="16"/>
  <c r="F102" i="16"/>
  <c r="P144" i="18"/>
  <c r="P121" i="18"/>
  <c r="P115" i="18"/>
  <c r="P109" i="18"/>
  <c r="P103" i="18"/>
  <c r="P85" i="18"/>
  <c r="P73" i="18"/>
  <c r="P67" i="18"/>
  <c r="P55" i="18"/>
  <c r="P49" i="18"/>
  <c r="J247" i="12"/>
  <c r="J241" i="12"/>
  <c r="J170" i="12"/>
  <c r="K248" i="12"/>
  <c r="N184" i="5"/>
  <c r="D44" i="21"/>
  <c r="D32" i="21"/>
  <c r="G134" i="5"/>
  <c r="H124" i="5"/>
  <c r="F98" i="8"/>
  <c r="F157" i="8"/>
  <c r="F169" i="8"/>
  <c r="F175" i="8"/>
  <c r="G114" i="16"/>
  <c r="G135" i="16"/>
  <c r="G87" i="18"/>
  <c r="G10" i="18"/>
  <c r="D168" i="18"/>
  <c r="D162" i="18"/>
  <c r="D144" i="18"/>
  <c r="D138" i="18"/>
  <c r="P78" i="18"/>
  <c r="P36" i="18"/>
  <c r="J146" i="12"/>
  <c r="J129" i="12"/>
  <c r="K170" i="12"/>
  <c r="R273" i="3"/>
  <c r="H136" i="5"/>
  <c r="D137" i="18"/>
  <c r="D176" i="18"/>
  <c r="R291" i="3"/>
  <c r="N177" i="5"/>
  <c r="N171" i="5"/>
  <c r="N165" i="5"/>
  <c r="N159" i="5"/>
  <c r="N153" i="5"/>
  <c r="N135" i="5"/>
  <c r="N93" i="5"/>
  <c r="N75" i="5"/>
  <c r="N69" i="5"/>
  <c r="N63" i="5"/>
  <c r="G161" i="8"/>
  <c r="M161" i="8" s="1"/>
  <c r="G125" i="8"/>
  <c r="I235" i="8"/>
  <c r="Q236" i="3"/>
  <c r="Q218" i="3"/>
  <c r="Q200" i="3"/>
  <c r="H180" i="5"/>
  <c r="G166" i="5"/>
  <c r="G158" i="5"/>
  <c r="F63" i="8"/>
  <c r="F194" i="8"/>
  <c r="F212" i="8"/>
  <c r="F254" i="8"/>
  <c r="G42" i="16"/>
  <c r="G121" i="16"/>
  <c r="G27" i="18"/>
  <c r="G9" i="18"/>
  <c r="D167" i="18"/>
  <c r="J211" i="12"/>
  <c r="J105" i="12"/>
  <c r="J93" i="12"/>
  <c r="K87" i="12"/>
  <c r="D70" i="21"/>
  <c r="D63" i="21"/>
  <c r="D50" i="21"/>
  <c r="E44" i="21"/>
  <c r="P143" i="18"/>
  <c r="J140" i="12"/>
  <c r="K205" i="12"/>
  <c r="K199" i="12"/>
  <c r="K57" i="12"/>
  <c r="K45" i="12"/>
  <c r="K33" i="12"/>
  <c r="D97" i="21"/>
  <c r="D90" i="21"/>
  <c r="D83" i="21"/>
  <c r="D76" i="21"/>
  <c r="D69" i="21"/>
  <c r="D55" i="21"/>
  <c r="D49" i="21"/>
  <c r="E27" i="21"/>
  <c r="E38" i="21"/>
  <c r="E88" i="21"/>
  <c r="J104" i="5"/>
  <c r="I216" i="8"/>
  <c r="G136" i="5"/>
  <c r="N57" i="5"/>
  <c r="N33" i="5"/>
  <c r="N27" i="5"/>
  <c r="N3" i="5"/>
  <c r="D71" i="18"/>
  <c r="D53" i="18"/>
  <c r="P173" i="18"/>
  <c r="K210" i="12"/>
  <c r="K204" i="12"/>
  <c r="K198" i="12"/>
  <c r="K192" i="12"/>
  <c r="K186" i="12"/>
  <c r="K86" i="12"/>
  <c r="K80" i="12"/>
  <c r="K74" i="12"/>
  <c r="K68" i="12"/>
  <c r="K56" i="12"/>
  <c r="G142" i="5"/>
  <c r="G128" i="5"/>
  <c r="G115" i="16"/>
  <c r="G115" i="18"/>
  <c r="G26" i="18"/>
  <c r="J263" i="12"/>
  <c r="J186" i="12"/>
  <c r="J86" i="12"/>
  <c r="K109" i="12"/>
  <c r="K97" i="12"/>
  <c r="E86" i="21"/>
  <c r="E111" i="21"/>
  <c r="G120" i="5"/>
  <c r="H116" i="5"/>
  <c r="J56" i="5"/>
  <c r="J44" i="5"/>
  <c r="G127" i="16"/>
  <c r="J162" i="12"/>
  <c r="J109" i="12"/>
  <c r="K114" i="12"/>
  <c r="K20" i="12"/>
  <c r="D109" i="21"/>
  <c r="E81" i="21"/>
  <c r="J72" i="5"/>
  <c r="N181" i="5"/>
  <c r="N175" i="5"/>
  <c r="N169" i="5"/>
  <c r="N163" i="5"/>
  <c r="G177" i="8"/>
  <c r="G165" i="8"/>
  <c r="G159" i="8"/>
  <c r="G147" i="8"/>
  <c r="G129" i="8"/>
  <c r="I251" i="8"/>
  <c r="I245" i="8"/>
  <c r="I239" i="8"/>
  <c r="I227" i="8"/>
  <c r="I221" i="8"/>
  <c r="F262" i="8"/>
  <c r="D135" i="18"/>
  <c r="D93" i="18"/>
  <c r="J238" i="12"/>
  <c r="J144" i="12"/>
  <c r="J126" i="12"/>
  <c r="J120" i="12"/>
  <c r="K96" i="12"/>
  <c r="K73" i="12"/>
  <c r="K49" i="12"/>
  <c r="K31" i="12"/>
  <c r="D108" i="21"/>
  <c r="D101" i="21"/>
  <c r="D68" i="21"/>
  <c r="D54" i="21"/>
  <c r="E52" i="21"/>
  <c r="K156" i="12"/>
  <c r="K144" i="12"/>
  <c r="K138" i="12"/>
  <c r="J80" i="12"/>
  <c r="J132" i="12"/>
  <c r="J103" i="12"/>
  <c r="J97" i="12"/>
  <c r="J91" i="12"/>
  <c r="J85" i="12"/>
  <c r="K263" i="12"/>
  <c r="K251" i="12"/>
  <c r="K162" i="12"/>
  <c r="E53" i="21"/>
  <c r="E58" i="21"/>
  <c r="E33" i="21"/>
  <c r="H262" i="8"/>
  <c r="H256" i="8"/>
  <c r="H250" i="8"/>
  <c r="H244" i="8"/>
  <c r="H238" i="8"/>
  <c r="H232" i="8"/>
  <c r="H226" i="8"/>
  <c r="H220" i="8"/>
  <c r="H214" i="8"/>
  <c r="H208" i="8"/>
  <c r="H202" i="8"/>
  <c r="H196" i="8"/>
  <c r="H190" i="8"/>
  <c r="H184" i="8"/>
  <c r="H178" i="8"/>
  <c r="H172" i="8"/>
  <c r="H166" i="8"/>
  <c r="J207" i="12"/>
  <c r="J201" i="12"/>
  <c r="J178" i="12"/>
  <c r="J119" i="12"/>
  <c r="P175" i="18"/>
  <c r="D175" i="18"/>
  <c r="D110" i="21"/>
  <c r="E101" i="21"/>
  <c r="J154" i="12"/>
  <c r="E120" i="21"/>
  <c r="P139" i="18"/>
  <c r="J156" i="5"/>
  <c r="J144" i="5"/>
  <c r="J132" i="5"/>
  <c r="J114" i="5"/>
  <c r="J66" i="5"/>
  <c r="N139" i="5"/>
  <c r="N133" i="5"/>
  <c r="N127" i="5"/>
  <c r="N121" i="5"/>
  <c r="N115" i="5"/>
  <c r="N109" i="5"/>
  <c r="N103" i="5"/>
  <c r="N97" i="5"/>
  <c r="N91" i="5"/>
  <c r="N85" i="5"/>
  <c r="N79" i="5"/>
  <c r="N73" i="5"/>
  <c r="N67" i="5"/>
  <c r="G261" i="8"/>
  <c r="G231" i="8"/>
  <c r="G225" i="8"/>
  <c r="G213" i="8"/>
  <c r="G201" i="8"/>
  <c r="D85" i="18"/>
  <c r="D73" i="18"/>
  <c r="D67" i="18"/>
  <c r="D61" i="18"/>
  <c r="D55" i="18"/>
  <c r="D49" i="18"/>
  <c r="P169" i="18"/>
  <c r="P163" i="18"/>
  <c r="P151" i="18"/>
  <c r="J230" i="12"/>
  <c r="R209" i="3"/>
  <c r="J102" i="5"/>
  <c r="J96" i="5"/>
  <c r="J90" i="5"/>
  <c r="J84" i="5"/>
  <c r="J78" i="5"/>
  <c r="D114" i="18"/>
  <c r="D108" i="18"/>
  <c r="D96" i="18"/>
  <c r="D90" i="18"/>
  <c r="R300" i="3"/>
  <c r="R294" i="3"/>
  <c r="R282" i="3"/>
  <c r="G45" i="18"/>
  <c r="D125" i="18"/>
  <c r="D161" i="18"/>
  <c r="H83" i="5"/>
  <c r="E242" i="6"/>
  <c r="N59" i="5"/>
  <c r="N53" i="5"/>
  <c r="N47" i="5"/>
  <c r="N35" i="5"/>
  <c r="N23" i="5"/>
  <c r="N17" i="5"/>
  <c r="N11" i="5"/>
  <c r="N5" i="5"/>
  <c r="K21" i="12"/>
  <c r="K3" i="12"/>
  <c r="I196" i="8"/>
  <c r="I178" i="8"/>
  <c r="G146" i="5"/>
  <c r="P132" i="18"/>
  <c r="J108" i="12"/>
  <c r="G68" i="16"/>
  <c r="G77" i="16"/>
  <c r="G62" i="18"/>
  <c r="G50" i="18"/>
  <c r="P138" i="18"/>
  <c r="D47" i="21"/>
  <c r="H171" i="8"/>
  <c r="J57" i="5"/>
  <c r="J15" i="5"/>
  <c r="J176" i="12"/>
  <c r="J153" i="12"/>
  <c r="K268" i="12"/>
  <c r="K244" i="12"/>
  <c r="K108" i="12"/>
  <c r="K85" i="12"/>
  <c r="K67" i="12"/>
  <c r="G103" i="18"/>
  <c r="G79" i="18"/>
  <c r="J164" i="12"/>
  <c r="K55" i="12"/>
  <c r="E61" i="21"/>
  <c r="R304" i="3"/>
  <c r="G124" i="5"/>
  <c r="F76" i="8"/>
  <c r="K72" i="12"/>
  <c r="E65" i="21"/>
  <c r="H118" i="5"/>
  <c r="H114" i="5"/>
  <c r="H108" i="5"/>
  <c r="H96" i="5"/>
  <c r="H92" i="5"/>
  <c r="J239" i="12"/>
  <c r="J175" i="12"/>
  <c r="H169" i="5"/>
  <c r="G116" i="5"/>
  <c r="G112" i="5"/>
  <c r="G96" i="5"/>
  <c r="G84" i="5"/>
  <c r="P40" i="18"/>
  <c r="J198" i="12"/>
  <c r="J192" i="12"/>
  <c r="J111" i="12"/>
  <c r="E76" i="21"/>
  <c r="N147" i="5"/>
  <c r="N87" i="5"/>
  <c r="G245" i="8"/>
  <c r="G221" i="8"/>
  <c r="G215" i="8"/>
  <c r="N19" i="5"/>
  <c r="G59" i="18"/>
  <c r="G71" i="18"/>
  <c r="P141" i="18"/>
  <c r="J184" i="5"/>
  <c r="D119" i="21"/>
  <c r="J121" i="5"/>
  <c r="I228" i="8"/>
  <c r="H137" i="5"/>
  <c r="H129" i="5"/>
  <c r="J249" i="12"/>
  <c r="J167" i="12"/>
  <c r="K99" i="12"/>
  <c r="K88" i="12"/>
  <c r="J109" i="5"/>
  <c r="G141" i="5"/>
  <c r="G139" i="5"/>
  <c r="F113" i="16"/>
  <c r="P140" i="18"/>
  <c r="P128" i="18"/>
  <c r="K223" i="12"/>
  <c r="M158" i="18" l="1"/>
  <c r="H196" i="12"/>
  <c r="H166" i="12"/>
  <c r="M52" i="18"/>
  <c r="M59" i="18"/>
  <c r="H188" i="12"/>
  <c r="H177" i="12"/>
  <c r="U247" i="14"/>
  <c r="M203" i="12" s="1"/>
  <c r="U289" i="14"/>
  <c r="M245" i="12" s="1"/>
  <c r="U232" i="14"/>
  <c r="M188" i="12" s="1"/>
  <c r="U281" i="14"/>
  <c r="M237" i="12" s="1"/>
  <c r="U224" i="14"/>
  <c r="M180" i="12" s="1"/>
  <c r="U221" i="14"/>
  <c r="M177" i="12" s="1"/>
  <c r="U302" i="14"/>
  <c r="M258" i="12" s="1"/>
  <c r="U248" i="14"/>
  <c r="M204" i="12" s="1"/>
  <c r="U303" i="14"/>
  <c r="M259" i="12" s="1"/>
  <c r="U256" i="14"/>
  <c r="M212" i="12" s="1"/>
  <c r="F87" i="21"/>
  <c r="M47" i="18"/>
  <c r="M111" i="18"/>
  <c r="M130" i="18"/>
  <c r="M100" i="18"/>
  <c r="M110" i="18"/>
  <c r="M125" i="18"/>
  <c r="F94" i="21"/>
  <c r="F84" i="21"/>
  <c r="H236" i="12"/>
  <c r="H200" i="12"/>
  <c r="H261" i="12"/>
  <c r="H217" i="12"/>
  <c r="H184" i="12"/>
  <c r="H167" i="12"/>
  <c r="H67" i="12"/>
  <c r="H175" i="12"/>
  <c r="H199" i="12"/>
  <c r="H195" i="12"/>
  <c r="H178" i="12"/>
  <c r="H239" i="12"/>
  <c r="H172" i="12"/>
  <c r="H240" i="12"/>
  <c r="H176" i="12"/>
  <c r="K278" i="3"/>
  <c r="K279" i="3"/>
  <c r="K211" i="3"/>
  <c r="K184" i="3"/>
  <c r="K223" i="3"/>
  <c r="K208" i="3"/>
  <c r="K175" i="3"/>
  <c r="K293" i="3"/>
  <c r="K190" i="3"/>
  <c r="O190" i="3" s="1"/>
  <c r="O189" i="3" s="1"/>
  <c r="K251" i="3"/>
  <c r="K312" i="3"/>
  <c r="K195" i="3"/>
  <c r="K237" i="3"/>
  <c r="K210" i="3"/>
  <c r="K234" i="3"/>
  <c r="K295" i="3"/>
  <c r="K209" i="3"/>
  <c r="K294" i="3"/>
  <c r="K203" i="3"/>
  <c r="K187" i="3"/>
  <c r="K188" i="3"/>
  <c r="K199" i="3"/>
  <c r="K241" i="3"/>
  <c r="K177" i="3"/>
  <c r="K176" i="3"/>
  <c r="K224" i="3"/>
  <c r="K183" i="3"/>
  <c r="K280" i="3"/>
  <c r="K307" i="3"/>
  <c r="K306" i="3"/>
  <c r="K309" i="3"/>
  <c r="K313" i="3"/>
  <c r="K311" i="3"/>
  <c r="K238" i="3"/>
  <c r="K252" i="3"/>
  <c r="K225" i="3"/>
  <c r="K242" i="3"/>
  <c r="K236" i="3"/>
  <c r="K240" i="3"/>
  <c r="K300" i="3"/>
  <c r="K198" i="3"/>
  <c r="H259" i="12"/>
  <c r="U291" i="14"/>
  <c r="M247" i="12" s="1"/>
  <c r="U278" i="14"/>
  <c r="M234" i="12" s="1"/>
  <c r="U249" i="14"/>
  <c r="M205" i="12" s="1"/>
  <c r="U262" i="14"/>
  <c r="M218" i="12" s="1"/>
  <c r="U301" i="14"/>
  <c r="M257" i="12" s="1"/>
  <c r="U225" i="14"/>
  <c r="M181" i="12" s="1"/>
  <c r="U230" i="14"/>
  <c r="M186" i="12" s="1"/>
  <c r="U222" i="14"/>
  <c r="M178" i="12" s="1"/>
  <c r="U250" i="14"/>
  <c r="M206" i="12" s="1"/>
  <c r="U279" i="14"/>
  <c r="M235" i="12" s="1"/>
  <c r="U233" i="14"/>
  <c r="M189" i="12" s="1"/>
  <c r="U257" i="14"/>
  <c r="M213" i="12" s="1"/>
  <c r="U265" i="14"/>
  <c r="M221" i="12" s="1"/>
  <c r="U255" i="14"/>
  <c r="M211" i="12" s="1"/>
  <c r="U304" i="14"/>
  <c r="M260" i="12" s="1"/>
  <c r="U267" i="14"/>
  <c r="M223" i="12" s="1"/>
  <c r="U285" i="14"/>
  <c r="M241" i="12" s="1"/>
  <c r="U223" i="14"/>
  <c r="M179" i="12" s="1"/>
  <c r="U280" i="14"/>
  <c r="M236" i="12" s="1"/>
  <c r="M147" i="18"/>
  <c r="M73" i="18"/>
  <c r="M106" i="18"/>
  <c r="M32" i="18"/>
  <c r="M115" i="18"/>
  <c r="M7" i="18"/>
  <c r="F117" i="21"/>
  <c r="F35" i="21"/>
  <c r="F96" i="21"/>
  <c r="M55" i="18"/>
  <c r="M87" i="18"/>
  <c r="M70" i="18"/>
  <c r="M60" i="18"/>
  <c r="M6" i="18"/>
  <c r="M145" i="18"/>
  <c r="M71" i="18"/>
  <c r="M146" i="18"/>
  <c r="H205" i="12"/>
  <c r="H187" i="12"/>
  <c r="H192" i="12"/>
  <c r="M49" i="18"/>
  <c r="M46" i="18"/>
  <c r="M98" i="18"/>
  <c r="M107" i="18"/>
  <c r="M113" i="18"/>
  <c r="M44" i="18"/>
  <c r="M174" i="18"/>
  <c r="M122" i="18"/>
  <c r="M57" i="18"/>
  <c r="M97" i="18"/>
  <c r="M137" i="18"/>
  <c r="M84" i="18"/>
  <c r="M129" i="18"/>
  <c r="M58" i="18"/>
  <c r="M93" i="18"/>
  <c r="M161" i="18"/>
  <c r="M66" i="18"/>
  <c r="M136" i="18"/>
  <c r="M138" i="18"/>
  <c r="M121" i="18"/>
  <c r="M81" i="18"/>
  <c r="M18" i="18"/>
  <c r="M109" i="18"/>
  <c r="M78" i="18"/>
  <c r="M65" i="18"/>
  <c r="M53" i="18"/>
  <c r="M105" i="18"/>
  <c r="M127" i="18"/>
  <c r="M51" i="18"/>
  <c r="H212" i="12"/>
  <c r="H226" i="12"/>
  <c r="H248" i="12"/>
  <c r="H44" i="12"/>
  <c r="H249" i="12"/>
  <c r="H21" i="12"/>
  <c r="H64" i="12"/>
  <c r="H204" i="12"/>
  <c r="H48" i="12"/>
  <c r="H65" i="12"/>
  <c r="H88" i="12"/>
  <c r="H63" i="12"/>
  <c r="H129" i="12"/>
  <c r="H268" i="12"/>
  <c r="I271" i="12" s="1"/>
  <c r="H219" i="12"/>
  <c r="H264" i="12"/>
  <c r="H229" i="12"/>
  <c r="H260" i="12"/>
  <c r="H221" i="12"/>
  <c r="H251" i="12"/>
  <c r="H258" i="12"/>
  <c r="H29" i="12"/>
  <c r="H252" i="12"/>
  <c r="N145" i="18"/>
  <c r="N146" i="18"/>
  <c r="K173" i="3"/>
  <c r="K246" i="3"/>
  <c r="K222" i="3"/>
  <c r="K220" i="3"/>
  <c r="K221" i="3"/>
  <c r="K219" i="3"/>
  <c r="K302" i="3"/>
  <c r="K301" i="3"/>
  <c r="K230" i="3"/>
  <c r="K229" i="3"/>
  <c r="K228" i="3"/>
  <c r="K182" i="3"/>
  <c r="K179" i="3"/>
  <c r="K180" i="3"/>
  <c r="K181" i="3"/>
  <c r="K197" i="3"/>
  <c r="M26" i="18"/>
  <c r="M88" i="18"/>
  <c r="M14" i="18"/>
  <c r="M86" i="18"/>
  <c r="M67" i="18"/>
  <c r="M94" i="18"/>
  <c r="M90" i="18"/>
  <c r="M75" i="18"/>
  <c r="M80" i="18"/>
  <c r="M163" i="18"/>
  <c r="H43" i="12"/>
  <c r="H225" i="12"/>
  <c r="H68" i="12"/>
  <c r="H232" i="12"/>
  <c r="H198" i="12"/>
  <c r="H197" i="12"/>
  <c r="H173" i="12"/>
  <c r="H133" i="12"/>
  <c r="H214" i="12"/>
  <c r="H110" i="12"/>
  <c r="H120" i="12"/>
  <c r="H213" i="12"/>
  <c r="H189" i="12"/>
  <c r="H13" i="12"/>
  <c r="H193" i="12"/>
  <c r="H194" i="12"/>
  <c r="H77" i="12"/>
  <c r="H181" i="12"/>
  <c r="H5" i="12"/>
  <c r="H8" i="12"/>
  <c r="M95" i="18"/>
  <c r="M33" i="18"/>
  <c r="M56" i="18"/>
  <c r="M82" i="18"/>
  <c r="M123" i="18"/>
  <c r="M61" i="18"/>
  <c r="M22" i="18"/>
  <c r="M79" i="18"/>
  <c r="M99" i="18"/>
  <c r="M150" i="18"/>
  <c r="M8" i="18"/>
  <c r="M126" i="18"/>
  <c r="M17" i="18"/>
  <c r="M102" i="18"/>
  <c r="M68" i="18"/>
  <c r="M19" i="18"/>
  <c r="M139" i="18"/>
  <c r="M162" i="18"/>
  <c r="M133" i="18"/>
  <c r="M175" i="18"/>
  <c r="M64" i="18"/>
  <c r="M159" i="18"/>
  <c r="M29" i="18"/>
  <c r="M144" i="18"/>
  <c r="M34" i="18"/>
  <c r="M96" i="18"/>
  <c r="M151" i="18"/>
  <c r="M25" i="18"/>
  <c r="M118" i="18"/>
  <c r="M132" i="18"/>
  <c r="M40" i="18"/>
  <c r="M124" i="18"/>
  <c r="M24" i="18"/>
  <c r="M134" i="18"/>
  <c r="M11" i="18"/>
  <c r="M12" i="18"/>
  <c r="M45" i="18"/>
  <c r="M89" i="18"/>
  <c r="M91" i="18"/>
  <c r="M48" i="18"/>
  <c r="M54" i="18"/>
  <c r="M15" i="18"/>
  <c r="M168" i="18"/>
  <c r="M77" i="18"/>
  <c r="M165" i="18"/>
  <c r="M39" i="18"/>
  <c r="M117" i="18"/>
  <c r="M9" i="18"/>
  <c r="M104" i="18"/>
  <c r="M156" i="18"/>
  <c r="M20" i="18"/>
  <c r="M103" i="18"/>
  <c r="M50" i="18"/>
  <c r="M149" i="18"/>
  <c r="M27" i="18"/>
  <c r="M173" i="18"/>
  <c r="M5" i="18"/>
  <c r="H267" i="12"/>
  <c r="I270" i="12" s="1"/>
  <c r="H160" i="12"/>
  <c r="H165" i="12"/>
  <c r="H159" i="12"/>
  <c r="H174" i="12"/>
  <c r="H55" i="12"/>
  <c r="H257" i="12"/>
  <c r="H16" i="12"/>
  <c r="H182" i="12"/>
  <c r="H26" i="12"/>
  <c r="H145" i="12"/>
  <c r="H128" i="12"/>
  <c r="H100" i="12"/>
  <c r="H73" i="12"/>
  <c r="H202" i="12"/>
  <c r="H180" i="12"/>
  <c r="H58" i="12"/>
  <c r="H157" i="12"/>
  <c r="H111" i="12"/>
  <c r="H32" i="12"/>
  <c r="H9" i="12"/>
  <c r="H11" i="12"/>
  <c r="H28" i="12"/>
  <c r="H109" i="12"/>
  <c r="H24" i="12"/>
  <c r="H12" i="12"/>
  <c r="H84" i="12"/>
  <c r="H179" i="12"/>
  <c r="H85" i="12"/>
  <c r="H33" i="12"/>
  <c r="H201" i="12"/>
  <c r="H119" i="12"/>
  <c r="H134" i="12"/>
  <c r="H87" i="12"/>
  <c r="H185" i="12"/>
  <c r="H148" i="12"/>
  <c r="H218" i="12"/>
  <c r="H96" i="12"/>
  <c r="H136" i="12"/>
  <c r="H45" i="12"/>
  <c r="H72" i="12"/>
  <c r="H74" i="12"/>
  <c r="H203" i="12"/>
  <c r="H89" i="12"/>
  <c r="H183" i="12"/>
  <c r="H104" i="12"/>
  <c r="H69" i="12"/>
  <c r="H237" i="12"/>
  <c r="H131" i="12"/>
  <c r="H215" i="12"/>
  <c r="H17" i="12"/>
  <c r="H105" i="12"/>
  <c r="H256" i="12"/>
  <c r="H150" i="12"/>
  <c r="H262" i="12"/>
  <c r="H25" i="12"/>
  <c r="H254" i="12"/>
  <c r="Q105" i="18"/>
  <c r="Q117" i="18"/>
  <c r="Q112" i="18"/>
  <c r="N140" i="18"/>
  <c r="Q135" i="18"/>
  <c r="Q64" i="18"/>
  <c r="N19" i="18"/>
  <c r="F46" i="21"/>
  <c r="F98" i="21"/>
  <c r="N170" i="18"/>
  <c r="Q118" i="18"/>
  <c r="Q69" i="18"/>
  <c r="Q165" i="18"/>
  <c r="Q136" i="18"/>
  <c r="Q70" i="18"/>
  <c r="N38" i="18"/>
  <c r="Q111" i="18"/>
  <c r="Q88" i="18"/>
  <c r="F75" i="21"/>
  <c r="N37" i="18"/>
  <c r="N62" i="18"/>
  <c r="N44" i="18"/>
  <c r="F107" i="21"/>
  <c r="N147" i="18"/>
  <c r="F49" i="21"/>
  <c r="Q160" i="18"/>
  <c r="Q63" i="18"/>
  <c r="Q130" i="18"/>
  <c r="Q87" i="18"/>
  <c r="M36" i="18"/>
  <c r="H207" i="12"/>
  <c r="H112" i="12"/>
  <c r="H206" i="12"/>
  <c r="U258" i="14"/>
  <c r="M214" i="12" s="1"/>
  <c r="U214" i="14"/>
  <c r="M170" i="12" s="1"/>
  <c r="U228" i="14"/>
  <c r="M184" i="12" s="1"/>
  <c r="U273" i="14"/>
  <c r="M229" i="12" s="1"/>
  <c r="U254" i="14"/>
  <c r="M210" i="12" s="1"/>
  <c r="U211" i="14"/>
  <c r="M167" i="12" s="1"/>
  <c r="U286" i="14"/>
  <c r="M242" i="12" s="1"/>
  <c r="U246" i="14"/>
  <c r="M202" i="12" s="1"/>
  <c r="H101" i="12"/>
  <c r="H106" i="12"/>
  <c r="H208" i="12"/>
  <c r="H4" i="12"/>
  <c r="H127" i="12"/>
  <c r="H224" i="12"/>
  <c r="H263" i="12"/>
  <c r="H125" i="12"/>
  <c r="U294" i="14"/>
  <c r="M250" i="12" s="1"/>
  <c r="U241" i="14"/>
  <c r="M197" i="12" s="1"/>
  <c r="U297" i="14"/>
  <c r="M253" i="12" s="1"/>
  <c r="U284" i="14"/>
  <c r="M240" i="12" s="1"/>
  <c r="U217" i="14"/>
  <c r="M173" i="12" s="1"/>
  <c r="U282" i="14"/>
  <c r="M238" i="12" s="1"/>
  <c r="U305" i="14"/>
  <c r="M261" i="12" s="1"/>
  <c r="Q45" i="18"/>
  <c r="F102" i="21"/>
  <c r="Q46" i="18"/>
  <c r="Q93" i="18"/>
  <c r="N152" i="18"/>
  <c r="Q94" i="18"/>
  <c r="F118" i="21"/>
  <c r="N151" i="18"/>
  <c r="F91" i="21"/>
  <c r="Q58" i="18"/>
  <c r="N68" i="18"/>
  <c r="Q123" i="18"/>
  <c r="F28" i="21"/>
  <c r="N98" i="18"/>
  <c r="Q57" i="18"/>
  <c r="Q155" i="18"/>
  <c r="F32" i="21"/>
  <c r="F45" i="21"/>
  <c r="N134" i="18"/>
  <c r="Q137" i="18"/>
  <c r="N8" i="18"/>
  <c r="N73" i="18"/>
  <c r="Q106" i="18"/>
  <c r="Q154" i="18"/>
  <c r="F78" i="21"/>
  <c r="N20" i="18"/>
  <c r="F39" i="21"/>
  <c r="N61" i="18"/>
  <c r="N131" i="18"/>
  <c r="N13" i="18"/>
  <c r="N14" i="18"/>
  <c r="N56" i="18"/>
  <c r="N55" i="18"/>
  <c r="N118" i="18"/>
  <c r="Q153" i="18"/>
  <c r="Q75" i="18"/>
  <c r="Q76" i="18"/>
  <c r="N21" i="18"/>
  <c r="N172" i="18"/>
  <c r="Q97" i="18"/>
  <c r="N110" i="18"/>
  <c r="F41" i="21"/>
  <c r="F76" i="21"/>
  <c r="F93" i="21"/>
  <c r="F97" i="21"/>
  <c r="F104" i="21"/>
  <c r="R160" i="8"/>
  <c r="F55" i="21"/>
  <c r="U242" i="14"/>
  <c r="M198" i="12" s="1"/>
  <c r="U310" i="14"/>
  <c r="M266" i="12" s="1"/>
  <c r="U270" i="14"/>
  <c r="M226" i="12" s="1"/>
  <c r="F34" i="21"/>
  <c r="R182" i="8"/>
  <c r="Q51" i="18"/>
  <c r="F60" i="21"/>
  <c r="F116" i="21"/>
  <c r="N43" i="18"/>
  <c r="Q52" i="18"/>
  <c r="F112" i="21"/>
  <c r="Q43" i="18"/>
  <c r="Q150" i="18"/>
  <c r="F61" i="21"/>
  <c r="N93" i="18"/>
  <c r="Q77" i="18"/>
  <c r="R183" i="8"/>
  <c r="N16" i="18"/>
  <c r="N108" i="18"/>
  <c r="N67" i="18"/>
  <c r="Q107" i="18"/>
  <c r="Q54" i="18"/>
  <c r="U238" i="14"/>
  <c r="M194" i="12" s="1"/>
  <c r="U244" i="14"/>
  <c r="M200" i="12" s="1"/>
  <c r="N171" i="18"/>
  <c r="F23" i="21"/>
  <c r="N119" i="18"/>
  <c r="R252" i="8"/>
  <c r="N137" i="18"/>
  <c r="F83" i="21"/>
  <c r="F40" i="21"/>
  <c r="N32" i="18"/>
  <c r="F74" i="21"/>
  <c r="Q81" i="18"/>
  <c r="F108" i="21"/>
  <c r="Q89" i="18"/>
  <c r="Q82" i="18"/>
  <c r="N28" i="18"/>
  <c r="Q147" i="18"/>
  <c r="Q171" i="18"/>
  <c r="Q148" i="18"/>
  <c r="R250" i="8"/>
  <c r="R174" i="8"/>
  <c r="F114" i="21"/>
  <c r="Q172" i="18"/>
  <c r="S104" i="5"/>
  <c r="H147" i="12"/>
  <c r="H209" i="12"/>
  <c r="H122" i="12"/>
  <c r="H223" i="12"/>
  <c r="H220" i="12"/>
  <c r="H233" i="12"/>
  <c r="H102" i="12"/>
  <c r="H41" i="12"/>
  <c r="U260" i="14"/>
  <c r="M216" i="12" s="1"/>
  <c r="Q98" i="18"/>
  <c r="Q95" i="18"/>
  <c r="N69" i="18"/>
  <c r="Q173" i="18"/>
  <c r="Q120" i="18"/>
  <c r="H78" i="12"/>
  <c r="H245" i="12"/>
  <c r="H141" i="12"/>
  <c r="H210" i="12"/>
  <c r="H93" i="12"/>
  <c r="H118" i="12"/>
  <c r="M21" i="18"/>
  <c r="M43" i="18"/>
  <c r="M167" i="18"/>
  <c r="M157" i="18"/>
  <c r="M112" i="18"/>
  <c r="H126" i="12"/>
  <c r="H137" i="12"/>
  <c r="H241" i="12"/>
  <c r="H121" i="12"/>
  <c r="M142" i="18"/>
  <c r="M166" i="18"/>
  <c r="M4" i="18"/>
  <c r="M72" i="18"/>
  <c r="M141" i="18"/>
  <c r="M155" i="18"/>
  <c r="M154" i="18"/>
  <c r="M148" i="18"/>
  <c r="M114" i="18"/>
  <c r="H37" i="12"/>
  <c r="H42" i="12"/>
  <c r="U311" i="14"/>
  <c r="M267" i="12" s="1"/>
  <c r="U226" i="14"/>
  <c r="M182" i="12" s="1"/>
  <c r="U292" i="14"/>
  <c r="M248" i="12" s="1"/>
  <c r="U261" i="14"/>
  <c r="M217" i="12" s="1"/>
  <c r="U212" i="14"/>
  <c r="M168" i="12" s="1"/>
  <c r="Q53" i="18"/>
  <c r="Q108" i="18"/>
  <c r="N90" i="18"/>
  <c r="Q168" i="18"/>
  <c r="N135" i="18"/>
  <c r="R172" i="8"/>
  <c r="N158" i="18"/>
  <c r="N96" i="18"/>
  <c r="Q114" i="18"/>
  <c r="N121" i="18"/>
  <c r="Q131" i="18"/>
  <c r="Q161" i="18"/>
  <c r="Q110" i="18"/>
  <c r="R186" i="8"/>
  <c r="S144" i="5"/>
  <c r="N105" i="18"/>
  <c r="N76" i="18"/>
  <c r="N75" i="18"/>
  <c r="R260" i="8"/>
  <c r="N136" i="18"/>
  <c r="R185" i="8"/>
  <c r="R171" i="8"/>
  <c r="N125" i="18"/>
  <c r="R210" i="8"/>
  <c r="R212" i="8"/>
  <c r="R257" i="8"/>
  <c r="G122" i="8"/>
  <c r="M122" i="8" s="1"/>
  <c r="F103" i="21"/>
  <c r="F59" i="21"/>
  <c r="N120" i="18"/>
  <c r="S139" i="5"/>
  <c r="N82" i="18"/>
  <c r="Q42" i="18"/>
  <c r="N132" i="18"/>
  <c r="N97" i="18"/>
  <c r="S146" i="5"/>
  <c r="N34" i="18"/>
  <c r="N126" i="18"/>
  <c r="N29" i="18"/>
  <c r="F79" i="21"/>
  <c r="F29" i="21"/>
  <c r="N35" i="18"/>
  <c r="F27" i="21"/>
  <c r="S89" i="5"/>
  <c r="S114" i="5"/>
  <c r="F109" i="21"/>
  <c r="S183" i="5"/>
  <c r="Q66" i="18"/>
  <c r="N41" i="18"/>
  <c r="Q56" i="18"/>
  <c r="N114" i="18"/>
  <c r="Q175" i="18"/>
  <c r="N95" i="18"/>
  <c r="Q91" i="18"/>
  <c r="N138" i="18"/>
  <c r="R231" i="8"/>
  <c r="N161" i="18"/>
  <c r="N113" i="18"/>
  <c r="F25" i="21"/>
  <c r="Q96" i="18"/>
  <c r="M128" i="18"/>
  <c r="M153" i="18"/>
  <c r="M37" i="18"/>
  <c r="M172" i="18"/>
  <c r="H138" i="12"/>
  <c r="H97" i="12"/>
  <c r="H34" i="12"/>
  <c r="H250" i="12"/>
  <c r="H186" i="12"/>
  <c r="H211" i="12"/>
  <c r="H238" i="12"/>
  <c r="H38" i="12"/>
  <c r="U300" i="14"/>
  <c r="M256" i="12" s="1"/>
  <c r="U220" i="14"/>
  <c r="M176" i="12" s="1"/>
  <c r="U229" i="14"/>
  <c r="M185" i="12" s="1"/>
  <c r="U234" i="14"/>
  <c r="M190" i="12" s="1"/>
  <c r="U293" i="14"/>
  <c r="M249" i="12" s="1"/>
  <c r="Q84" i="18"/>
  <c r="F67" i="21"/>
  <c r="R238" i="8"/>
  <c r="N57" i="18"/>
  <c r="N124" i="18"/>
  <c r="N84" i="18"/>
  <c r="N89" i="18"/>
  <c r="N102" i="18"/>
  <c r="N176" i="18"/>
  <c r="O179" i="18" s="1"/>
  <c r="M169" i="18"/>
  <c r="M120" i="18"/>
  <c r="M92" i="18"/>
  <c r="M171" i="18"/>
  <c r="M41" i="18"/>
  <c r="M143" i="18"/>
  <c r="M101" i="18"/>
  <c r="M76" i="18"/>
  <c r="M116" i="18"/>
  <c r="M164" i="18"/>
  <c r="S128" i="5"/>
  <c r="S148" i="5"/>
  <c r="S161" i="5"/>
  <c r="S150" i="5"/>
  <c r="S155" i="5"/>
  <c r="S175" i="5"/>
  <c r="S163" i="5"/>
  <c r="D239" i="6"/>
  <c r="D238" i="6" s="1"/>
  <c r="D237" i="6" s="1"/>
  <c r="D236" i="6" s="1"/>
  <c r="D235" i="6" s="1"/>
  <c r="D234" i="6" s="1"/>
  <c r="N4" i="18"/>
  <c r="R167" i="8"/>
  <c r="R228" i="8"/>
  <c r="R190" i="8"/>
  <c r="F95" i="21"/>
  <c r="F100" i="21"/>
  <c r="R198" i="8"/>
  <c r="F82" i="21"/>
  <c r="Q157" i="18"/>
  <c r="N86" i="18"/>
  <c r="F119" i="21"/>
  <c r="Q307" i="3"/>
  <c r="Q92" i="18"/>
  <c r="Q49" i="18"/>
  <c r="Q306" i="3"/>
  <c r="N58" i="18"/>
  <c r="N91" i="18"/>
  <c r="R219" i="8"/>
  <c r="N159" i="18"/>
  <c r="R243" i="8"/>
  <c r="N83" i="18"/>
  <c r="M119" i="18"/>
  <c r="M152" i="18"/>
  <c r="M108" i="18"/>
  <c r="M10" i="18"/>
  <c r="M140" i="18"/>
  <c r="M160" i="18"/>
  <c r="M170" i="18"/>
  <c r="M135" i="18"/>
  <c r="M69" i="18"/>
  <c r="M85" i="18"/>
  <c r="M13" i="18"/>
  <c r="M16" i="18"/>
  <c r="M23" i="18"/>
  <c r="M42" i="18"/>
  <c r="M28" i="18"/>
  <c r="M38" i="18"/>
  <c r="H242" i="12"/>
  <c r="H243" i="12"/>
  <c r="H83" i="12"/>
  <c r="U227" i="14"/>
  <c r="M183" i="12" s="1"/>
  <c r="U237" i="14"/>
  <c r="M193" i="12" s="1"/>
  <c r="U243" i="14"/>
  <c r="M199" i="12" s="1"/>
  <c r="U307" i="14"/>
  <c r="M263" i="12" s="1"/>
  <c r="U283" i="14"/>
  <c r="M239" i="12" s="1"/>
  <c r="U236" i="14"/>
  <c r="M192" i="12" s="1"/>
  <c r="U274" i="14"/>
  <c r="M230" i="12" s="1"/>
  <c r="U308" i="14"/>
  <c r="M264" i="12" s="1"/>
  <c r="U213" i="14"/>
  <c r="M169" i="12" s="1"/>
  <c r="U235" i="14"/>
  <c r="M191" i="12" s="1"/>
  <c r="U299" i="14"/>
  <c r="M255" i="12" s="1"/>
  <c r="U276" i="14"/>
  <c r="M232" i="12" s="1"/>
  <c r="P82" i="14"/>
  <c r="U82" i="14" s="1"/>
  <c r="M38" i="12" s="1"/>
  <c r="R254" i="8"/>
  <c r="N142" i="18"/>
  <c r="R175" i="8"/>
  <c r="R237" i="8"/>
  <c r="N101" i="18"/>
  <c r="F89" i="21"/>
  <c r="F77" i="21"/>
  <c r="F73" i="21"/>
  <c r="R203" i="8"/>
  <c r="N65" i="18"/>
  <c r="S91" i="5"/>
  <c r="N123" i="18"/>
  <c r="N139" i="18"/>
  <c r="R134" i="8"/>
  <c r="S159" i="5"/>
  <c r="N81" i="18"/>
  <c r="S110" i="5"/>
  <c r="S106" i="5"/>
  <c r="R204" i="8"/>
  <c r="S130" i="5"/>
  <c r="R145" i="8"/>
  <c r="N87" i="18"/>
  <c r="Q116" i="18"/>
  <c r="N106" i="18"/>
  <c r="R168" i="8"/>
  <c r="N78" i="18"/>
  <c r="R130" i="8"/>
  <c r="N144" i="18"/>
  <c r="R256" i="8"/>
  <c r="S129" i="5"/>
  <c r="F101" i="21"/>
  <c r="F64" i="21"/>
  <c r="U290" i="14"/>
  <c r="M246" i="12" s="1"/>
  <c r="U275" i="14"/>
  <c r="M231" i="12" s="1"/>
  <c r="U252" i="14"/>
  <c r="M208" i="12" s="1"/>
  <c r="U218" i="14"/>
  <c r="M174" i="12" s="1"/>
  <c r="U245" i="14"/>
  <c r="M201" i="12" s="1"/>
  <c r="U266" i="14"/>
  <c r="M222" i="12" s="1"/>
  <c r="U253" i="14"/>
  <c r="M209" i="12" s="1"/>
  <c r="U309" i="14"/>
  <c r="M265" i="12" s="1"/>
  <c r="U268" i="14"/>
  <c r="M224" i="12" s="1"/>
  <c r="U219" i="14"/>
  <c r="M175" i="12" s="1"/>
  <c r="U269" i="14"/>
  <c r="M225" i="12" s="1"/>
  <c r="U277" i="14"/>
  <c r="M233" i="12" s="1"/>
  <c r="N18" i="18"/>
  <c r="N129" i="18"/>
  <c r="N23" i="18"/>
  <c r="S167" i="5"/>
  <c r="N150" i="18"/>
  <c r="Q61" i="18"/>
  <c r="N70" i="18"/>
  <c r="S165" i="5"/>
  <c r="R176" i="8"/>
  <c r="N155" i="18"/>
  <c r="S149" i="5"/>
  <c r="R208" i="8"/>
  <c r="R227" i="8"/>
  <c r="Q125" i="18"/>
  <c r="Q80" i="18"/>
  <c r="Q72" i="18"/>
  <c r="Q113" i="18"/>
  <c r="Q127" i="18"/>
  <c r="Q162" i="18"/>
  <c r="R166" i="8"/>
  <c r="N17" i="18"/>
  <c r="Q101" i="18"/>
  <c r="N66" i="18"/>
  <c r="N156" i="18"/>
  <c r="F113" i="21"/>
  <c r="Q124" i="18"/>
  <c r="R244" i="8"/>
  <c r="N53" i="18"/>
  <c r="N36" i="18"/>
  <c r="N148" i="18"/>
  <c r="Q146" i="18"/>
  <c r="Q38" i="18"/>
  <c r="N77" i="18"/>
  <c r="N6" i="18"/>
  <c r="S90" i="5"/>
  <c r="N64" i="18"/>
  <c r="S145" i="5"/>
  <c r="R230" i="8"/>
  <c r="F106" i="21"/>
  <c r="S127" i="5"/>
  <c r="N24" i="18"/>
  <c r="S94" i="5"/>
  <c r="R195" i="8"/>
  <c r="Q134" i="18"/>
  <c r="N12" i="18"/>
  <c r="N128" i="18"/>
  <c r="Q36" i="18"/>
  <c r="Q119" i="18"/>
  <c r="N100" i="18"/>
  <c r="R189" i="8"/>
  <c r="N48" i="18"/>
  <c r="N47" i="18"/>
  <c r="S162" i="5"/>
  <c r="N112" i="18"/>
  <c r="F99" i="21"/>
  <c r="R177" i="8"/>
  <c r="N109" i="18"/>
  <c r="R133" i="8"/>
  <c r="S166" i="5"/>
  <c r="R209" i="8"/>
  <c r="S123" i="5"/>
  <c r="F71" i="21"/>
  <c r="R263" i="8"/>
  <c r="R131" i="8"/>
  <c r="S109" i="5"/>
  <c r="N71" i="18"/>
  <c r="R220" i="8"/>
  <c r="F63" i="21"/>
  <c r="S113" i="5"/>
  <c r="R251" i="8"/>
  <c r="Q39" i="18"/>
  <c r="F51" i="21"/>
  <c r="S132" i="5"/>
  <c r="S98" i="5"/>
  <c r="R126" i="8"/>
  <c r="F110" i="21"/>
  <c r="F120" i="21"/>
  <c r="S95" i="5"/>
  <c r="Q44" i="18"/>
  <c r="N117" i="18"/>
  <c r="Q47" i="18"/>
  <c r="R169" i="8"/>
  <c r="S131" i="5"/>
  <c r="N173" i="18"/>
  <c r="N9" i="18"/>
  <c r="Q48" i="18"/>
  <c r="N54" i="18"/>
  <c r="R205" i="8"/>
  <c r="N149" i="18"/>
  <c r="S170" i="5"/>
  <c r="F58" i="21"/>
  <c r="N7" i="18"/>
  <c r="R179" i="8"/>
  <c r="R140" i="8"/>
  <c r="R124" i="8"/>
  <c r="R170" i="8"/>
  <c r="Q71" i="18"/>
  <c r="Q62" i="18"/>
  <c r="R188" i="8"/>
  <c r="N162" i="18"/>
  <c r="R154" i="8"/>
  <c r="S134" i="5"/>
  <c r="N127" i="18"/>
  <c r="N130" i="18"/>
  <c r="R236" i="8"/>
  <c r="F47" i="21"/>
  <c r="S142" i="5"/>
  <c r="R155" i="8"/>
  <c r="R150" i="8"/>
  <c r="R146" i="8"/>
  <c r="R164" i="8"/>
  <c r="N133" i="18"/>
  <c r="Q122" i="18"/>
  <c r="R143" i="8"/>
  <c r="Q90" i="18"/>
  <c r="S143" i="5"/>
  <c r="Q83" i="18"/>
  <c r="Q138" i="18"/>
  <c r="N25" i="18"/>
  <c r="R141" i="8"/>
  <c r="N49" i="18"/>
  <c r="N163" i="18"/>
  <c r="M132" i="8"/>
  <c r="F66" i="21"/>
  <c r="R224" i="8"/>
  <c r="Q132" i="18"/>
  <c r="N33" i="18"/>
  <c r="S126" i="5"/>
  <c r="U298" i="14"/>
  <c r="M254" i="12" s="1"/>
  <c r="U259" i="14"/>
  <c r="M215" i="12" s="1"/>
  <c r="U251" i="14"/>
  <c r="M207" i="12" s="1"/>
  <c r="U306" i="14"/>
  <c r="M262" i="12" s="1"/>
  <c r="S171" i="5"/>
  <c r="Q102" i="18"/>
  <c r="R199" i="8"/>
  <c r="R194" i="8"/>
  <c r="Q55" i="18"/>
  <c r="R193" i="8"/>
  <c r="N94" i="18"/>
  <c r="R206" i="8"/>
  <c r="Q126" i="18"/>
  <c r="R156" i="8"/>
  <c r="Q308" i="3"/>
  <c r="N26" i="18"/>
  <c r="R180" i="8"/>
  <c r="R235" i="8"/>
  <c r="R248" i="8"/>
  <c r="N15" i="18"/>
  <c r="N59" i="18"/>
  <c r="N5" i="18"/>
  <c r="S92" i="5"/>
  <c r="R191" i="8"/>
  <c r="R247" i="8"/>
  <c r="N174" i="18"/>
  <c r="R158" i="8"/>
  <c r="S87" i="5"/>
  <c r="S180" i="5"/>
  <c r="N157" i="18"/>
  <c r="S177" i="5"/>
  <c r="N164" i="18"/>
  <c r="R132" i="8"/>
  <c r="S174" i="5"/>
  <c r="S135" i="5"/>
  <c r="R127" i="8"/>
  <c r="S88" i="5"/>
  <c r="N175" i="18"/>
  <c r="N52" i="18"/>
  <c r="Q143" i="18"/>
  <c r="S102" i="5"/>
  <c r="S152" i="5"/>
  <c r="S115" i="5"/>
  <c r="S172" i="5"/>
  <c r="Q115" i="18"/>
  <c r="S125" i="5"/>
  <c r="M156" i="8"/>
  <c r="S93" i="5"/>
  <c r="S119" i="5"/>
  <c r="S117" i="5"/>
  <c r="F43" i="21"/>
  <c r="R157" i="8"/>
  <c r="S121" i="5"/>
  <c r="M142" i="8"/>
  <c r="R240" i="8"/>
  <c r="N167" i="18"/>
  <c r="S179" i="5"/>
  <c r="R137" i="8"/>
  <c r="N31" i="18"/>
  <c r="N30" i="18"/>
  <c r="R255" i="8"/>
  <c r="N22" i="18"/>
  <c r="R223" i="8"/>
  <c r="Q140" i="18"/>
  <c r="O62" i="5"/>
  <c r="R229" i="8"/>
  <c r="R264" i="8"/>
  <c r="S267" i="8" s="1"/>
  <c r="N169" i="18"/>
  <c r="S99" i="5"/>
  <c r="S100" i="5"/>
  <c r="F24" i="21"/>
  <c r="R149" i="8"/>
  <c r="Q65" i="18"/>
  <c r="Q156" i="18"/>
  <c r="R200" i="8"/>
  <c r="R253" i="8"/>
  <c r="R207" i="8"/>
  <c r="H113" i="12"/>
  <c r="H255" i="12"/>
  <c r="H75" i="12"/>
  <c r="H107" i="12"/>
  <c r="H253" i="12"/>
  <c r="H86" i="12"/>
  <c r="H158" i="12"/>
  <c r="H35" i="12"/>
  <c r="R162" i="8"/>
  <c r="N168" i="18"/>
  <c r="N85" i="18"/>
  <c r="N111" i="18"/>
  <c r="R142" i="8"/>
  <c r="N39" i="18"/>
  <c r="S164" i="5"/>
  <c r="N107" i="18"/>
  <c r="N92" i="18"/>
  <c r="M144" i="8"/>
  <c r="R144" i="8"/>
  <c r="N143" i="18"/>
  <c r="S154" i="5"/>
  <c r="M152" i="8"/>
  <c r="R153" i="8"/>
  <c r="N153" i="18"/>
  <c r="N154" i="18"/>
  <c r="R234" i="8"/>
  <c r="R163" i="8"/>
  <c r="R187" i="8"/>
  <c r="N99" i="18"/>
  <c r="R151" i="8"/>
  <c r="R249" i="8"/>
  <c r="M150" i="8"/>
  <c r="R152" i="8"/>
  <c r="N74" i="18"/>
  <c r="N160" i="18"/>
  <c r="N42" i="18"/>
  <c r="M30" i="18"/>
  <c r="M31" i="18"/>
  <c r="H49" i="12"/>
  <c r="H50" i="12"/>
  <c r="H246" i="12"/>
  <c r="H247" i="12"/>
  <c r="H54" i="12"/>
  <c r="H53" i="12"/>
  <c r="H265" i="12"/>
  <c r="H266" i="12"/>
  <c r="H18" i="12"/>
  <c r="H39" i="12"/>
  <c r="H40" i="12"/>
  <c r="H151" i="12"/>
  <c r="H152" i="12"/>
  <c r="H62" i="12"/>
  <c r="H61" i="12"/>
  <c r="H227" i="12"/>
  <c r="H228" i="12"/>
  <c r="H79" i="12"/>
  <c r="H80" i="12"/>
  <c r="H216" i="12"/>
  <c r="H124" i="12"/>
  <c r="H123" i="12"/>
  <c r="H66" i="12"/>
  <c r="H149" i="12"/>
  <c r="H19" i="12"/>
  <c r="H20" i="12"/>
  <c r="H130" i="12"/>
  <c r="H36" i="12"/>
  <c r="H27" i="12"/>
  <c r="H10" i="12"/>
  <c r="H103" i="12"/>
  <c r="H132" i="12"/>
  <c r="H59" i="12"/>
  <c r="H60" i="12"/>
  <c r="H30" i="12"/>
  <c r="H94" i="12"/>
  <c r="H95" i="12"/>
  <c r="H6" i="12"/>
  <c r="H7" i="12"/>
  <c r="H169" i="12"/>
  <c r="H168" i="12"/>
  <c r="H98" i="12"/>
  <c r="H99" i="12"/>
  <c r="H190" i="12"/>
  <c r="H191" i="12"/>
  <c r="H155" i="12"/>
  <c r="H156" i="12"/>
  <c r="H56" i="12"/>
  <c r="H57" i="12"/>
  <c r="H143" i="12"/>
  <c r="H144" i="12"/>
  <c r="H92" i="12"/>
  <c r="H91" i="12"/>
  <c r="H142" i="12"/>
  <c r="H234" i="12"/>
  <c r="H235" i="12"/>
  <c r="H162" i="12"/>
  <c r="H161" i="12"/>
  <c r="H47" i="12"/>
  <c r="H46" i="12"/>
  <c r="H76" i="12"/>
  <c r="H14" i="12"/>
  <c r="H15" i="12"/>
  <c r="H164" i="12"/>
  <c r="H163" i="12"/>
  <c r="H114" i="12"/>
  <c r="H115" i="12"/>
  <c r="H170" i="12"/>
  <c r="H171" i="12"/>
  <c r="H31" i="12"/>
  <c r="H82" i="12"/>
  <c r="H81" i="12"/>
  <c r="H70" i="12"/>
  <c r="H71" i="12"/>
  <c r="H146" i="12"/>
  <c r="H52" i="12"/>
  <c r="H51" i="12"/>
  <c r="H116" i="12"/>
  <c r="H117" i="12"/>
  <c r="H90" i="12"/>
  <c r="H140" i="12"/>
  <c r="H139" i="12"/>
  <c r="H153" i="12"/>
  <c r="H154" i="12"/>
  <c r="H230" i="12"/>
  <c r="H231" i="12"/>
  <c r="H108" i="12"/>
  <c r="H22" i="12"/>
  <c r="H23" i="12"/>
  <c r="H135" i="12"/>
  <c r="Q149" i="18"/>
  <c r="Q37" i="18"/>
  <c r="S151" i="5"/>
  <c r="S147" i="5"/>
  <c r="R233" i="8"/>
  <c r="N40" i="18"/>
  <c r="S107" i="5"/>
  <c r="S111" i="5"/>
  <c r="R129" i="8"/>
  <c r="Q59" i="18"/>
  <c r="Q60" i="18"/>
  <c r="S168" i="5"/>
  <c r="R128" i="8"/>
  <c r="M129" i="8"/>
  <c r="F26" i="21"/>
  <c r="F30" i="21"/>
  <c r="S182" i="5"/>
  <c r="R258" i="8"/>
  <c r="R259" i="8"/>
  <c r="M136" i="8"/>
  <c r="R136" i="8"/>
  <c r="S97" i="5"/>
  <c r="R192" i="8"/>
  <c r="R239" i="8"/>
  <c r="N166" i="18"/>
  <c r="N165" i="18"/>
  <c r="S176" i="5"/>
  <c r="S160" i="5"/>
  <c r="S138" i="5"/>
  <c r="S124" i="5"/>
  <c r="F105" i="21"/>
  <c r="S103" i="5"/>
  <c r="R173" i="8"/>
  <c r="F70" i="21"/>
  <c r="R196" i="8"/>
  <c r="R197" i="8"/>
  <c r="R139" i="8"/>
  <c r="R138" i="8"/>
  <c r="M138" i="8"/>
  <c r="R184" i="8"/>
  <c r="F80" i="21"/>
  <c r="N45" i="18"/>
  <c r="F68" i="21"/>
  <c r="F72" i="21"/>
  <c r="N122" i="18"/>
  <c r="Q167" i="18"/>
  <c r="Q166" i="18"/>
  <c r="N141" i="18"/>
  <c r="F38" i="21"/>
  <c r="F42" i="21"/>
  <c r="N10" i="18"/>
  <c r="N11" i="18"/>
  <c r="Q99" i="18"/>
  <c r="Q100" i="18"/>
  <c r="Q159" i="18"/>
  <c r="Q158" i="18"/>
  <c r="F86" i="21"/>
  <c r="F90" i="21"/>
  <c r="S153" i="5"/>
  <c r="S157" i="5"/>
  <c r="R178" i="8"/>
  <c r="Q109" i="18"/>
  <c r="Q174" i="18"/>
  <c r="Q67" i="18"/>
  <c r="Q68" i="18"/>
  <c r="Q196" i="3"/>
  <c r="P195" i="3"/>
  <c r="F31" i="21"/>
  <c r="M125" i="8"/>
  <c r="R125" i="8"/>
  <c r="Q73" i="18"/>
  <c r="Q74" i="18"/>
  <c r="S105" i="5"/>
  <c r="S101" i="5"/>
  <c r="S181" i="5"/>
  <c r="Q86" i="18"/>
  <c r="Q85" i="18"/>
  <c r="R217" i="8"/>
  <c r="R218" i="8"/>
  <c r="F115" i="21"/>
  <c r="F111" i="21"/>
  <c r="Q104" i="18"/>
  <c r="Q103" i="18"/>
  <c r="R165" i="8"/>
  <c r="S136" i="5"/>
  <c r="S140" i="5"/>
  <c r="R241" i="8"/>
  <c r="R242" i="8"/>
  <c r="M134" i="8"/>
  <c r="R135" i="8"/>
  <c r="R181" i="8"/>
  <c r="F85" i="21"/>
  <c r="F81" i="21"/>
  <c r="N27" i="18"/>
  <c r="S184" i="5"/>
  <c r="R211" i="8"/>
  <c r="S116" i="5"/>
  <c r="S120" i="5"/>
  <c r="F92" i="21"/>
  <c r="F88" i="21"/>
  <c r="Q144" i="18"/>
  <c r="Q145" i="18"/>
  <c r="F50" i="21"/>
  <c r="F54" i="21"/>
  <c r="S156" i="5"/>
  <c r="S158" i="5"/>
  <c r="F56" i="21"/>
  <c r="F52" i="21"/>
  <c r="Q121" i="18"/>
  <c r="Q78" i="18"/>
  <c r="Q79" i="18"/>
  <c r="S178" i="5"/>
  <c r="N116" i="18"/>
  <c r="N115" i="18"/>
  <c r="Q50" i="18"/>
  <c r="N46" i="18"/>
  <c r="N88" i="18"/>
  <c r="R148" i="8"/>
  <c r="R147" i="8"/>
  <c r="M147" i="8"/>
  <c r="F62" i="21"/>
  <c r="R161" i="8"/>
  <c r="M159" i="8"/>
  <c r="R159" i="8"/>
  <c r="F48" i="21"/>
  <c r="F44" i="21"/>
  <c r="Q170" i="18"/>
  <c r="Q169" i="18"/>
  <c r="Q40" i="18"/>
  <c r="Q41" i="18"/>
  <c r="Q128" i="18"/>
  <c r="Q129" i="18"/>
  <c r="N104" i="18"/>
  <c r="N103" i="18"/>
  <c r="F33" i="21"/>
  <c r="F37" i="21"/>
  <c r="N63" i="18"/>
  <c r="Q176" i="18"/>
  <c r="R225" i="8"/>
  <c r="R226" i="8"/>
  <c r="Q142" i="18"/>
  <c r="Q141" i="18"/>
  <c r="F242" i="6"/>
  <c r="E241" i="6"/>
  <c r="R221" i="8"/>
  <c r="R222" i="8"/>
  <c r="O61" i="5"/>
  <c r="J176" i="6"/>
  <c r="J175" i="6" s="1"/>
  <c r="J174" i="6" s="1"/>
  <c r="R245" i="8"/>
  <c r="R246" i="8"/>
  <c r="R232" i="8"/>
  <c r="Q139" i="18"/>
  <c r="N60" i="18"/>
  <c r="S108" i="5"/>
  <c r="S112" i="5"/>
  <c r="S118" i="5"/>
  <c r="S122" i="5"/>
  <c r="S133" i="5"/>
  <c r="S96" i="5"/>
  <c r="F69" i="21"/>
  <c r="F65" i="21"/>
  <c r="N72" i="18"/>
  <c r="F57" i="21"/>
  <c r="F53" i="21"/>
  <c r="P310" i="3"/>
  <c r="Q309" i="3"/>
  <c r="R202" i="8"/>
  <c r="R201" i="8"/>
  <c r="R262" i="8"/>
  <c r="R261" i="8"/>
  <c r="S169" i="5"/>
  <c r="S173" i="5"/>
  <c r="Q151" i="18"/>
  <c r="Q152" i="18"/>
  <c r="Q133" i="18"/>
  <c r="N50" i="18"/>
  <c r="N51" i="18"/>
  <c r="N80" i="18"/>
  <c r="N79" i="18"/>
  <c r="R213" i="8"/>
  <c r="R214" i="8"/>
  <c r="R216" i="8"/>
  <c r="R215" i="8"/>
  <c r="S141" i="5"/>
  <c r="S137" i="5"/>
  <c r="Q163" i="18"/>
  <c r="Q164" i="18"/>
  <c r="I269" i="12" l="1"/>
  <c r="I167" i="12"/>
  <c r="I200" i="12"/>
  <c r="I195" i="12"/>
  <c r="I178" i="12"/>
  <c r="I177" i="12"/>
  <c r="I176" i="12"/>
  <c r="S266" i="8"/>
  <c r="S265" i="8"/>
  <c r="O188" i="3"/>
  <c r="O187" i="3" s="1"/>
  <c r="O186" i="3" s="1"/>
  <c r="O185" i="3" s="1"/>
  <c r="O184" i="3" s="1"/>
  <c r="O183" i="3" s="1"/>
  <c r="O182" i="3" s="1"/>
  <c r="O181" i="3" s="1"/>
  <c r="O180" i="3" s="1"/>
  <c r="O179" i="3" s="1"/>
  <c r="O178" i="3" s="1"/>
  <c r="O177" i="3" s="1"/>
  <c r="O176" i="3" s="1"/>
  <c r="O175" i="3" s="1"/>
  <c r="O174" i="3" s="1"/>
  <c r="O173" i="3" s="1"/>
  <c r="I187" i="12"/>
  <c r="I203" i="12"/>
  <c r="I261" i="12"/>
  <c r="I260" i="12"/>
  <c r="I175" i="12"/>
  <c r="I198" i="12"/>
  <c r="I194" i="12"/>
  <c r="I69" i="12"/>
  <c r="I199" i="12"/>
  <c r="I258" i="12"/>
  <c r="I201" i="12"/>
  <c r="I215" i="12"/>
  <c r="I207" i="12"/>
  <c r="I14" i="12"/>
  <c r="I208" i="12"/>
  <c r="I252" i="12"/>
  <c r="I70" i="12"/>
  <c r="I120" i="12"/>
  <c r="I65" i="12"/>
  <c r="I264" i="12"/>
  <c r="I259" i="12"/>
  <c r="I182" i="12"/>
  <c r="I197" i="12"/>
  <c r="I196" i="12"/>
  <c r="I263" i="12"/>
  <c r="I254" i="12"/>
  <c r="I185" i="12"/>
  <c r="I89" i="12"/>
  <c r="I180" i="12"/>
  <c r="I181" i="12"/>
  <c r="I90" i="12"/>
  <c r="I205" i="12"/>
  <c r="I179" i="12"/>
  <c r="I220" i="12"/>
  <c r="I129" i="12"/>
  <c r="I183" i="12"/>
  <c r="I112" i="12"/>
  <c r="I122" i="12"/>
  <c r="I221" i="12"/>
  <c r="I134" i="12"/>
  <c r="I74" i="12"/>
  <c r="I174" i="12"/>
  <c r="I184" i="12"/>
  <c r="I265" i="12"/>
  <c r="I113" i="12"/>
  <c r="I202" i="12"/>
  <c r="I27" i="12"/>
  <c r="I26" i="12"/>
  <c r="I262" i="12"/>
  <c r="I111" i="12"/>
  <c r="I219" i="12"/>
  <c r="I204" i="12"/>
  <c r="I106" i="12"/>
  <c r="I222" i="12"/>
  <c r="I160" i="12"/>
  <c r="I206" i="12"/>
  <c r="I75" i="12"/>
  <c r="I240" i="12"/>
  <c r="O147" i="18"/>
  <c r="O173" i="18"/>
  <c r="O148" i="18"/>
  <c r="I225" i="12"/>
  <c r="I226" i="12"/>
  <c r="I186" i="12"/>
  <c r="I127" i="12"/>
  <c r="I107" i="12"/>
  <c r="I210" i="12"/>
  <c r="I188" i="12"/>
  <c r="I224" i="12"/>
  <c r="I189" i="12"/>
  <c r="I223" i="12"/>
  <c r="I148" i="12"/>
  <c r="O172" i="18"/>
  <c r="O120" i="18"/>
  <c r="O98" i="18"/>
  <c r="O121" i="18"/>
  <c r="O69" i="18"/>
  <c r="O44" i="18"/>
  <c r="O59" i="18"/>
  <c r="O70" i="18"/>
  <c r="I43" i="12"/>
  <c r="I121" i="12"/>
  <c r="I209" i="12"/>
  <c r="I251" i="12"/>
  <c r="I241" i="12"/>
  <c r="I102" i="12"/>
  <c r="I211" i="12"/>
  <c r="I44" i="12"/>
  <c r="I35" i="12"/>
  <c r="I212" i="12"/>
  <c r="I128" i="12"/>
  <c r="I138" i="12"/>
  <c r="I139" i="12"/>
  <c r="I60" i="12"/>
  <c r="O38" i="18"/>
  <c r="O58" i="18"/>
  <c r="I87" i="12"/>
  <c r="I84" i="12"/>
  <c r="I85" i="12"/>
  <c r="I166" i="12"/>
  <c r="I250" i="12"/>
  <c r="I234" i="12"/>
  <c r="I214" i="12"/>
  <c r="I213" i="12"/>
  <c r="I45" i="12"/>
  <c r="O114" i="18"/>
  <c r="O137" i="18"/>
  <c r="G81" i="5"/>
  <c r="G121" i="8"/>
  <c r="R122" i="8" s="1"/>
  <c r="S252" i="8"/>
  <c r="R123" i="8"/>
  <c r="S126" i="8" s="1"/>
  <c r="O136" i="18"/>
  <c r="O138" i="18"/>
  <c r="S185" i="8"/>
  <c r="O178" i="18"/>
  <c r="O126" i="18"/>
  <c r="O139" i="18"/>
  <c r="O135" i="18"/>
  <c r="O14" i="18"/>
  <c r="O97" i="18"/>
  <c r="O57" i="18"/>
  <c r="I239" i="12"/>
  <c r="I243" i="12"/>
  <c r="I238" i="12"/>
  <c r="I159" i="12"/>
  <c r="I34" i="12"/>
  <c r="P81" i="14"/>
  <c r="U81" i="14" s="1"/>
  <c r="M37" i="12" s="1"/>
  <c r="S170" i="8"/>
  <c r="O127" i="18"/>
  <c r="O132" i="18"/>
  <c r="O85" i="18"/>
  <c r="S176" i="8"/>
  <c r="O84" i="18"/>
  <c r="O133" i="18"/>
  <c r="O150" i="18"/>
  <c r="O151" i="18"/>
  <c r="O19" i="18"/>
  <c r="O91" i="18"/>
  <c r="O78" i="18"/>
  <c r="S253" i="8"/>
  <c r="S177" i="8"/>
  <c r="O115" i="18"/>
  <c r="I244" i="12"/>
  <c r="I38" i="12"/>
  <c r="I115" i="12"/>
  <c r="I144" i="12"/>
  <c r="I7" i="12"/>
  <c r="I245" i="12"/>
  <c r="I232" i="12"/>
  <c r="I86" i="12"/>
  <c r="I256" i="12"/>
  <c r="I253" i="12"/>
  <c r="I242" i="12"/>
  <c r="I78" i="12"/>
  <c r="O21" i="18"/>
  <c r="O159" i="18"/>
  <c r="S171" i="8"/>
  <c r="O71" i="18"/>
  <c r="O18" i="18"/>
  <c r="O140" i="18"/>
  <c r="O20" i="18"/>
  <c r="O83" i="18"/>
  <c r="O110" i="18"/>
  <c r="O152" i="18"/>
  <c r="O123" i="18"/>
  <c r="S230" i="8"/>
  <c r="O100" i="18"/>
  <c r="S134" i="8"/>
  <c r="S257" i="8"/>
  <c r="S169" i="8"/>
  <c r="S172" i="8"/>
  <c r="S205" i="8"/>
  <c r="O146" i="18"/>
  <c r="S168" i="8"/>
  <c r="O67" i="18"/>
  <c r="O66" i="18"/>
  <c r="S191" i="8"/>
  <c r="O130" i="18"/>
  <c r="O68" i="18"/>
  <c r="O56" i="18"/>
  <c r="S237" i="8"/>
  <c r="O95" i="18"/>
  <c r="S206" i="8"/>
  <c r="O49" i="18"/>
  <c r="S142" i="8"/>
  <c r="O131" i="18"/>
  <c r="O37" i="18"/>
  <c r="O149" i="18"/>
  <c r="O129" i="18"/>
  <c r="O134" i="18"/>
  <c r="O77" i="18"/>
  <c r="O36" i="18"/>
  <c r="O128" i="18"/>
  <c r="O9" i="18"/>
  <c r="O119" i="18"/>
  <c r="O39" i="18"/>
  <c r="O55" i="18"/>
  <c r="O176" i="18"/>
  <c r="S179" i="8"/>
  <c r="O102" i="18"/>
  <c r="O112" i="18"/>
  <c r="O7" i="18"/>
  <c r="O32" i="18"/>
  <c r="O54" i="18"/>
  <c r="S190" i="8"/>
  <c r="S143" i="8"/>
  <c r="S158" i="8"/>
  <c r="O175" i="18"/>
  <c r="O96" i="18"/>
  <c r="O25" i="18"/>
  <c r="S238" i="8"/>
  <c r="O164" i="18"/>
  <c r="O174" i="18"/>
  <c r="O35" i="18"/>
  <c r="O162" i="18"/>
  <c r="O34" i="18"/>
  <c r="O26" i="18"/>
  <c r="O86" i="18"/>
  <c r="S146" i="8"/>
  <c r="S130" i="8"/>
  <c r="O23" i="18"/>
  <c r="S208" i="8"/>
  <c r="S133" i="8"/>
  <c r="S183" i="8"/>
  <c r="O15" i="18"/>
  <c r="S255" i="8"/>
  <c r="O17" i="18"/>
  <c r="O16" i="18"/>
  <c r="O40" i="18"/>
  <c r="O101" i="18"/>
  <c r="S132" i="8"/>
  <c r="S207" i="8"/>
  <c r="O8" i="18"/>
  <c r="S258" i="8"/>
  <c r="S144" i="8"/>
  <c r="O158" i="18"/>
  <c r="O99" i="18"/>
  <c r="S156" i="8"/>
  <c r="O33" i="18"/>
  <c r="S256" i="8"/>
  <c r="O65" i="18"/>
  <c r="S157" i="8"/>
  <c r="S200" i="8"/>
  <c r="O171" i="18"/>
  <c r="O170" i="18"/>
  <c r="O64" i="18"/>
  <c r="O177" i="18"/>
  <c r="O160" i="18"/>
  <c r="S128" i="8"/>
  <c r="S160" i="8"/>
  <c r="O74" i="18"/>
  <c r="O87" i="18"/>
  <c r="O109" i="18"/>
  <c r="O157" i="18"/>
  <c r="O113" i="18"/>
  <c r="O30" i="18"/>
  <c r="O156" i="18"/>
  <c r="S229" i="8"/>
  <c r="O45" i="18"/>
  <c r="O155" i="18"/>
  <c r="O43" i="18"/>
  <c r="O46" i="18"/>
  <c r="O122" i="18"/>
  <c r="S209" i="8"/>
  <c r="S163" i="8"/>
  <c r="S155" i="8"/>
  <c r="S129" i="8"/>
  <c r="O161" i="18"/>
  <c r="O169" i="18"/>
  <c r="S210" i="8"/>
  <c r="S234" i="8"/>
  <c r="O144" i="18"/>
  <c r="S249" i="8"/>
  <c r="S167" i="8"/>
  <c r="O107" i="18"/>
  <c r="O163" i="18"/>
  <c r="O31" i="18"/>
  <c r="S231" i="8"/>
  <c r="S131" i="8"/>
  <c r="S140" i="8"/>
  <c r="S236" i="8"/>
  <c r="S159" i="8"/>
  <c r="S199" i="8"/>
  <c r="O124" i="18"/>
  <c r="S259" i="8"/>
  <c r="O24" i="18"/>
  <c r="O22" i="18"/>
  <c r="S166" i="8"/>
  <c r="S254" i="8"/>
  <c r="I137" i="12"/>
  <c r="I67" i="12"/>
  <c r="I255" i="12"/>
  <c r="I143" i="12"/>
  <c r="I132" i="12"/>
  <c r="I28" i="12"/>
  <c r="I136" i="12"/>
  <c r="I157" i="12"/>
  <c r="I173" i="12"/>
  <c r="I95" i="12"/>
  <c r="I193" i="12"/>
  <c r="I97" i="12"/>
  <c r="I63" i="12"/>
  <c r="I257" i="12"/>
  <c r="I55" i="12"/>
  <c r="I50" i="12"/>
  <c r="I216" i="12"/>
  <c r="I66" i="12"/>
  <c r="I62" i="12"/>
  <c r="I10" i="12"/>
  <c r="I88" i="12"/>
  <c r="I141" i="12"/>
  <c r="I64" i="12"/>
  <c r="I267" i="12"/>
  <c r="I131" i="12"/>
  <c r="I266" i="12"/>
  <c r="I268" i="12"/>
  <c r="I79" i="12"/>
  <c r="I49" i="12"/>
  <c r="I152" i="12"/>
  <c r="I83" i="12"/>
  <c r="I118" i="12"/>
  <c r="I33" i="12"/>
  <c r="S154" i="8"/>
  <c r="O63" i="18"/>
  <c r="S250" i="8"/>
  <c r="S165" i="8"/>
  <c r="S186" i="8"/>
  <c r="S188" i="8"/>
  <c r="S198" i="8"/>
  <c r="O111" i="18"/>
  <c r="O153" i="18"/>
  <c r="O154" i="18"/>
  <c r="O92" i="18"/>
  <c r="O94" i="18"/>
  <c r="O93" i="18"/>
  <c r="O108" i="18"/>
  <c r="S187" i="8"/>
  <c r="S145" i="8"/>
  <c r="S235" i="8"/>
  <c r="S189" i="8"/>
  <c r="O61" i="18"/>
  <c r="S175" i="8"/>
  <c r="S251" i="8"/>
  <c r="O145" i="18"/>
  <c r="S151" i="8"/>
  <c r="O76" i="18"/>
  <c r="O75" i="18"/>
  <c r="S127" i="8"/>
  <c r="O72" i="18"/>
  <c r="O125" i="18"/>
  <c r="S137" i="8"/>
  <c r="S152" i="8"/>
  <c r="S260" i="8"/>
  <c r="S153" i="8"/>
  <c r="I142" i="12"/>
  <c r="I117" i="12"/>
  <c r="I164" i="12"/>
  <c r="I163" i="12"/>
  <c r="I146" i="12"/>
  <c r="I101" i="12"/>
  <c r="I46" i="12"/>
  <c r="I96" i="12"/>
  <c r="I99" i="12"/>
  <c r="I135" i="12"/>
  <c r="I39" i="12"/>
  <c r="I23" i="12"/>
  <c r="I82" i="12"/>
  <c r="I81" i="12"/>
  <c r="I103" i="12"/>
  <c r="I37" i="12"/>
  <c r="I61" i="12"/>
  <c r="I47" i="12"/>
  <c r="I73" i="12"/>
  <c r="I71" i="12"/>
  <c r="I72" i="12"/>
  <c r="I165" i="12"/>
  <c r="I171" i="12"/>
  <c r="I168" i="12"/>
  <c r="I170" i="12"/>
  <c r="I169" i="12"/>
  <c r="I108" i="12"/>
  <c r="I100" i="12"/>
  <c r="I22" i="12"/>
  <c r="I126" i="12"/>
  <c r="I125" i="12"/>
  <c r="I124" i="12"/>
  <c r="I123" i="12"/>
  <c r="I231" i="12"/>
  <c r="I68" i="12"/>
  <c r="I76" i="12"/>
  <c r="I80" i="12"/>
  <c r="I191" i="12"/>
  <c r="I154" i="12"/>
  <c r="I153" i="12"/>
  <c r="I21" i="12"/>
  <c r="I19" i="12"/>
  <c r="I25" i="12"/>
  <c r="I24" i="12"/>
  <c r="I93" i="12"/>
  <c r="I59" i="12"/>
  <c r="I172" i="12"/>
  <c r="I114" i="12"/>
  <c r="I8" i="12"/>
  <c r="I230" i="12"/>
  <c r="I229" i="12"/>
  <c r="I227" i="12"/>
  <c r="I228" i="12"/>
  <c r="I77" i="12"/>
  <c r="I190" i="12"/>
  <c r="I161" i="12"/>
  <c r="I53" i="12"/>
  <c r="I109" i="12"/>
  <c r="I104" i="12"/>
  <c r="I156" i="12"/>
  <c r="I18" i="12"/>
  <c r="I237" i="12"/>
  <c r="I150" i="12"/>
  <c r="I13" i="12"/>
  <c r="I11" i="12"/>
  <c r="I12" i="12"/>
  <c r="I217" i="12"/>
  <c r="I20" i="12"/>
  <c r="I116" i="12"/>
  <c r="I56" i="12"/>
  <c r="I52" i="12"/>
  <c r="I51" i="12"/>
  <c r="I105" i="12"/>
  <c r="I249" i="12"/>
  <c r="I248" i="12"/>
  <c r="I246" i="12"/>
  <c r="I247" i="12"/>
  <c r="I147" i="12"/>
  <c r="I42" i="12"/>
  <c r="I119" i="12"/>
  <c r="I17" i="12"/>
  <c r="I15" i="12"/>
  <c r="I16" i="12"/>
  <c r="I145" i="12"/>
  <c r="I158" i="12"/>
  <c r="I9" i="12"/>
  <c r="I151" i="12"/>
  <c r="I30" i="12"/>
  <c r="I133" i="12"/>
  <c r="I31" i="12"/>
  <c r="I192" i="12"/>
  <c r="I92" i="12"/>
  <c r="I236" i="12"/>
  <c r="I32" i="12"/>
  <c r="I36" i="12"/>
  <c r="I29" i="12"/>
  <c r="I57" i="12"/>
  <c r="I218" i="12"/>
  <c r="I40" i="12"/>
  <c r="I149" i="12"/>
  <c r="I233" i="12"/>
  <c r="I54" i="12"/>
  <c r="I94" i="12"/>
  <c r="I98" i="12"/>
  <c r="I110" i="12"/>
  <c r="I41" i="12"/>
  <c r="I130" i="12"/>
  <c r="I58" i="12"/>
  <c r="I91" i="12"/>
  <c r="I48" i="12"/>
  <c r="I155" i="12"/>
  <c r="I162" i="12"/>
  <c r="I235" i="12"/>
  <c r="I140" i="12"/>
  <c r="S225" i="8"/>
  <c r="S194" i="8"/>
  <c r="S192" i="8"/>
  <c r="S193" i="8"/>
  <c r="S195" i="8"/>
  <c r="O142" i="18"/>
  <c r="O143" i="18"/>
  <c r="O141" i="18"/>
  <c r="S196" i="8"/>
  <c r="S197" i="8"/>
  <c r="O48" i="18"/>
  <c r="O73" i="18"/>
  <c r="S139" i="8"/>
  <c r="O42" i="18"/>
  <c r="O11" i="18"/>
  <c r="S173" i="8"/>
  <c r="S174" i="8"/>
  <c r="O168" i="18"/>
  <c r="O165" i="18"/>
  <c r="O167" i="18"/>
  <c r="O166" i="18"/>
  <c r="O47" i="18"/>
  <c r="O41" i="18"/>
  <c r="S141" i="8"/>
  <c r="S239" i="8"/>
  <c r="S240" i="8"/>
  <c r="S164" i="8"/>
  <c r="S220" i="8"/>
  <c r="S218" i="8"/>
  <c r="S219" i="8"/>
  <c r="O10" i="18"/>
  <c r="S138" i="8"/>
  <c r="O27" i="18"/>
  <c r="S241" i="8"/>
  <c r="S242" i="8"/>
  <c r="S243" i="8"/>
  <c r="S244" i="8"/>
  <c r="S162" i="8"/>
  <c r="S161" i="8"/>
  <c r="O28" i="18"/>
  <c r="S136" i="8"/>
  <c r="S232" i="8"/>
  <c r="S135" i="8"/>
  <c r="S148" i="8"/>
  <c r="S147" i="8"/>
  <c r="S184" i="8"/>
  <c r="S182" i="8"/>
  <c r="O13" i="18"/>
  <c r="Q195" i="3"/>
  <c r="P194" i="3"/>
  <c r="O29" i="18"/>
  <c r="O88" i="18"/>
  <c r="O89" i="18"/>
  <c r="O117" i="18"/>
  <c r="S181" i="8"/>
  <c r="O12" i="18"/>
  <c r="S149" i="8"/>
  <c r="S180" i="8"/>
  <c r="S212" i="8"/>
  <c r="S211" i="8"/>
  <c r="O90" i="18"/>
  <c r="O116" i="18"/>
  <c r="S150" i="8"/>
  <c r="S233" i="8"/>
  <c r="O118" i="18"/>
  <c r="S178" i="8"/>
  <c r="O60" i="18"/>
  <c r="E240" i="6"/>
  <c r="F241" i="6"/>
  <c r="O53" i="18"/>
  <c r="O50" i="18"/>
  <c r="O51" i="18"/>
  <c r="O52" i="18"/>
  <c r="S263" i="8"/>
  <c r="S264" i="8"/>
  <c r="S261" i="8"/>
  <c r="S262" i="8"/>
  <c r="S203" i="8"/>
  <c r="S204" i="8"/>
  <c r="S202" i="8"/>
  <c r="S201" i="8"/>
  <c r="S228" i="8"/>
  <c r="S226" i="8"/>
  <c r="S227" i="8"/>
  <c r="D233" i="6"/>
  <c r="D232" i="6" s="1"/>
  <c r="D231" i="6" s="1"/>
  <c r="G80" i="5"/>
  <c r="S224" i="8"/>
  <c r="S223" i="8"/>
  <c r="S221" i="8"/>
  <c r="S222" i="8"/>
  <c r="Q310" i="3"/>
  <c r="P311" i="3"/>
  <c r="P312" i="3" s="1"/>
  <c r="S217" i="8"/>
  <c r="S248" i="8"/>
  <c r="S247" i="8"/>
  <c r="S245" i="8"/>
  <c r="S246" i="8"/>
  <c r="O106" i="18"/>
  <c r="O104" i="18"/>
  <c r="O105" i="18"/>
  <c r="S215" i="8"/>
  <c r="S214" i="8"/>
  <c r="S216" i="8"/>
  <c r="S213" i="8"/>
  <c r="O82" i="18"/>
  <c r="O79" i="18"/>
  <c r="O80" i="18"/>
  <c r="O81" i="18"/>
  <c r="O103" i="18"/>
  <c r="O62" i="18"/>
  <c r="O60" i="5"/>
  <c r="J173" i="6"/>
  <c r="J172" i="6" s="1"/>
  <c r="J171" i="6" s="1"/>
  <c r="Q312" i="3" l="1"/>
  <c r="P313" i="3"/>
  <c r="G120" i="8"/>
  <c r="R121" i="8" s="1"/>
  <c r="S124" i="8" s="1"/>
  <c r="M121" i="8"/>
  <c r="S125" i="8"/>
  <c r="I170" i="8"/>
  <c r="I169" i="8" s="1"/>
  <c r="I168" i="8" s="1"/>
  <c r="I167" i="8" s="1"/>
  <c r="I166" i="8" s="1"/>
  <c r="I165" i="8" s="1"/>
  <c r="I164" i="8" s="1"/>
  <c r="I163" i="8" s="1"/>
  <c r="I162" i="8" s="1"/>
  <c r="I161" i="8" s="1"/>
  <c r="I160" i="8" s="1"/>
  <c r="I159" i="8" s="1"/>
  <c r="I158" i="8" s="1"/>
  <c r="I157" i="8" s="1"/>
  <c r="I156" i="8" s="1"/>
  <c r="I155" i="8" s="1"/>
  <c r="I154" i="8" s="1"/>
  <c r="I153" i="8" s="1"/>
  <c r="I152" i="8" s="1"/>
  <c r="I151" i="8" s="1"/>
  <c r="I150" i="8" s="1"/>
  <c r="I149" i="8" s="1"/>
  <c r="I148" i="8" s="1"/>
  <c r="I147" i="8" s="1"/>
  <c r="I146" i="8" s="1"/>
  <c r="I145" i="8" s="1"/>
  <c r="I144" i="8" s="1"/>
  <c r="I143" i="8" s="1"/>
  <c r="I142" i="8" s="1"/>
  <c r="I141" i="8" s="1"/>
  <c r="I140" i="8" s="1"/>
  <c r="I139" i="8" s="1"/>
  <c r="I138" i="8" s="1"/>
  <c r="I137" i="8" s="1"/>
  <c r="I136" i="8" s="1"/>
  <c r="I135" i="8" s="1"/>
  <c r="I134" i="8" s="1"/>
  <c r="I133" i="8" s="1"/>
  <c r="I132" i="8" s="1"/>
  <c r="I131" i="8" s="1"/>
  <c r="I130" i="8" s="1"/>
  <c r="I129" i="8" s="1"/>
  <c r="I128" i="8" s="1"/>
  <c r="I127" i="8" s="1"/>
  <c r="I126" i="8" s="1"/>
  <c r="P80" i="14"/>
  <c r="P79" i="14" s="1"/>
  <c r="P78" i="14" s="1"/>
  <c r="P77" i="14" s="1"/>
  <c r="P76" i="14" s="1"/>
  <c r="P75" i="14" s="1"/>
  <c r="P74" i="14" s="1"/>
  <c r="P73" i="14" s="1"/>
  <c r="P72" i="14" s="1"/>
  <c r="P71" i="14" s="1"/>
  <c r="P70" i="14" s="1"/>
  <c r="P69" i="14" s="1"/>
  <c r="P68" i="14" s="1"/>
  <c r="P67" i="14" s="1"/>
  <c r="P66" i="14" s="1"/>
  <c r="P65" i="14" s="1"/>
  <c r="P64" i="14" s="1"/>
  <c r="P63" i="14" s="1"/>
  <c r="P62" i="14" s="1"/>
  <c r="P61" i="14" s="1"/>
  <c r="P60" i="14" s="1"/>
  <c r="P59" i="14" s="1"/>
  <c r="P58" i="14" s="1"/>
  <c r="P57" i="14" s="1"/>
  <c r="P56" i="14" s="1"/>
  <c r="P55" i="14" s="1"/>
  <c r="P54" i="14" s="1"/>
  <c r="P53" i="14" s="1"/>
  <c r="P52" i="14" s="1"/>
  <c r="P51" i="14" s="1"/>
  <c r="P50" i="14" s="1"/>
  <c r="P49" i="14" s="1"/>
  <c r="P48" i="14" s="1"/>
  <c r="P47" i="14" s="1"/>
  <c r="P46" i="14" s="1"/>
  <c r="P45" i="14" s="1"/>
  <c r="P44" i="14" s="1"/>
  <c r="P43" i="14" s="1"/>
  <c r="P42" i="14" s="1"/>
  <c r="P41" i="14" s="1"/>
  <c r="P40" i="14" s="1"/>
  <c r="P39" i="14" s="1"/>
  <c r="P38" i="14" s="1"/>
  <c r="P37" i="14" s="1"/>
  <c r="P36" i="14" s="1"/>
  <c r="P35" i="14" s="1"/>
  <c r="P34" i="14" s="1"/>
  <c r="P33" i="14" s="1"/>
  <c r="P32" i="14" s="1"/>
  <c r="P31" i="14" s="1"/>
  <c r="P30" i="14" s="1"/>
  <c r="P29" i="14" s="1"/>
  <c r="P28" i="14" s="1"/>
  <c r="P27" i="14" s="1"/>
  <c r="P26" i="14" s="1"/>
  <c r="P25" i="14" s="1"/>
  <c r="P24" i="14" s="1"/>
  <c r="P23" i="14" s="1"/>
  <c r="P22" i="14" s="1"/>
  <c r="P21" i="14" s="1"/>
  <c r="P20" i="14" s="1"/>
  <c r="P19" i="14" s="1"/>
  <c r="P18" i="14" s="1"/>
  <c r="P17" i="14" s="1"/>
  <c r="P16" i="14" s="1"/>
  <c r="P15" i="14" s="1"/>
  <c r="P14" i="14" s="1"/>
  <c r="P13" i="14" s="1"/>
  <c r="P12" i="14" s="1"/>
  <c r="P11" i="14" s="1"/>
  <c r="P10" i="14" s="1"/>
  <c r="P9" i="14" s="1"/>
  <c r="P8" i="14" s="1"/>
  <c r="P7" i="14" s="1"/>
  <c r="P6" i="14" s="1"/>
  <c r="P5" i="14" s="1"/>
  <c r="P4" i="14" s="1"/>
  <c r="P3" i="14" s="1"/>
  <c r="Q311" i="3"/>
  <c r="J78" i="12"/>
  <c r="J77" i="12" s="1"/>
  <c r="J76" i="12" s="1"/>
  <c r="J75" i="12" s="1"/>
  <c r="J74" i="12" s="1"/>
  <c r="J73" i="12" s="1"/>
  <c r="J72" i="12" s="1"/>
  <c r="J71" i="12" s="1"/>
  <c r="J70" i="12" s="1"/>
  <c r="J69" i="12" s="1"/>
  <c r="J68" i="12" s="1"/>
  <c r="J67" i="12" s="1"/>
  <c r="J66" i="12" s="1"/>
  <c r="J65" i="12" s="1"/>
  <c r="J64" i="12" s="1"/>
  <c r="J63" i="12" s="1"/>
  <c r="J62" i="12" s="1"/>
  <c r="J61" i="12" s="1"/>
  <c r="J60" i="12" s="1"/>
  <c r="J59" i="12" s="1"/>
  <c r="J58" i="12" s="1"/>
  <c r="J57" i="12" s="1"/>
  <c r="J56" i="12" s="1"/>
  <c r="J55" i="12" s="1"/>
  <c r="J54" i="12" s="1"/>
  <c r="J53" i="12" s="1"/>
  <c r="J52" i="12" s="1"/>
  <c r="J51" i="12" s="1"/>
  <c r="J50" i="12" s="1"/>
  <c r="J49" i="12" s="1"/>
  <c r="J48" i="12" s="1"/>
  <c r="J47" i="12" s="1"/>
  <c r="J46" i="12" s="1"/>
  <c r="J45" i="12" s="1"/>
  <c r="J44" i="12" s="1"/>
  <c r="J43" i="12" s="1"/>
  <c r="J42" i="12" s="1"/>
  <c r="J41" i="12" s="1"/>
  <c r="J40" i="12" s="1"/>
  <c r="J39" i="12" s="1"/>
  <c r="J38" i="12" s="1"/>
  <c r="J37" i="12" s="1"/>
  <c r="J36" i="12" s="1"/>
  <c r="J35" i="12" s="1"/>
  <c r="J34" i="12" s="1"/>
  <c r="J33" i="12" s="1"/>
  <c r="J32" i="12" s="1"/>
  <c r="J31" i="12" s="1"/>
  <c r="J30" i="12" s="1"/>
  <c r="J29" i="12" s="1"/>
  <c r="J28" i="12" s="1"/>
  <c r="J27" i="12" s="1"/>
  <c r="J26" i="12" s="1"/>
  <c r="J25" i="12" s="1"/>
  <c r="J24" i="12" s="1"/>
  <c r="J23" i="12" s="1"/>
  <c r="J22" i="12" s="1"/>
  <c r="J21" i="12" s="1"/>
  <c r="J20" i="12" s="1"/>
  <c r="J19" i="12" s="1"/>
  <c r="J18" i="12" s="1"/>
  <c r="J17" i="12" s="1"/>
  <c r="J16" i="12" s="1"/>
  <c r="J15" i="12" s="1"/>
  <c r="J14" i="12" s="1"/>
  <c r="J13" i="12" s="1"/>
  <c r="J12" i="12" s="1"/>
  <c r="J11" i="12" s="1"/>
  <c r="J10" i="12" s="1"/>
  <c r="J9" i="12" s="1"/>
  <c r="J8" i="12" s="1"/>
  <c r="J7" i="12" s="1"/>
  <c r="P193" i="3"/>
  <c r="Q194" i="3"/>
  <c r="H82" i="5"/>
  <c r="E239" i="6"/>
  <c r="F240" i="6"/>
  <c r="I82" i="5" s="1"/>
  <c r="O59" i="5"/>
  <c r="J170" i="6"/>
  <c r="J169" i="6" s="1"/>
  <c r="J168" i="6" s="1"/>
  <c r="D230" i="6"/>
  <c r="D229" i="6" s="1"/>
  <c r="D228" i="6" s="1"/>
  <c r="G79" i="5"/>
  <c r="Q313" i="3" l="1"/>
  <c r="P314" i="3"/>
  <c r="P315" i="3" s="1"/>
  <c r="Q315" i="3" s="1"/>
  <c r="I125" i="8"/>
  <c r="I124" i="8" s="1"/>
  <c r="M120" i="8"/>
  <c r="G119" i="8"/>
  <c r="G118" i="8" s="1"/>
  <c r="U80" i="14"/>
  <c r="M36" i="12" s="1"/>
  <c r="U79" i="14"/>
  <c r="M35" i="12" s="1"/>
  <c r="Q193" i="3"/>
  <c r="P192" i="3"/>
  <c r="D227" i="6"/>
  <c r="D226" i="6" s="1"/>
  <c r="D225" i="6" s="1"/>
  <c r="G78" i="5"/>
  <c r="S86" i="5"/>
  <c r="J167" i="6"/>
  <c r="J166" i="6" s="1"/>
  <c r="J165" i="6" s="1"/>
  <c r="O58" i="5"/>
  <c r="E238" i="6"/>
  <c r="F239" i="6"/>
  <c r="Q314" i="3" l="1"/>
  <c r="R119" i="8"/>
  <c r="G117" i="8"/>
  <c r="R118" i="8" s="1"/>
  <c r="R120" i="8"/>
  <c r="S123" i="8" s="1"/>
  <c r="I123" i="8" s="1"/>
  <c r="M119" i="8"/>
  <c r="M118" i="8"/>
  <c r="Q192" i="3"/>
  <c r="P191" i="3"/>
  <c r="E237" i="6"/>
  <c r="F238" i="6"/>
  <c r="J164" i="6"/>
  <c r="J163" i="6" s="1"/>
  <c r="J162" i="6" s="1"/>
  <c r="O57" i="5"/>
  <c r="D224" i="6"/>
  <c r="D223" i="6" s="1"/>
  <c r="D222" i="6" s="1"/>
  <c r="G77" i="5"/>
  <c r="M117" i="8" l="1"/>
  <c r="G116" i="8"/>
  <c r="R117" i="8" s="1"/>
  <c r="S120" i="8" s="1"/>
  <c r="S122" i="8"/>
  <c r="I122" i="8" s="1"/>
  <c r="S121" i="8"/>
  <c r="Q191" i="3"/>
  <c r="P190" i="3"/>
  <c r="J161" i="6"/>
  <c r="J160" i="6" s="1"/>
  <c r="J159" i="6" s="1"/>
  <c r="O56" i="5"/>
  <c r="E236" i="6"/>
  <c r="H81" i="5"/>
  <c r="F237" i="6"/>
  <c r="I81" i="5" s="1"/>
  <c r="D221" i="6"/>
  <c r="D220" i="6" s="1"/>
  <c r="D219" i="6" s="1"/>
  <c r="G76" i="5"/>
  <c r="G115" i="8" l="1"/>
  <c r="R116" i="8" s="1"/>
  <c r="S119" i="8" s="1"/>
  <c r="M116" i="8"/>
  <c r="I121" i="8"/>
  <c r="I120" i="8" s="1"/>
  <c r="Q190" i="3"/>
  <c r="P189" i="3"/>
  <c r="G75" i="5"/>
  <c r="D218" i="6"/>
  <c r="D217" i="6" s="1"/>
  <c r="D216" i="6" s="1"/>
  <c r="S85" i="5"/>
  <c r="E235" i="6"/>
  <c r="F236" i="6"/>
  <c r="J158" i="6"/>
  <c r="J157" i="6" s="1"/>
  <c r="J156" i="6" s="1"/>
  <c r="O55" i="5"/>
  <c r="G114" i="8" l="1"/>
  <c r="R115" i="8" s="1"/>
  <c r="S118" i="8" s="1"/>
  <c r="M115" i="8"/>
  <c r="I119" i="8"/>
  <c r="P188" i="3"/>
  <c r="Q189" i="3"/>
  <c r="J155" i="6"/>
  <c r="J154" i="6" s="1"/>
  <c r="J153" i="6" s="1"/>
  <c r="O54" i="5"/>
  <c r="E234" i="6"/>
  <c r="F235" i="6"/>
  <c r="D215" i="6"/>
  <c r="D214" i="6" s="1"/>
  <c r="D213" i="6" s="1"/>
  <c r="G74" i="5"/>
  <c r="I118" i="8" l="1"/>
  <c r="G113" i="8"/>
  <c r="R114" i="8" s="1"/>
  <c r="S117" i="8" s="1"/>
  <c r="M114" i="8"/>
  <c r="P187" i="3"/>
  <c r="Q188" i="3"/>
  <c r="O53" i="5"/>
  <c r="J152" i="6"/>
  <c r="J151" i="6" s="1"/>
  <c r="J150" i="6" s="1"/>
  <c r="D212" i="6"/>
  <c r="D211" i="6" s="1"/>
  <c r="D210" i="6" s="1"/>
  <c r="G73" i="5"/>
  <c r="H80" i="5"/>
  <c r="F234" i="6"/>
  <c r="I80" i="5" s="1"/>
  <c r="E233" i="6"/>
  <c r="I117" i="8" l="1"/>
  <c r="G112" i="8"/>
  <c r="R113" i="8" s="1"/>
  <c r="S116" i="8" s="1"/>
  <c r="M113" i="8"/>
  <c r="Q187" i="3"/>
  <c r="P186" i="3"/>
  <c r="S84" i="5"/>
  <c r="O52" i="5"/>
  <c r="J149" i="6"/>
  <c r="J148" i="6" s="1"/>
  <c r="J147" i="6" s="1"/>
  <c r="F233" i="6"/>
  <c r="E232" i="6"/>
  <c r="D209" i="6"/>
  <c r="D208" i="6" s="1"/>
  <c r="D207" i="6" s="1"/>
  <c r="G72" i="5"/>
  <c r="M112" i="8" l="1"/>
  <c r="G111" i="8"/>
  <c r="R112" i="8" s="1"/>
  <c r="S115" i="8" s="1"/>
  <c r="I116" i="8"/>
  <c r="P185" i="3"/>
  <c r="Q186" i="3"/>
  <c r="D206" i="6"/>
  <c r="D205" i="6" s="1"/>
  <c r="D204" i="6" s="1"/>
  <c r="G71" i="5"/>
  <c r="F232" i="6"/>
  <c r="E231" i="6"/>
  <c r="J146" i="6"/>
  <c r="J145" i="6" s="1"/>
  <c r="J144" i="6" s="1"/>
  <c r="O51" i="5"/>
  <c r="G110" i="8" l="1"/>
  <c r="M111" i="8"/>
  <c r="I115" i="8"/>
  <c r="Q185" i="3"/>
  <c r="P184" i="3"/>
  <c r="J143" i="6"/>
  <c r="J142" i="6" s="1"/>
  <c r="J141" i="6" s="1"/>
  <c r="O50" i="5"/>
  <c r="F231" i="6"/>
  <c r="I79" i="5" s="1"/>
  <c r="H79" i="5"/>
  <c r="E230" i="6"/>
  <c r="G70" i="5"/>
  <c r="D203" i="6"/>
  <c r="D202" i="6" s="1"/>
  <c r="D201" i="6" s="1"/>
  <c r="R111" i="8" l="1"/>
  <c r="S114" i="8" s="1"/>
  <c r="I114" i="8" s="1"/>
  <c r="M110" i="8"/>
  <c r="G109" i="8"/>
  <c r="P183" i="3"/>
  <c r="Q184" i="3"/>
  <c r="D200" i="6"/>
  <c r="D199" i="6" s="1"/>
  <c r="D198" i="6" s="1"/>
  <c r="G69" i="5"/>
  <c r="J140" i="6"/>
  <c r="J139" i="6" s="1"/>
  <c r="J138" i="6" s="1"/>
  <c r="O49" i="5"/>
  <c r="E229" i="6"/>
  <c r="F230" i="6"/>
  <c r="S83" i="5"/>
  <c r="R110" i="8" l="1"/>
  <c r="S113" i="8" s="1"/>
  <c r="I113" i="8" s="1"/>
  <c r="M109" i="8"/>
  <c r="G108" i="8"/>
  <c r="Q183" i="3"/>
  <c r="P182" i="3"/>
  <c r="E228" i="6"/>
  <c r="F229" i="6"/>
  <c r="O48" i="5"/>
  <c r="J137" i="6"/>
  <c r="J136" i="6" s="1"/>
  <c r="J135" i="6" s="1"/>
  <c r="G68" i="5"/>
  <c r="D197" i="6"/>
  <c r="D196" i="6" s="1"/>
  <c r="D195" i="6" s="1"/>
  <c r="R109" i="8" l="1"/>
  <c r="S112" i="8" s="1"/>
  <c r="I112" i="8" s="1"/>
  <c r="G107" i="8"/>
  <c r="M108" i="8"/>
  <c r="Q182" i="3"/>
  <c r="P181" i="3"/>
  <c r="G67" i="5"/>
  <c r="D194" i="6"/>
  <c r="D193" i="6" s="1"/>
  <c r="D192" i="6" s="1"/>
  <c r="J134" i="6"/>
  <c r="J133" i="6" s="1"/>
  <c r="J132" i="6" s="1"/>
  <c r="O47" i="5"/>
  <c r="F228" i="6"/>
  <c r="I78" i="5" s="1"/>
  <c r="H78" i="5"/>
  <c r="E227" i="6"/>
  <c r="R108" i="8" l="1"/>
  <c r="S111" i="8" s="1"/>
  <c r="I111" i="8" s="1"/>
  <c r="M107" i="8"/>
  <c r="G106" i="8"/>
  <c r="P180" i="3"/>
  <c r="Q181" i="3"/>
  <c r="F227" i="6"/>
  <c r="E226" i="6"/>
  <c r="S82" i="5"/>
  <c r="J131" i="6"/>
  <c r="J130" i="6" s="1"/>
  <c r="J129" i="6" s="1"/>
  <c r="O46" i="5"/>
  <c r="D191" i="6"/>
  <c r="D190" i="6" s="1"/>
  <c r="D189" i="6" s="1"/>
  <c r="G66" i="5"/>
  <c r="R107" i="8" l="1"/>
  <c r="S110" i="8" s="1"/>
  <c r="I110" i="8" s="1"/>
  <c r="G105" i="8"/>
  <c r="M106" i="8"/>
  <c r="Q180" i="3"/>
  <c r="P179" i="3"/>
  <c r="D188" i="6"/>
  <c r="D187" i="6" s="1"/>
  <c r="D186" i="6" s="1"/>
  <c r="G65" i="5"/>
  <c r="O45" i="5"/>
  <c r="J128" i="6"/>
  <c r="J127" i="6" s="1"/>
  <c r="J126" i="6" s="1"/>
  <c r="F226" i="6"/>
  <c r="E225" i="6"/>
  <c r="R106" i="8" l="1"/>
  <c r="S109" i="8" s="1"/>
  <c r="I109" i="8" s="1"/>
  <c r="G104" i="8"/>
  <c r="M105" i="8"/>
  <c r="Q179" i="3"/>
  <c r="P178" i="3"/>
  <c r="F225" i="6"/>
  <c r="I77" i="5" s="1"/>
  <c r="H77" i="5"/>
  <c r="E224" i="6"/>
  <c r="D185" i="6"/>
  <c r="D184" i="6" s="1"/>
  <c r="D183" i="6" s="1"/>
  <c r="G64" i="5"/>
  <c r="J125" i="6"/>
  <c r="J124" i="6" s="1"/>
  <c r="J123" i="6" s="1"/>
  <c r="O44" i="5"/>
  <c r="R105" i="8" l="1"/>
  <c r="S108" i="8" s="1"/>
  <c r="I108" i="8" s="1"/>
  <c r="G103" i="8"/>
  <c r="M104" i="8"/>
  <c r="P177" i="3"/>
  <c r="Q178" i="3"/>
  <c r="S81" i="5"/>
  <c r="O43" i="5"/>
  <c r="J122" i="6"/>
  <c r="J121" i="6" s="1"/>
  <c r="J120" i="6" s="1"/>
  <c r="G63" i="5"/>
  <c r="D182" i="6"/>
  <c r="D181" i="6" s="1"/>
  <c r="D180" i="6" s="1"/>
  <c r="E223" i="6"/>
  <c r="F224" i="6"/>
  <c r="R104" i="8" l="1"/>
  <c r="S107" i="8" s="1"/>
  <c r="I107" i="8" s="1"/>
  <c r="M103" i="8"/>
  <c r="G102" i="8"/>
  <c r="Q177" i="3"/>
  <c r="P176" i="3"/>
  <c r="F223" i="6"/>
  <c r="E222" i="6"/>
  <c r="D179" i="6"/>
  <c r="D178" i="6" s="1"/>
  <c r="D177" i="6" s="1"/>
  <c r="G62" i="5"/>
  <c r="O42" i="5"/>
  <c r="J119" i="6"/>
  <c r="J118" i="6" s="1"/>
  <c r="J117" i="6" s="1"/>
  <c r="R103" i="8" l="1"/>
  <c r="S106" i="8" s="1"/>
  <c r="I106" i="8" s="1"/>
  <c r="G101" i="8"/>
  <c r="M102" i="8"/>
  <c r="Q176" i="3"/>
  <c r="P175" i="3"/>
  <c r="O41" i="5"/>
  <c r="J116" i="6"/>
  <c r="J115" i="6" s="1"/>
  <c r="J114" i="6" s="1"/>
  <c r="H76" i="5"/>
  <c r="F222" i="6"/>
  <c r="I76" i="5" s="1"/>
  <c r="E221" i="6"/>
  <c r="G61" i="5"/>
  <c r="D176" i="6"/>
  <c r="D175" i="6" s="1"/>
  <c r="D174" i="6" s="1"/>
  <c r="R102" i="8" l="1"/>
  <c r="S105" i="8" s="1"/>
  <c r="I105" i="8" s="1"/>
  <c r="G100" i="8"/>
  <c r="M101" i="8"/>
  <c r="P174" i="3"/>
  <c r="Q175" i="3"/>
  <c r="J113" i="6"/>
  <c r="J112" i="6" s="1"/>
  <c r="J111" i="6" s="1"/>
  <c r="O40" i="5"/>
  <c r="S80" i="5"/>
  <c r="E220" i="6"/>
  <c r="F221" i="6"/>
  <c r="G60" i="5"/>
  <c r="D173" i="6"/>
  <c r="D172" i="6" s="1"/>
  <c r="D171" i="6" s="1"/>
  <c r="M100" i="8" l="1"/>
  <c r="G99" i="8"/>
  <c r="R101" i="8"/>
  <c r="S104" i="8" s="1"/>
  <c r="I104" i="8" s="1"/>
  <c r="P173" i="3"/>
  <c r="Q173" i="3" s="1"/>
  <c r="Q174" i="3"/>
  <c r="D170" i="6"/>
  <c r="D169" i="6" s="1"/>
  <c r="D168" i="6" s="1"/>
  <c r="G59" i="5"/>
  <c r="F220" i="6"/>
  <c r="E219" i="6"/>
  <c r="J110" i="6"/>
  <c r="J109" i="6" s="1"/>
  <c r="J108" i="6" s="1"/>
  <c r="O39" i="5"/>
  <c r="R100" i="8" l="1"/>
  <c r="S103" i="8" s="1"/>
  <c r="I103" i="8" s="1"/>
  <c r="G98" i="8"/>
  <c r="M99" i="8"/>
  <c r="M98" i="8"/>
  <c r="F219" i="6"/>
  <c r="I75" i="5" s="1"/>
  <c r="E218" i="6"/>
  <c r="H75" i="5"/>
  <c r="J107" i="6"/>
  <c r="J106" i="6" s="1"/>
  <c r="J105" i="6" s="1"/>
  <c r="O38" i="5"/>
  <c r="D167" i="6"/>
  <c r="D166" i="6" s="1"/>
  <c r="D165" i="6" s="1"/>
  <c r="G58" i="5"/>
  <c r="G97" i="8" l="1"/>
  <c r="R98" i="8" s="1"/>
  <c r="R99" i="8"/>
  <c r="S102" i="8" s="1"/>
  <c r="I102" i="8"/>
  <c r="G57" i="5"/>
  <c r="D164" i="6"/>
  <c r="D163" i="6" s="1"/>
  <c r="D162" i="6" s="1"/>
  <c r="J104" i="6"/>
  <c r="J103" i="6" s="1"/>
  <c r="J102" i="6" s="1"/>
  <c r="O37" i="5"/>
  <c r="S79" i="5"/>
  <c r="F218" i="6"/>
  <c r="E217" i="6"/>
  <c r="S101" i="8"/>
  <c r="M97" i="8"/>
  <c r="G96" i="8"/>
  <c r="I101" i="8" l="1"/>
  <c r="G95" i="8"/>
  <c r="M96" i="8"/>
  <c r="R97" i="8"/>
  <c r="S100" i="8" s="1"/>
  <c r="I100" i="8" s="1"/>
  <c r="E216" i="6"/>
  <c r="F217" i="6"/>
  <c r="J101" i="6"/>
  <c r="J100" i="6" s="1"/>
  <c r="J99" i="6" s="1"/>
  <c r="O36" i="5"/>
  <c r="G56" i="5"/>
  <c r="D161" i="6"/>
  <c r="D160" i="6" s="1"/>
  <c r="D159" i="6" s="1"/>
  <c r="G55" i="5" l="1"/>
  <c r="D158" i="6"/>
  <c r="D157" i="6" s="1"/>
  <c r="D156" i="6" s="1"/>
  <c r="J98" i="6"/>
  <c r="J97" i="6" s="1"/>
  <c r="J96" i="6" s="1"/>
  <c r="O35" i="5"/>
  <c r="M95" i="8"/>
  <c r="G94" i="8"/>
  <c r="R95" i="8" s="1"/>
  <c r="R96" i="8"/>
  <c r="S99" i="8" s="1"/>
  <c r="I99" i="8" s="1"/>
  <c r="H74" i="5"/>
  <c r="E215" i="6"/>
  <c r="F216" i="6"/>
  <c r="I74" i="5" s="1"/>
  <c r="F215" i="6" l="1"/>
  <c r="E214" i="6"/>
  <c r="S78" i="5"/>
  <c r="S98" i="8"/>
  <c r="I98" i="8" s="1"/>
  <c r="G93" i="8"/>
  <c r="M94" i="8"/>
  <c r="J95" i="6"/>
  <c r="J94" i="6" s="1"/>
  <c r="J93" i="6" s="1"/>
  <c r="O34" i="5"/>
  <c r="D155" i="6"/>
  <c r="D154" i="6" s="1"/>
  <c r="D153" i="6" s="1"/>
  <c r="G54" i="5"/>
  <c r="D152" i="6" l="1"/>
  <c r="D151" i="6" s="1"/>
  <c r="D150" i="6" s="1"/>
  <c r="G53" i="5"/>
  <c r="E213" i="6"/>
  <c r="F214" i="6"/>
  <c r="M93" i="8"/>
  <c r="G92" i="8"/>
  <c r="R93" i="8" s="1"/>
  <c r="O33" i="5"/>
  <c r="J92" i="6"/>
  <c r="J91" i="6" s="1"/>
  <c r="J90" i="6" s="1"/>
  <c r="R94" i="8"/>
  <c r="S97" i="8" s="1"/>
  <c r="I97" i="8" s="1"/>
  <c r="J89" i="6" l="1"/>
  <c r="J88" i="6" s="1"/>
  <c r="J87" i="6" s="1"/>
  <c r="O32" i="5"/>
  <c r="S96" i="8"/>
  <c r="I96" i="8" s="1"/>
  <c r="H73" i="5"/>
  <c r="E212" i="6"/>
  <c r="F213" i="6"/>
  <c r="I73" i="5" s="1"/>
  <c r="M92" i="8"/>
  <c r="G91" i="8"/>
  <c r="D149" i="6"/>
  <c r="D148" i="6" s="1"/>
  <c r="D147" i="6" s="1"/>
  <c r="G52" i="5"/>
  <c r="D146" i="6" l="1"/>
  <c r="D145" i="6" s="1"/>
  <c r="D144" i="6" s="1"/>
  <c r="G51" i="5"/>
  <c r="G90" i="8"/>
  <c r="M91" i="8"/>
  <c r="S77" i="5"/>
  <c r="F212" i="6"/>
  <c r="E211" i="6"/>
  <c r="J86" i="6"/>
  <c r="J85" i="6" s="1"/>
  <c r="J84" i="6" s="1"/>
  <c r="O31" i="5"/>
  <c r="R92" i="8"/>
  <c r="S95" i="8" s="1"/>
  <c r="I95" i="8" s="1"/>
  <c r="O30" i="5" l="1"/>
  <c r="J83" i="6"/>
  <c r="J82" i="6" s="1"/>
  <c r="J81" i="6" s="1"/>
  <c r="G89" i="8"/>
  <c r="R90" i="8" s="1"/>
  <c r="M90" i="8"/>
  <c r="E210" i="6"/>
  <c r="F211" i="6"/>
  <c r="R91" i="8"/>
  <c r="S94" i="8" s="1"/>
  <c r="I94" i="8" s="1"/>
  <c r="G50" i="5"/>
  <c r="D143" i="6"/>
  <c r="D142" i="6" s="1"/>
  <c r="D141" i="6" s="1"/>
  <c r="D140" i="6" l="1"/>
  <c r="D139" i="6" s="1"/>
  <c r="D138" i="6" s="1"/>
  <c r="G49" i="5"/>
  <c r="J80" i="6"/>
  <c r="J79" i="6" s="1"/>
  <c r="J78" i="6" s="1"/>
  <c r="O29" i="5"/>
  <c r="H72" i="5"/>
  <c r="F210" i="6"/>
  <c r="I72" i="5" s="1"/>
  <c r="E209" i="6"/>
  <c r="S93" i="8"/>
  <c r="I93" i="8" s="1"/>
  <c r="G88" i="8"/>
  <c r="M89" i="8"/>
  <c r="E208" i="6" l="1"/>
  <c r="F209" i="6"/>
  <c r="S76" i="5"/>
  <c r="O28" i="5"/>
  <c r="J77" i="6"/>
  <c r="J76" i="6" s="1"/>
  <c r="J75" i="6" s="1"/>
  <c r="D137" i="6"/>
  <c r="D136" i="6" s="1"/>
  <c r="D135" i="6" s="1"/>
  <c r="G48" i="5"/>
  <c r="M88" i="8"/>
  <c r="G87" i="8"/>
  <c r="R89" i="8"/>
  <c r="S92" i="8" s="1"/>
  <c r="I92" i="8" s="1"/>
  <c r="J74" i="6" l="1"/>
  <c r="J73" i="6" s="1"/>
  <c r="J72" i="6" s="1"/>
  <c r="O27" i="5"/>
  <c r="F208" i="6"/>
  <c r="E207" i="6"/>
  <c r="M87" i="8"/>
  <c r="G86" i="8"/>
  <c r="R88" i="8"/>
  <c r="S91" i="8" s="1"/>
  <c r="I91" i="8" s="1"/>
  <c r="G47" i="5"/>
  <c r="D134" i="6"/>
  <c r="D133" i="6" s="1"/>
  <c r="D132" i="6" s="1"/>
  <c r="D131" i="6" l="1"/>
  <c r="D130" i="6" s="1"/>
  <c r="D129" i="6" s="1"/>
  <c r="G46" i="5"/>
  <c r="G85" i="8"/>
  <c r="M86" i="8"/>
  <c r="R87" i="8"/>
  <c r="S90" i="8" s="1"/>
  <c r="I90" i="8" s="1"/>
  <c r="F207" i="6"/>
  <c r="I71" i="5" s="1"/>
  <c r="E206" i="6"/>
  <c r="H71" i="5"/>
  <c r="O26" i="5"/>
  <c r="J71" i="6"/>
  <c r="J70" i="6" s="1"/>
  <c r="J69" i="6" s="1"/>
  <c r="O25" i="5" l="1"/>
  <c r="J68" i="6"/>
  <c r="J67" i="6" s="1"/>
  <c r="J66" i="6" s="1"/>
  <c r="S75" i="5"/>
  <c r="E205" i="6"/>
  <c r="F206" i="6"/>
  <c r="M85" i="8"/>
  <c r="G84" i="8"/>
  <c r="R85" i="8" s="1"/>
  <c r="R86" i="8"/>
  <c r="S89" i="8" s="1"/>
  <c r="I89" i="8" s="1"/>
  <c r="G45" i="5"/>
  <c r="D128" i="6"/>
  <c r="D127" i="6" s="1"/>
  <c r="D126" i="6" s="1"/>
  <c r="D125" i="6" l="1"/>
  <c r="D124" i="6" s="1"/>
  <c r="D123" i="6" s="1"/>
  <c r="G44" i="5"/>
  <c r="E204" i="6"/>
  <c r="F205" i="6"/>
  <c r="S88" i="8"/>
  <c r="I88" i="8" s="1"/>
  <c r="G83" i="8"/>
  <c r="R84" i="8" s="1"/>
  <c r="S87" i="8" s="1"/>
  <c r="M84" i="8"/>
  <c r="O24" i="5"/>
  <c r="J65" i="6"/>
  <c r="J64" i="6" s="1"/>
  <c r="J63" i="6" s="1"/>
  <c r="I87" i="8" l="1"/>
  <c r="J62" i="6"/>
  <c r="J61" i="6" s="1"/>
  <c r="J60" i="6" s="1"/>
  <c r="O23" i="5"/>
  <c r="F204" i="6"/>
  <c r="I70" i="5" s="1"/>
  <c r="E203" i="6"/>
  <c r="H70" i="5"/>
  <c r="G82" i="8"/>
  <c r="R83" i="8" s="1"/>
  <c r="S86" i="8" s="1"/>
  <c r="M83" i="8"/>
  <c r="D122" i="6"/>
  <c r="D121" i="6" s="1"/>
  <c r="D120" i="6" s="1"/>
  <c r="G43" i="5"/>
  <c r="I86" i="8" l="1"/>
  <c r="M82" i="8"/>
  <c r="G81" i="8"/>
  <c r="R82" i="8" s="1"/>
  <c r="S85" i="8" s="1"/>
  <c r="S74" i="5"/>
  <c r="E202" i="6"/>
  <c r="F203" i="6"/>
  <c r="J59" i="6"/>
  <c r="J58" i="6" s="1"/>
  <c r="J57" i="6" s="1"/>
  <c r="O22" i="5"/>
  <c r="D119" i="6"/>
  <c r="D118" i="6" s="1"/>
  <c r="D117" i="6" s="1"/>
  <c r="G42" i="5"/>
  <c r="I85" i="8" l="1"/>
  <c r="D116" i="6"/>
  <c r="D115" i="6" s="1"/>
  <c r="D114" i="6" s="1"/>
  <c r="G41" i="5"/>
  <c r="O21" i="5"/>
  <c r="J56" i="6"/>
  <c r="J55" i="6" s="1"/>
  <c r="J54" i="6" s="1"/>
  <c r="F202" i="6"/>
  <c r="E201" i="6"/>
  <c r="M81" i="8"/>
  <c r="G80" i="8"/>
  <c r="M80" i="8" l="1"/>
  <c r="G79" i="8"/>
  <c r="R81" i="8"/>
  <c r="S84" i="8" s="1"/>
  <c r="I84" i="8" s="1"/>
  <c r="E200" i="6"/>
  <c r="H69" i="5"/>
  <c r="F201" i="6"/>
  <c r="I69" i="5" s="1"/>
  <c r="J53" i="6"/>
  <c r="J52" i="6" s="1"/>
  <c r="J51" i="6" s="1"/>
  <c r="O20" i="5"/>
  <c r="D113" i="6"/>
  <c r="D112" i="6" s="1"/>
  <c r="D111" i="6" s="1"/>
  <c r="G40" i="5"/>
  <c r="D110" i="6" l="1"/>
  <c r="D109" i="6" s="1"/>
  <c r="D108" i="6" s="1"/>
  <c r="G39" i="5"/>
  <c r="O19" i="5"/>
  <c r="J50" i="6"/>
  <c r="J49" i="6" s="1"/>
  <c r="J48" i="6" s="1"/>
  <c r="M79" i="8"/>
  <c r="G78" i="8"/>
  <c r="R80" i="8"/>
  <c r="S83" i="8" s="1"/>
  <c r="I83" i="8" s="1"/>
  <c r="S73" i="5"/>
  <c r="E199" i="6"/>
  <c r="F200" i="6"/>
  <c r="E198" i="6" l="1"/>
  <c r="F199" i="6"/>
  <c r="G77" i="8"/>
  <c r="R78" i="8" s="1"/>
  <c r="M78" i="8"/>
  <c r="R79" i="8"/>
  <c r="S82" i="8" s="1"/>
  <c r="I82" i="8" s="1"/>
  <c r="J47" i="6"/>
  <c r="J46" i="6" s="1"/>
  <c r="J45" i="6" s="1"/>
  <c r="O18" i="5"/>
  <c r="G38" i="5"/>
  <c r="D107" i="6"/>
  <c r="D106" i="6" s="1"/>
  <c r="D105" i="6" s="1"/>
  <c r="G37" i="5" l="1"/>
  <c r="D104" i="6"/>
  <c r="D103" i="6" s="1"/>
  <c r="D102" i="6" s="1"/>
  <c r="J44" i="6"/>
  <c r="J43" i="6" s="1"/>
  <c r="J42" i="6" s="1"/>
  <c r="O17" i="5"/>
  <c r="S81" i="8"/>
  <c r="I81" i="8" s="1"/>
  <c r="M77" i="8"/>
  <c r="G76" i="8"/>
  <c r="R77" i="8" s="1"/>
  <c r="S80" i="8" s="1"/>
  <c r="H68" i="5"/>
  <c r="F198" i="6"/>
  <c r="I68" i="5" s="1"/>
  <c r="E197" i="6"/>
  <c r="I80" i="8" l="1"/>
  <c r="E196" i="6"/>
  <c r="F197" i="6"/>
  <c r="G75" i="8"/>
  <c r="R76" i="8" s="1"/>
  <c r="S79" i="8" s="1"/>
  <c r="M76" i="8"/>
  <c r="S72" i="5"/>
  <c r="O16" i="5"/>
  <c r="J41" i="6"/>
  <c r="J40" i="6" s="1"/>
  <c r="J39" i="6" s="1"/>
  <c r="G36" i="5"/>
  <c r="D101" i="6"/>
  <c r="D100" i="6" s="1"/>
  <c r="D99" i="6" s="1"/>
  <c r="I79" i="8" l="1"/>
  <c r="G35" i="5"/>
  <c r="D98" i="6"/>
  <c r="D97" i="6" s="1"/>
  <c r="D96" i="6" s="1"/>
  <c r="O15" i="5"/>
  <c r="J38" i="6"/>
  <c r="J37" i="6" s="1"/>
  <c r="J36" i="6" s="1"/>
  <c r="G74" i="8"/>
  <c r="R75" i="8" s="1"/>
  <c r="S78" i="8" s="1"/>
  <c r="M75" i="8"/>
  <c r="F196" i="6"/>
  <c r="E195" i="6"/>
  <c r="I78" i="8" l="1"/>
  <c r="G73" i="8"/>
  <c r="R74" i="8" s="1"/>
  <c r="S77" i="8" s="1"/>
  <c r="M74" i="8"/>
  <c r="H67" i="5"/>
  <c r="E194" i="6"/>
  <c r="F195" i="6"/>
  <c r="I67" i="5" s="1"/>
  <c r="J35" i="6"/>
  <c r="J34" i="6" s="1"/>
  <c r="J33" i="6" s="1"/>
  <c r="O14" i="5"/>
  <c r="D95" i="6"/>
  <c r="D94" i="6" s="1"/>
  <c r="D93" i="6" s="1"/>
  <c r="G34" i="5"/>
  <c r="I77" i="8" l="1"/>
  <c r="D92" i="6"/>
  <c r="D91" i="6" s="1"/>
  <c r="D90" i="6" s="1"/>
  <c r="G33" i="5"/>
  <c r="O13" i="5"/>
  <c r="J32" i="6"/>
  <c r="J31" i="6" s="1"/>
  <c r="J30" i="6" s="1"/>
  <c r="E193" i="6"/>
  <c r="F194" i="6"/>
  <c r="S71" i="5"/>
  <c r="M73" i="8"/>
  <c r="G72" i="8"/>
  <c r="G71" i="8" l="1"/>
  <c r="M72" i="8"/>
  <c r="R73" i="8"/>
  <c r="S76" i="8" s="1"/>
  <c r="I76" i="8" s="1"/>
  <c r="F193" i="6"/>
  <c r="E192" i="6"/>
  <c r="O12" i="5"/>
  <c r="J29" i="6"/>
  <c r="J28" i="6" s="1"/>
  <c r="J27" i="6" s="1"/>
  <c r="D89" i="6"/>
  <c r="D88" i="6" s="1"/>
  <c r="D87" i="6" s="1"/>
  <c r="G32" i="5"/>
  <c r="G31" i="5" l="1"/>
  <c r="D86" i="6"/>
  <c r="D85" i="6" s="1"/>
  <c r="D84" i="6" s="1"/>
  <c r="J26" i="6"/>
  <c r="J25" i="6" s="1"/>
  <c r="J24" i="6" s="1"/>
  <c r="O11" i="5"/>
  <c r="F192" i="6"/>
  <c r="I66" i="5" s="1"/>
  <c r="H66" i="5"/>
  <c r="E191" i="6"/>
  <c r="M71" i="8"/>
  <c r="G70" i="8"/>
  <c r="R71" i="8" s="1"/>
  <c r="R72" i="8"/>
  <c r="S75" i="8" s="1"/>
  <c r="I75" i="8" s="1"/>
  <c r="F191" i="6" l="1"/>
  <c r="E190" i="6"/>
  <c r="S70" i="5"/>
  <c r="O10" i="5"/>
  <c r="J23" i="6"/>
  <c r="J22" i="6" s="1"/>
  <c r="J21" i="6" s="1"/>
  <c r="G30" i="5"/>
  <c r="D83" i="6"/>
  <c r="D82" i="6" s="1"/>
  <c r="D81" i="6" s="1"/>
  <c r="S74" i="8"/>
  <c r="I74" i="8" s="1"/>
  <c r="M70" i="8"/>
  <c r="G69" i="8"/>
  <c r="R70" i="8" s="1"/>
  <c r="S73" i="8" s="1"/>
  <c r="I73" i="8" l="1"/>
  <c r="G68" i="8"/>
  <c r="R69" i="8" s="1"/>
  <c r="S72" i="8" s="1"/>
  <c r="M69" i="8"/>
  <c r="D80" i="6"/>
  <c r="D79" i="6" s="1"/>
  <c r="D78" i="6" s="1"/>
  <c r="G29" i="5"/>
  <c r="O9" i="5"/>
  <c r="J20" i="6"/>
  <c r="J19" i="6" s="1"/>
  <c r="J18" i="6" s="1"/>
  <c r="E189" i="6"/>
  <c r="F190" i="6"/>
  <c r="I72" i="8" l="1"/>
  <c r="E188" i="6"/>
  <c r="F189" i="6"/>
  <c r="I65" i="5" s="1"/>
  <c r="H65" i="5"/>
  <c r="J17" i="6"/>
  <c r="J16" i="6" s="1"/>
  <c r="J15" i="6" s="1"/>
  <c r="O8" i="5"/>
  <c r="D77" i="6"/>
  <c r="D76" i="6" s="1"/>
  <c r="D75" i="6" s="1"/>
  <c r="G28" i="5"/>
  <c r="M68" i="8"/>
  <c r="G67" i="8"/>
  <c r="R68" i="8" s="1"/>
  <c r="S71" i="8" s="1"/>
  <c r="I71" i="8" l="1"/>
  <c r="D74" i="6"/>
  <c r="D73" i="6" s="1"/>
  <c r="D72" i="6" s="1"/>
  <c r="G27" i="5"/>
  <c r="M67" i="8"/>
  <c r="G66" i="8"/>
  <c r="J14" i="6"/>
  <c r="J13" i="6" s="1"/>
  <c r="J12" i="6" s="1"/>
  <c r="O7" i="5"/>
  <c r="S69" i="5"/>
  <c r="E187" i="6"/>
  <c r="F188" i="6"/>
  <c r="J11" i="6" l="1"/>
  <c r="J10" i="6" s="1"/>
  <c r="J9" i="6" s="1"/>
  <c r="O6" i="5"/>
  <c r="M66" i="8"/>
  <c r="G65" i="8"/>
  <c r="R66" i="8" s="1"/>
  <c r="R67" i="8"/>
  <c r="S70" i="8" s="1"/>
  <c r="I70" i="8" s="1"/>
  <c r="G26" i="5"/>
  <c r="D71" i="6"/>
  <c r="D70" i="6" s="1"/>
  <c r="D69" i="6" s="1"/>
  <c r="F187" i="6"/>
  <c r="E186" i="6"/>
  <c r="E185" i="6" l="1"/>
  <c r="H64" i="5"/>
  <c r="F186" i="6"/>
  <c r="I64" i="5" s="1"/>
  <c r="G25" i="5"/>
  <c r="D68" i="6"/>
  <c r="D67" i="6" s="1"/>
  <c r="D66" i="6" s="1"/>
  <c r="S69" i="8"/>
  <c r="I69" i="8" s="1"/>
  <c r="G64" i="8"/>
  <c r="R65" i="8" s="1"/>
  <c r="S68" i="8" s="1"/>
  <c r="M65" i="8"/>
  <c r="O5" i="5"/>
  <c r="J8" i="6"/>
  <c r="J7" i="6" s="1"/>
  <c r="J6" i="6" s="1"/>
  <c r="I68" i="8" l="1"/>
  <c r="O4" i="5"/>
  <c r="J5" i="6"/>
  <c r="O3" i="5" s="1"/>
  <c r="G63" i="8"/>
  <c r="M63" i="8" s="1"/>
  <c r="M64" i="8"/>
  <c r="G24" i="5"/>
  <c r="D65" i="6"/>
  <c r="D64" i="6" s="1"/>
  <c r="D63" i="6" s="1"/>
  <c r="S68" i="5"/>
  <c r="E184" i="6"/>
  <c r="F185" i="6"/>
  <c r="R64" i="8" l="1"/>
  <c r="S67" i="8" s="1"/>
  <c r="I67" i="8" s="1"/>
  <c r="E183" i="6"/>
  <c r="F184" i="6"/>
  <c r="D62" i="6"/>
  <c r="D61" i="6" s="1"/>
  <c r="D60" i="6" s="1"/>
  <c r="G23" i="5"/>
  <c r="G22" i="5" l="1"/>
  <c r="D59" i="6"/>
  <c r="D58" i="6" s="1"/>
  <c r="D57" i="6" s="1"/>
  <c r="H63" i="5"/>
  <c r="F183" i="6"/>
  <c r="I63" i="5" s="1"/>
  <c r="E182" i="6"/>
  <c r="F182" i="6" l="1"/>
  <c r="E181" i="6"/>
  <c r="S67" i="5"/>
  <c r="D56" i="6"/>
  <c r="D55" i="6" s="1"/>
  <c r="D54" i="6" s="1"/>
  <c r="G21" i="5"/>
  <c r="G20" i="5" l="1"/>
  <c r="D53" i="6"/>
  <c r="D52" i="6" s="1"/>
  <c r="D51" i="6" s="1"/>
  <c r="E180" i="6"/>
  <c r="F181" i="6"/>
  <c r="E179" i="6" l="1"/>
  <c r="F180" i="6"/>
  <c r="I62" i="5" s="1"/>
  <c r="H62" i="5"/>
  <c r="D50" i="6"/>
  <c r="D49" i="6" s="1"/>
  <c r="D48" i="6" s="1"/>
  <c r="G19" i="5"/>
  <c r="G18" i="5" l="1"/>
  <c r="D47" i="6"/>
  <c r="D46" i="6" s="1"/>
  <c r="D45" i="6" s="1"/>
  <c r="S66" i="5"/>
  <c r="F179" i="6"/>
  <c r="E178" i="6"/>
  <c r="F178" i="6" l="1"/>
  <c r="E177" i="6"/>
  <c r="G17" i="5"/>
  <c r="D44" i="6"/>
  <c r="D43" i="6" s="1"/>
  <c r="D42" i="6" s="1"/>
  <c r="D41" i="6" l="1"/>
  <c r="D40" i="6" s="1"/>
  <c r="D39" i="6" s="1"/>
  <c r="G16" i="5"/>
  <c r="E176" i="6"/>
  <c r="H61" i="5"/>
  <c r="F177" i="6"/>
  <c r="I61" i="5" s="1"/>
  <c r="S65" i="5" l="1"/>
  <c r="F176" i="6"/>
  <c r="E175" i="6"/>
  <c r="D38" i="6"/>
  <c r="D37" i="6" s="1"/>
  <c r="D36" i="6" s="1"/>
  <c r="G15" i="5"/>
  <c r="D35" i="6" l="1"/>
  <c r="D34" i="6" s="1"/>
  <c r="D33" i="6" s="1"/>
  <c r="G14" i="5"/>
  <c r="E174" i="6"/>
  <c r="F175" i="6"/>
  <c r="E173" i="6" l="1"/>
  <c r="H60" i="5"/>
  <c r="F174" i="6"/>
  <c r="I60" i="5" s="1"/>
  <c r="G13" i="5"/>
  <c r="D32" i="6"/>
  <c r="D31" i="6" s="1"/>
  <c r="D30" i="6" s="1"/>
  <c r="D29" i="6" l="1"/>
  <c r="D28" i="6" s="1"/>
  <c r="D27" i="6" s="1"/>
  <c r="G12" i="5"/>
  <c r="S64" i="5"/>
  <c r="E172" i="6"/>
  <c r="F173" i="6"/>
  <c r="F172" i="6" l="1"/>
  <c r="E171" i="6"/>
  <c r="G11" i="5"/>
  <c r="D26" i="6"/>
  <c r="D25" i="6" s="1"/>
  <c r="D24" i="6" s="1"/>
  <c r="G10" i="5" l="1"/>
  <c r="D23" i="6"/>
  <c r="D22" i="6" s="1"/>
  <c r="D21" i="6" s="1"/>
  <c r="F171" i="6"/>
  <c r="I59" i="5" s="1"/>
  <c r="E170" i="6"/>
  <c r="H59" i="5"/>
  <c r="S63" i="5" l="1"/>
  <c r="E169" i="6"/>
  <c r="F170" i="6"/>
  <c r="G9" i="5"/>
  <c r="D20" i="6"/>
  <c r="D19" i="6" s="1"/>
  <c r="D18" i="6" s="1"/>
  <c r="D17" i="6" l="1"/>
  <c r="D16" i="6" s="1"/>
  <c r="D15" i="6" s="1"/>
  <c r="G8" i="5"/>
  <c r="E168" i="6"/>
  <c r="F169" i="6"/>
  <c r="E167" i="6" l="1"/>
  <c r="F168" i="6"/>
  <c r="I58" i="5" s="1"/>
  <c r="H58" i="5"/>
  <c r="D14" i="6"/>
  <c r="D13" i="6" s="1"/>
  <c r="D12" i="6" s="1"/>
  <c r="G7" i="5"/>
  <c r="D11" i="6" l="1"/>
  <c r="D10" i="6" s="1"/>
  <c r="D9" i="6" s="1"/>
  <c r="G6" i="5"/>
  <c r="S62" i="5"/>
  <c r="E166" i="6"/>
  <c r="F167" i="6"/>
  <c r="E165" i="6" l="1"/>
  <c r="F166" i="6"/>
  <c r="D8" i="6"/>
  <c r="D7" i="6" s="1"/>
  <c r="D6" i="6" s="1"/>
  <c r="G5" i="5"/>
  <c r="D5" i="6" l="1"/>
  <c r="D4" i="6" s="1"/>
  <c r="D3" i="6" s="1"/>
  <c r="G3" i="5" s="1"/>
  <c r="G4" i="5"/>
  <c r="F165" i="6"/>
  <c r="I57" i="5" s="1"/>
  <c r="H57" i="5"/>
  <c r="E164" i="6"/>
  <c r="S61" i="5" l="1"/>
  <c r="F164" i="6"/>
  <c r="E163" i="6"/>
  <c r="E162" i="6" l="1"/>
  <c r="F163" i="6"/>
  <c r="H56" i="5" l="1"/>
  <c r="E161" i="6"/>
  <c r="F162" i="6"/>
  <c r="I56" i="5" s="1"/>
  <c r="E160" i="6" l="1"/>
  <c r="F161" i="6"/>
  <c r="S60" i="5"/>
  <c r="E159" i="6" l="1"/>
  <c r="F160" i="6"/>
  <c r="H55" i="5" l="1"/>
  <c r="F159" i="6"/>
  <c r="I55" i="5" s="1"/>
  <c r="E158" i="6"/>
  <c r="F158" i="6" l="1"/>
  <c r="E157" i="6"/>
  <c r="S59" i="5"/>
  <c r="F157" i="6" l="1"/>
  <c r="E156" i="6"/>
  <c r="F156" i="6" l="1"/>
  <c r="I54" i="5" s="1"/>
  <c r="E155" i="6"/>
  <c r="H54" i="5"/>
  <c r="S58" i="5" l="1"/>
  <c r="E154" i="6"/>
  <c r="F155" i="6"/>
  <c r="F154" i="6" l="1"/>
  <c r="E153" i="6"/>
  <c r="H53" i="5" l="1"/>
  <c r="F153" i="6"/>
  <c r="I53" i="5" s="1"/>
  <c r="E152" i="6"/>
  <c r="F152" i="6" l="1"/>
  <c r="E151" i="6"/>
  <c r="S57" i="5"/>
  <c r="F151" i="6" l="1"/>
  <c r="E150" i="6"/>
  <c r="E149" i="6" l="1"/>
  <c r="F150" i="6"/>
  <c r="I52" i="5" s="1"/>
  <c r="H52" i="5"/>
  <c r="S56" i="5" l="1"/>
  <c r="F149" i="6"/>
  <c r="E148" i="6"/>
  <c r="E147" i="6" l="1"/>
  <c r="F148" i="6"/>
  <c r="H51" i="5" l="1"/>
  <c r="F147" i="6"/>
  <c r="I51" i="5" s="1"/>
  <c r="E146" i="6"/>
  <c r="E145" i="6" l="1"/>
  <c r="F146" i="6"/>
  <c r="S55" i="5"/>
  <c r="F145" i="6" l="1"/>
  <c r="E144" i="6"/>
  <c r="E143" i="6" l="1"/>
  <c r="H50" i="5"/>
  <c r="F144" i="6"/>
  <c r="I50" i="5" s="1"/>
  <c r="S54" i="5" l="1"/>
  <c r="F143" i="6"/>
  <c r="E142" i="6"/>
  <c r="F142" i="6" l="1"/>
  <c r="E141" i="6"/>
  <c r="F141" i="6" l="1"/>
  <c r="I49" i="5" s="1"/>
  <c r="E140" i="6"/>
  <c r="H49" i="5"/>
  <c r="S53" i="5" l="1"/>
  <c r="E139" i="6"/>
  <c r="F140" i="6"/>
  <c r="F139" i="6" l="1"/>
  <c r="E138" i="6"/>
  <c r="F138" i="6" l="1"/>
  <c r="I48" i="5" s="1"/>
  <c r="E137" i="6"/>
  <c r="H48" i="5"/>
  <c r="S52" i="5" l="1"/>
  <c r="E136" i="6"/>
  <c r="F137" i="6"/>
  <c r="E135" i="6" l="1"/>
  <c r="F136" i="6"/>
  <c r="F135" i="6" l="1"/>
  <c r="I47" i="5" s="1"/>
  <c r="H47" i="5"/>
  <c r="E134" i="6"/>
  <c r="S51" i="5" l="1"/>
  <c r="F134" i="6"/>
  <c r="E133" i="6"/>
  <c r="F133" i="6" l="1"/>
  <c r="E132" i="6"/>
  <c r="F132" i="6" l="1"/>
  <c r="I46" i="5" s="1"/>
  <c r="H46" i="5"/>
  <c r="E131" i="6"/>
  <c r="E130" i="6" l="1"/>
  <c r="F131" i="6"/>
  <c r="S50" i="5"/>
  <c r="F130" i="6" l="1"/>
  <c r="E129" i="6"/>
  <c r="F129" i="6" l="1"/>
  <c r="I45" i="5" s="1"/>
  <c r="E128" i="6"/>
  <c r="H45" i="5"/>
  <c r="S49" i="5" l="1"/>
  <c r="E127" i="6"/>
  <c r="F128" i="6"/>
  <c r="F127" i="6" l="1"/>
  <c r="E126" i="6"/>
  <c r="H44" i="5" l="1"/>
  <c r="F126" i="6"/>
  <c r="I44" i="5" s="1"/>
  <c r="E125" i="6"/>
  <c r="F125" i="6" l="1"/>
  <c r="E124" i="6"/>
  <c r="S48" i="5"/>
  <c r="E123" i="6" l="1"/>
  <c r="F124" i="6"/>
  <c r="E122" i="6" l="1"/>
  <c r="H43" i="5"/>
  <c r="F123" i="6"/>
  <c r="I43" i="5" s="1"/>
  <c r="S47" i="5" l="1"/>
  <c r="E121" i="6"/>
  <c r="F122" i="6"/>
  <c r="E120" i="6" l="1"/>
  <c r="F121" i="6"/>
  <c r="E119" i="6" l="1"/>
  <c r="H42" i="5"/>
  <c r="F120" i="6"/>
  <c r="I42" i="5" s="1"/>
  <c r="S46" i="5" l="1"/>
  <c r="E118" i="6"/>
  <c r="F119" i="6"/>
  <c r="E117" i="6" l="1"/>
  <c r="F118" i="6"/>
  <c r="E116" i="6" l="1"/>
  <c r="F117" i="6"/>
  <c r="I41" i="5" s="1"/>
  <c r="H41" i="5"/>
  <c r="S45" i="5" l="1"/>
  <c r="F116" i="6"/>
  <c r="E115" i="6"/>
  <c r="E114" i="6" l="1"/>
  <c r="F115" i="6"/>
  <c r="H40" i="5" l="1"/>
  <c r="F114" i="6"/>
  <c r="I40" i="5" s="1"/>
  <c r="E113" i="6"/>
  <c r="E112" i="6" l="1"/>
  <c r="F113" i="6"/>
  <c r="S44" i="5"/>
  <c r="E111" i="6" l="1"/>
  <c r="F112" i="6"/>
  <c r="F111" i="6" l="1"/>
  <c r="I39" i="5" s="1"/>
  <c r="H39" i="5"/>
  <c r="E110" i="6"/>
  <c r="F110" i="6" l="1"/>
  <c r="E109" i="6"/>
  <c r="S43" i="5"/>
  <c r="E108" i="6" l="1"/>
  <c r="F109" i="6"/>
  <c r="F108" i="6" l="1"/>
  <c r="I38" i="5" s="1"/>
  <c r="E107" i="6"/>
  <c r="H38" i="5"/>
  <c r="S42" i="5" l="1"/>
  <c r="F107" i="6"/>
  <c r="E106" i="6"/>
  <c r="F106" i="6" l="1"/>
  <c r="E105" i="6"/>
  <c r="E104" i="6" l="1"/>
  <c r="F105" i="6"/>
  <c r="I37" i="5" s="1"/>
  <c r="H37" i="5"/>
  <c r="S41" i="5" l="1"/>
  <c r="F104" i="6"/>
  <c r="E103" i="6"/>
  <c r="F103" i="6" l="1"/>
  <c r="E102" i="6"/>
  <c r="F102" i="6" l="1"/>
  <c r="I36" i="5" s="1"/>
  <c r="H36" i="5"/>
  <c r="E101" i="6"/>
  <c r="E100" i="6" l="1"/>
  <c r="F101" i="6"/>
  <c r="S40" i="5"/>
  <c r="E99" i="6" l="1"/>
  <c r="F100" i="6"/>
  <c r="E98" i="6" l="1"/>
  <c r="H35" i="5"/>
  <c r="F99" i="6"/>
  <c r="I35" i="5" s="1"/>
  <c r="S39" i="5" l="1"/>
  <c r="E97" i="6"/>
  <c r="F98" i="6"/>
  <c r="F97" i="6" l="1"/>
  <c r="E96" i="6"/>
  <c r="E95" i="6" l="1"/>
  <c r="F96" i="6"/>
  <c r="I34" i="5" s="1"/>
  <c r="H34" i="5"/>
  <c r="S38" i="5" l="1"/>
  <c r="F95" i="6"/>
  <c r="E94" i="6"/>
  <c r="F94" i="6" l="1"/>
  <c r="E93" i="6"/>
  <c r="F93" i="6" l="1"/>
  <c r="I33" i="5" s="1"/>
  <c r="H33" i="5"/>
  <c r="E92" i="6"/>
  <c r="E91" i="6" l="1"/>
  <c r="F92" i="6"/>
  <c r="S37" i="5"/>
  <c r="F91" i="6" l="1"/>
  <c r="E90" i="6"/>
  <c r="E89" i="6" l="1"/>
  <c r="F90" i="6"/>
  <c r="I32" i="5" s="1"/>
  <c r="H32" i="5"/>
  <c r="S36" i="5" l="1"/>
  <c r="F89" i="6"/>
  <c r="E88" i="6"/>
  <c r="E87" i="6" l="1"/>
  <c r="F88" i="6"/>
  <c r="E86" i="6" l="1"/>
  <c r="F87" i="6"/>
  <c r="I31" i="5" s="1"/>
  <c r="H31" i="5"/>
  <c r="S35" i="5" l="1"/>
  <c r="F86" i="6"/>
  <c r="E85" i="6"/>
  <c r="E84" i="6" l="1"/>
  <c r="F85" i="6"/>
  <c r="H30" i="5" l="1"/>
  <c r="E83" i="6"/>
  <c r="F84" i="6"/>
  <c r="I30" i="5" s="1"/>
  <c r="F83" i="6" l="1"/>
  <c r="E82" i="6"/>
  <c r="S34" i="5"/>
  <c r="F82" i="6" l="1"/>
  <c r="E81" i="6"/>
  <c r="F81" i="6" l="1"/>
  <c r="I29" i="5" s="1"/>
  <c r="E80" i="6"/>
  <c r="H29" i="5"/>
  <c r="S33" i="5" l="1"/>
  <c r="F80" i="6"/>
  <c r="E79" i="6"/>
  <c r="E78" i="6" l="1"/>
  <c r="F79" i="6"/>
  <c r="H28" i="5" l="1"/>
  <c r="F78" i="6"/>
  <c r="I28" i="5" s="1"/>
  <c r="E77" i="6"/>
  <c r="E76" i="6" l="1"/>
  <c r="F77" i="6"/>
  <c r="S32" i="5"/>
  <c r="E75" i="6" l="1"/>
  <c r="F76" i="6"/>
  <c r="H27" i="5" l="1"/>
  <c r="E74" i="6"/>
  <c r="F75" i="6"/>
  <c r="I27" i="5" s="1"/>
  <c r="F74" i="6" l="1"/>
  <c r="E73" i="6"/>
  <c r="S31" i="5"/>
  <c r="E72" i="6" l="1"/>
  <c r="F73" i="6"/>
  <c r="E71" i="6" l="1"/>
  <c r="H26" i="5"/>
  <c r="F72" i="6"/>
  <c r="I26" i="5" s="1"/>
  <c r="S30" i="5" l="1"/>
  <c r="E70" i="6"/>
  <c r="F71" i="6"/>
  <c r="E69" i="6" l="1"/>
  <c r="F70" i="6"/>
  <c r="H25" i="5" l="1"/>
  <c r="F69" i="6"/>
  <c r="I25" i="5" s="1"/>
  <c r="E68" i="6"/>
  <c r="F68" i="6" l="1"/>
  <c r="E67" i="6"/>
  <c r="S29" i="5"/>
  <c r="E66" i="6" l="1"/>
  <c r="F67" i="6"/>
  <c r="H24" i="5" l="1"/>
  <c r="E65" i="6"/>
  <c r="F66" i="6"/>
  <c r="I24" i="5" s="1"/>
  <c r="F65" i="6" l="1"/>
  <c r="E64" i="6"/>
  <c r="S28" i="5"/>
  <c r="E63" i="6" l="1"/>
  <c r="F64" i="6"/>
  <c r="E62" i="6" l="1"/>
  <c r="F63" i="6"/>
  <c r="I23" i="5" s="1"/>
  <c r="H23" i="5"/>
  <c r="S27" i="5" l="1"/>
  <c r="F62" i="6"/>
  <c r="E61" i="6"/>
  <c r="F61" i="6" l="1"/>
  <c r="E60" i="6"/>
  <c r="E59" i="6" l="1"/>
  <c r="F60" i="6"/>
  <c r="I22" i="5" s="1"/>
  <c r="H22" i="5"/>
  <c r="S26" i="5" l="1"/>
  <c r="F59" i="6"/>
  <c r="E58" i="6"/>
  <c r="F58" i="6" l="1"/>
  <c r="E57" i="6"/>
  <c r="H21" i="5" l="1"/>
  <c r="E56" i="6"/>
  <c r="F57" i="6"/>
  <c r="I21" i="5" s="1"/>
  <c r="E55" i="6" l="1"/>
  <c r="F56" i="6"/>
  <c r="S25" i="5"/>
  <c r="F55" i="6" l="1"/>
  <c r="E54" i="6"/>
  <c r="H20" i="5" l="1"/>
  <c r="E53" i="6"/>
  <c r="F54" i="6"/>
  <c r="I20" i="5" s="1"/>
  <c r="E52" i="6" l="1"/>
  <c r="F53" i="6"/>
  <c r="S24" i="5"/>
  <c r="E51" i="6" l="1"/>
  <c r="F52" i="6"/>
  <c r="H19" i="5" l="1"/>
  <c r="F51" i="6"/>
  <c r="I19" i="5" s="1"/>
  <c r="E50" i="6"/>
  <c r="E49" i="6" l="1"/>
  <c r="F50" i="6"/>
  <c r="S23" i="5"/>
  <c r="F49" i="6" l="1"/>
  <c r="E48" i="6"/>
  <c r="H18" i="5" l="1"/>
  <c r="F48" i="6"/>
  <c r="I18" i="5" s="1"/>
  <c r="E47" i="6"/>
  <c r="E46" i="6" l="1"/>
  <c r="F47" i="6"/>
  <c r="S22" i="5"/>
  <c r="E45" i="6" l="1"/>
  <c r="F46" i="6"/>
  <c r="E44" i="6" l="1"/>
  <c r="F45" i="6"/>
  <c r="I17" i="5" s="1"/>
  <c r="H17" i="5"/>
  <c r="S21" i="5" l="1"/>
  <c r="F44" i="6"/>
  <c r="E43" i="6"/>
  <c r="F43" i="6" l="1"/>
  <c r="E42" i="6"/>
  <c r="F42" i="6" l="1"/>
  <c r="I16" i="5" s="1"/>
  <c r="H16" i="5"/>
  <c r="E41" i="6"/>
  <c r="E40" i="6" l="1"/>
  <c r="F41" i="6"/>
  <c r="S20" i="5"/>
  <c r="F40" i="6" l="1"/>
  <c r="E39" i="6"/>
  <c r="H15" i="5" l="1"/>
  <c r="E38" i="6"/>
  <c r="F39" i="6"/>
  <c r="I15" i="5" s="1"/>
  <c r="E37" i="6" l="1"/>
  <c r="F38" i="6"/>
  <c r="S19" i="5"/>
  <c r="E36" i="6" l="1"/>
  <c r="F37" i="6"/>
  <c r="E35" i="6" l="1"/>
  <c r="F36" i="6"/>
  <c r="I14" i="5" s="1"/>
  <c r="H14" i="5"/>
  <c r="S18" i="5" l="1"/>
  <c r="F35" i="6"/>
  <c r="E34" i="6"/>
  <c r="F34" i="6" l="1"/>
  <c r="E33" i="6"/>
  <c r="F33" i="6" l="1"/>
  <c r="I13" i="5" s="1"/>
  <c r="H13" i="5"/>
  <c r="E32" i="6"/>
  <c r="E31" i="6" l="1"/>
  <c r="F32" i="6"/>
  <c r="S17" i="5"/>
  <c r="F31" i="6" l="1"/>
  <c r="E30" i="6"/>
  <c r="F30" i="6" l="1"/>
  <c r="I12" i="5" s="1"/>
  <c r="E29" i="6"/>
  <c r="H12" i="5"/>
  <c r="S16" i="5" l="1"/>
  <c r="E28" i="6"/>
  <c r="F29" i="6"/>
  <c r="E27" i="6" l="1"/>
  <c r="F28" i="6"/>
  <c r="F27" i="6" l="1"/>
  <c r="I11" i="5" s="1"/>
  <c r="H11" i="5"/>
  <c r="E26" i="6"/>
  <c r="F26" i="6" l="1"/>
  <c r="E25" i="6"/>
  <c r="S15" i="5"/>
  <c r="F25" i="6" l="1"/>
  <c r="E24" i="6"/>
  <c r="E23" i="6" l="1"/>
  <c r="H10" i="5"/>
  <c r="F24" i="6"/>
  <c r="I10" i="5" s="1"/>
  <c r="S14" i="5" l="1"/>
  <c r="E22" i="6"/>
  <c r="F23" i="6"/>
  <c r="F22" i="6" l="1"/>
  <c r="E21" i="6"/>
  <c r="H9" i="5" l="1"/>
  <c r="F21" i="6"/>
  <c r="I9" i="5" s="1"/>
  <c r="E20" i="6"/>
  <c r="E19" i="6" l="1"/>
  <c r="F20" i="6"/>
  <c r="S13" i="5"/>
  <c r="E18" i="6" l="1"/>
  <c r="F19" i="6"/>
  <c r="F18" i="6" l="1"/>
  <c r="I8" i="5" s="1"/>
  <c r="H8" i="5"/>
  <c r="E17" i="6"/>
  <c r="E16" i="6" l="1"/>
  <c r="F17" i="6"/>
  <c r="S12" i="5"/>
  <c r="F16" i="6" l="1"/>
  <c r="E15" i="6"/>
  <c r="E14" i="6" l="1"/>
  <c r="H7" i="5"/>
  <c r="F15" i="6"/>
  <c r="I7" i="5" s="1"/>
  <c r="S11" i="5" l="1"/>
  <c r="F14" i="6"/>
  <c r="E13" i="6"/>
  <c r="E12" i="6" l="1"/>
  <c r="F13" i="6"/>
  <c r="H6" i="5" l="1"/>
  <c r="S10" i="5" s="1"/>
  <c r="E11" i="6"/>
  <c r="F12" i="6"/>
  <c r="I6" i="5" s="1"/>
  <c r="E10" i="6" l="1"/>
  <c r="F11" i="6"/>
  <c r="E9" i="6" l="1"/>
  <c r="F10" i="6"/>
  <c r="E8" i="6" l="1"/>
  <c r="F9" i="6"/>
  <c r="I5" i="5" s="1"/>
  <c r="H5" i="5"/>
  <c r="S9" i="5" s="1"/>
  <c r="F8" i="6" l="1"/>
  <c r="E7" i="6"/>
  <c r="F7" i="6" l="1"/>
  <c r="E6" i="6"/>
  <c r="H4" i="5" l="1"/>
  <c r="S8" i="5" s="1"/>
  <c r="E5" i="6"/>
  <c r="F6" i="6"/>
  <c r="I4" i="5" s="1"/>
  <c r="E4" i="6" l="1"/>
  <c r="F5" i="6"/>
  <c r="E3" i="6" l="1"/>
  <c r="F4" i="6"/>
  <c r="F3" i="6" l="1"/>
  <c r="I3" i="5" s="1"/>
  <c r="H3" i="5"/>
  <c r="S7" i="5" s="1"/>
  <c r="K184" i="16" l="1"/>
  <c r="K154" i="16"/>
  <c r="K91" i="16"/>
  <c r="K182" i="16" l="1"/>
  <c r="K106" i="16"/>
  <c r="K99" i="16"/>
  <c r="K111" i="16"/>
  <c r="K109" i="16"/>
  <c r="K121" i="16"/>
  <c r="K170" i="16"/>
  <c r="K117" i="16"/>
  <c r="K110" i="16"/>
  <c r="K127" i="16"/>
  <c r="K135" i="16"/>
  <c r="K88" i="16"/>
  <c r="K100" i="16"/>
  <c r="K104" i="16"/>
  <c r="K125" i="16"/>
  <c r="K136" i="16"/>
  <c r="K162" i="16"/>
  <c r="K166" i="16"/>
  <c r="K92" i="16"/>
  <c r="K128" i="16"/>
  <c r="K174" i="16"/>
  <c r="K122" i="16"/>
  <c r="K147" i="16"/>
  <c r="K153" i="16"/>
  <c r="K124" i="16"/>
  <c r="K94" i="16"/>
  <c r="K142" i="16"/>
  <c r="K183" i="16"/>
  <c r="K95" i="16"/>
  <c r="K143" i="16"/>
  <c r="K168" i="16"/>
  <c r="K89" i="16"/>
  <c r="K113" i="16"/>
  <c r="K120" i="16"/>
  <c r="K132" i="16"/>
  <c r="K102" i="16"/>
  <c r="K138" i="16"/>
  <c r="K150" i="16"/>
  <c r="K103" i="16"/>
  <c r="K139" i="16"/>
  <c r="K188" i="16"/>
  <c r="K93" i="16"/>
  <c r="K115" i="16"/>
  <c r="K137" i="16"/>
  <c r="K148" i="16"/>
  <c r="K159" i="16"/>
  <c r="K84" i="16"/>
  <c r="K98" i="16"/>
  <c r="K178" i="16"/>
  <c r="K160" i="16"/>
  <c r="K116" i="16"/>
  <c r="K131" i="16"/>
  <c r="K144" i="16"/>
  <c r="K83" i="16"/>
  <c r="K105" i="16"/>
  <c r="K133" i="16"/>
  <c r="K149" i="16"/>
  <c r="K155" i="16"/>
  <c r="K161" i="16"/>
  <c r="K167" i="16"/>
  <c r="K172" i="16"/>
  <c r="K181" i="16"/>
  <c r="K123" i="16"/>
  <c r="K180" i="16"/>
  <c r="K134" i="16"/>
  <c r="K145" i="16"/>
  <c r="K156" i="16"/>
  <c r="K177" i="16"/>
  <c r="K90" i="16"/>
  <c r="K101" i="16"/>
  <c r="K112" i="16"/>
  <c r="K140" i="16"/>
  <c r="K85" i="16"/>
  <c r="K107" i="16"/>
  <c r="K118" i="16"/>
  <c r="K129" i="16"/>
  <c r="K151" i="16"/>
  <c r="K163" i="16"/>
  <c r="K165" i="16"/>
  <c r="K96" i="16"/>
  <c r="K146" i="16"/>
  <c r="K157" i="16"/>
  <c r="K169" i="16"/>
  <c r="K175" i="16"/>
  <c r="K86" i="16"/>
  <c r="K108" i="16"/>
  <c r="K114" i="16"/>
  <c r="K130" i="16"/>
  <c r="K141" i="16"/>
  <c r="K152" i="16"/>
  <c r="K97" i="16"/>
  <c r="K119" i="16"/>
  <c r="K158" i="16"/>
  <c r="K164" i="16"/>
  <c r="K176" i="16"/>
  <c r="K179" i="16"/>
  <c r="K87" i="16"/>
  <c r="K126" i="16"/>
  <c r="K171" i="16"/>
  <c r="K173" i="16"/>
  <c r="I171" i="5" l="1"/>
  <c r="I99" i="5"/>
  <c r="J166" i="18"/>
  <c r="I177" i="18"/>
  <c r="J177" i="18"/>
  <c r="I123" i="5" l="1"/>
  <c r="J103" i="18"/>
  <c r="J125" i="18"/>
  <c r="I115" i="5"/>
  <c r="P268" i="12"/>
  <c r="I139" i="5"/>
  <c r="M214" i="8"/>
  <c r="I85" i="5"/>
  <c r="I81" i="18"/>
  <c r="P237" i="12"/>
  <c r="M256" i="8"/>
  <c r="P189" i="12"/>
  <c r="J135" i="18"/>
  <c r="I147" i="5"/>
  <c r="M263" i="8"/>
  <c r="P261" i="12"/>
  <c r="M238" i="8"/>
  <c r="P213" i="12"/>
  <c r="P244" i="12"/>
  <c r="P220" i="12"/>
  <c r="P196" i="12"/>
  <c r="P172" i="12"/>
  <c r="I105" i="18"/>
  <c r="P249" i="12"/>
  <c r="P225" i="12"/>
  <c r="P201" i="12"/>
  <c r="I105" i="5"/>
  <c r="I121" i="5"/>
  <c r="J85" i="18"/>
  <c r="J131" i="18"/>
  <c r="I97" i="18"/>
  <c r="P197" i="12"/>
  <c r="P257" i="12"/>
  <c r="P245" i="12"/>
  <c r="P233" i="12"/>
  <c r="P221" i="12"/>
  <c r="P209" i="12"/>
  <c r="P185" i="12"/>
  <c r="I180" i="5"/>
  <c r="P167" i="12"/>
  <c r="P181" i="12"/>
  <c r="P186" i="12"/>
  <c r="P174" i="12"/>
  <c r="P236" i="12"/>
  <c r="P169" i="12"/>
  <c r="P252" i="12"/>
  <c r="P175" i="12"/>
  <c r="P260" i="12"/>
  <c r="P193" i="12"/>
  <c r="P188" i="12"/>
  <c r="I95" i="18"/>
  <c r="I184" i="5"/>
  <c r="I125" i="5"/>
  <c r="I126" i="5"/>
  <c r="I167" i="5"/>
  <c r="I172" i="18"/>
  <c r="P212" i="12"/>
  <c r="I89" i="18"/>
  <c r="I113" i="18"/>
  <c r="J114" i="18"/>
  <c r="J165" i="18"/>
  <c r="I75" i="18"/>
  <c r="I91" i="18"/>
  <c r="I132" i="5"/>
  <c r="I170" i="5"/>
  <c r="I166" i="5"/>
  <c r="I181" i="5"/>
  <c r="J175" i="18"/>
  <c r="P182" i="12"/>
  <c r="J174" i="18"/>
  <c r="I129" i="5"/>
  <c r="I145" i="5"/>
  <c r="I153" i="5"/>
  <c r="I164" i="5"/>
  <c r="I169" i="5"/>
  <c r="M196" i="8"/>
  <c r="M220" i="8"/>
  <c r="J81" i="18"/>
  <c r="J89" i="18"/>
  <c r="J105" i="18"/>
  <c r="J129" i="18"/>
  <c r="J137" i="18"/>
  <c r="J145" i="18"/>
  <c r="J157" i="18"/>
  <c r="I94" i="18"/>
  <c r="I87" i="5"/>
  <c r="I103" i="5"/>
  <c r="I111" i="5"/>
  <c r="I127" i="5"/>
  <c r="I135" i="5"/>
  <c r="I151" i="5"/>
  <c r="I162" i="5"/>
  <c r="I175" i="5"/>
  <c r="M202" i="8"/>
  <c r="M226" i="8"/>
  <c r="P266" i="12"/>
  <c r="P258" i="12"/>
  <c r="P250" i="12"/>
  <c r="P242" i="12"/>
  <c r="P226" i="12"/>
  <c r="P218" i="12"/>
  <c r="P202" i="12"/>
  <c r="P194" i="12"/>
  <c r="I83" i="18"/>
  <c r="I99" i="18"/>
  <c r="I107" i="18"/>
  <c r="I123" i="18"/>
  <c r="I131" i="18"/>
  <c r="I139" i="18"/>
  <c r="I147" i="18"/>
  <c r="I98" i="5"/>
  <c r="I122" i="5"/>
  <c r="I146" i="5"/>
  <c r="M173" i="8"/>
  <c r="M181" i="8"/>
  <c r="M197" i="8"/>
  <c r="M221" i="8"/>
  <c r="J176" i="18"/>
  <c r="P263" i="12"/>
  <c r="P255" i="12"/>
  <c r="P239" i="12"/>
  <c r="P231" i="12"/>
  <c r="P215" i="12"/>
  <c r="P207" i="12"/>
  <c r="P199" i="12"/>
  <c r="P191" i="12"/>
  <c r="J143" i="18"/>
  <c r="J151" i="18"/>
  <c r="J168" i="18"/>
  <c r="I93" i="5"/>
  <c r="I109" i="5"/>
  <c r="I117" i="5"/>
  <c r="I133" i="5"/>
  <c r="I141" i="5"/>
  <c r="I157" i="5"/>
  <c r="I160" i="5"/>
  <c r="M184" i="8"/>
  <c r="M232" i="8"/>
  <c r="I121" i="18"/>
  <c r="I137" i="18"/>
  <c r="I145" i="18"/>
  <c r="I153" i="18"/>
  <c r="I169" i="18"/>
  <c r="I104" i="5"/>
  <c r="I128" i="5"/>
  <c r="I138" i="5"/>
  <c r="I152" i="5"/>
  <c r="M179" i="8"/>
  <c r="M203" i="8"/>
  <c r="M227" i="8"/>
  <c r="J172" i="18"/>
  <c r="J90" i="18"/>
  <c r="J111" i="18"/>
  <c r="J138" i="18"/>
  <c r="P262" i="12"/>
  <c r="P254" i="12"/>
  <c r="P246" i="12"/>
  <c r="P238" i="12"/>
  <c r="P230" i="12"/>
  <c r="P214" i="12"/>
  <c r="P206" i="12"/>
  <c r="P171" i="12"/>
  <c r="J101" i="18"/>
  <c r="I79" i="18"/>
  <c r="I87" i="18"/>
  <c r="I103" i="18"/>
  <c r="I119" i="18"/>
  <c r="I135" i="18"/>
  <c r="I151" i="18"/>
  <c r="I86" i="5"/>
  <c r="I110" i="5"/>
  <c r="I134" i="5"/>
  <c r="I158" i="5"/>
  <c r="I168" i="5"/>
  <c r="M169" i="8"/>
  <c r="M185" i="8"/>
  <c r="P267" i="12"/>
  <c r="P251" i="12"/>
  <c r="P243" i="12"/>
  <c r="P227" i="12"/>
  <c r="P219" i="12"/>
  <c r="P203" i="12"/>
  <c r="P195" i="12"/>
  <c r="P187" i="12"/>
  <c r="J75" i="18"/>
  <c r="J83" i="18"/>
  <c r="J99" i="18"/>
  <c r="J107" i="18"/>
  <c r="J123" i="18"/>
  <c r="J147" i="18"/>
  <c r="J164" i="18"/>
  <c r="I155" i="5"/>
  <c r="I174" i="18"/>
  <c r="I176" i="18"/>
  <c r="P264" i="12"/>
  <c r="P256" i="12"/>
  <c r="P248" i="12"/>
  <c r="P240" i="12"/>
  <c r="P232" i="12"/>
  <c r="P224" i="12"/>
  <c r="P208" i="12"/>
  <c r="P200" i="12"/>
  <c r="J76" i="18"/>
  <c r="J100" i="18"/>
  <c r="J132" i="18"/>
  <c r="I77" i="18"/>
  <c r="I85" i="18"/>
  <c r="I101" i="18"/>
  <c r="I117" i="18"/>
  <c r="I125" i="18"/>
  <c r="I133" i="18"/>
  <c r="I141" i="18"/>
  <c r="I157" i="18"/>
  <c r="I165" i="18"/>
  <c r="I92" i="5"/>
  <c r="I116" i="5"/>
  <c r="I140" i="5"/>
  <c r="M167" i="8"/>
  <c r="M175" i="8"/>
  <c r="M215" i="8"/>
  <c r="M254" i="8"/>
  <c r="M183" i="8"/>
  <c r="M244" i="8"/>
  <c r="M250" i="8"/>
  <c r="M168" i="8"/>
  <c r="M174" i="8"/>
  <c r="M180" i="8"/>
  <c r="M186" i="8"/>
  <c r="M198" i="8"/>
  <c r="M187" i="8"/>
  <c r="M199" i="8"/>
  <c r="M205" i="8"/>
  <c r="M211" i="8"/>
  <c r="M217" i="8"/>
  <c r="M223" i="8"/>
  <c r="M229" i="8"/>
  <c r="M235" i="8"/>
  <c r="M247" i="8"/>
  <c r="M253" i="8"/>
  <c r="M258" i="8"/>
  <c r="M165" i="8"/>
  <c r="M171" i="8"/>
  <c r="M177" i="8"/>
  <c r="M189" i="8"/>
  <c r="M201" i="8"/>
  <c r="M213" i="8"/>
  <c r="M219" i="8"/>
  <c r="M225" i="8"/>
  <c r="M237" i="8"/>
  <c r="M249" i="8"/>
  <c r="M233" i="8"/>
  <c r="M239" i="8"/>
  <c r="M245" i="8"/>
  <c r="M251" i="8"/>
  <c r="M204" i="8"/>
  <c r="M210" i="8"/>
  <c r="M216" i="8"/>
  <c r="M222" i="8"/>
  <c r="M228" i="8"/>
  <c r="M163" i="8"/>
  <c r="M190" i="8"/>
  <c r="J86" i="18"/>
  <c r="J92" i="18"/>
  <c r="J98" i="18"/>
  <c r="J104" i="18"/>
  <c r="J116" i="18"/>
  <c r="J134" i="18"/>
  <c r="J140" i="18"/>
  <c r="J146" i="18"/>
  <c r="J152" i="18"/>
  <c r="J171" i="18"/>
  <c r="I78" i="18"/>
  <c r="I84" i="18"/>
  <c r="I90" i="18"/>
  <c r="I102" i="18"/>
  <c r="I108" i="18"/>
  <c r="I114" i="18"/>
  <c r="I120" i="18"/>
  <c r="I126" i="18"/>
  <c r="I132" i="18"/>
  <c r="I138" i="18"/>
  <c r="I144" i="18"/>
  <c r="I150" i="18"/>
  <c r="I156" i="18"/>
  <c r="I162" i="18"/>
  <c r="I168" i="18"/>
  <c r="I165" i="5"/>
  <c r="M170" i="8"/>
  <c r="M176" i="8"/>
  <c r="M182" i="8"/>
  <c r="M188" i="8"/>
  <c r="M200" i="8"/>
  <c r="M212" i="8"/>
  <c r="M218" i="8"/>
  <c r="M224" i="8"/>
  <c r="M236" i="8"/>
  <c r="M248" i="8"/>
  <c r="I178" i="5"/>
  <c r="P265" i="12"/>
  <c r="P259" i="12"/>
  <c r="P253" i="12"/>
  <c r="P247" i="12"/>
  <c r="P241" i="12"/>
  <c r="P235" i="12"/>
  <c r="P229" i="12"/>
  <c r="P223" i="12"/>
  <c r="P217" i="12"/>
  <c r="P211" i="12"/>
  <c r="P205" i="12"/>
  <c r="I159" i="5"/>
  <c r="I173" i="18"/>
  <c r="J79" i="18"/>
  <c r="J117" i="18"/>
  <c r="J119" i="18"/>
  <c r="J127" i="18"/>
  <c r="J141" i="18"/>
  <c r="J159" i="18"/>
  <c r="I127" i="18"/>
  <c r="M195" i="8"/>
  <c r="M207" i="8"/>
  <c r="M231" i="8"/>
  <c r="M243" i="8"/>
  <c r="P168" i="12"/>
  <c r="J93" i="18"/>
  <c r="I109" i="18"/>
  <c r="M255" i="8"/>
  <c r="P234" i="12"/>
  <c r="P228" i="12"/>
  <c r="P222" i="12"/>
  <c r="P216" i="12"/>
  <c r="P210" i="12"/>
  <c r="P204" i="12"/>
  <c r="P198" i="12"/>
  <c r="P192" i="12"/>
  <c r="P180" i="12"/>
  <c r="J112" i="18"/>
  <c r="J136" i="18"/>
  <c r="I116" i="18"/>
  <c r="I88" i="5"/>
  <c r="I94" i="5"/>
  <c r="I100" i="5"/>
  <c r="I106" i="5"/>
  <c r="I112" i="5"/>
  <c r="I118" i="5"/>
  <c r="I124" i="5"/>
  <c r="I130" i="5"/>
  <c r="I136" i="5"/>
  <c r="I142" i="5"/>
  <c r="I148" i="5"/>
  <c r="I154" i="5"/>
  <c r="I172" i="5"/>
  <c r="M257" i="8"/>
  <c r="J94" i="18"/>
  <c r="J118" i="18"/>
  <c r="J142" i="18"/>
  <c r="J154" i="18"/>
  <c r="J160" i="18"/>
  <c r="I92" i="18"/>
  <c r="I98" i="18"/>
  <c r="I110" i="18"/>
  <c r="I122" i="18"/>
  <c r="I128" i="18"/>
  <c r="I164" i="18"/>
  <c r="M192" i="8"/>
  <c r="M208" i="8"/>
  <c r="M240" i="8"/>
  <c r="I176" i="5"/>
  <c r="I177" i="5"/>
  <c r="M261" i="8"/>
  <c r="J82" i="18"/>
  <c r="J106" i="18"/>
  <c r="J124" i="18"/>
  <c r="J130" i="18"/>
  <c r="J148" i="18"/>
  <c r="J161" i="18"/>
  <c r="J167" i="18"/>
  <c r="I80" i="18"/>
  <c r="I86" i="18"/>
  <c r="I93" i="18"/>
  <c r="I104" i="18"/>
  <c r="I134" i="18"/>
  <c r="I140" i="18"/>
  <c r="I146" i="18"/>
  <c r="I152" i="18"/>
  <c r="I158" i="18"/>
  <c r="I170" i="18"/>
  <c r="I161" i="5"/>
  <c r="M166" i="8"/>
  <c r="M172" i="8"/>
  <c r="M178" i="8"/>
  <c r="M260" i="8"/>
  <c r="P179" i="12"/>
  <c r="P173" i="12"/>
  <c r="J87" i="18"/>
  <c r="I83" i="5"/>
  <c r="I89" i="5"/>
  <c r="I95" i="5"/>
  <c r="I101" i="5"/>
  <c r="I107" i="5"/>
  <c r="I113" i="5"/>
  <c r="I119" i="5"/>
  <c r="I131" i="5"/>
  <c r="I137" i="5"/>
  <c r="I143" i="5"/>
  <c r="I149" i="5"/>
  <c r="I173" i="5"/>
  <c r="M264" i="8"/>
  <c r="J77" i="18"/>
  <c r="J95" i="18"/>
  <c r="J113" i="18"/>
  <c r="J149" i="18"/>
  <c r="J155" i="18"/>
  <c r="J162" i="18"/>
  <c r="I111" i="18"/>
  <c r="I115" i="18"/>
  <c r="I129" i="18"/>
  <c r="I159" i="18"/>
  <c r="I163" i="18"/>
  <c r="I171" i="18"/>
  <c r="M191" i="8"/>
  <c r="M209" i="8"/>
  <c r="P190" i="12"/>
  <c r="P184" i="12"/>
  <c r="P178" i="12"/>
  <c r="I84" i="5"/>
  <c r="I90" i="5"/>
  <c r="I96" i="5"/>
  <c r="I102" i="5"/>
  <c r="I108" i="5"/>
  <c r="I114" i="5"/>
  <c r="I120" i="5"/>
  <c r="I144" i="5"/>
  <c r="I150" i="5"/>
  <c r="I156" i="5"/>
  <c r="I174" i="5"/>
  <c r="J78" i="18"/>
  <c r="J102" i="18"/>
  <c r="J120" i="18"/>
  <c r="J156" i="18"/>
  <c r="I130" i="18"/>
  <c r="I160" i="18"/>
  <c r="I166" i="18"/>
  <c r="I163" i="5"/>
  <c r="M206" i="8"/>
  <c r="I182" i="5"/>
  <c r="M259" i="8"/>
  <c r="J96" i="18"/>
  <c r="J108" i="18"/>
  <c r="J126" i="18"/>
  <c r="J144" i="18"/>
  <c r="J150" i="18"/>
  <c r="J163" i="18"/>
  <c r="J169" i="18"/>
  <c r="I76" i="18"/>
  <c r="I82" i="18"/>
  <c r="I88" i="18"/>
  <c r="I100" i="18"/>
  <c r="I106" i="18"/>
  <c r="I112" i="18"/>
  <c r="I118" i="18"/>
  <c r="I124" i="18"/>
  <c r="I136" i="18"/>
  <c r="I142" i="18"/>
  <c r="I148" i="18"/>
  <c r="I154" i="18"/>
  <c r="M234" i="8"/>
  <c r="M246" i="8"/>
  <c r="M252" i="8"/>
  <c r="I183" i="5"/>
  <c r="P183" i="12"/>
  <c r="P177" i="12"/>
  <c r="M193" i="8"/>
  <c r="I179" i="5"/>
  <c r="J91" i="18"/>
  <c r="J97" i="18"/>
  <c r="J109" i="18"/>
  <c r="J115" i="18"/>
  <c r="J121" i="18"/>
  <c r="J133" i="18"/>
  <c r="J139" i="18"/>
  <c r="J153" i="18"/>
  <c r="J170" i="18"/>
  <c r="I143" i="18"/>
  <c r="M241" i="8"/>
  <c r="I149" i="18"/>
  <c r="I155" i="18"/>
  <c r="I161" i="18"/>
  <c r="I167" i="18"/>
  <c r="I91" i="5"/>
  <c r="I97" i="5"/>
  <c r="P176" i="12"/>
  <c r="P170" i="12"/>
  <c r="I189" i="5"/>
  <c r="J80" i="18"/>
  <c r="J84" i="18"/>
  <c r="J88" i="18"/>
  <c r="J110" i="18"/>
  <c r="J122" i="18"/>
  <c r="J128" i="18"/>
  <c r="J158" i="18"/>
  <c r="I96" i="18"/>
  <c r="M164" i="8"/>
  <c r="M194" i="8"/>
  <c r="M230" i="8"/>
  <c r="M242" i="8"/>
  <c r="J173" i="18"/>
  <c r="I175" i="18"/>
  <c r="M262" i="8"/>
  <c r="I188" i="5"/>
  <c r="I180" i="18" l="1"/>
  <c r="J180" i="18"/>
  <c r="I193" i="5"/>
  <c r="I190" i="5"/>
  <c r="I192" i="5"/>
  <c r="I191" i="5" l="1"/>
  <c r="I194" i="5" l="1"/>
  <c r="K138" i="5" l="1"/>
  <c r="K137" i="5" s="1"/>
  <c r="K136" i="5" s="1"/>
  <c r="K135" i="5" s="1"/>
  <c r="K134" i="5" s="1"/>
  <c r="K133" i="5" s="1"/>
  <c r="K132" i="5" s="1"/>
  <c r="K131" i="5" s="1"/>
  <c r="K130" i="5" s="1"/>
  <c r="K129" i="5" s="1"/>
  <c r="K128" i="5" s="1"/>
  <c r="K127" i="5" s="1"/>
  <c r="K126" i="5" s="1"/>
  <c r="K125" i="5" s="1"/>
  <c r="K124" i="5" s="1"/>
  <c r="K123" i="5" s="1"/>
  <c r="K122" i="5" s="1"/>
  <c r="K121" i="5" s="1"/>
  <c r="K120" i="5" s="1"/>
  <c r="K119" i="5" s="1"/>
  <c r="K118" i="5" s="1"/>
  <c r="K117" i="5" s="1"/>
  <c r="K116" i="5" s="1"/>
  <c r="K115" i="5" s="1"/>
  <c r="K114" i="5" s="1"/>
  <c r="K113" i="5" s="1"/>
  <c r="K112" i="5" s="1"/>
  <c r="K111" i="5" s="1"/>
  <c r="K110" i="5" s="1"/>
  <c r="K109" i="5" s="1"/>
  <c r="K108" i="5" s="1"/>
  <c r="K107" i="5" s="1"/>
  <c r="K106" i="5" s="1"/>
  <c r="K105" i="5" s="1"/>
  <c r="K104" i="5" s="1"/>
  <c r="K103" i="5" s="1"/>
  <c r="K102" i="5" s="1"/>
  <c r="K101" i="5" s="1"/>
  <c r="K100" i="5" s="1"/>
  <c r="K99" i="5" s="1"/>
  <c r="K98" i="5" s="1"/>
  <c r="K97" i="5" s="1"/>
  <c r="K96" i="5" s="1"/>
  <c r="K95" i="5" s="1"/>
  <c r="K94" i="5" s="1"/>
  <c r="K93" i="5" s="1"/>
  <c r="K92" i="5" s="1"/>
  <c r="K91" i="5" s="1"/>
  <c r="K90" i="5" s="1"/>
  <c r="K89" i="5" s="1"/>
  <c r="K88" i="5" s="1"/>
  <c r="K87" i="5" s="1"/>
  <c r="K86" i="5" s="1"/>
  <c r="K85" i="5" s="1"/>
  <c r="K84" i="5" s="1"/>
  <c r="K83" i="5" s="1"/>
  <c r="K82" i="5" s="1"/>
  <c r="K81" i="5" s="1"/>
  <c r="K80" i="5" s="1"/>
  <c r="K79" i="5" s="1"/>
  <c r="K78" i="5" s="1"/>
  <c r="K77" i="5" s="1"/>
  <c r="K76" i="5" s="1"/>
  <c r="K75" i="5" s="1"/>
  <c r="K74" i="5" s="1"/>
  <c r="K73" i="5" s="1"/>
  <c r="K72" i="5" s="1"/>
  <c r="K71" i="5" s="1"/>
  <c r="K70" i="5" s="1"/>
  <c r="K69" i="5" s="1"/>
  <c r="K68" i="5" s="1"/>
  <c r="K67" i="5" s="1"/>
  <c r="K66" i="5" s="1"/>
  <c r="K65" i="5" s="1"/>
  <c r="K64" i="5" s="1"/>
  <c r="K63" i="5" s="1"/>
  <c r="K62" i="5" s="1"/>
  <c r="K61" i="5" s="1"/>
  <c r="K60" i="5" s="1"/>
  <c r="K59" i="5" s="1"/>
  <c r="K58" i="5" s="1"/>
  <c r="K57" i="5" s="1"/>
  <c r="K56" i="5" s="1"/>
  <c r="K55" i="5" s="1"/>
  <c r="K54" i="5" s="1"/>
  <c r="K53" i="5" s="1"/>
  <c r="K52" i="5" s="1"/>
  <c r="K51" i="5" s="1"/>
  <c r="K50" i="5" s="1"/>
  <c r="K49" i="5" s="1"/>
  <c r="K48" i="5" s="1"/>
  <c r="K47" i="5" s="1"/>
  <c r="K46" i="5" s="1"/>
  <c r="K45" i="5" s="1"/>
  <c r="K44" i="5" s="1"/>
  <c r="K43" i="5" s="1"/>
  <c r="K42" i="5" s="1"/>
  <c r="K41" i="5" s="1"/>
  <c r="K40" i="5" s="1"/>
  <c r="K39" i="5" s="1"/>
  <c r="K38" i="5" s="1"/>
  <c r="K37" i="5" s="1"/>
  <c r="K36" i="5" s="1"/>
  <c r="K35" i="5" s="1"/>
  <c r="K34" i="5" s="1"/>
  <c r="K33" i="5" s="1"/>
  <c r="K32" i="5" s="1"/>
  <c r="K31" i="5" s="1"/>
  <c r="K30" i="5" s="1"/>
  <c r="K29" i="5" s="1"/>
  <c r="K28" i="5" s="1"/>
  <c r="K27" i="5" s="1"/>
  <c r="K26" i="5" s="1"/>
  <c r="K25" i="5" s="1"/>
  <c r="K24" i="5" s="1"/>
  <c r="K23" i="5" s="1"/>
  <c r="K22" i="5" s="1"/>
  <c r="K21" i="5" s="1"/>
  <c r="K20" i="5" s="1"/>
  <c r="K19" i="5" s="1"/>
  <c r="K18" i="5" s="1"/>
  <c r="K17" i="5" s="1"/>
  <c r="K16" i="5" s="1"/>
  <c r="K15" i="5" s="1"/>
  <c r="K14" i="5" s="1"/>
  <c r="K13" i="5" s="1"/>
  <c r="K12" i="5" s="1"/>
  <c r="K11" i="5" s="1"/>
  <c r="K10" i="5" s="1"/>
  <c r="K9" i="5" s="1"/>
  <c r="K8" i="5" s="1"/>
  <c r="K7" i="5" s="1"/>
  <c r="G186" i="16" l="1"/>
  <c r="G185" i="16" l="1"/>
  <c r="G181" i="16"/>
  <c r="G180" i="16"/>
  <c r="G176" i="16"/>
  <c r="G173" i="16"/>
  <c r="G169" i="16"/>
  <c r="G168" i="16"/>
  <c r="G165" i="16"/>
  <c r="G164" i="16"/>
  <c r="G163" i="16"/>
  <c r="G172" i="16" l="1"/>
  <c r="G177" i="16"/>
  <c r="G167" i="16"/>
  <c r="G171" i="16"/>
  <c r="G175" i="16"/>
  <c r="G179" i="16"/>
  <c r="G166" i="16"/>
  <c r="G170" i="16"/>
  <c r="G174" i="16"/>
  <c r="G178" i="16"/>
  <c r="G182" i="16"/>
  <c r="G183" i="16"/>
  <c r="G18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C2" authorId="0" shapeId="0" xr:uid="{CDD21286-10E8-45F2-9CD7-67EC2154772A}">
      <text>
        <r>
          <rPr>
            <b/>
            <sz val="9"/>
            <color indexed="81"/>
            <rFont val="Tahoma"/>
            <family val="2"/>
          </rPr>
          <t>PyEAAB+LCAAAAAAABAClWltvG8cV/isLvtYUdymJIonxBhQpqUx1s0jFcV+K4e5Imni5u92LJL65DZw4ReqmiIuibtAL0sIpCscukgKp7aQ/phblN/+Fnrns7uyShLEyIJg757Znzsz5zplZo3fOx452SoKQeu71irGkVzTiWp5N3ePrlTg6qhqNyjsm2ji3iLOPAzwmEQhroOWG7fPQvl45iSK/XaudnZ0tnS0vecFxra7rRu39ne2BdULGuJIK0zcLV6kbRti1SMVE3RPsHpMejsheYJNAmLle6Q/6S11CLWDgHeziYxIsrcchdUkYbrgRjSgJK+YRdkKCagUbJtqkQRgN6Zjs+cTdpu7tK5mdsZJ4uxdQ4kY4gmi+hb+KlcTwuufYg2jikLcwm9oAo/Z4h0TYBuVyBlE3IBDNbm/nPbFpzPpSY8mAVxTpmeR6TB1byOUkBV3KsTViETXren21atSrRnOoG+1l+GslOqkMOvTtoherS8Yqqs0wMtHEDSa4ZKwostIRMVYdaVT1tWpdHxp6e1lvr64u6UBsNus/MuptXU8sFN3iySLfr9VMtI3DaECCU2pxsUGExz63rjf0Zd1YWdbrqDZXCCaeLZSJDsgIh8QGMViLUuvG3Nhz7ANySsFAlzhOeX0+rY5Vfm/Dmiu60tBb+LAVYP9kSKOSycD0N72AWBDpq719l5ztBTKGQ38b2MMTGkSTHp6UN3YYkmDPZxEpp2uim15wO/SxRXYBjpmpnnfmOh6G5AbMCCNqhUniz+Gg/cDzScBsMUDY9NwokZ7DSW33XZg9e/O6590ums8zEV8gvlQQ7zFO7c/Q0eDEO9tznckgHoVWQEfE7q0n0nN5iCWb1O7EkQe/1AJHMirqxiHQMwqPELHoGDv7DkQtNCHd8gTETB3RqOs58dhNo1egopvg/5Ccp/NJx0hB7L6byEdBDEJzWXmFA+8sfecsA4nylZI7oSVNz2EUhXtASxZrlsPjz2a5SR2o62rkFWp+DwxOCInmbgDBQQy+NlmnYK5P2DtRLaMg2IhBxKim0VppVnUD/oa63uZ/8OaUjTZcmz/oOhfKyyVMtBuP90aQSaeiWhrAK5Cg5DvOuoPd20C9SaOT3U5Wxmc4M9I/JYG3SJ7zZjTE/lukI7lIxHahX7M81KOh7+AJJ6fxV2mo71pObBNRH/ruEd/+LAZiuyxkoxnSNoCFibA7GU58QNmQtiN4uF6Bjq8dRgF0hxUTukQwKmWgVC0w0iNHOHagtkURqGXIVCAzaLbIhnu8Da1KDNCXBqNIT7cjA4dhgN2QvTEpi8WdOV8IJcEVCGyqcUS1AlMIh2LlWL4zRBmSse8F2NmBSdDN2OW1LcFz4O/g6EQOIekdYiURUZVTvbyTyRzeJMbTV8yIlQK5zAUiF2LJIloKJcUzImJ7bAfW0+lih44CsS0SlJvHg94nq1/JBuLTK1fLkvWAswUA00/IxIQMzgaSzneYkTDEfuuCS+bgoN5oNRq60VqDXolREJ/0Vm+/rUGLtVytr/htLcQACzwYcqEXCalstBmQn8dwGppwwzfg/XlKXgCg9Zi62JkVTDmZgnkjBqAjgTNRZIXv254Fohd//P7io7uXD/788tmj6Z3nF3devH7xMPEVHgcdMSMhjYZ45BDu1HB9tbls8HhkRMTTuMZrvx1bESd2DnnFT8dItp980N3od7e213lWp8REnXUTcSha24kXK+OBmIp4F18sQWWLLKTMYYIUcpzj9ggr9SLtWLt4SvLSKn+RogjJ5fNHl88fL9SWcVPL0WqrqrfeWI7EqWB5QTliXbw4BChHCCavCBdkoKsfY2jokpNCJww9i/Isk4hqZzHs2+bqWsNYbS2vrKWIa6fbep5QkSUtDfExb4xUrqR1vdiNgkm6SdRxwuQZ0gFEBHiiOJURiaMMRJynP3xz8bdHF/f+8fLZw5ysXAZJmWMQ3PXiQOw/HgY+yr/d1dZjOB/GmnekZY0uhCeTVfTEK0soSx/TNFX3YJrG1zTisksTrbKDg2vau7FLrmkD4l/ToNOsKEme28HzqDL/H3/5+sWn8O/0i38uT7+49787v2iIn5b4MerwO99u0eGtwIt9gWGKQkadI5mB2TyNOYDGeTzU85At487RSCc8T0HORW7TQ5dC23/Y08ZuurE5DeU4gqTwJST84YeX332s7sWLux/m7Mi3pQcsSBdIWHWYZg9Aq6xWBQq6OeBRva3/LFedJJl1rPsedSM4hjTWeLcqhwi0DWaQ/6L+GGomt80DB/QCBf0YhxvnkYQPcxfV8gTUBYg59oIJP23aNivYKqJAJ2GnecWgyOd+7AfUC2g0EaDjYyj4XnYySAmi5GRL9OqvX2mdw6UOL1N68+I/30IJmz797eXz30z/fX/6l+8uv/79y+8/v/zm+esX9wa7HU1vvn7xCUjPrXTTTz+ZPnhy8fGzi3sfXf4LVB5e3n8yffLg1X//NL3/96wUauCtRZiVx1+++tUvp3cevXr64fR33158dl/Wv2KR5KHjT9zdtga+6M22BjsuDLWeNyYMADRZ6draaKJtnPssuSPAibbWPcHU1didH7HT7kG4AbYIDj1IDGeidewPAGKIrbjB4sn7uPnAKGJRCBkLeUFHtZLhWFvb5TUDO1rHshh4hjndVE30Td2VtdZKK5WQXYLnU2sRaheYmbCK2hlR8EVLsr+y2qivSq54FWsL2WWWAgB3v7r8DNbu6fTXX188+5yfVwsiOS1zy/FGMNuEllfIZPn7trb31jvbmYhwQtwJG+zQLS6HZZ/Na3E/TIbJ5lcowIVu2IoddsswIzbLSk0rMM3LLzuTH3VsVjrmn3RzEqgbB4FoK115aT+IfTgjRLL3X8xHWfrz+OyKDl49KCgA0cvzYaxwoU3IsxmB8znwSpYA4X7ILgZEk7/LYpMNEbaiGDt7RywQR/JiToxomFzU8aOUS8aeC0nJV0W0TsklKAOpeOQmW78mKgEgH2B19/BA1AIxhPwPjkkkwE+5noVUP6XsA0ONYfdGEHjBAgDPeIngDpxmAJT51aJc4VRIuCvOPna2ORJCUjjSB3FclhH1esQhUfkLzkR9xzu9ujLsttK6/XDPsZOoXuUbhWqAHZ+Z+BgOEOzoWfq+Oa8OjTXgdb/cpEx7ZNRHrTW92mzYR9WVI9ystvQGrlq40WyuWXrLwvAmYVm9mea3smXDxwT4/dmVtQ+8s75rk/NykxQIkyoLU+KW8urWFH0TdYIAzhdsauXvyJNLnAP2+arkzQJfEK7IrkBkZM1ub0erajfYBUhCEt8E32fOyydBuZVSbomTGRcRD3x8y1xmn5HEo/zGIV9Yy3me4HYkvnx4zjYd05I3JXoC7nkjEF/fF2eVsvsbQrFLziNUUyxATRx9AC2BuPYrY01gB5TSVD+xBfhc2hxHFDekxydRyWlxcKfk7ApqB8RnnwMYalz1Exuf8Ab0iqU/LSvq/AMJdchb2OBHhbe0sQ8CV1J/j4ZQ16+wAEnSdELu/5XKSMFG4g2/Tij5oQ1STlVOUjz7bxDm/wGp/hm5PyEAAA==</t>
        </r>
      </text>
    </comment>
    <comment ref="D2" authorId="0" shapeId="0" xr:uid="{C64429B9-A63F-47AD-905E-FF23EAD37CE8}">
      <text>
        <r>
          <rPr>
            <b/>
            <sz val="9"/>
            <color indexed="81"/>
            <rFont val="Tahoma"/>
            <family val="2"/>
          </rPr>
          <t>JSEAAB+LCAAAAAAABAClWltv3MYV/ivEvta7S+5N0mLMYLUrqduuLtau4rgvxYgcSRNxSZYXSfvmNnDqFmmaNi2Kuu4NLeAURQIDSQE3dvJnaknOk/9Cz1xIDrm7MCgDhpZzbpw5c853zgyN3rmYOtoZCULqubcrRk2vaMS1PJu6x7crcXRUNTqVd0y0cWERZw8HeEoiENZAyw27F6F9u3ISRX63Xj8/P6+dN2tecFxv6LpRf297NLZOyBRXUmH6ZuEqdcMIuxapmKh/gt1jMsAR2Q1sEggztyvD8bDWJ9QCBt7GLj4mQW09DqlLwnDDjWhESVgxj7ATElQv2DDRJg3CaEKnZNcn7oi6pzcyO2clme1uQIkb4Qi8+RbzVawkhtc9xx5HM4e8hdnUBhi1p9skwjYolzOI+gEBb/YH2++KoDEbtU7NgFcU6ZnkekwdW8jlJAVdyrE9Yh41G3qjXTUaVWN1ohvdptHVO4lOKoMOfLs4i3bNaKP6HCMTTabBBGtGS5GVExFjdSKdqr5SbegTQ2cTMZo1vdlprXWa3zMaXV1PLBSnxZNFvl+rm2iEw2hMgjNqcbFxhKc+t6539KZutOAvqi8UgoVnG2WifXKIQ2KDGOxFqX1j09h17H1yRsFAnzhOeX2+rJ5VPrZhzxVdaegt5rAVYP9kQqOSycD0N72AWODpm719h5zvBtKHE38E7MkJDaLZAM/KGzsISbDrM4+U0zXRXS84DX1skR2AY2Zq4J27jochuQEzwohaYZL4CzhoL/B8EjBbDBA2PTdKpBdwUttDF1bP3rzueadF83km4hvEtwr8PcWp/Tk6Gp9457uuMxvHh6EV0ENiD9YT6YU8xJJNavfiyINfasFEMirqxyHQMwr3ELHoFDt7DngtNBugkCMgZuqIRn3Piadu6r0CFd2F+U/IRbqedIwUxB66iXwUxCC0kJVX2PfO03fOM5AoXym5F1rS9AJGUXgAtGSz5jnc/2yVm9SBuq56XqHmY2B8Qki0MAAEBzH42mSdgrk+Y+9E9YyCIBCDiFFNY621WtUN+DfR9S7/B29O2WjDtfmDrnOhvFzCRDvxdPcQMulMVEsDeAUSlHzHWXewewrUuzQ62ellZXyOMyf9IxJ4y+Q5b05DxN8yHclFwrdL5zXPQwMa+g6ecXLqf5WGhq7lxDYR9WHoHvHwZz4Q4bKUjeZIIwALE2F3Npn5gLIh7UbwcLsCHV83jALoDismdIlgVMpAqVpiZECOcOxAbYsiUMuQqUBm0GyRDfd4BK1KDNCXOqNIT8ORgcMkwG7I3piUxWJkLhZCiXMFApuqH1G9wBTCodg5lu8MUSZk6nsBdrZhEXQzdnltS/Ac+Ns4OpFDSHqHWIlHVOVULz/JZA1vEuPpK1bESoHc5gKRC7FkES2FkuIZEbEY24b9dPrYoYeBCIsE5RbxoPfJ6lcSQHx55WpZsh9wtgBg+iGZmZDB2UDSeYQZCUPEWx+mZI73GyvQQ7VWWyvQKzEK4oveGux1tRB3NWizmtVGy+9qO9C2bOJgCgDB3SK3/M3iqiDaDMhPYjghzfjL7sCc8pS8AMDtMXWxMy+YcjIF804M4EcCZ6bIivWMPAtEL//0zeWHD65/99eXXz+5uv/88v6L1y8ejXvwJ5k2PH73579cfvj45bNHYp1CE03woUP4BCfrjUZjxWiDvzIi4mle572BHVsRJ/YOeEeQjpFsT/mgvzHsb43WedanxESddRtxKFrfmRcr47FYlngX30xBZUEgpMxJgiRynOMOCGsFRFqydvKM5KVV/jJF4ZLr50+un3++VFv6TS1X7bWqvvbGciVODc0l5Yp1+eKQoBwxmLwiXJCBrn+KoeFLThK9MPQsyrNQIq6d+XBom+2VTrPdbq6spIhsp8G+SKjIkpYm+Jg3TipX0vpe7EbBLA0SdZwwebb0ADEBvihOZUQSKQPh56tvv7z855PLh/96+fWjnKzcBklZYBCm68WBiD/uBj7Kv93V1mM4P8aad6RljTC4J5NV9MQrSyjLOaYpq8ZgmtK3NOKySxWtso2DW9oPYpfc0sbEv6VBJ1pREj4XwYuoEgs+/8frFx/B36vH/25ePX74v/s/7YifNfFjNOB3sd3ihLcCL/YFnikKGXWBZAZsizQWgBvncVcvQrmMu0AjXfAiBbkWGaYHLoVjwcFAm7ppYHMaynEESeFLSPjjty+f/VyNxcsHH+TsyLelBzBIF0hYdZhmD0CrrGYFCro75l491X+cq16SzDraPY+6ERxTOiu8m5VDBNoGM8h/0XAKNZXb5o4DeoGCvo/DjYtIwoe5g+p5AuoDxBx7wYyfRm2bFXQVUaDTsNO8YlDk83nsBdQLaDQToONjaAi87OSQEkTJybbo1d8/03oHNVGt9NXL/34F5ezq6W+un//66j8fX/3t2fUXf3j5zafXXz5//eLheKen6auvX/wCpEU1u/ztR2llW1gHIT5e/fJnV/efvHr6wdXvv7r85GNZ4IpVkPuGP/H5dDV4mb7a5cVew66dVn4NgiwMtYE3JSznNVncQIHg0IPwdmZaz34fgILYyruYV3i3thje2FTnFs4cV9BRrWRoBH0JR37saD3LYhAY5nRTNdEd9Vsra621VELWes+n1jLsLTAzYRV7M6Lgi8Zir9XuNNqSK17Fmj92ZaWk8YPPrj+BDXp69asvLr/+lJ9KCyI5LXPL8Q5htQktr5DJ8vdtjXbXe6NMRExC3Pwa7GgtroBlN80r6jBMhkkIKxTgQs9rxQ67S5gTm2elphWw5UWUnbyPejYrAIvPszkJ1I+DQDSKrryaH8c+nAQi2eEv56Msibl/dkSfrh4HlDQf5PkwVrhQ7PNsRuB8Dp+SJaB0GLLjv2jld5hvsiHCVhRjZ/eIOeJIXr+JEQ2T6zh+YHLJ1HMhz/iuiAYouepkUBMfukno1wWeA34B4vYP9gWiiyEkeXBMIgFhyiUsZO8ZZZ8R6gyBN4LAC5bAcMZLBLfhzALQyi8Q5Q6nQmK64oRjZ8GREBL4Tx/EoVh61BsQh0TlrzET9W3v7ObKEG2ldYfhrmMnXr3JlwjVADskM/EpHAPYAbP0rXJeHdpj6p4Oyy3KXDM67dWmZVVX7LZebbVtvYrtpl3ttC3cWtWNVat1CD05t6zeP/O717LuYwL8luzG2vve+dC1yUW5RQqESZWFKXEXeXNrir6JekEApwS2tPI34clVzT77SFXy/oBvCFdkFx3Ss2Z/sK1VtTvsmiMhiS9/77HJyydBuZdS7onzFRcRD3x8z2yyj0XiUX7JkC+s52ae4HYkvm94zohOacn7ED0B97wR8K/vixNH2fgGV+yQiwjVFQtQEw/fh5ZAXO6VsSawA0ppqp/YAnwubY4jihvS45Oo5LI4uFNyfgO1feKzS3+GGjf9kMYXvGHDeaDsB2RFnX8GoQ55Cxu84X9LG3sgcCP1d2kIdf0GG5AkTS/k879RGSnYSGbDLwVKfk6DlFOVkxTP/rOD+X+e5TLoJSEAAA==</t>
        </r>
      </text>
    </comment>
    <comment ref="E2" authorId="0" shapeId="0" xr:uid="{E0AB3344-7289-4D4A-9DCE-7096A067BD7B}">
      <text>
        <r>
          <rPr>
            <b/>
            <sz val="9"/>
            <color indexed="81"/>
            <rFont val="Tahoma"/>
            <family val="2"/>
          </rPr>
          <t>3CAAAB+LCAAAAAAABAClWltv28gV/iuEXhtJpG62hTEXutiuWslyLHmT9KUYkWN5aopUebGtt15QNA0SNGixL9u8FFtgU7RbFNiXNrvtn2nk9G3/Qs9ceBWFlDJgRJxz45kzc75zZhj0yd3CUm6I61HHPixpFbWkENtwTGrPD0uBf1nWWqVPdHR0ZxDrDLt4QXwQVkDL9tp3nnlYuvL9Zbtavb29rdzWK447r9ZUVas+HQ0nxhVZ4FIkTD8uXKa252PbICUd9a6wPSd97JOxaxJXmDksDSaDSo9QAxh4hG08J26lG3jUJp53ZPvUp8Qr6ZfY8giqZmzo6Ji6nj+lCzJeEntI7eudzG5YCb0du5TYPvYhmg/wN2ElNNx1LHPiryzyALORDTBqLkbExyYoFzOIei6BaPb6o0/FptFrlVZFg1dk6bFkN6CWKeRSkoIu5dgasYjqNbXWKqvNstqaqmq73mqrjVAnkkEXSzPrRbOiNVF1gxGLhm4wwYrWSMhKR8Q448heuaZONXBEa2v1ykGjedA4aH5Pq7VVNbSQdYsni3y/UtXREHv+hLg31OBiEx8vlty62lLrqtbY0yAquUIw8XihdHROZtgjJojBWhRaN+bG2DLPyQ0FAz1iWcX1+bQ6RvG9DbNL6EpDD/DhxMXLqyn1CyYD0z92XGJApHd7+ym5HbsyhtPlENjTK+r6qz5eFTd24RF3vGQRKaaroyeOe+0tsUFOAY6Zqb5za1sOhuQGzPB8anhh4udw0JnrLInLbDFAOHZsP5TO4US2BzbMnr256zjXWfNpJuILxJcK4r3Akf0NOppcObdj21pNgplnuHRGzH43lM7lIZZsUrsT+A78UgMciamoF3hAjyk8QsSgC2ydWRA1T6+BQoqAmKlL6vccK1jYUfQyVPQE/J+Su2g+0RglEHtgh/K+G4BQLiutcO7cRu/cZCBRviJyxzOk6RxGVrgPtHCxNjk8/myWx9SCup6MfIKa3gOTK0L83A0gOIjB1zHrFPTuir0TVWMKgo3o+oyqaweN/bKqwR/Def4Hb47Y6Mg2+YOqcqG0XMhEp8FiPINMuhHVUgNehgQl37K6FravgfqE+lennbiMb3A2pH9EXGebPOdtaIj9t01HcpGI7Va/NnmoT72lhVecHMU/SUMD27ACk4j6MLAv+fZnMRDbZSsbbZCGABY6wvZquloCynq07cPDYQk6vrbnu9AdlnToEsGolIFStcVIn1ziwILa5vugFiNThsyg2SBH9nwIrUoA0BcFI0uPtiMDh6mLbY+9MSyL2Z2ZL4TC4AoE1pNxRNUMUwh7YuVYvjNEmZLF0nGxNYJJ0OPA5rUtxHPgj7B/JYeQ9BYxwogklSO9tJPhHD4mxtNXzIiVArnMGSIXYskiWopEisdExPbYCNbT6mGLzlyxLUKUy+NB7xPXr3AD8ekVq2XhesDZAoDph2SlQwbHA0nnO0wLGWK/9cAlfXJe29OaWnOvtge9EqMgPukLm/rKEM+cwFV6jue3lVNnQW1stRUPA0TwwMhF/38UkqLo2CU/DeCUtOIvfAx+pSlpAYDcOTO0KRhxYgX9cQAASFxrlZAVcxo6BoiuX332/l+v1i++Xr94u37xh/vnr+/f/PW7bz9fv371/p+/gYdJR0xPiKMpnlmEezXtNvf36jUVAhUTEc/vKm8KzMDwObFzwVuBaIxkX8oHvaNB72TY5ekeEUN11mYEnuh5V06QGE/EXMS7+CoKKlt9IaVPQwiR4xS3T1gPIPKR9ZE3JC2d5G9TFCH58M2XH775aqu2jFuyTu3DYeTgo3VKHBfqW+oUa+/F6SBxtmDyCeGMDLT7CwydXniE6HieY1CefhJqzTiGA1Nv7jcaB7VaYy+CYjPa43lCWZa0NMVz3jEluZLWcwLbd1fRJkmOQyZPkQ5AJeAWxZGMyJzEQMT5/t9fr//05fr5n9+/+zwlK5dBUnIMgruQq2L/8TDwUfrtttIN4OAYKM6lEnfAEJ5YNqEnXllAWfoY5WlyD0Z5/EghNrtNUUoj7D5SfhDY5JEyIctHCrSgpUSWp3ZwHlUCwFdffPftS/j3/s1f6vdvnv/nZz9viZ8D8aPV4DffbtbhE9cJlgLEEgoxNUcyRrM8jRxE4zwe6jxoi7k5GtGE8xTkXOQ2ZfDNkqoOp/Va41Bj6ZRkoTwBwUmICZvbzch3RucvSBoQSA6jHAKAlcUsQ0FPJjy21+qPU8VLkllDe+ZQ2/d0rVXnzawcItDWmEH+iwYLKKncNg8f0DMU9H3sHd35EkT0U1RNE1APgGbuuCt+GDVNVs+TuAKNhhllFwOkJffjzKWOS/2VgJ4lhn7AiQ8OEUEUnnih/vvHt0rnonLCSlVeCbt/+ev7z/4OXBF9GfuMkdiozp+4xbaSrd3KwDbJXVvJN8Xc5t1UPgqBC+/fvVv/9ov1715GPq7/8Yv1m3dsfhnNpK0YOtqQ2wtnzk671FCwbYbeAQRcEz9lJzIh+pleY09tNCIJWaSdJTW2gWaGGQsnQTMmCr7oCM4azVatKbniVaxdY5dMifz71dsPr38Ji3P/6m/rd7/n58iMSEpLP7GcGbaUkJZWiGX5+06G425nGIsIJ8RdrcYOw+LSVva/vBQOvHAY7roEBbjQpRqBxU7/G2KbrMh0AiV59WNn5cuOyZA7/wSakkC9wHVFW2fLy/RJsITePToobxdAceLxAJ2K1jrZwSdSs5/mwzjBhTKdZjMC53OokywBewOPndhF933KghMPETb8AFvjSxaJS3ljJkbUC2/Q+BnHhm1uwxbnyyJal/B2ksFDMLN5uwK7oSogGDAHUHLQf/rsqHMuEFiQILXdOfEF9CTuTqGxvKHs9r/KkPPIdR13C3zGvFBwBEcNgER+7yeXORISLouDiRnvkJAQwnb0IM6yMqpOn1jEL377GKqPnJvdlWHLFdYdeGPLDKO6yweEpAF2tmXiC2ji2bmw8GVwWh2aW2pfD4pNSoeVbzbNhlbePzBwuTFr7ZcPms1W2TDql01jr7avzQzoqLnl5LUxvzItGj4mwC+3dtY+d255USo2SQEzkbIwJa4Qd7eW0NdRx3Whx2dTK36BHd6wnLNvSwWP/XxBuCK7n5CR1Xv9kVJWHrPbiZAkPtg9Zc7LJ0F5FlGeidMRFxEPfPxMr7NvPOJRfoCQL6ymPA/B2xefJRxrSBe04DWGGgJ82gjEd7kU54Wi+xtCcUruoFVIWIDCOPsJ9AXiTq6INYEdUE8j/dAWYHRhcxxRbI/Or/yC0+LgTsntDmrnZMnu6hlq7Pr9i0/4yIQ+vuh334Q6/3pBLfIAG7xRf6CNMxDYSf1T6kFt32EBwqTpeNz/ncpIxkboDT/SF/wKBimXVA5TPP4/Cvr/AO6GNRHcIAAA</t>
        </r>
      </text>
    </comment>
    <comment ref="I2" authorId="0" shapeId="0" xr:uid="{D7EFC80B-3009-4CF8-AD38-85E327E3F925}">
      <text>
        <r>
          <rPr>
            <b/>
            <sz val="9"/>
            <color indexed="81"/>
            <rFont val="Tahoma"/>
            <family val="2"/>
          </rPr>
          <t>RiEAAB+LCAAAAAAABAClWltv48YV/iuEHvrStUXKsmyrswxkyXbV2pbXkrPZvhQ0ObInpkiVQ9rWW9ogyAWbTdo0KJrsQxcpsAmKbBfYLZruJumP6Ur2W/5Cz1xIDikaC9rAItac28ycOec7Z4ZBb5yPXO0UB5T43u2KsahXNOzZvkO8o9uVKBwuGI3KGybaOLexu2cF1giHIKyBlkeb59S5XTkOw3GzWj07O1s8W1r0g6NqTdeN6ls72337GI+sSiJMXi+8QDwaWp6NKyZqH1veEe5YIe4FDg6EmduVbr+72MbEBoa1Y3nWEQ4W1yNKPEzphheSkGBaMYeWSzGq5myYaJMENByQEe6NsbdNvJNrmZ2zEq+2FxDshVYI3rzBehUrseF133X64cTFNzCb2ACjzmgHh5YDyuUMonaAwZvtzs6bImjM2mJj0YAp8vRUcj0iriPkMpKCLuXYGTGPmjW91ljQlxb0tUFNby4ZzfpqrJPIoIOxk1/F8qKxjKpzjFQ0XgYTXDTqiqxciBjnFrKyUNMHBl+IUV9cWamtrjRWfm7UmroeW8gviyeLnF+rmmjbomEfB6fE5mL90BqNuXW9oS/pRn1Jhx0WCsHG04My0T4+tCh2QAzOotS5sWX0XGcfnxIw0MauW16fb6tll49tOHNFVxq6wRq2Amt8PCBhyWRg+pt+gG3w9PVm38VnvUD6cDDeBvbgmAThpGNNyhs7oDjojZlHyuma6K4fnNCxZeNdgGNmquOfea5vQXIDZtCQ2DRO/AIO2gv8MQ6YLQYIm74XxtIFnMR214Pds5nXff8kbz7LRPyA+FGBv0dWYn+OjvrH/lnPcyf96JDaATnETmc9li7kIZZsUrsVhT78JTYsJKWidkSBnlK4h7BNRpa754LXKAvILAExU0MStn03GnmJ93JUdBfWP8DnyX6SMVIQu+vF8mEQgVAhK6uw758lc84zkChfCblFbWm6gJEX7gAtPqx5Dvc/2+UmcaGuq55XqNkY6B9jHBYGgOAgBl+brFMw1ydsTlRNKQgCMQgZ1TTW6qsc542Brjf5P5g5YaMNz+E/dGgQFvg/RS5mot1o1DuETDoV1dIAXo4EJd91113LOwHqXRIe77bSMj7HmZP+DQ78q+Q5b05DxN9VOpKLhG+vXNc8D3UIHbvWhJMT/6s01PVsN3KwqA9db8jDn/lAhMuVbDRH2gawMJHlTQaTMaAsJc0QftyuQMfXpGEA3WHFhC4RjEoZKFVXGOngoRW5UNvCENRSZMqRGTTbeMM72oZWJQLoS5yRpyfhyMBhEFgeZTPGZTEfmcVCKHauQGBT9SOq5phCmIqTY/nOEGWAR2M/sNwd2ATZjDxe22I8B/6OFR7LISS9i+3YI6pyopddZLyH14nx9BU7YqVAHnOOyIVYsoiWQknxlIhYjO3AebptyyWHgQiLGOWKeND7pPUrDiC+vXK1LD4PuFsAMP0aT0zI4HQg6TzCjJgh4q0NSzL7+3VDr63WWVvJxohveauz19So1dS6zH8h1fyhtuX7DtV+Brv9hSb7LApYwT0kT7+krqqFNgP8uwhuThO+jDuwniwlKwAwfEQ8y50XTDipgnknAlDEgTtRZMVOt30bRGHJP33/xcXLT6bffnX50R9m7zy+fPru7PPn008fAP3y+eOLD7+Z/un+7OHH048eXf73y+knX4mdC3U0sA5dzFc5WF+pryw3IPISEuIIUOVtgxPZISe2DnizkIyR9AoftDe67a3tdQ4ICTFWZ41IREVXPPEjZdwXOxNz8XMWVBYfQsocxCAjxxluB7MuQWQs6zRPcVZa5V+lKBxy8fLxxctvr9SWXlMr2fIaXFdeW8mSm01hJWMXAHF/UG4fTF4RzsnAhWBkQS8YXzJalPo24QkqwdhJfdiFu0+jVl82VnUjAWsnCf4ioTxLWhpYR7ynUrmS1vYjLwwmSZCo45jJE6YFYArIRqxERuSRMhB+nv34bPr3x9MPvnn14ouMrDwGSSkwCMv1o0DEH3cDH2Vn97T1CK6WEcvytEcG96Syip6YsoSyXGOStWoMJll9S8Mee2/RKjtWcEv7VeThWwAz41saNKkVJeczEVxEFdMBCvz0/X347+zhP5ZmDz/43zu/b4g/a+KPUYO/xXbzC94K/GgsIE1RSKkFkim2FWkU4BvncVcXAV3KLdBINlykIPciw/TAI3BjOOhoIy8JbE5DGY4gKXwJCX/98dV376uxOH3v3YwdOVtyN4N0gYRVh0n2ALTKQpejoLt97tUT/bdKYZNE1uru+cQLKaToCm9z5RCBrsHM8b+oO4Jiyy1ztwE9R0G/tOjGeSjBw9xF1SwBtQFgjvxgwq+pjsMqvYon0II4SVYxIBrzdewFxA9IOBGQM7agU/DTK0VCEOUmPaDLR19rrYPFFpSqmq6vTv/zfPrlD7Onf4R6NvvXg9nfvrt48pdXP3x28ewlSIhSN7v/4ezP/5y+/2L27PPLJ49AQBAvHjx99fLfCaWwIsrali9/3DH8F19MU+vvtvTVpgbRRKnW8UeYJbcmq1hTO5xoG+djlrghYEBTa0cBL1ngBBuGfWxRH8LcnWgt520ADOwoEzP/8IauGOZg6fMuYC7M6ahWUlRqaru8Aliu1rJtBoU0o5uoiQaqXV9Zq68lErLm+2NiX4XBOWYqrGJwShR80V7s1ZcbtWXJFVOx/pC9ainp/N7XF5/CaT2dffxk+uIzfnHNiWS0zC3XP4TdxrSsQirL59va7q23tlMRsQjxOGyw27d4JZYNN6+sXRoP42BWKMCFttiOXPbcMCc2z0pMK6DLiym7nA9bDisExVfejAQS8cZ6Rk++3vejMWtY5SXgaj5K05n7Z1e08uqNQUn4TpYPY4ULRT/LZgTO5zAqWQJSu5S9EIhuf5f5Jh0iyw4jy+0NmSOG8oVOjAiNX+z4ncrDI9+DNOSnIhqh+DWUgU506MWhXxW4DkgGyNs+2BfILoaQ8cERDgWYKe+0kNynhH1pqDIk3ggCPyiE45QTi+3ApQYglr8wyvNNhMRixRXISUMjJsRFIPkhbs3Sn34Huzgs/84Zq+/4p9dXhlgrrdulPdeJfXqdTxWqAXaLZuIjQFZ2Ay397JxVhyaZeCfdcpsyl5xl53DoNBbWjOXaQn3orCys1R1jYW1lbVV3GsNlZwjLFpbVB2r+OFvWfUyAP6NdW3vfP+t6Dj4vt0mBL4myMCUeK69vTdE3USsI4K7Atlb+qTx+y9lnX7FKPjDwA+GK7CVEetZsd3a0Be0OeweJSeLT4Fts8fKXoNxLKPfELYuLiB98fM9cYl+TxE/5qUNOWM2sPEbtUHwA8d1tMiIlH0z0GNqzRsC/47G4d5SNb3DFLj4PUVWxABXx8G1oCMTrXxlrAjugkCb6sS1A59LmOKJ4lBwdhyW3xaGd4LNrqO3jMfsqwFDjul/a+IY3oDcs/YVZUeffSYiLb2CDN/43tLEHAtdSf5NQqOrXOIA4aVqUr/9aZSRnI14Nfxoo+b0NUk5VjlM8/b8hzP8DKDxX/0YhAAA=</t>
        </r>
      </text>
    </comment>
    <comment ref="J2" authorId="0" shapeId="0" xr:uid="{00564742-FF86-403F-BAC0-A64797B56743}">
      <text>
        <r>
          <rPr>
            <b/>
            <sz val="9"/>
            <color indexed="81"/>
            <rFont val="Tahoma"/>
            <family val="2"/>
          </rPr>
          <t>mSEAAB+LCAAAAAAABAClWt1v29YV/1cIPexlsUXKlmVrNyxkyfa0+SuW3DR7GWjyyr4NRXL8sK23bEXapEjTbs0wLA22FdmQFkOaDM2ALknbP6aR7Lf8Czv3g+QlRSOgAgQW7/niveee8zvnXga9czq0lWPsB8R1Lle0ebWiYMd0LeIcXq5E4WBOW6q8o6O1UxPbu4ZvDHEIwgpoOUHzNLAuV47C0GtWqycnJ/MnC/Ouf1itqapWfW9rs2ce4aFRSYTJm4XniBOEhmPiio7aR4ZziDtGiHd8C/vczOVKt9edb2NiAsPYMhzjEPvzq1FAHBwEa05IQoKDij4w7ACjas6GjtaJH4R9MsQ7HnY2iXN9JrNTVuLZ7vgEO6ERgjffYr6SldjwqmtbvXBk47cwm9gAo9ZwC4eGBcrlDKK2j8Gb7c7Wuzxo9Nr80rwGr8jTU8nViNgWl8tIcrqQo3tEParX1NrSnLowp670a2pzQWtqiU4ig/Y9Kz+L+rxWR9UpRioaT4MKzmuLkqyYCB/nJtKYq6l9jU+kPl9f1tRao/FzrdZU1dhCflosWcT7laqONo0g7GH/mJhMrBcaQ49ZV5fUBVVbXFBrqFooBAtPN0pHe/jACLAFYrAXpfaNTmPHtvbwMQEDbWzb5fXZslpm+diG/ZN0haG3mMOGb3hHfRKWTAaqv+762ARPz/b2bXyy4wsf9r1NYPePiB+OOsaovLH9APs7HvVIOV0dXXX964FnmHgb4Jia6rgnju0akNyAGUFIzCBO/AIO2vVdD/vUFgWEddcJY+kCTmK768Dq6ZtXXfd63nyWidgGsa0Cfw+NxP4UHfWO3JMdxx71ooPA9MkBtjqrsXQhD9FkE9qtKHThl5gwkZSK2lEA9JTCPIRNMjTsXRu8FtCAzBIQNTUgYdu1o6GTeC9HRVdh/n18mqwnGSMJsbtOLB/6EQgVsrIKe+5J8s5pBuLlKyG3AlOYLmDkhTtAizdrmsP8T1e5Tmyo67LnJWo2BnpHGIeFAcA5iMLXOu0U9NURfSeqphQEgeiHlKprK4vLDOe1vqo22T94c8JGa47FHlRoEObYP0kuZqLtaLhzAJl0zKulBrwcCUq+ba/ahnMdqFdJeLTdSsv4FGdK+jfYdy+SZ7wpDR5/F+kILuK+vXBe0zzUIYFnGyNGTvwv01DXMe3Iwrw+dJ0BC3/qAx4uF7LRFGkTwEJHhjPqjzxA2YA0Q3i4XIGOrxmEPnSHFR26RDAqZKBUXWCkgwdGZENtC0NQS5EpR6bQbOI153ATWpUIoC9xRp6ehCMFh75vOAF9Y1wW85FZLIRi53IE1mU/omqOyYUDvnM03ymi9PHQc33D3oJFkPXIYbUtxnPgbxnhkRhC0tvYjD0iKyd62UnGa3iTGEtfviJaCsQ254hMiCYLbymkFE+JiMbYFuyn3TZscuDzsIhRrogHvU9av+IAYssrV8vi/YCzBQDTr/FIhwxOB4LOIkyLGTze2jAlvbdXW1pZoo1UA3olSkFs0Rud3aYCLdbCXG3RayqB0VS61JdhoLgDZcN1rUD5Gaz8F4rouQLADeYtEQkzW5H10bqPfxfBeWrEpnYFVpClZAUAnA+JY9jTggknVdCvRACV2LdHkixf/aZrguj4i+/HH948u/f3V88fTW68GN94+frl/Xgx8NhrwZ/zZ4/Obn89/tOdyYNPxh9/ef7jF+NPH3JXcCuobxzYmE22v1pfXtC0FfB0SkQMIKqsq7AiM2TE1j7rJZIxEu5hg/Zat72xucrwIiHG6rRPiQLeNI/cSBr3+BL5u1gYcCoNHy6l92MMEuMMt4NpE8ETmjaixzgrLfMvUuQuOXvx6OzF4wu1hd/kQldfgdPMGwtdcvApLHT0fMCPF9LhhMpLwjkZOC8MDWgV4zNIKwhck7D8FVhtpT7sWnq9saTVVxZqjQTLrSQfioTyLGGpbxyylkvmClrbjZzQHyVBIo9jJsucFmAtAB8xEhmeUNKA+3nyw7fjfz4a3/r61fP7GVmxDYJSYBCm60Y+jz/mBjbKvt1RViM4eUY03dMWGtyTykp6/JUllMUck/SVYzBJ70sKduh1jFLZMvxLyq8iB18CvPEuKdDDVqTkz0RwEVXgwuOHr1/egb+TB/9emDy49dON3y/xnxX+o9Xgt9hufsIbvht5HNskhZRaIJmCXJFGAdAxHnN1EeKl3AKNZMFFCmItIkz3HQIHiv2OMnSSwGY0lOFwksQXkPDXH15995Eci+ObH2TsiLclRzdIF0hYeZhkD0CrqIM5CrraY169rv42U/cEmfbCuy5xwkCvLTVYHyyGCLQ1apD9ou4QqjGzzRwH9BwF/dII1k5DAR/6NqpmCagNEHPo+iN2jrUs2grIiAI9ipXkFYUij81j1yeuT8IRBx3PgFbCTc8cCYGXnHSLzr/8Smntz7dY+VKXx/97BqVt8vSPZy8+nfz37uQf351985dX339+9u2L1y9v9bZbirr8+uVtkC6sgJM7tyf3now/ej6+9eHZf0Dl/tndJ5Mn985//Nvk7r/SEqnAbE1MrTx+eP7xHyY3Hp0//WDy52fjz+6K+pcvksx17IlNt6nAXNTlpgIRFwRKxx1iCgCKqHRN5WCkrJ16NLlDwImm0j4yiKPQ20RsJW0HnwbYwkbgQmLYI6VlvQ8Qgy1pGtSfrEMsBkbui5zLqMtzOrKVFMeayjarGYattEyTgmeQ0U3UeEfWXmysLK4kEqJLcD1iXoTaOWYqLKN2SuR83pLsLtaXanXB5a+iDSe9JpMA4OZXZ5/B3j2dfPLN+Pnn7CScE8lo6Ru2ewCrjWlZhVSWvW9jc2e1tZmK8Enw22aNHuf5tbPo4Fkt7gbxMA5+iQJc6LPNyKb3F1Ni06zEtATTrPzS0/6gZdHSUXyGzkigduT7vN10xOeAXuTRXlecKi7mozT9mX+2+dlAPoJIANHJ8mEscaFNyLIpgfEZ8AoWB+FuQK8c+PFhm/omHSLDDCPD3hlQRwzElR8fkSC+AmSHNAcPXQeSku0Kb53i61UKUtGBE4d+lVcCQD7A6vb+Hq8FfAj57x/ikIOfdPELqX5M6KeLKsXuNd93/QsAPOXFgltwTgJQZpeWYocTIT5dfqqy0uCICXHhSB74QVx41O1gG4flr05j9S33eHZliLbSut1gx7Zir87y9UM2QA/mVHwIBwh6qC19k51Vh8Ya8LpbblF648BqLNZrjTltZUWdWzQXB3PLJobhcr2mDRrqoKFBVHDL8p03u+8t6z4qwG7mZtbec0+6joVPyy2SI0yizE3x+8/ZrUn6Omr5Ppwv6NLK377H10N79MNYyTsLtiFMkV6uCM/q7c6WMqdcoVcrMYl/bXyPTl48ccq1hHKNn8yYCH9g42v6Av1AxR/F1xPxwmpm5jFuh/ybimtvkiEpeQejxuCeNQL+9Tx+Vikb3+CKbXwaoqpkAWriwfvQEvALxTLWOHZAKU30Y1uAz6XNMURxAnJ4FJZcFgN3gk9mUNvDHv3QQFFj1o93bMFr0CuW/mgtqbNPL8TGb2GDHRXe0sYuCMyk/i4JoK7PsAFx0rQCNv+ZykjORjwbdp1Q8hMepJysHKd4+h8s9P8D5nS2J5khAAA=</t>
        </r>
      </text>
    </comment>
    <comment ref="K2" authorId="0" shapeId="0" xr:uid="{2A589A9F-33CA-401D-884C-112E3A1780E3}">
      <text>
        <r>
          <rPr>
            <b/>
            <sz val="9"/>
            <color indexed="81"/>
            <rFont val="Tahoma"/>
            <family val="2"/>
          </rPr>
          <t>/CAAAB+LCAAAAAAABAClWltv28gV/iuEXhtJpG6WhTEXutiuWtlyLGWT9KUYkyN5aopUebGtt+4WbdMgQYMW+5KmBYotsCnaLQrsyza77Z9p5LRP+xd6ZobDmygEVAAj4pwbz5yZ850zw6CPbheWck1cjzr2QUmrqCWF2IZjUnt+UAr8WVlrlT7S0eGtQawz7OIF8UFYAS3b69x65kHp0veXnWr15uamclOvOO68WlNVrfroZDQxLskClyJh+n7hMrU9H9sGKemof4ntORlgn4xdk7jCzEFpOBlW+oQawMAn2MZz4lZ6gUdt4nmHtk99SrySPsOWR1A1Y0NHR9T1/CldkPGS2CNqX+1kdsOK9HbsUmL72IdofoC/CSvScM+xzIm/ssgHmI1sgFFzcUJ8bIJyMYOo7xKIZn9w8rHYNHqt0qpo8IosPZbsBdQyhVxKUtBDObZGLKJ6Ta01y1qtrLWnqtap1zpaXepEMujB0sx60axoTVTdYMSi0g0mWNEaCdnQETFOOtIqq3vlmjrV1E5d62ityn693WjXm9/Tah1VlRaybvFkCd+vVHU0wp4/Ie41NbjYxMeLJbeuttS6qtVbWhtVc4Vg4vFC6eicXGCPmCAGa1Fo3ZgbY8s8J9cUDPSJZRXX59PqGsX3Nqx5Qjc09AE+HLt4eTmlfsFkYPpHjksMiPRubz8lN2M3jOF0OQL29JK6/mqAV8WNPfCIO16yiBTT1dFDx73yltggpwDHzNTAubEtB0NyA2Z4PjU8mfg5HHTmOkviMlsMEI4c25fSOZzI9tCG2bM39xznKms+zUR8gfhSQbwXOLK/QUeTS+dmbFurSXDhGS69IOagJ6VzeYglW6jdDXwHfqkBjsRU1A88oMcUHiFi0AW2ziyImqfXQCFFQMzUjPp9xwoWdhS9DBU9BP+n5DaaTzRGCcQe2lLedwMQymWlFc6dm+idmwwkyldE7npGaDqHkRUeAE0u1iaHx5/N8ohaUNeTkU9Q03tgckmIn7sBBAcx+DpinYLeW7F3ompMQbARXZ9RdW2/0S6rGvxNVbXD/+DNERsd2iZ/UFUulJaTTHQaLMYXkEnXolpqwMuQoORbVs/C9hVQH1L/8rQbl/ENzob0j4jrbJPnvA0Nsf+26YRcJGK71a9NHhpQb2nhFSdH8U/S0NA2rMAkoj4M7Rnf/iwGYrtsZaMN0gjAQkfYXk1XS0BZj3Z8eDgoQcfX8XwXusOSDl0iGA1loFRtMTIgMxxYUNt8H9RiZMqQGTQb5NCej6BVCQD6omBk6dF2ZOAwdbHtsTfKspjdmflCSAZXILCejCOqZphC2BMrx/KdIcqULJaOi60TmAQ9Cmxe2ySeA/8E+5fhEJLeIoaMSFI50ks7KefwPjGevmJGrBSEy5whciGWLKKlSKR4TERsj53Aelp9bNELV2wLiXJ5POh94volNxCfXrFaJtcDzhYATD8kKx0yOB6EdL7DNMkQ+60PLumT89qe1tSae+096JUYBfFJP7Cpr4zwhRO4St/x/I5y6iyojS32YCtH2F10FA8DWPAQhctfTDWphI5c8tMATk4r7sR98DVNSQsADM+ZyU3BiBMr6PcDAEXiWquErJjnyDFAdP38s7f/er5++tX66ev109/fPXlx9+pv3337cv3i+dt//hoe/veHP65/+ert1y/hedIVkxaqaIovLMI9nPaa7b16TYVAxkTE87/KmwYzMHxO7D7grUI0RmHfygf9w2H/eNTjcBARpTprQwJP9MQrJ0iMJ2Je4l18lQWV7Q4hpU8lxITjFHdAWI8g8pX1mdckLZ3kb1MUIXn3zRfvvvlyq3YYt2QdazfL6v5765g4TtS31DHW/ovTQ+LsweQTwhkZOA4sMHSC8ojR9TzHoDw9Qyg24xgOTb3ZbjT2a3W2wBFN7vw8oSwrtDTFc95RJbkhre8Etu+uok2SHEsmT5cuQCngGsWRjMiixEDE+e7fX63//MX6yV/evnmZkg2XIaTkGAR3IYPF/uNh4KP0222lF8DBMlCcmRJ3yBCeWDahJ15ZQDn0McrZ5B6McvqeQmx226KUTrB7T/lBYJN7yoQs7ynQopYSGZ/awXnUEAy+/Py7b5/Bv3ev/lq/e/XkPz/7pCV+9sWPVoPffLtZh49dJ1gKQEsoxNQcyRjZ8jRy0I3zeKjzYC7m5mhEE85TCOcSblMG6iyp6nCarzUONJZOSRbKExCchJiwud1M+M7ofAZJAwLJYZRDALBhsctQ0MMJj+2V+uNUcQvJrOE9c6jte7rWqvNmNxwi0NaYQf6Lhgsoudw2Dx/QMxT0fewd3vohiOinqJomoD4AzdxxV/ywapqs3idxBRoRM8ouBkhL7seZSx2X+isBPUsM/YITHywigig88UL990+vle6DyjErW3nl7O7Zr+4++wdwRfTD2GeMxEZ1/sQtdpRsRVeGtkluO0q+KeY277byUQhcePvmzfo3n69/+yzycf31p+tXb9j8MppJWzF0dCC3F86cnYapoWDblN4BBFwRP2UnMiH6nX5jT200IomwSDtLamwDzQwzFk6CZkwUfNERnDWarVoz5IpXsXaOXUIl8u8Xr9+9+Dkszt3zv6/f/I6fMzMiKS392HIusKVIWlohluXvOx6Ne91RLCKcEHe5Gjssi0vdsD/mpXDoyaHcdQkKcKGLNQKL3Q5siG2yItMJlOTVj52lZ12TIXf+CTUlgfqB64oWzw4v2yfBEnr76CC9XQDFiccDdCpa72SHn0jNQZoP4wQXynSazQicz6EuZAnYG3rsRC+681MWnHiIsOEH2BrPWCRm4Y2aGFFP3rDxM5AN29yGLc6XRbQu8vaSwUNwYfN2BXZDVUAwYA6g5HDw6PFh91wgsCBBartz4gvoSdytQmN5TdnXgSpDzkPXddwt8BnzpOAJHEUAEvm9YLjMkZBwWRxczHiHSIKE7ehBnHXDqDoDYhG/+O2kVD9xrndXhi1XWHfojS1TRnWXDwxJA+zsy8QX0MSzc2Phy+K0OjS31L4aFpuUXjMa7ZbaMsr7e4ZRbtT31XK7UWuUtf29Wrs+m+3NZiZ01Nxy8lqZX6kWDR8T4JdfO2ufOze8KBWbpICZSFmYEleMu1tL6Ouo67rQ47OpFb/gljcw5+zbU8FrAb4gXJHdX4SR1fuDE6Ws3Ge3F5IkPug9Ys6HT4LyOKI8FqcjLiIe+PixXmffgMRj+IEifGE15bkEb198tnCsEV3QgtccqgT4tBGI73IpzgtF9zeE4pTcQquQsACF8eIn0BeIO7si1gR2QD2N9KUtwOjC5jii2B6dX/oFp8XBnZKbHdTOyZLd5TPU2PX7GJ/woQl9fNHvwgl1/nWDWuQDbPBG/QNtnIHATuofUw9q+w4LIJOm63H/dyojGRvSG36kL/iVDFIuqSxTPP4/DPr/AYB9Qnn8IAAA</t>
        </r>
      </text>
    </comment>
    <comment ref="M2" authorId="0" shapeId="0" xr:uid="{59E21DF0-4F95-4A74-8C69-6AC2057B45F7}">
      <text>
        <r>
          <rPr>
            <b/>
            <sz val="9"/>
            <color indexed="81"/>
            <rFont val="Tahoma"/>
            <family val="2"/>
          </rPr>
          <t>I4wAAB+LCAAAAAAABADtXXmv49Z1/yrC/FHEkN+Ii0SJzxoFEqldohZSC1UUATdJlLiJiyQqCOA2SOoUiZMiLgKkRZsiDZICzVI0aVPbab6M543/y1foJSlKlJ7em9GbZ7f2yLDhd892t3PP+d17STH71bWqxJaSacm69uwJ/BR6EpM0QRdlbfLsiWOPr2DsyVdz2eJakJQ2Z3KqZAPhGNDSrOu1JT57MrVt4zqRWK1WT1foU92cJBAIghPDZoMWppLKPdkJyy8XvpI1y+Y0QXqSyxJTTptIJGdLLVOUzMDMsydVuvqUkGQBMLgmp3ETyXxacCxZkyyrqNmyLUvWk9yYUywpmziykcuWZNOyGVmVWoakNWRt/iCzt6yErW2ZsqTZnA1G8zXaG7ESGi7oikjbriK9htmdDWBUVJuSzYlA+TyDWcKUwGgSZLMfOE0OeYo9hUEVx/S9ZMGRFTGQO5AM6Fs5b468Ec0hEIJdQcgVkmQQ9DoJXcM7nZ1MtmeIx61IPYVT2cQtxl40bIYn+BRORmS3DQnKRw1JXyEQA0PXKHwNZ57CKIzBeDoOI9cQFFo4bpa/WLb1xxK5bIOzbFoyl7Lgi9E2pxq+dQiD0giawuF0NnFSCHR8P1G5bFfiOUsSgRiYi7PmzWtGSxG70lIGBghJUc7X97uVF873bTB/Ed2toddoQ9nkjCkj22cuBk+/pJuSAEb6YbVT0qplbseQMRqAzUxl03ZJzj3fWM+SzJbhjch5urnsQDfnlsEJEgXCsWeK1FeaonNgcYOYYdmyYIUL/wQn2zZ1QzI9W15AKOmaHUqf4OxsVzXQe6/mgq7Pj80fMrP+BPlTBcZb5Xb2b9Gz9FRftTTFpR3eEkyZl0SyEEqf5GW9xbbVzju2Dv4vC6Ahe2qWcCxA31P8EZIEWeWUtgJGzcohQOGAkPVMjWWb0BVH1Xajd0TNDkD7GWm968+unI1E7KoWytumA4ROsg4VuvpqV+dtRjZIXzty3hK2pk8wjoVJQAsn6zbHH3+vlyVZAXk9OvIR6qEP0FNJsk86QMDJeuGr5CGFXMH16swm9pQscETT9qg5GE9mriAY/MtA0LX/L6h5x84WNdH/A4J8oUO5kJmlHLXFg5W0DLIlDHhHJJDyFaWgcNocUAeyPaXy+zR+i3NLeiSZ+l3yPu+WRuB/d+lsudlgbO9s121elpQtQ+Fcn7wb/ygtW9UExRGlID9UtbHv/t4YBO5yJzt7i9QAwSKX5TSXcQ0QZS352gZ/PHsCEN+1ZZsAHT7JAZQIjG5lQKq6wwgpjTlHAbnNtoHaPjIdkb3QLEhFbdIAUMUBoW83GMf0nTt6wYExOc3yagzT4rFnnhbKhoMbROBcdByziSNmIGwFM+etdy+iMJJq6CanNEEn5JKj+bktjOeA3+Ts6bYIFr0iCeGIRJV3eoeNDPvwMjF/+QY98lLBdpqPiL6Qt1gCSBFZ4nti1vOxJphPheAUmTcDtwij3CkewD77/BU6kN+983JZOB9gbwECU11yc2AF7wtbuu9hcMgI/I0ATcrRXRRBk3AAoXxK1u902dQtK0bqquQlvRhIbKIj2NcxgLqgWJMz55INiABrxb7ikYzrmMW9BUKHP2BbZ3gdQ1ET2ZIpLRywq3L9BnZAPw4phwIgRE9kjVNuC+44e4Vcp5fvMsVug43IBmPQ0AUg+vzv//D829968cE/ffLhz2/e/ej5ux//6eMf39V4wPrTx++9+Oj7z3/500//5q9u3v35p7/55s3f/fb5D96P/enj7wTjE9jNMhyvSH7zmUIKx+BkBszAnpj1A0fCRxveiPnEWtvHGLtydgt4/QJRrBLlRsGPIztiqO7hF8cKwLSrO5EyHXQ6qMt3j4DquVUglWPC2LQtH3BJyQMXwUL3AOpSOpSO8u9SDIbkxUc/f/HRL+/U3o5bNAGmUlcQ9tIECKYmdQUjdyRAb98QbDsOdk8wFhE+kgH7CBVMvhXuTfKWpQuyv663MVzcj2FVzGFpDMlkUG+Cd7RwkZwSOmZtLTHcJFfLs/kqmQf/FOqjUmjP4xwaPCV7SwCEAEezTXfnW9FyyPSXYI0zOG3HD1ZlpBBMzc2PfnbzD/92ILWdsy3lyAzol+6YgaP64+WXfONFQdd0FcQLThNjtDe4SqwrWRJnCtNYVQOhxHY8YBRRiahv3el33735/Xsv/uV/Pvn4xy/+6/vPf/Dei5988OJf//PmO+9GFbdN3C3+qL92HOBMkqm4b8ckzTvSiT0Bq/7tWM3RpLdjtGS8HQM4+EkkdBx4+ynqNqr88qenlY5bA8KnYwRhL6Kwp56Q3Me/UxonYqDP88fwVDDcc09onOrNETP0y54m28DJ2Biv7VzRp2UPOAEpwt9W8b2//OTDPwIPe/6tbx6obyvZbenAcgELNlrcrR4QWrf58YiSHdD+YM6hryUzaApDcekKgdPpqyQkYFc8IqavUFyQYEhMoQLvZXR6myodta3Lmg12RJmkD5y3xSwwC3s1+f/PVlWQvv1K/YEE9CNKtsJZxbW9jSs5Kps4JGTDaTuBPaONQA8a8ep5M+ICocu/igvc55gnZvWxQ/dj44z7A/bL4uHL3SxxzywSoEcT3XT9kw1R9MBhNJcA1CruAqWXhAx/jkGPdFO23SDdGBwAl/p+F7ojBGBjvyY//edfxGrtp3kfykCZ5//9WwBzbn7ztwC53Pzu/Zuf/P7Fr370yR9++OI/PgJwhqbyMU8KABggXwDTPPWcMuaCaPzMG0tAPYmSbr77nZsPfv38rz98/t63X/w7MPXjF+//+ubXH3z6x3+8ef9nWxgF6v7ko/+6+YmncBs1bRHRMWzyB9z/y+/GdSxs43XsRPuuY2WyDThurLg2vDhuO6Z0HSOmnKzFvMNnSdz6ie8gwJrEWTqYJsWN5cUZ2LVIYqQh3kj7u4njzBeMw9EwetNwJB3VDzzpOkb5bgCyXF4QPKeyDvR2KgFmJxAE3vG3aFE3ZOF2Kj4i78VCD94TAl4ASNuwdxS8J3iHIpx3dBqJ+d/6xYsfgFn6zc33fvX8wx/6pyNHIgdaubKi86B/Ie1QYS/r11dutAr5xl4kaERwAwF7yyi4itju6qxgs3i0hwRRV8zlyRrdblSJ4hCkNB91RfJzwPnKV0jirbuiB4zjx9EDh4y3vOAR+zoC4+kkAsHfiP35q5lKHZtK7UwhOOqd03zjnRilvxPLLyUT5IeYv1d8J9b1Lh/eARYy0BWEgmAY/fut2J+BHeg7E/udWLQVnseDFREEutjXMzACJeFHquDuWAsdd9EjhZ1EESiFQ5mXNgJP7hsR/n1OI2D4ViNgOAj4oBEZFELTWCb9WTfi9kjAqbARyVQGhXEI+qwbcU/qi319l+Qe0oi/eICOd2YVQcf729Bg/e7K26MJy09/SHgs0ecUR8qlYG87E28Q+fCftq2V4Q0ym3Qm7Xh9usqg6Y4ou90JKUtGi9SqYnrZINZjxu5B0row7pX4IkarCIvhOL5MlDFyNSoRjQWjqT23MZLgxZKzxXanwWMtFE31GqmuPN2MJZwi1lhBmVczCCoKfAJTS+PCqLxe2LbLuUSlV+ulk8vSOplOWJhAYchSq8db/fHQSTtp3dTacyitLvIdss+sx5qyRPqNStHE4puBiGDpitNmLUhrdIvtcZWvWCrOs+VphpIHTrvZFIZIk9p0dDxOjmZmUeBb7VbKVdLEgOvD5lhosp06XbYW5fKq1YaGc7mm6vPaLBVvDJ2GwkJMe9y1ltNWj6R1RUNXON5YqbMStx60nb7cdjpQtTgTF9a6qI8n1GjOlNucas0q8bqlVFtltdQCOEVjZrKyHq4IsKm0sXKmvqpUoClOy61pixo2RhzbruRVDC+v8PFy0YyzzWV9OK1Uhn2Z74mrOl9x7VUzT9YLHIdOCYvBbKMoMb38Ah9XCIuqNliXJbu4lsIn3SZUJicpzMmPZgZDDSxsBMtNPm6o43V6sx4IUxNvt2ULHaqj7qJOzJmBXtYqSqtM9gtpiCmkUzSpIRMXGsR7iQJSVOnagnZZfQ4JSpJeLjYK3EYLzmg+LU0prT9E2wN8LMkdYo6oWAGFJ6l+EhtnmMXIWizsbl0CmWjMGYtxVx5hJmd0BIyaDKRKc5SnFgOF2lhj0oIFuM+p6aExwIR+nx6rM04vtAYuireU4jLRJTW8K8tSMdmX00tdc2dDJOV0ixO2GZdLrUW8rcKZCVgA87SaKHaMwazMgYHh8uV8n8SJStkmp9qEZ0V9zuVbzrBMckoJ17qdipCPm30Q8hlBbtMbuVDs8NNJgZXoCpxZtBkzQ7ZmyAxF7UV1w+J53jGKwwWKJotkvpbmiDKMVzou35NbTW1RgeNrKMW4BFxVx26XXMzgukjXGKO7ajIuCcOTxGzQX7KLJitVCCpl49pSg+YbjSQgnhgxJdvN8/UFnjTEsTasSWVnDCzPu82MouCqxegq029mGquJ0e/XpqVNF9lQ7W4aLa/aGlzm5pMqi45qaaW+SU4oqNuFCYYle/F8i2Ori+G00K4nnWVjprarFKwWS/Cinhbb6RJTtq34cq2ywx6WL+CrqpNXKQ7mp/LKcItwe84vVJNdpMRZqo4UMjSziZfTXIqBnBlZzwBAqBkpvpPZOGpFhPFycoUTK7ywUpS50Etg+fy4ztXIdFmVxtZoRcPlGlszLGY2F41MCe7rDDmK9zZxMCL0ul7Fq5bT5hwVT7qNpJxC5uvkAiOxMtqAB1iVsltwOl8ShkVe5DSDUvtFslPGSbOT1DObVX9k2NyQUi2pbJTcPkVRpbTcYlWnqVW7nZbBEevFptpPs6tObTOXzeoiU1HrTFdVcaQ+irdpjGA2NSbeIiDUEtpNt84Ma9XuYoO7VkWIN4okt6glZBJtkh00Po2LbGbULo8pm8IMk+tu+vHiymqhgyE7WE+WJAkRZmmEJdutDA+Nhao9q+hdsj1IltcKliFrLIMmeskmUkyyWort95zaGh9Cq3Vi3p65o4oL4i6NVnsz2SGrSkGVigym4RsQLvtFGGFqIBawHFXqG1M5bTehdmVOWk7V6Io0VKnRdK0Zb1EE7JRkes1jUKnUbVcyE2oxRxii2+1Brk5nJtM+MR/FW7KBL3SlHl+z80Fitiy2q+ZSgkY6a090DayVZKYxquddJYOWJhmHWhXoNSzX+GKGzHMUM+8PEvmpqSILmUlxPb4hTWQ8tehtOKgomHR6CJNLtWZTQontbNordxnHKIq3rSpSZpwpl3QqKtfeNBfwID/vk2Xe0vVVa8IvO7w7mwjufDLLLN1eT1y04Emh6ChjsQUV8kieIwtyId7SC6wKr3i+TsLDaYdPtVsJlm1y1HzSQEss4pIWxLcJgadIm+uxY1xLEq2inMhrFtaqT0SWwVfz6nA+kJQ8Zi7nZZ2sLtWZ1IaKYPUUhUaxyEKiSI57ZWJec/NYKt8d2VCD1deE7KzEpt3AcJ7KdxVWt+FaWe9JZFmI18rdQh4kd9SZwHqlUNBL1Zqr1+V1cj2etexudQylpRZi6HqxTHWgHkVKqxE1HLVWTXTcUtIDfK2WKmVgNMnChNl36wjSi8/oTIZzM/rAESeDJEsOMkJRTcw7jNJD7WlcgCcUj3TRmYOMqbRO8euVxaOdGTqdWbONiDACMUws7Vq1J3DoYjab8esB70gUayS0JIsSbY6nTNH/L2HBjk2nRZaKuyKqYnNxyLAVppOoT5O0tJYIYUFaS5rqcvgk7cbrGttKqBtnRI4G8RnJdxCqzZfRmQVGe5TG4UxPWouuUa4sHcMZZpRFKjHGFNaIayMHt6aDsSnT6WSyLZELvc5udKlfrKkVXAbxauTKC1ufGwtVnVfncWYqDlrxCpum3a4+5XocNtSbcZoQk4N6eSmMl5owqUuuy7hTjU4SrMMTS95NjifywrVpXpkOOguJbI0bZikJ6/PMZMnn8c2kp01LabdoVbi5urDamNNiCjzcrqPtlWwLyaFiUradR9qmoHDr2ULh86m8k8Hqm7rTLCa7RpfuzogiZhHdJEuTK2RIF0dEq1mVerxanPeYUqNQtSmmPlTZWX1JSNMqYfTHs8ZiDi+gemraRfNELTUQK3PLpBSuYVVhAId6A2pUpuulHpvMpyXCqXZEFAbLedkvt8Zkg+7pSpdgjVRiAPXyFras83oXLXeEXmdeb7UqTImsk30qkRINGtc5orfk1InWQGQ5BVL6iE7L/aYrYRur2eyhk6WFGMl4R9FKwyXbReY6P3TnuNFHXK5Kyku+zTqN8UrGUIpfFOJsurOGTdvWOmsHMWUtmWbL1BCdbEiTTdtwj7fcMV+nbQQ45ixO82OkvFokTHnVXg271kyE4mIHgNBn2USAT/1rm1yVYopdytvBbq92j/DtKbjL+ScNqqTZJU6wdfMQ9+b75a+R1f5hNUSLopk8xZxTjelBdP+k7bCCPU5/pDqKmvg4NSSiG4Xghur21WWEvjsX2B9G5k3ZngITstAypOAC1sombsvtVL3bkb1S7JSWf4ESnERAuyOJ7YmfHihIr3Eti2QwDIcP7mQfeFBx6lb2wabuvpf1nw47ddt6wPCfAgtPiPyzzPDG0y/cvvPcXqSFF5oR7utcaR6XIxvTe1i7Rj/kINt7Agd91TtIOFgp6ce7gwwPq+67gtzL3H0D6T8MdnSR6NEiV4eRYviA3fGVYIS2v/m7fQ94WNppnro4u4t+W+lzvVK7XfNBTx7jbsyz81jXX2lJ4MRxKnOVSQvSVXKchq74VIa74pBxBs6kIUjgx6euv+DXvP56peut40o+97uo+5bw40fXe5fuF+eyaRfkdwv66D7kiBYp7ppwcItxQNkVQtlb1xDHxGg5VDpO4w+5WXjQcSbdTWIYnEYOERFd7FaL9BcKPIaXBZ8deHxYDXeDxxBgfemQY+hRr44c77qXegByvNvUBTkeI8fQo1+adpJnPL32GSDH7d3kvchxJ3NBjm8mctzHnRPoEIJeCx1e4MorwhWPWbXCYtjXCAVwCU4RHMV7ueeW2G3WzvTRevFfhRnnRe+ZyNMvmBxIZAnHNIPorm3flaUdw9BNe/vI/d387H62fWegggfno8/nR/yBPOSDcoTr5d0Dtp+IvaK/PLasYKlULe99nODZesobm30xCxCWwymtsTcQ4+37cEFJtsL34/w3GDRJ1TWQIP1ZCSJw+O6h5zUOr4VP/SSC9QocPXDpyMuPIGctZe/1XW+x0kXT1M1Ta27PCKWakmV5d/OJ/SzuhIImBa8ViOHbLbvybp3v0Qgpj8cs6Oxw/+JMSAjGau9FXiHAYbdw82cNplGQ/rDMBUxfwPRjgenQo47B9MHjVXfi5COpCwR+KASGQXbB/+8gcPj03H0QeC9zgcBvKgQOo8UJCIykLxD4AoEvEPjRIfB+zV0gMAAsqTSCZbwb8S84Bv7iPY3wpcXAO5eKgOAHvQJw3vvh9xq6QOljKB2680uhNHYOlMb8o+fM40Hp3Usg92HpiNAFTL+pYHoXdm6jaS/MXsD0BUxfwPQjg+nImrugaQB9YAhGUkk0dcHTFzz9aHg64lSvhKjveZ/1PER9r6ELon4ookagMxA1EH5sRB2+0Xwvot4LXRD1m4qoI4Hn1EMalxPqC6i+gOrHB9UHy+4Cqz0ElERQPIlhF1h9gdWPB6v3TvVqsPruX2g5E1bfZ+gCqx8Mq1PnwOrgZ+Lwx4PVu9/ouQ9WR4QusPqNhdX7wHN58OMCqy+w+nOC1dFl9+WC1ef/SuHlpwUvPy34Jflpwcf4mcCD3wa5bDEvW8xHehvgC/atjMsW8w35LsRli/nl3mJGAs+pLWbmssW8bDEvW8zHf7cguuy+EFvMHRKyDlw1rP9RPfWyNb1sTd+0rempZXAJ1/8vwvWr/nbdlz+Oh1KPGsYv30G5ZIRLRnic76BcssjnnEVyRK8b7NSDItiDmhPprPTyql8GfJ30sssMx/ll90fwSegw6ZCSItnSWV8M3h9AMXpTXz5cGbjh2bpVq6WI4XCf9Z3j3cjsDXhn3J64dzTvfV75PIOwl3ij6rms9ym46nmdynFpCZNgDixUTEpdJTPj1FVGkMQrAYFEsOIzPIZw2URgOZctrgVJKZucMfXPHs4dPk/A/0b8g7W7+qqqidL6vE4GoWenHJgidMVRtYdbi+jnsnnT5Fy/a9b5/dp+qNwPumd+PdufEF8ROHY4sjmCbMauYh3vI98hKVuSTcseeo3f/hVQ2B2FDc58fZHgD7/M5lA4GVCARCJaYeKg5WFAt30RMDoNWZXP/Bo4FEb9QyNgfA0jOLE917/BUFDS2s4mIhZy2RY/kwQ7+LT9OdaC2JFN7PVDWyBwn23OjyiaJU+m9pnd8qO+LK0eoNaVDIUT/KixTTvnWgg6XBRl2wsLD1X35rckK9Jr2PDPgV/TRhsIPEi9L1sg4T9gAsJFk7f89j8ojRzZCFvj332cN6Hekosqh0s8cjf6v1mKHywjjAAA</t>
        </r>
      </text>
    </comment>
    <comment ref="O2" authorId="0" shapeId="0" xr:uid="{89B394D1-A607-4C6D-B827-C9FB01D910C4}">
      <text>
        <r>
          <rPr>
            <b/>
            <sz val="9"/>
            <color indexed="81"/>
            <rFont val="Tahoma"/>
            <family val="2"/>
          </rPr>
          <t>cYcAAB+LCAAAAAAABADtXXmv49Z1/yrC/FEkUN6IqyQ+ywokLnraF2ovioAiKZFP3MRNooIAboOkTpE4KeIiQFK0KdIgKdAsRZM2tZ3my3je+L98hV6SokQt74315sWpbQ3GHt2z3PXcc353IZn78kpVEq5oWrKuvfkMfg49S4garwuyNnvzmWNPr+D0sy/nc/SKF5UWZ3KqaAPhBNDSrOuVJbz5TLJt4zqVWi6Xz5foc92cpRAIglPDeo3lJVHlnm2F5VcLX8maZXMaLz7L50iJ02Yixdli0xREM8zmzWdltvycFGUeMLg6p3Ez0XxedCxZEy2L1mzZlkXrWX7KKZaYSx3kkc8xsmnZXVkVm4ao1WRt/qhsj3KJats0ZVGzORv05mvUN5ZLlHFRVwTW9hTxNbLd5gEyFdS6aHMCUD4vwxxpiqA3SareD40mjzxPP4dBEYf0nWTRkRUhlNuTDOkbOX+M/B7NIxCSvoKQKwTrIug1Bl+jWKSzlcn1DOGwFvhzGM+ljhg70agavuBzGIvJbioSpg8qkrlCoC4MXaPwNUw8R+E0BBPpJIxcQ1CUw2G1gsmyKT+RyudqnGWzounKfCDG2pxqBLlDaSgLAfuHQK+cFAIN3w1UPtcRJ5wlCkAMjMVZ4+ZXo6kIHdGVQQakqCjn6wfNKvDn2zZoXUx3k9Fr1KFkcobUle0zJ4Ovz+imyIOeflzpDXHZNDd92DVqgN2VZNP2KM47P7OeJZpNw++R83TzuYFuzi2D48UGcMd+VpS+1BSdA5Mb+AzLlnkrmvgnOLmWqRui6eflOwRG1+xI+gRnm3dZA633Sy7q+vww+31mLhigYKhAf6vcNv8jeo6V9GVTUzzWmVi8KU9EgSpG0id5OX+ybbQLjq2Df2UeVGRHzZGOBeg7StBDIi+rnNJSQK9ZeQQo7BFyflZT2SZ1xVG1be8dUHMDUP+uuNq2Z5vOxTx2WYvkbdMBQidZ+wodfbkt85iRC8PXllyw+E3WJxiHwhSgRYN1zAn6328lIysgrsd7PkbdtwFWEkX7pAGEnJzvvhgfKeSLnl9mLrWj5IAhmrZPzcMElr2CYPC3C0HXwV9Q8padozUh+OE7yCO5iJlrOGpzAmaSG0ZLGPAOSCDkK0pR4bQ5oA5kW2oUdmH8iHMkPRZN/T75gHekEdrffTobbi7s23vrdczLUbJlKJwXkLf9H6flyhqvOIIYxoeyNg3M3++D0FzuZeeOSDXgLPI5TvO6ngG8rCVf2+DHm88A4ru2bBOgw2d5gBJBphsZEKruyYQSp5yjgNhm20Bt55kOyL5r5kVam9UAVHGA69t2xiF9a46+c+ianGb5JUZh8dAyTwvlos4NPXA+3o+51AEzFLbCkfPnu+9RuqJq6Can1EEjZMbRgtgW+XPAr3O2tEmCSa+IfNQjceWt3n4loza8SiyYvmGL/FCwGeYDYiDkT5YQUsSm+I6Y822sDsZTITlFnpihWURe7hQPYJ9d/IoMKGjeebEsGg+wtgCOqSp6eTCDd4kNPbAwOGKE9kaCKuXZDoqgGEwQRAZgJZ+SCxpdolrXCQCxIOM6YXHXibLfkbYFnEPQJZvhflg0LpRjTHHhgJWRFxTSBnXZp+wLADc7kzVOORbccnYK+Xav0OnSndooJhu2o6bzQPTFj37/4pvfePnuP3/43s/u3nr/xVsf/PGDHwY1Bv+yBfC/j/7woxff/UnYulAn1+UmihhUrVvEiTSMZUEP7Yi5YGKnAjQgOLwdECutAANs07kNIA0SJF0mS7ViMM+3xEjdxxeOFYJdT3diaTZsUFhWMHwh1R/2UCrfjXzHJr3HpUQ/+IcT0QeQrrgvHeffpxh2ycv3f/by/V/cq73pt3iAwvErKP3KAAVGAr+CkXsClI/rw2XB3uoGTseED2QAzlc5APGitUPBsnReDubdxscKuz4sC/l0Jo0QUBrPbH2wsDXxU0KHrE1OXW6WrxRGhTJVAH+KtfIwys/n7Gd4SvZIAExRR7NNb2tb8XTEDKZXhTM4bcsPZ1wsEQ7N3Q9+eveP/74ntRmzDeUgG9Au3TFDQw36K0gFmdO8rumqzCc4TUiwfucqiY5oiZzJS4myBoCy7fjAJaYSU9+Y02+/ffe7t1/+6/9++MEPX/73d1987+2XP3735b/919233oorbqq4ndhxe207wJhEU/G+lBA1f8sl8azOmV9KVBxN/FKCFY0vJQBOfRZzC3vWfoq68Ri/+MlppcPalEzdMUKXFlPYUU9I7nzbKY0T/i3gBX14ytHtuCc0TrXmgBnZZU+TbWBko8RE25piQMvtcUJSjL8p4jt//eF7fwAW9uIbX99T3xSyXXKB6QImbDy5nT3AtW7i1wElN2CDzpxDX5kQCJqZZKErQkAnV5gwga4mWd8jpHEUQ6f8ROD8iMtuQpmjtnRZs8GKJYsFwHaTzIFsYb+k4N9cWQXhNSg06EhAP6DkbjiLXtkbv5Jv5FL7hFw0bCewYbwS6F4lPn5MjJlAZPIfxwQeMswTo/rUrvt8lPCwS36Vx3u1IaUeGCcS1Hmmm16wtyAIPjyLRwuAG4WtK/TDjBGMYsuUdVO2vTCgGByAd/puHbglhHBiN+s++pefJyqt54UAiEDZF//zGwBS7n799y/f/+7db9+5+/HvXv7yBx/+/vsv//P9P37wNtsoJHypP37wLSBfBAMp+WaX8IC/fdPvU0A9iXHuvv2tu3d/9eJv33vx9jdf/gfI6ocv3/nV3a/e/egP/3T3zk83IAiU/eH7/333Y18BeIqP/u5v7t762Ue//vrdP/zmxffe2WCeQ2AUdHjwK2jGdSKq43XiRP2uE8HwF70EvTJ8T207pnidICVO1hL+9q8ohMaRAN3JAw4rcpYOhknxEgXhFqwbRCFWEb+nAzx/GNvCfjjoRn8YDqTj+qElXScagRmAOFbged+orD29rUqImkkEgbf8DR7UDZk/DrYH5J1YZME7QsgLIWcL9jdjdwR/W4LzNy9jXv0bP3/5PTBKv777zi9fvPf9YH/iQGRPK19S9AloX0TbV9jJBuWVas1iobYTCSsRngHA/jQKDwM26yorXK4drOKAXxXyBarCtmplkh6CoBXgqlgEDjlf+AJFfjEwEOLAOyS+isBEJo1D8NcSf3kkjB8JI0Swv/y1NxIN/Y1EwRVN4MUTwYrrjUTH38J/IwETIHpAKHBZ8d9fTPwFWMe9MbPfSByWA6z6qFpZGIFw9IlKiko5ag8KCiH8851XFENgu2Ki3/cWA8NHxWRRCMvA2cyTFnPUGgzPogiMwU9azGE8SXx1GzkeU8xfPULH34qJgcrdIV84KbbpzYrbCmIKEq22+5ziiPlBDwOrgGSNLER/WrZWgtfqetaetZLV1YpwkFm2Sd9yCNtpp5td13bq6KTYFewW2uvNi5DTcGfzebez5lMpQtLEZbnHVusonV6XOlyBMASLs4UWXyPT9aaLcxW440nrVktcUlOh4EB93svUBQHNjAhXtQop16aWI48c9spcCuZqioekMHcsJaHJWplmZK2SmmYIFCXQdZpZdQojqkoQ9S6U0SWWWDVLaxe+7TpNby0hNaGMQHV5zbKdDFJJj+YZqMNzyxXuznoOKjXTjfS0pTX4pS2vvBXq0I0RsqZtGClmCxSrFidVqiisFYJmqrJRqpHEbatTz6yyt45cGSdLjFVbtarDki3hN9pKpaGUMKzq8Lou4et0kVT73mzZkxnitqN2+Xn2tpokebeaHMzq4mQ+vRmDrmtwa5IvFBqzSio9KmTKQoqtq2adoEYjzmKYWTKbHWBZ0SWMae1mClnMws0Ol1PV8ajiujGv1LpqZ1HOqoQsr5SO3s3o3JJUm1Id5tCFNqgv16xspuBhjy4Spiavkja3nto9jpzpNLRYWaJzw3cYiLIlseYy2TrHUS22M9dS2XJRoJN4ueqpnWp7KvNNrXXDTIXSQu3UVXogMEM+K6ystEFXu1XXoFvDrDK016m2tVDl2yrcs7FFH0/qg1v+tpfJIg1exqGhaJcLnFfuDusy3qqkW5LQ10RoZMNGinMWojRFCtO1q98M1ZsJ28zMbhmeqMoq5YptsO530IYHlWtpmu5U5qlU1nV7N8MF1sRdb2YP8Jtim7QGK4NkBrdCra9UzdKa78I8o0rYXBxBY3csjtkuPlR1ZrnMeksS1almcWXB/LqETllo1BeZ1kTq15NGiWstKHcB/pPHSlGeK8t1e+JkxZ6osIuqNaqqDbndSYsj1GM9HGG0AUUN16VRaixliIm1Xs4MZlaZG02jzHltrUHfDNPrSsNbrRV+LpRrNct260y6i8HFbouHqnZ9oc7IsTla2TcYvwJtXyfb9HxdpdFxKWM0nE57CvDAgi7NCgbUFqAZq4j0HNPlJOa2RpkyMqCk2yqm1qgVMSjeUK1amr+p2GWynWoz/Qy2ooBrSUFJmBrMO3WhPBAaA0NaT6Ypp17DtFoLqdbETGc2HnaS43m6tV6MmSYkDDU03azAAjlWZ0tv7jWrwyQ545aI3LAwwUHtAUN5o4lWUGqzbL9i2d1hWcOIYQ8uW6UipmQUujcfWuPe0pW6Iwqh+lSp3mANTa5PKzAtq7fetDA26KmH08tCl+7PGOwGWG5PUQdynaJ6dauodvsNMAENWa/P2TWkYEq6VCswtcF6UaiUwDzE2eyygqlkrZFFgXVUEMQbuCu931pbIi0oqz6ty9LK1vhuqUIRJXraR8dqsZ5pLuhRumDjM5pBl6lUhxxMsjJ10+KtWlXhOx2Zw2lLaWglvl3qLPqpedltDCQbmknZrIZbPL/OLvvdaal8mxSSQGmN0ngdIWf1tWUtsCmN90wPa9s4SeJqMXWD1yuExMs31czMXSCTdF8QEVLUxGaXk2SddrxVq400SyrLcNxIXLcr7ZsRqQqlWbm3YCG9B3n1caruki7jdR2U0McKnW1AqabREcsS058U+epK67O3Wqa58gb1Qq+w6nnV+ULBGtkOrtK0u66QGJZuzDCm06zjAsU32k4RYyq3VnNsMuQMLXLkEqcWqZKyKAjD3hBmqVa3QTVaK8Zd1z0FzlIatIaQDjfBiwLLLATamixbtdvbySpNjFnbmo/mgkONUyqlp6uZfrXaaUNGqzCqDtvFTAGFJamDSCuWlZvLUnXgOdmBMSr354WJAfXLzWXBHZQYFC/3vflkXJQRfbYWGBKey41ap91e2hWPc+YStyq2l47Ltl2uXYQLScqdtd3KLJ3sL3VhQgpaQaJ41czOa8yc0Ln+fDbFEGzKuHqj1lxatVaXktY41e7L+k2pZupVimpkexWH7Y6a8mzeECW0MBpACDNg2wucmS0XrtzW221maFKTBVWUxkhxNfbawpwZMrepldlrMnjVHWXEJukZOl8C3rFHM+tsiVmzJSTJojSCLpx53SElSViIJDPMeIuKLpDqaDQejkeciNg9uDtwQFIcldtutXtLUgjZLAmlVJ8wlCKHS9IYV4ok+E9B2FLSgGqTpJeRmeWgUV+1V8vV2OVsVdK8CYyUSiiZqY9dwrVSKRSfTlOMOyEalsxlKkTHWSN6Gl1QJuXQZk2dZQpVz1wIMjWpquJUZ72GYdkE3B83YXTWWBSnXWWOdlaymp2lp0yrrFoOWVQ0k7CIOcHhaRJCkuuedcutjZqV6vcYbdUgIAWvpSdrrtcncWloQnpZNtKyldQlYyErfd0hjOK0X2/ecC1mftO5kVhTF28zy3I5w9C9jE0M0FWzxdamVpLrm/NVV6elDNoge5V2p7uYVG4ayZvSCsVtWmGspCmb4vDGEQ20aTNddF5xK2OU11q6qruszCqZEkzopmU02LE5KEzRapVT5jWlvBiOVyBY1m4rBmpK02ZWKVZpCcIqPX05R+WZDZVlmi/PHF0rr3BMrqosy9fUjlNfcX1xkCUqntEfMRVvjhsYm5FabqHO9rKzW5bV0b5b9dapGS7NdHhu3FT6q1uJqno0N1KSKKUO4EKqOm4UnIqn9umqOtcaYrcto3q2spBvsuPiSipJenk57c1powF5hDJoVIgu31aahluWb4dDgqlUFaznuZDeNT1yXYVYaaglLXao1nG2b9JgNDlkKVaGbA++NeTZSB+4ySoyQZgWNkVmzGztEM44PTaFdB9G2z3+ZommtWLGTgsY50pZkjRGrslkGj2n1x4ScxmZFfmSk6kxbopOKWTvBsTZJgCNb+ZSIZ4MTify5UaX7jT8ZdzmhPEAj56Cp1yw3FZFzWY43tbNfZxa6Je+QpX7+8WQzQbbLTS65xRj+pA62FDaL2CHq5+oDFoTnqaEVBzYhwcxxydoMfp2cbzbcyuYsi2BLACOM8TwHNDKpY7ltqr+IcBOKXFKKzgnCJfj0HZdvtn20kMF8TVOB5FsOgPhe0eD967WTx0OPiB8//FgcNHo1KHfHiO4UBRtdQSbctHhXJA4Pp7bnPlEZ28x7uucvh2mY4vBB1jbSj9mz9W/zIF+3OMyOLT2zNMdl0V7Mg+dlu1k7j8sC+4VHZx5+bTYKVcsGd3VOjy9itF2h1THR1b7qa3mqTOe++jHSp/o6c9xyXsteYpjHD+fpzqpwbEsh6UF4QpNT/ErTODhqwkyFa+ESSYrojyURrLTUyc18Gue1Hysk5jDQj7xY5OHpvBj/OeDk/PTcy6ydePbKXuwdX9AiyW3VdjbcN+jbBOR7NGO+SExno6UDoPtYzbBH7VJyHawdBqY2D5uYelOmWY/VRAv2gr/00G8x5VwP8SLYNBnDt9FFnUS3+Hn4Lsj4Qu+O8R3kVW+MjhgZ1yH+hPgu80x2oP4bitzwXefT3y38x0nMBwEvRaGu0COjwk5fGbZipJRW2MUwCU5hXcU/2mOI7Fj1jbrg/kSPPswLQj+JbvTTxTsSeRIxzRD765tHo5kHcMPDJs71vfzc7vRDoyhEd6Ujl/IjtkDtc8H6RjXj5177CCY+slgemxY4VQpW/4DGOFl6obfN7tkDqAkh1OaU78jppsHoMKUbEUPRAVX1jVR1TUQyINRCT1w9LCZbzXORIsumaTC+QoMPTTp2NNuIGa5sv+8pj9ZWdo0dfPUnNsxIqm6aFn+qXVqN4pbobBK4T1yIXqcYZvezvMdoqDk6XQEGjvcPSkREcK+2lmRnwix1BH2/VMDYhSEvyxxAcQXQPxUgDiyqFOA+Pgm0IOQ+JT4BRQ/FhTDIN4Qfz5QHN34eggU72QuoPjzCooj/3ECFCOZCyi+gOILKH5yULybcxdQDCAMnkEyMPzpR8WfvpsAn1lUvDWpGCy+59r6A48IH4te4PAhHI5M8pVwOH0OHE4HG8rZp4PD20cTHsLDMaELIP68AuKt6zhGxAR8AcQXQHwBxE8OiGNz7oKIAXyBIRjBsQyauWDiCyZ+KkwcM6pjVHz4lOUDqPhY9IKKH4uKEegMVAyEnxoVR0/SPoiKd0IXVPx5RcUx53Hq+sRlp/gCjC/A+OmB8d60u0BjH8VgCErgOH6Bxhdo/HTQeGdUJ6Dxx98wPha9QONHQ2P8HGgcvtWLeDpovH37y0PQOCZ0gcafW2i8cx6XSxQXaHyBxp8QNI5Pu88WNH7wlXOXt8hd3iL3xG+Re4o3wu29VuKyMruszJ7oevuf4W3/l5XZ5+Tt95eV2Wd7ZRZzHqdWZtnLyuyyMruszJ7+ent82n0qVmZbNGPtmWpU/pNa6mVFd1nRfQIrulOWd/GQ/y885Md909hn33VGUo/1nJfPL1zc7Kfv8wsX1/wJu+Y82euEK84wCdZS5kw8y2d/3O94vY7P3rrbQ6e9/RF+YDXy5JSoiPb5n8SO1Ou6+3hlYIZn65atpiJE3f2Yr9rHM/D3W31xf5vY/1jp2V8o31fP5/zPOpXPa1Se5wQInqSzV2mMw64wkZhccRiWuYKgtIgJWQ4V0UkuFeYc/5Z5sIY+t/t8geCLy4/W7ujLsiaIq/MaGbqerXKYVfhd68fnFtPP5wqmyXlB087/qnr02d/A6Z75LdpgQAJFYNhRz+ZJqp64SrT9T+ZGpBwjm5Y99Cu/+RVSRlvKKNy7DETCH0F6lEdhLKQAiVS8wNRezSOHbgcioHdqsiqf+W1dKPL6+5mA/jWMcOfxXPsGXdEQV3YuFcshn2tObkXeDj8UfU5uoe/IpXb6UV7AcZ+dXeBRNEueSfaZzQq8viwuH6HWEQ3/A/K+19iEnXNzCBtMC7Ltu4XHqvvjy8iK+Bp5BPuZr5lHCwg8Sr0vWyDgP2IAoklTsIL6PyqMHOQR1SbYwz9vQP0pF1eOpnjsnO7/AJjw6KpxhwAA</t>
        </r>
      </text>
    </comment>
    <comment ref="P2" authorId="0" shapeId="0" xr:uid="{A474A1DE-FF26-4C04-AA9D-F410E7B7A8FE}">
      <text>
        <r>
          <rPr>
            <b/>
            <sz val="9"/>
            <color indexed="81"/>
            <rFont val="Tahoma"/>
            <family val="2"/>
          </rPr>
          <t>qoUAAB+LCAAAAAAABADtXemu48h1fhWhfwQ2NLdFUhRJ3eHIoKiNWqiForYgMCiyJFHiJpJagwCTGHbGgbfADgzYAeLACewAseMgdpaZcfwy093zz6+QIilKlK560e3bM5lpNRrdqrPVdurUV4tU9NfWuhZbAttRTeO9R+hj5FEMGLKpqMb4vUcLd3SDEo++lqHzaxloDcmWdOBC4RjUMpzbtaO892jiutZtIrFarR6vko9Ne5zAEARN9GpVQZ4AXXq0F1ZfLnyjGo4rGTJ4lKHZiWSMQU5yQd1WgB2Yee8RJ3CPWaDKkCHVJEMaA/txduGoBnCcvOGqrgqcR5mRpDmATpzYyNAF1XbctqqDugWMqmrM7mX2jpWwtHVbBYYrubA1X6O8ESuh4aypKYK70cBrmN3bgEYVvQZcSYHKlxmkWRvA1mRztU7gNBnsMfEYhVmc0g+S2YWqKYHckWRA38l5feS1aAZDMOIGwW4wvI0lb3HsFiVDnb0MLVrKaSlSj9EUnbjDOIiGxfAEH6N4RHZXkCB9UhDyBkPaKHKbRG8x5DFOpfFkMhlHsVsECS2cFssfLLv8Y4kMXZUcVwD2UpV9McGVdMu3jqTQNAL/YGk6cVYIVvzQURm6BYaSAxQoBvvion7zilHXlBZYqtAACzTtcn2/Wox8uW/DPo/o7gy9RhmKtmRN2qp74WDw9AumDWTY0vfLnQerur1rw7ZVhez2RLXdTU7aXG5MdIBdt7wWuUw3Q3dNe+ZYkgx4GI49UzlzZWimBAc3jBmOq8pOOPDPcOiGbVrA9mx5AaFgGm4ofYazt80ZsPZezlnTnJ2aP2bSfgf5XQXbW5f29u/QaWFiruqGthEWQ0e21SFQctlQ+iyP9gbbTptZuCb8X5VhQQ5Uml04kH6g+C0EZFWXtIYGW83JYFDhiEB7pkaqy5raQjf2rXdCpbuw/G2w3tdnn6YjEZszQnnXXkChs6xjhZa52ud5l0EH09eezDjyzvQZxqlwDtLCzrrL8dvfq2VB1eC8Hm35CPXYB4QJAO5ZBwg4tBe+Ch5SyGQ3Xp504kChoSParkfNoGmcukFQ+LeNILf+X5jznk3nDcX/AOMjekcuZNL8Qq8P4UhaBrMlCnknJDjla1pWk4wZpHZVd8Izh2n8DueO9ADY5vPkfd4djcD/nqez49JB2z63XHd5dE51LE3a+OR9+0dpNGfI2kIBwfzAGSPf/b02CNzluWz6DqkKg0WGloxNe2PBKOuoty788N4jiPhuHdeG6PBRBqJEaHQnA6eq5xjJgZG00ODc5rpQ7RCZTsheaJZB3hhXIVRZwNC3b4xT+t4dveDQtiXD8XIMp8VTzzwvRIeNG0TgTLQd6cQJMxB2gp7zxrsXUdpAt0xb0mqwEmphYfhzWxjPIb8muZNdEg56Dchhi0SV93rHhQzr8DIxf/gGNfKmgl03nxB9IW+wBJAiMsQPRNrzsRrsT42VNHVoB24RRrlzPIh9DvNX6EB+9S6by8L+gGsLGJgqYJOBI/iQ2NF9D0NDRuBvLCxSRmglsSQOQ0naA4kehfYrXcw1bmOOdBvjvBZ0HRgV/LbY9fNzZKJcumCD+QKuhTa+2SbM/ZhyLAAD61g1JO2u4J5zUMg0RabVzreq/YhsUPKqKUPRJz/9/ZNvffPZj/7hkw9/8fT9j568//EfP/6JwMB/Pv3DT598/+dBdQJZui0NNeAXqZ1NpQnUb4sDkfaHcMKf95WF7PrEcsOf7fdpegc9/QSb59hiNeuP6D0xVPeQxMIJYO3GXETSQlCRIC+/owKq18GBVKYdRold+oibA940Hww5DyouwbF0lP88xaBJnn30i2cf/eq52rt2i05FqdQNQrx0KoKYPXWDYs+ZijwEHywAjtYxKBERPpGBiF6XIJgLVwmM45iy6o+wXTRVDm3IKRmCJLA0gifJfbRV9j59TuiUtbPUlsaZMtNnuBwD/2SrpVJoz+McGzwne0cADsaF4dqbvW9F0yHTH1ZlyZKMPT8YaZFE0DVPf/zPT//+X4+kdn22o5yYgfUyF3bgqH57+SnfeF42DVNX5ZhkKDHBa1wt1gIOkGx5EuMMCIndhQdRIioR9Z07/e47T//7g2f/9L+ffPyTZ//1/Sc/+ODZz3707F/+8+m3348q7oq4H9BRf20uoDMBW9u8EwOGt7kSe1ST7Hdi5YUB3okJwHonBhHpo0g4OPL2c9RdpPjVz88rnZamaJsLKwhlEYUD9YzkIaad0zgT13ye34bnAtyBe0bjXG1OmKFfiobqQifrx4bG3hV9Gn3ECUgR/i6L7/7lJx/+AXrYk29+40h9l8l+cQWHCxyw0eR+9MDQupupTih0V/Abc4Z8HQAJQ1PE6AZNosoNjgPkZohjyo1MAEKmMAVPEkNoXthNWgu9YaqGC9cmFO5D2F2ShmZRLyf/f5rT4UTqZ+o3JKSfUOiS5OTX7i6uZHg6cUygw247gwKjhUgeFeLV58KIC4Qu/you8CLHPNOrDx26L4AFL47FLwt1L/egxAs6iIWFHZv2xt8+UBQPgUWnCQgNlX0M9OYXy+++hq2atupugpnEkiCCMw9LvT0hwBGH4fbpP/4yVm489kAHhiDUk//5LUQlT3/zt88++v7T333v6c/++9mvf/zJ73/47D8++uPHHwg8E/Ok/vjxt6F8FvbgxPO32AYG2vdg2yOQehbUPP3Ot5/+6N+e/PWHTz741rN//8gT+9XPP/2bv3r6/i8+/c03nv7db5/84Hs7NHMKefwW9T/55byNhYW4jZ0pwG3M79jsJpZfW14Mdhc2gDpAckzY2tomxihTiPCBEsnOazAfeZ/OTUF1TlrDa80T6ah+4BC3Md7vTTgPMbLs+YZzpLdXCfAti2Honr/Dc6alyncnyxPyQSx0xAMh4AWQsYF626YHgreBIHnbjJGo/M1fPvsB7IvfPP3ur598+EN/J+FE5EgrU9TMIaxfSDtWOMj6+RWr9SxTPYgEhQh261FvNATb9rsVkBMsrE7WWzAuKhkmVxYaVY7N9+Ck4+OiyAwacL7ylRz71dPxHftzDE2TaQJB/yL2py+Ww9IYgUG5d2O8+W6MWQIbxt6YvyJ6N9byttjfjaFpCrlBkjDQRD9/NfYncJ317th9N/bCLCgU8zaEHyaLu+aTGJIi0+RL7afxg/3w8yvZp5IITpA4+Ybs4ykKViFNvin7+5h+H/t/dg8dbx8kgvMOJ2yBn+/Tu+Wu40d7LFzqdiRtATLzGQKBebzKMuGfhmsU0S02HTfHDaqywsEwPa6vh7VcUQXles7gFMxer2pictheJwsFp9lzclq5bc1Ti1E6jifBQM8yVo0rgsGWKzu2aDvSUhmJTQfnwIhCjWlp0phnR6m1uEWYbXOIGXIOTdS1dQ0T2trcTDbQaXPttHNuo7BtLBsWLibmpamyLHYcueLYuRXVyDYTzpgr8AUGyXaWFjbCZNw15ryedLVhkjS0+KA5SVIFnk30c4UN2KwpbNJob80+RQ04blif9eO6nt1SJa3aWKcEEHfW09J8wG9Icu5Wu5g047SZiSCTHD6dIuWKVljXQGPNppkq39vwRGE6McvqapQ3y+kUmR/FK7Mh2WPXLDNuO5v8lOsPK4Iudqe11jJfEzcpR5sNwDa3QcyBxDH9pbWRF3xRKNi1MpPPuut2esow5LRETFeEusKp+kSdOE1lSCLDNJ9OlLhVvbhuKrw53G5qfbFibYheSRbAjO+1q7AupmQx215Pl7QBMnWL/dmgJS9ny6UK8PWU4JdTZZEorYuzfkXgVSNpLK1FKlvOEpQAhgM5rWPzDZ6l8ok1WuwLDKGh62Z5NqmsrFFeT87ji1xnU27ytRLgXD07wvU0M0kNLBkRZWHCLNfLBm50ysR8XuDsgYTO0wN9nuoWZqKrtHO9sp4rIQZlFh1hg5JKbugYJGELU50fbds8Wmry8wYFeIFgTWpYbggDE1Y+XxMoXNJWkxE+bxTn9oBBdIqqJEZ8MpWjqF5LyyKoMcFUCzPHm7k4LIKKFbf7xYU5sGy+s1TGdhoDTo8AcbQpysm6I3XTJUAsh/1iu8gP40YnhyLbpiQurQliFyh12U2xswkzKFWU+Yyt2JKItzXVTRnOoL0aFN1ucwPaZJnNjWxGl8TWuqPX12xDY1vNPMGtMdLQS0Y91ayWWsusRbWHqVaZB8V5zSqnBXNmzolVpWAbzVW83CPx9ASBpc4ryHhJzfKILcnZKq6XVUYaz6pxhsu326Vcti4tq3HKkNlVC/AVu9vB68mU3K858WVrDjCNLRcTjLQVyw7WUQg77eTqmiDwmtB1C6LViqdGXLezJau1xKxWY8XJXBsltckUoRbrRWfdnuOJxGRcs/FukVPyc2c9U0lGzBUa+WXDkSwSS+lZrpPcrMYtssr3h8PSEGcJvUi01jN2VTdqhEnlVaKGGmV0k5iQOEeu5YnITCXXZjfUOJuoCoUJD1raUGpmke58juXsTYXLtvRxtaMlujNC3NgbvVvN4q01L49Wi/66lp2za2UsNqTWtmYYbLFYW3UK81w8ne2PEKk9ig+tajJZaq4LdWSmbppFd0MKjTKH4YNsvDtUuX4bpMzCdFVLpkQzbhRH8fzAXGzyiJNb43OhE+8UyqQqbPoYBeLigHdsEipKVm67zk2REjfkBv0ik0S3jXKlXWq2tjOQTW35+XxQJExN72SHpYZW3xYGiVU/KawkYiTiqttzWpNqm1tXcLPTqEkzgQVUotCqlsaFAT6VJ4riNvJsXm6yM1ePL5icO6ii43JzORPHTVHYpofUVt4atdSSaNozk+LqzUV1rOR6hYWQBqlZb4GDtZzkyLamV7PilNHEVjtNqrVuPU5V14KgYGxWyhMipmwVrBnX4rilqiWluxBNgOv5Hg/4NtKZVnLEpmlXWkMKgqYWYJR4IT9bLJtSAjNmcrUnm0NdSG+nRU3KztM4QWUXUq2aqrOTYkrvDuNSsTqpOKI5Y/kWRa1XitTCEr1RNVsdlbOpAZ/AOX7ZHg5WjU5VLGzLZiNhKpSZ1UgYwgpZqORw/YajCsnZOF7JTcXRkhVHCoPyPGmPCys2TzJ1h2yWWGySx5iVmhLShJhn2hbXSHPKksdNXsGdKvy/Jo/IUTNPdZl00ZrOexYMpgkzOR0PBuhS6yBstjHcLAfjuttaUYXhysxXOpXkEJ1h07XZUFbNRr3ScwosbyQ6ObnOZucm0y30GDGf6664fAFse4PVSKbmVLnfRCZyVluUhboYdwWRqkgiwpekwQwp15F+edJpYGqruikTNay9MhR9Usa0SYWoCd2+ToB8Y+Q0GHJESYjVb620wkRzeba3GblEPk9OjEp8bsjxuSbHJWUjIIkpumQHK10ZSkm4WkMbudSGzJbjQBz1qw3oRklmkEA5kiVZK02w2NjtKBQ7agwxdkqkUp1ELrW28VSuKgvLsZNWZtioPkB1gSw5daaMZeXCsjyta5hY0pVGVRto+bZW6GCTUttlByV1QPTUSWXg1OOwBQi1tlGNplLaumalkTOt+lCrlRy+7lR7rlijEsu+wbdACjNcsdBsdVKcM52P4q4+yhaF+jrPV9JMYUKa7YaAp7o2JQ5tg1t0BXnZosSBQuQr61ZXHdpyIV3uFuYVjq0IC1dfd0xE6LY7yemEqKRmTLzQEVd5YdQ3tgYrFmcttj4WO2IVRlGxnR+ukQ6b0jHdnFaMVVtrzWEzUilLXEjYuDHKl4WsUB/gZXE4T66ceQKfmbWOpDbTK0zu482JrCqMQJHTZKmiLSVWa/bElFBRsxuhrdsDXJOQetaeGaSTXWu5NcdtFGdcsOTVKjeRALftjYRCdr609HGytC6oqEAUBm1ybmlIkpq6ub5oJWydTwkLsQPWbI8oum6x20G0hpTETaLCG6hqoqSVIHCiWcoZWbgEXVVWCJgzJX2KlufkkNDhnL2SBkLBO4rqdoHuTG1l02fRxQyr9qtjNNnR3ASRI8y0uhHm7SbD0IkA5/kb+RmOb+dbvLdi2h27neDEc7BR8le2OjDcgiTDtf4xfmQ6xa/nuM5xNmydF9oM374kG9uDuv7ey3EGB7z7QHnkDeVhckhEAXdwZnH3WClC369DD9tTjK26E2hClesWCA7H4IL+rtxe1dsvPyjFzmn5W+rByhfZL4F3G0VmoABe48gMh5VD00fnZedWo+fOzM7LPf/czL9zc+407Ijh360J9xL8zavw9MpP3D2/2h2KhIdTEe7rHE+dpiNLsxew9oW+z6akd68h+arnSWjg4+TDnSeFOx8vOk46yDz/NMm/YnNyKOTRIsdAkWR4ben0eCdCO5zi3D3TOU7tNc8dgjyPflfpMz0euZvzUU0e4pzDs/NQRxlISiFQSUnfDFHvKANT8Js0wMANKY/QEZZK4yPPFe8eZaCveZTxSkcVp5l85ucKLxrCF4bOF47LL87RwT6C70frybb4CS2S3BfhaDP7iLJPhLJ3dqNPidF0qHQ6u95ng/leu3VCi6BSFEIcAxUh3+LywhcK04X7zm8O090vh+djuhD3fOkAXehRV0D3xgBd6IsvnQ3wCy4IvQFAtzuieiGg28tcAd3bCegOEeMMaEOQ1wJtV6DxikDDY3JOmAzrGqFALitp8kLzvslwR+wua2/6ZLz49/5HjOJdOzt/m/5IgmYXth1Ed2P3xUBhYXkTw+5+8fP59KG3fWfgg1vC0cvIEX/IHfNhOsL1Zswjtj+Fekl/eOxYwVDhHO/LB8FFYt5rm0OShthoIWn1kdcQo92Xf4KU6oRfBvKvaxtANw04ffu9EkTg8ItWntcshkZ4bSMRjFfo6IFLR77pBeespep9V9EbrELetk373Jg7MEKpGnAc79A4cejFvVBQpOAOtRJe5d+n9+P8gCNy6mjUh5XtHb4lEBKCtjp4kZcIENQdxPumYTCGE8krDL7C4IeDwaFHXWHw5w6DUTjDpD8/GBxeo3oRDD7IXGHw2wqDw4hxBgZj5BUGX2HwFQY/OAw+jLkrDIagJUViBJlCvvA4+It3xP+lxcF7l4oA4Yf+QuzbCoBDJ3wpACYuAcCEv2lMPRwA3l/0fxECjghdIfDbCoH3weIuBk6jVwh8hcBXCPzgEDgy5q4YGAIWFEGxVJLwLlteUfAVBT8MCo441RUHf244GEMuwMFQ+KFxcPiF1Bfi4IPQFQe/rTg4Ei7OXYq47gZfofAVCj88FD4adlcw7OEWHEumr2D4CoYfFAwfnOoKhj8/MJy6BAwHv1eVfjgwvP/1lBeB4YjQFQy/tWD4EC6uVyOuYPgKhj8jMBwddl8uMPzqP8Z2/ZG164+svdkfTDv6dYfrGuu6xnqYNdZn80v01zXWW/IL7dc11pd7jRUJF+fWWNR1jXVdY13XWA++xjoadl+INdYevzhHrhrm/6Ceel2bXddmr7E2O+dR18j3/yLyveqPeH35Q2Io9SAR8fp0wDVyfl5PB1yj7WccbTOs2AoWh0ESLnvsMbgoDL/qs1CvE4b3EfQ0Du8/BC9zhsE5BzTgXv6WcqheM5f3V4ZueLEu59Q1JWzu+zyHHjXgbYZ64t4ervfK5cVPWx+rZ2jvOXjuskplkBSCEaO0fKPAAHgDfWB0k04lpZvhkASAGgFUJgk6EViOPoLtL3cvbT5PwH+q997aLXPFGQpYX1jJ4JGfUDkwFTyIfH9rEf0Mzdi2tPGrdvlz3OF7sX7QvfARU79DfEXo2GHLZthcLXYTa3pvrYYkuqDajtvzCr/7FFD6e0o/2Gb0RYIPfrqfSXov1gcfd8+p7zJMHJU8DOhu8Mi6qVVVXb3wUVYkjPrHRmD7WlawSXipf8Om4MHapRMRCxm6PpwC2Q1eGL7EWhA76MRBP7QFA/fF5vyIYjjqeOJeWC0/6qtgdQ+1FrC8l8e9qLGbdi61EFQ4r6iuFxbuq+6/xa5q4DVs+FuPr2mjAQXupd5RHTjh36MDwkHDOH757zWNnNgIS+Nvt1/Wod6QiyqHQzxyiPZ/mdJiZqqFAAA=</t>
        </r>
      </text>
    </comment>
    <comment ref="R2" authorId="0" shapeId="0" xr:uid="{1733377C-5FD6-4645-BDDB-8E8AC7AF21B2}">
      <text>
        <r>
          <rPr>
            <b/>
            <sz val="9"/>
            <color indexed="81"/>
            <rFont val="Tahoma"/>
            <family val="2"/>
          </rPr>
          <t>IlMAAB+LCAAAAAAABADtXOtuG8cVfpWFgAAtapK7yzux2oAiJYWtKCkifS0KY7U7kjZa7rJ7kcR/TlJfYjh20iQt6hhIgjSwizaJg7ipYzvNw1SklF95hZ6Z2TuXlijZgWwQMEzOuc3MmZlzzrdLjfDqTkdjtpBpqYY+PcWl2SkG6bKhqPr69JRjr6W4wtSrojC7IyNtWTKlDrJBmAEt3arsWMr01IZtdyuZzPb2dno7mzbM9QzPslzmXHOhJW+gjjTlC6sHC6dU3bIlXUZTolDbkPR1VJdstGQqyKRmpqcarUa6hlQZGFJT0qV1ZKZnHEvVkWXN6rZqq8iaEtckzUJCJmZDFOZU07LbagctdZG+oOqbRzI7ZMUb7ZKpIt2WbPDmMcYbsuIZnjE0pWX3NHQMs74NMKp0msiWFFAez6BQMxF4s1ZvnqGbRuTThTQHXcTpgeSMo2oKlYtIUrorh9cIe1TkWb6QYvMpttBm2UquWOHKno4vI5zuKvFR5NNcXsgMMQJRbxhYMM3lQrLuQGg7NpBiimfbHFvJchWeS+c5NlvM/YbjKyzrGYiPipwVt3smIwoLkmW3kLmlykSsZUudLjHOFrgiz+f5PEwwUQjmHayTKKygVclCCojBUoy1bHgYS5qygrZUMFBDmja+PplWVR5/a8OSh3RdQ8cYw7wpdTfaqj3mWcD6c4aJZPD00XpfRNtLpuvDdncB2O0N1bR7dak3vrHTFjKXutgj4+mKwlnD3LS6kowWIRpjU3VjW9cMCc42hAzLVmXLO/cJHGHZNLrIxLZwPJgzdNuTTuD4ths6zB73PGMYm3HzUaZAFogsFfi7I/n2h+hCa8PYXtK1XstZtWRTXUVKfcaTTuQJ+LC52lXHNuBTlWEgAVWoORbQAwrxEJLVjqQta+A1S+RBIUIQsKk11a4ZmtPRfe/FqMJZGH8b7fjz8dtCKGA3dE/eNh0QSmRFFVaMbb/PYYZAs5dPrlqyazqBEReuA81brGEO8T+e5ZyqQVoPez5Eje6B1gZCduIGoBwBh685XCiIMz3cp5AJKAJsRNPGVJEr50oploN/OMyTf9CzzxZmdYV8YVkiFJXzmMKi01lahZO0RZMlB7wYCTK+ps1okr4J1LOqvbFYDbL4EGdI+gIyjVHyhDekQfffKB2XK1DfjhzXME+oq1ZXk3qE7Ps/TBMauqw5CqL5oaGvke2PfUC3y0i2MERagGAhCpLea/e6EGUttWLDl+kpKPgqlm1CcTglQpEIRl0ZSFUjjNTRmuRokNtsG9SCyBQj49Aso1l9fQEqFQdCn++MON3fjjg4tE1Jt3CPXlqM78xkIcFzLo3AYtiPQibGpMIWXTl83nFEaaNO1zAlrQmTUOccneQ2L54DvynZG24TDr2GZM8jYWVfLzpIbw4HiZHjS2eEU4G7zDEiEcKHhZYUoSMeEAW8x5qwnlpN0tRVk24LL8ol8aD2CfKXt4HI9MbLZd56ALSAwPQ71BPhBAcNl052GOcx6H6rwZDE1grHZVm2WMwWoVbCFIFMugajcjqAGZZNKKiYhq6gHeZXteXGryE+EK+4K36gdFhOmDPRHx2ARz3S1eswoiglKgDBdl3VJW1Y0OcECuLrDoQ+ZGq9kCydzYIhgygMh46dNoW2tKoh0mt7hi/loZwEFwREgZzcDEn3iiPbhLh4gSR5vy24FSdp1GYbtfmFGXKQfaKnjgsIx6LVbM9wQu0WHSvti6wPpeJ1pVJi2wsObjvCrSOc3elJwxXiFopKh/mjFKlL9h7f3Xv85Uht12/hDMTlAGUcmIEoDsiOyEC4cKd1fwg05DBoCIRjMlDIdySo4cTf15bONOoprpxqNJertfYfhIzHInarlmXIKjlxbnRVAuc2FDFbLpeLhSxX9KOv4u/sJKE4y7XUltZJkRTmurSa4ei22fN3T7jtMcnZgPzPXEASRErFl6KHJtSgSzD4y/39L37sX74fEXSXx6Uk2oPxGo5JdybxA2mRXvBqWwweYYgYEqDWk6Tcfv0zF95v/pk8xSAdPxJhppqSeYr5raOjU0wLdU8xUEhOhU5sZLcmUWl3/S8///nJDfh/cOef2cGda/+79GaBfpTpB8fDZ7Ld+IDnTcPp0oAUUgioCZJBZErSSIhOhEd8mhSmAm6Chj/hJAV3Lu7OO62rtgi+5VmuOM2x+OSEOUICnzJCUtTiSCNuhz6EgkMAAuGmfyYgkrr5KEYRzraIYzfZi5H845JxTbpsqLptiblcidSjblMAbQ4bJJ9CowNZkdgmvgN6jCK8JlmzO7YXEs4LmShBqEFEWTfMHsGTioJTcjhOQK2g+IcFR54uGQdkOcNU7R4NJV0JUroR1P4+gWaYYJX2P7sHRyfd+PnJ7f43lwf33x98d23/wfe7j/8z+PTJ4MbVwUf3gYXd3v/+Ad7N0wx1f8xOYFck34jRCpOUhCtMdCEDTRg4KYkSogoM4qdLt/cf3N2/cm//7Ut4SjHRsHI40FSg1zWNPryLqPkatOio5QqlHO9LuPnW6KpyYpCLcQLJaJALyFSC5vblXL7AFVwu7QmXVPhBUOh0Xb63997bsACDd7/qP/qAYL2YSERLnNeMVUljPFpUIZAl/c0vLM1UFwIROgj6OJXDgJU+V3VrVFITNCyv6W2rEAW4UEnKjoYR+pDYMMs3HYqBJF1hPLtWVXBcTkaJEQmh5pgmLcB093l3y+lCfe2D2dECQnCy6LrR8jdcZYfOXj3Kh3aIC3k1ysYEwiehzGXRsNawMKqmFfIidk7QFCTZdiRtaQ17Ys19qkVbquU95SI4REcdQ1dlyN5pKCHTc400BH2fCn3QwsR7qohjgrOqk0MAOyRDoy4EGgiNjfq55tIiDbqUAmfZXEc2DTehR55QNW6p+Jl9BkfLWdM0zBEhM+B5gk1ACBAGyeM6d+V9Ibq5KJ5Qgk3jEbxQ/QxwRY7NlUpsLoIqFqRVKBsgUoFrSXxKAhMJQicGQ/Svf9v/zxeDa+8N7vyLRuyRkAKWx4+4E0BxWEBR5lMc/zwARR7+HQwovLcNB+EGni+WihxYfhpuCAlNcMMEN7wQuIEtPx03+PwRuAFLeNXrM8AO3GjswF0M5Zhh5MBlc88QOSyeCOQwj5HDUAYC4uDGO/uf3dh9eLt/7creN48Jioisw6EwxHyFGcq9FWa1h785FoQBF034e+CwaGL30aP+rc/7f76BB3/9Xv/6x/2Hb/XvPBoLWdSh4FrH779UmQGCN1QIC5vIfjrYKGaz5QnYMPFruwnYeCHABl2WXxRYxOLpSYUVpXw+XyTPYkO4Yr6+XGFwYEpxbLfC1DYkVU+dwa+KUYWxpArTwO+BoAIx1ph5w1AsEkHcqtpKAiHHtXhyEMvHP/SvXN778JPdR3cHlx73Lz1xswNMDBIEffgEpL2bXw++/nDvnX/8dPUWNFtVnGs+utL/4M3+reuDO+/2r3+2/+PHEMZHv0Phs3k2P3mHMi7kKRWf0zuUQoorPjvIky2wOTZfYJ/+qiQQmkCeCeQ56ZBn8UKd6ehJYMfjjIA5e3/77+7Dq/7m6l9++5hAhx8NdPiL4ayXgHTyhZcO6VRpkipBhoIENrj//t7jW4N/3xx8+nDvq7/u/vDB3rcAcq61FqsMW/r5yTsUAg0+/Lp/9RGFQHu3/5SY+WJpLiERwu7Zv/7W4NLd/ftQoz/ov3fzUOCpWmFgOGypwkDpgEHT7E4Xn2PbMVG8fnB7pS9qQA9JFi7ptB5TVd4ApIWUw2OrYfeMhaoWvXKyKss48FkHIKlyOT9BUqaYfSmQFP250wRIhYBU7fTKsVBUPFifZBjFZ9kEGHV0uPTCw6KjgZ5ciZuAnpca9ORKhwA9RGgCeiagZwJ6Dgt6sqNBT/ZiOEdNQM+xQM9zgTQT1PLCoZbcBLVMUEsSaolH25OKWrIcm83xpQhoOQ0+62pGr4Pr3xVwGAYiSRhlhODJgSR//2b34e29m1cJEhmJOPI5Pp+f4I1x8cYwjvglf1d27D9U4fBfoJTKT//BWUhoAkQmQOSkA5FXkjDIKyPhxyvHRBu50WgjdzGUWxLARoF76f4KhfyW7Kvv+o++9H+UhdHBJ19gupeJDvuzsdcMx0Ibhub/Kov8zTHTcswt1KswQ5l38tOxFw065F8K6DD56VjCT8fas81jgYdY8HxO2MH9Qq9EcB1q1JGG7PEvsfHUm8bW0ZVht42t27CWNMXz6VGuoQobwFckYHEcVfH1AmPfKRRVhzpU1Tcb401KLEqltfJqlk8VikU2lStwfGp1DcmpkqQU5VIuxxf5VaiKieXw7UP4LI3tPixA7kg5svaKsU0vJxhrkjTC+MrUFL2J5ujWQvqiUDVNKMfx1Ma/B8m7qGMF31A25u0RZEGIIr7mwvWsWKs3mRTzOr7kwiPRa9/O4cG73yjlvE85T4HMOVxn0S+kfV7Mci4FJDLhDjORkXtx26a3WxnagtpRx7wNg/Vie9QI+LfbpThg3P0NrlhEO1AkhCxATlx9AyoCerXLONZo7IBU6ut7tiA8j22ORBTdUtc37DGnRUK7iraPoLaCuvjKJxw13OQy9jVqZMKzCtTw494eGFInl2CpGjqGDVKmH9PGMggcSf2MakFaP8ICeIemapHxHymNxGx4oyHge8zL1ODIhZW9Ix7cdCn+HzzHfBoiUwAA</t>
        </r>
      </text>
    </comment>
    <comment ref="Y2" authorId="0" shapeId="0" xr:uid="{50999418-B19F-4C43-A152-8C1D38C8E0F3}">
      <text>
        <r>
          <rPr>
            <b/>
            <sz val="9"/>
            <color indexed="81"/>
            <rFont val="Tahoma"/>
            <family val="2"/>
          </rPr>
          <t>byEAAB+LCAAAAAAABAClWltvG8cV/isLPrWoSe5SEkUR4w14kRRGpCiTdBznpVjuDsWJl7vbvUjim9MgSFMkcQrXLdC6aIICdYrCjoEkaGs77Y9pRNlFg/yFnpnZ2RspuEsXRsU5t5k5c853zswGvXY2M6UT7HrEtq4WlJJckLCl2waxjq8WAn9SVKqF11S0e6Zj80hztRn2QVgCLcurn3nG1cLU9516uXx6elo63SjZ7nG5IstK+a1ed6hP8UwrRMLk5cJFYnm+Zum4oKLWVLOOcVvzcd81sMvNXC10hp1SCxMdGFpPs7Rj7JaagUcs7Hm7lk98gr2COtFMD6NyxoaK9ojr+SMyw30HW11i3VrL7JIVsdq+S7Dlaz548xXWm7AiDDdt0xj6cxO/gtnIBhg1Zj3sawYo5zOIWi4Gb7bavTd50KiVUrWkwBRZeizZDIhpcLmUJKeHcvSMqEfVilypFuWtolwdyXJ9s1bf2BI6kQy67hjZVWyVFBBcYsSiYhlUsKRsJmTDhfBxZiHbxYo8UuT6hlKvVEob25VqrbbzE6VSl2VhIbsslizh/FJZRV3N84fYPSE6Exv62sxh1uWqXKtsVKpKDZVXCsHG44NS0QCPNQ8bIAZnkevc6DL6pjHAJwQMtLBp5tdn22ro+WMbzjyhGxp6hTXsu5ozHRE/ZzJQ/T3bxTp4er3ZD/Fp3w19OHK6wB5NievP29o8v7HrHnb7DvVIPl0V3bDdW56j6fgQ4JiaatunlmlrkNyAGZ5PdE8k/goOOnJtB7vUFgWEPdvyhfQKTmS7Y8Hu6cxN276VNZ9mInZA7KjA3zMtsr9ER8Opfdq3zPkwGHu6S8bYaDeF9EoeoskWajcC34a/RIeFxFTUCjygxxTmIayTmWYemeA1T62AQoqAqKkJ8Vu2GcysyHsZKroB6x/hs2g/0RglELtjCXnfDUBoJSutMLBPozmXGYiXr4jc8PTQ9ApGVrgNNHFYyxzmf7rLPWJCXU96PkFNx8BwirG/MgA4B1H42qOdgtqc0zlROaYgCETXp1RV2dmsFWUF/lGcZ/9g5oiNdi2D/ZBlJpSWE0x0GMz6Y8ikE14tFeBlSFDyTbNpatYtoN4g/vSwEZfxJc6S9NvYtS+TZ7wlDR5/l+mEXMR9e+m6lnmoTTzH1OaMHPk/SUMdSzcDA/P60LEmLPypD3i4XMpGS6QugIWKNGs+mjuAsh6p+/DjagE6vrrnu9AdFlToEsFoKAOl6hIjbTzRAhNqm++DWoxMGTKFZh3vWsddaFUCgL7IGVl6FI4UHEauZnl0RlEWs5G5WggJ53IEVpN+ROUMkwt7/ORovlNEGeGZY7ua2YNNkL3AYrVN4Dnwe5o/DYeQ9CbWhUeSypFeepFiDy8TY+nLd0RLQXjMGSITosnCW4pEisdERGOsB+dptjSTjF0eFgLlVvGg94nrlwggtr18tUycB9wtAJgO8FyFDI4HIZ1FmCIYPN5asCR1OKgo1c2dmrKxDb0SpSC26X3X9jypbc8wLXoSFDYj0H3pR/vtox/XJei9ZKcueRqABXNRePz5VJNKaM/FPwvg5jRni7gGa01T0gIAw8fE0sxlwYgTK6jXAgBF7JrzhCzfZ9fWQRRW9sOz39GVnf/j6++e/m3x2TMYXzy9c/7wT89/+fPF7QfPH7+3uPf1+aef8A1zNTTSxiZmqxs1N3eU2vYWODEmIpb7ZdYwUBcw4sGAtQnRGIU9Kxu0djut/W6TQUFEFOq0BQk83g/P7SAxHvI98bnYCXMqjQwupY4EvITjFLeNaX/Ac5X2mCc4LZ3kX6bIXXLx9MHF04eXaod+S9awqlyUN15aw/hVYuOSGkZbf35zSNw74F8tIZyRgavATIMuUFwvGp5n64SlZgjDRuzDjqFuVWq1am27uh3BtBFF/SqhLCu0NNKO1YPG2403DpoN+N/o6EDYo5y0wVWySwKQxYHlu/MotpJjwWQZNoSQmUoH0L9rkRRPvcSAH9CLP/7l/PffpqTCkwspK43BHu3A5UHLfMdGbIrRFEtNKAGSPRFKCW5Ckk/z/b37//nm4X//cPv733yYlAwXEeVwMi6jHL8iYYu+vkiFnuZekd4ILHxFGmLnigQtayGBAKmoXkXl0wEG/PDsI/j/xf2/bizu/+Lft9+t8j87/I9Sgb+r7WYXDNAYOBzgEgoxdYVkjHSrNFagHeMxv66CvZi7QiPa8CqFcC9hBF63iA/xdkMaW1FUMhpKcTgpwQ+n+Pjd7578i4bZ+++l1MNJogsaZA7kbnIYJRKgbFjtMhR0Y8iceUv+aaq6hWTa8R7ZxPLhGlPdYt1uOESgrVCD7C/qzKDmMtvMX0DPUNDrmrd75odIoh6icpqAWoA2x7Y7Z7dVw6AFPwku0IkYUbZQVHLYOo5cYrvEn3P8cTRoGOz4ZhERePWJT+b5519IB4NSg1UyuQaVDHJ48fhXUMYW33yy+OzvF49++923dy++egoSvOItPvpw8esvzz94svjq3vNHn4MAEF/c/ef5sztU8sGXLz64c/7kz8D9/8tjZlXxKlX2iy2xLg0PG3KtLsEy6tJ4Lu2eOTRp/cDFdak11Ygl0UdBbPB+AXoIKIaghTXPhmg351LDeAe6SWwkJqTeYl1eFshgscuuoK7MSCf1kwhXlw5ZYdBMqaHrFOy8lHakyDuqVqVSjfhhI2A7RF/G1ww5Fkvja0zmErzjOFKUasjjk9BGkT5vJTL5/S8uPoWTebz4+NH5k7vsBpsRSWmp+6Y9hl0KWlohlmXz7Xf7zUY3FuGL4K/ECr2G8+fisPNmhbbjiaEI5wQFuNAf64FJ3x2WxJZZkekE3rKXCnpLnzQMWgNW331TEqgVuC5vHq3wGX8YOHBr8MPbwOV8FCc0888h7+mTV4dEyrfTfBgnuLSUp9isttMhQ9CQxdG049GnAt72H1LfxEOk6X6gmf0JdcQkfKrjI+KJpzt2ubLwzLaIDkBdgiQsDbqlYaMIqF1sHhah0kR8mI13TeLRlIJSMLZEQpQ54APSATa3rg845PMh5L57jH0OdonnXOhnTwj9IFGmWL3rurZ7CWDHPCHYg9sPgDB7igzPPxLiIcbvSkYcOoIgCkX0g1+vQ3/bbWxiP/+DqFDv2SfrK0Ms5tbteH3TEF5d55tG0gC9blPxGdwd6FU19/t0Wh16aoDvTr5NqTuT7dpkvL1TrBjVWnETy5Xijl6ZFKvGxqZSGeOJrtNGnllOvmSzV9y87qMC7L1tbe2BfdqxDHyWb5McfyJlboq/aq5vLaGvoobrwg2Bbi3/m7p49BnQz105XyLYgTBF+mQSelZttXtSUbpGH0wEiX9DfIsuPvzFKTcjyk1+KWMi/Acb31Q36Gcn/jP8JhJOWE6tXKC6z7+U2GaXzEjOlxVZQH/aCPjXcfiVJG98gysO8ZmPygkLUDHH70CrwJ8J81jj2AGFNtIXtgCfc5tjiGJ55Hjq59wWA3eCT9dQG2CHfj6gqLHuJzm24V1oHXN/ik6osw8qxMSvYINdDV7RxhEIrKX+JvGg6q9xACJpGh5b/1plJGNDrIY9CuT8MAcpl1QWKR7/ZxPq/wDJYS82byEAAA==</t>
        </r>
      </text>
    </comment>
    <comment ref="AB2" authorId="0" shapeId="0" xr:uid="{5D6D4BC6-951C-4D61-9FF9-FF0C476DF00D}">
      <text>
        <r>
          <rPr>
            <b/>
            <sz val="9"/>
            <color indexed="81"/>
            <rFont val="Tahoma"/>
            <family val="2"/>
          </rPr>
          <t>UjsAAB+LCAAAAAAABADtW+1v28YZ/1cIfRg2LLZIyZYl7cxClmxPtfxSS2mSfiko8myzpkiNL7b1zW3WNgmSplubDWhStEWBpcXWNkXaLrOd9Y+ZJSdri/wLe+6O76KS0G6AtnMQRLznjXfP3fPyY0j03E5H47awaamGPp0RxvkMh3XZUFR9fTrj2GtjQiHznIhmd2SsrUim1ME2CHOgpVvlHUuZzmzYdreczW5vb49v58cNcz2b43khe36x0ZQ3cEfK+MLqk4XHVN2yJV3GGRFVNyR9HdckGy+bCjaZmelMvVkfr2JVBoa0KOnSOjbHZxxL1bFlzeq2aqvYyohrkmZhlI3ZENGcalp2S+3g5S7WG6q+eSyzQ1a82S6bKtZtyQZvnmC+ISue4RlDU5p2T8MnMOvbAKNKZxHbkgLK6QyiqonBm9Xa4ovs0Ii58cK4ALeI0wPJGUfVFCYXkWR0V47sEfGomONzhTF+cowvtHi+PMmXhYKn48ugs10lPovJcWESZYcYgag3DSI4LkyEZN2JsHFsIlNjOb4l8OW8UM7lxyemCpNTwsRvhVyZ5z0L8WnRYHHvz2VF1JAsu4nNLVWmYk1b6nSpdb6QK/G5/EQeTCUKwcKDjRLRKm5LFlZADPYi1b6RaSxryireUsFAFWtaen26rIqc/mzDnod0XUMnmMO8KXU3WqqdMhiI/pxhYhk8fby7L+HtZdP1YavbAHZrQzXtXk3qpTd21sLmcpd4JJ2uiM4Z5qbVlWS8BOmYmKoZ27pmSBDckDMsW5UtL/ATOGjFNLrYJLZIQpgzdNuTTuD4tus6rJ7cecYwNuPmo0xEN4huFfi7I/n2h+iouWFsL+tar+m0LdlU21ipzXjSiTxEgs3Vrji2Ab+qDBMJqKjqWEAPKNRDWFY7kraigdcsMQcKEQIiptZUu2poTkf3vRejonMw/xbe8dfjj1EoY9d1T942HRBKZEUVVo1t/57DDMTKl0+uWLJrOoERF64BzdusYQ71P1nlnKpBXQ97PkSNnoHmBsZ24gFgHETS1xzpFMSZHrknygYUBAfRtAlVFEoTxTFegL8kz9O/cGefjWZ1hV7wPBWKynlMtOR0ltsQSVusWgrAi5Gg5GvajCbpm0A9p9obS5WgjA9xhqRfwqYxSp7yhjTY+Rul43IR8+3IeQ3zUE21uprUo2Tf/2Eaquuy5iiY1Ye6vkaPP/EBOy4j2WiI1IBkISJJ77V6Xciyllq24WI6Ax1f2bJN6A4zInSJYNSVgVI1wkgNr0mOBrXNtkEtyEwxMknNMp7V1xvQqjiQ+nxnxOn+cSTJoWVKukXu6JXF+MlMFkKec1kGFsN+RNkYkwlbbOdIvJOM0sKdrmFK2iIsQp1zdFrbvHwO/EXJ3nCHEPQalj2PhJV9vegkvTU8SYyGL1sRKQXuNseIVIgEC2spQiEeEBE5Y4uwn1pV0tS2yY6Fl+WSeND7BPXLO0B0eelqmbcfgC0gMS3gnggRHAxcOj1hgsdg560KUxKbq7kcP5kvFaamoFciFEQXfVZXba4htQ3H5KoGzKquK3iH+/XZRv03ZQ7m46xJsu2QgwwJg7rJPQLp1cOKaM7Ef3AAQfXoZF6AOUcpUQFIx+uqLmnDgj4nUBBfcCA5YlPrhWTZehuGDKL9azcO71/rX7nbv/LJ4NLbg1v/GFx9c3DjzqODSzDxRweXHx2817/0zcPdDw/vvceWzRRRS2prmM6vNTNRmuJ54s6AiGgWyNLWQXFkmxIXVmnD4I+R273SQXW2Xp1vzNCk4BM9ddKMOBbrjHuGExo32arYveheMyo5I0xKbHmJxh1HuDVMOgUWtaTb3MJR6TB/lCJzydH+7aP9z0Zqu34LylWOF6BE5Z9YzRioyI+oZgQEMAwRQiCFsVwpJByTAVDQkaAf9IBGxbIMWaVB6iZkJfBhXREn81N8Pj9ZmvITtuKf/SShOMu11JLWxYX5C7OV6vkK/FmtzXr2CCdqMEl2SADi2dFts+efrfDYY9IYa8KR2eAWoJOXfCkWfKEB26CHH3zav3k/IuXunEtJNAZrhMBnh5b6jo7oLagg555jdUu1e1wVTik2YfWBVEiD3e6HG7f++/Vn3198//vX7nz/xy+/u3vvu292wyrurPywDh9UP+zPcFgnD2a4zKJknuGed3R8hmvi7hkOutlMKClEjnkS1c0Xn3386OAq/Du49ff84Nal/+y+WmA/JfYj5OA32W58wvOm4XRZzgspBNQEySD5JWkkJEDKow5OyoQBN0HDX3CSgrsW90iS3E8ij58WSLiFqSjGY8SQBLOUqOzexMduEEogEB76kQVp1y2EMQo616TO3ORfjhQ+l0ya4RVD1W1LLAi0D3ZHCJQFYo/+onoHqjE1Td0F9BgF/V6yZndsN7OISygbJaAqZJ91w+xRHKsopBUIJxvoURQ/ekiW6tJ5rJiqYZKQofmoK0ErYQSYwyewahRszIOPPuEWVsfnSfUKVbj+lZvRIvce8Ts3zVHPx2wENkV6RQ2WueQ6X+aCHQz0YMq0CYtnF7jx4d5e//rH/T9f9WfWv/da/9YeWVVMJ2wlnHzKEMMdY50AZFXmJF3xpgWhvontiCXfCGuBqnm+4PPdem10VXk4DcbIgVg0DQZkJsEagxWBPIgLCARpSuR5VCi+Xv/k6O2LsBmDa5/3996hkDMmEtES5zWjLWmcR4sqBLL0fvON5ZlKIxBhk2CPdQWCm9nzXbdVpvWwbnlD75SFKMCFhlZ2NPKgYEhsmOWbDmVB+miBwOq1ikIyczJYjUigqmOarMvT3efuTacLbb6PqUcLoCDQqIOWWBcebvZDoViL8mEc4pKSG2HTGkyGNKm5LJbg6hYB96xRXyLOCYaItMGStrxGPLHmPlxjI9XyHrZROKTD8dbhaNNtYf2L9yCTpAOnrdOeBU5DluVZyDGQFOu189A4rLJcy0gQy+Y6tlmqCT1mhaq8pZL/KMiSRDlrmoY5IlsGPE9wEVAJpED6iNDdZl+ITZlhGCU4IR7By9I/BpYRChOl4kQpimXmayssI3XLnAWJok5AoW1xxho3bxiKxf0KINzvOLfTtpLwTGoTPxlMAzN3M3v/X18d7v9z8OEBjI/2r0Mtf3DltcHu7Qd3ION81X/7LaA/+Or20eVPIREPbkGV+OjBtzchLz8G6QjFqclTpJMO6QilAv/MkA5f/BGRTq5YLBSnco9HOoHQ45BO5aXK8wszBL20WvUnIJ2Y7M8U6bQ2MDcj6ZskR7hKT4Fw3t/94S+XT4HNTxfYLKye49p6EqzxOCNATf/aq4d735Jj9vrFEwIbYTSwEV6OVMFhYJMrTP7ikE2FVji+CBUOYnhw509Q3gZfvzX48N7R5389vP/O0d19kGCVcHD18uDdL/pv7g3u3njw+UcgAMSH7/y7f3CdSN7+4uGb1/t7fwPu05bNp8JKlTLXXKrwxTJHW4l2j5vd6ZKgtR0Tl7nqhqTqHHkRAius0eDAJTJwmliySFen9biK8opjQdf3lKBq2BWp4NSS105WZJkkO+uxECqX+3+HULlfBIRi/wNyiqBCCKp69mToaSgl/1TR0xRfFPhSfhg7nQQ0/RzR0o+DjoRSflIonoKjXyY4yk9O5PIlQXgsOAoJPR04qsxXnhocUdlTcHQKjk7BURgK5UaDo9zLoSJ3Co18aHQJoAnHF90XHG7e77/x+tG7Hxzu3R7s7vd3D8KoqX/pjaMv9xnl6K07gIx8EPWMkBFtRe1TOPQzg0P5Uzh0CoeS4FAsCT8jMOResDcoXX8aNaxhO/077576orF1fGU4a6l169aypng+Pc5nK2ED5I1KIt6BbEreRkz9CUJUHbpkVd+sp1uUyK/xWC5OyWPKhCKNTcjt9pgkt5Uxvi0U88CSFRl6ZWY5/LECfVE/rfuIAH2l+tjaq8Y2e3Ex3SJZRvSUmSn24vrxrYX0RVQxTej5ydLSfzbhvde7Sr5oSvmyKd0QqkjeinU9K1Zri9wY9wJ5J9Yjsc/EzpPJu1eMcsGnXGAw6zzp19gFHV8Q8+TLInbpfvbi3jAbmbmXtW32MYyhNdSOmvLlWd5L7VEj4N9ul4GMtOcbXLGEd2yUDVmAith+BVoB9iZ4Gmssd0Ah9fU9W5CdU5ujGUW31PUNO+WyaGpX8fYx1FZxl3whQrKGW1tSf3VFFzwL/WDqrw1D6vSbGVXDJ7BB2/0T2lgBgWOpv6haUNWPsQFe0FQsOv9jlZGYDW82FOan/PYKQi6s7IV48GWs+D+fl0UkUjsAAA==</t>
        </r>
      </text>
    </comment>
    <comment ref="AF2" authorId="0" shapeId="0" xr:uid="{AF25D461-D239-41C2-843F-559F9DCAA924}">
      <text>
        <r>
          <rPr>
            <b/>
            <sz val="9"/>
            <color indexed="81"/>
            <rFont val="Tahoma"/>
            <family val="2"/>
          </rPr>
          <t>UyEAAB+LCAAAAAAABAClWltvG8cV/isLvta8LCmKFjHegDepbElJFqk4zksx3B2KUy93t3uRxDenqZO0SNQUdVEgDdoUReEARWIXSNHWcpsfU4vyW/5Cz8zs7I0UnKUBQ+Sc25w5M+c7Z4ZGb53PTeWUuB61rTsFtVQpKMTSbYNaJ3cKgT8tqtuFtzTUO9eJeYhdPCc+CCugZXnNc8+4U5j5vtMsl8/OzkpntZLtnpSrlYpafmc4GOkzMseFSJi+XrhILc/Hlk4KGurMsHVCutgnB65BXGHmTqE/6pc6hOrAwENs4RPiltqBRy3ieT3Lpz4lXkGbYtMjqJyxoaFd6nr+mM7JgUOsAbUebGR2xYr09sClxPKxD9F8A38TVqThtm0aI39hkjcwG9kAo8Z8SHxsgHI+g6jjEohmpzt8WxwarVraLqkwRZYeS7YDahpCLiUp6KEc2yMWUa1aqW4XK/ViZXtcqTTranNrW+pEMujYMbJe1EtqHZVXGLGodIMJltSthGzoiBhnHGkUq5WxWmnW1GZ1q1Rt1G7XttUfqNVmpSItZN3iyRLOr5Q1NMCePyLuKdW52MjHc4dbr2xX62q1ptZvo/JaIVh4vFEaOiIT7BEDxGAvcu0bc+PANI7IKQUDHWKa+fX5slp6/rMNe57QDQ29gQ97LnZmY+rnTAamv2u7RIdIbzb7Pjk7cMMYjp0BsMcz6vqLLl7kN3bsEffAYRHJp6uhe7b7wHOwTvYBjpmprn1mmTaG5AbM8HyqezLx13DQoWs7xGW2GCDs2pYvpddwItt9C1bPZm7b9oOs+TQT8Q3iWwXxnuPI/godjWb22YFlLkbBxNNdOiFGty2l1/IQS7ZQuxX4NnxSHRyJqagTeECPKTxCRKdzbB6aEDVPq4JCioCYqSn1O7YZzK0oehkqugf+j8l5tJ5ojBKI3bekvO8GILSWlVY4ss+iOVcZSJSviNzy9ND0GkZWuAs0uVmrHB5/tspdakJdT0Y+QU2fgdGMEH/tARAcxOBrl3UKWnvB5kTlmILgILo+o2rqztbtYkWFfwzn+T+YOWKjnmXwL5UKF0rLSSbaD+YHE8ikU1EtVeBlSFDyTbNtYusBUO9Rf7bfisv4CmdF+l3i2jfJc96Khjh/N+mEXCRie6NfqzzUpZ5j4gUnR/FP0lDf0s3AIKI+9K0pP/4sBuK43MhGK6QBgIWGsLUYLxxAWY82ffhypwAdX9PzXegOCxp0iWA0lIFSdYORLpniwITa5vugFiNThsygWSc962QArUoA0BcFI0uPjiMDh7GLLY/NKMti9mSuF0IyuAKBtWQcUTnDFMKe2DmW7wxRxmTu2C42h7AIuhtYvLZJPAf+EPuzcAhJbxJdRiSpHOmlnZRreJ0YT1+xIlYKwm3OELkQSxbRUiRSPCYidsaGsJ9mB5t04opjIVFuHQ96n7h+yQPEl5evlsn9gLsFANOPyUKDDI4HIZ2fMFUyxHnrgEva6KgKTdR2pdFoQK/EKIgves+1PU/p2nPCip4Chc0IdL+pVCtqw2kqHsYuAAUPT7j1318tqYB2XfKzAG5MCz75XfAxTUkLAPyeUAubq4IRJ1bQ7gYAhsQ1FwlZsb6BrYPoXvfwuxefMd+u/v3Ny8t/Lr94AePlx7+E4fXFh1df/eXVr36+fPjk1bP3l7/75urTC7FkoYzGeGIS7uO4vVVXG/UqhDAmIp75Zd4usCBw4vGINwnRGIUdKx90ev3O3qDNgSAiSnXWgASe6IYXdpAYj8TKxFx8fwWVnQshpY0luITjFLdLWHcgMpV1mKckLZ3k36QoQnJ9+eT68qsbtcO4pSpYo1ipvbaCiYtE7YYKxhp/cW9I3Dq2i9V6QjgjAxeBOYYeUF4uWp5n65QnZgjCRhzDvqHVVbXa2NmqNyKQNqJzv04oywotjfGJdtx6tzPqtlutVrc77El7jJM2uE52RQByOLB8dxGdreRYMnmeHVvUJ4bC9oR4kZxIwcQg3Mf/Xlz94T8pqXDvQsoN5mCdduCKg8vjx0d8knYAF9BAsadKT7ctew7g0IJsXXgU1BNyCR0x5fdUDP2L0jx5aCMYuKUQiz3MKIUhdm8pPwoscksZEeeWAt1sIQESqSO/jiqmA4D47sXH8Hf5+d9qy88/+t/D97bFx474UKvwud5u1mFAzsARGJhQiKlrJGMwXKexBhA5j4d5HTLG3DUa0YLXKYRrCY8nOxtwGLvKxIqOLKehFEeQEvxwik/ee/n8W3YCH72fUg8nie5ukFaQ2MlhlGUAwWEhzFDQvREP5oPKT1KFLySzZvjQppbvaTW1wRvhcIhAW2UG+Sfqz6Ecc9s8XkDPUNAPsdc790OY0fZROU1AHUicE9td8IusYbBeIIk80KQYURoxyHK4H4cutV3qLwQ4ORh6CTu+dEQEUZrinXn15y+V41GpBcVtv3/YgmpcrYlCt3z89OrD51cffXD998vrz34BWX/1waPrx396+fzJ8uHl1UNWD68vni6fPn717R+XF3/NVSszXsReafwbd6mpRB41FajHymSh9M4dlqc+ZH5T6cwwtRT2RAh4w6aHpgJqo+wlYpsQEN7jZWEMvIS/y2e/ub789fIfF8sv/nX99e9ZtDLSSf00voGPvDRgU2npOoM6L6UfqYqOqnN7pxrxw1bAdqi+iq8ZciyWxdeYIWRE13GoNtSQJ6ZhrSJ74Eok7KMvrz+FDXm2/OTrq+e/5XfYjEhKS9sz7QmsU9LSCrEsn29vcNBuDWIR4YR4J1bZRVw8GIe9Ny+2fU8O5alNUIALHbIemOzlYUVslRWZTsAqf6tg9/Rpy2BQv/72m5JAncB1RRtphQ/5o8CBe4Mf3gdu5qM4b3l89kVXn7w8JDK7m+bDOMFl5TzF5vWdDTlQhiwBmn2PPRaIxn+fxSYeIqz7ATYPpiwQ0/CxToyoJx/v+PXKInPbgmrKd0X0RvJhlKFLMLHkoS8L5AbIApDtHB8J7BZDSGr3hPgCtRJPttC1nlL2o0OZgW7PdW33BuSNeVJwCDccQFP+3BjucCQk3BX3ISM+HJIgET/6Iq7QYUTtLjGJn//RU6oP7dPNleG05dbtewemIaO6ye8WSQPsSs3E53BDYNfR3G/QaXXonAGU+/kWpU13pnqtMcXFRqOqFreqOi5OqjvTIjbw7doE7+yo2+C2sJx8reYvtXnDxwT4m9rG2kf2Wd8yyHm+RQqEiZSFKfFyubm1hL6GWq4L9wC2tPzv5vJh54j9pJXztYFvCFdkzyJhZLVOd6gUlbvsUUSSxO+E7zDnw2+Ccj+i3BdXLy4ivvDxfWi9tgQFJMrJCcspzyVu++LXENsc0DnN+XpSkeCeNgLxdRxxt8h7viEU++TcR+WEBaiJk59COyCeAvNYE9gBpTTSl7YAn3Ob44hiefRk5udcFgd3Ss42UDsiDvuJgKHGpj+78QX3oCHM/XNzQp3/aEJN8gY2eI//hjYOQWAj9bepB3V9gw2QSdPyuP8blZGMDekNv/bn/PENUi6pLFM8/q8R2v8BPUnt21MhAAA=</t>
        </r>
      </text>
    </comment>
    <comment ref="AH2" authorId="0" shapeId="0" xr:uid="{7B8E1A5E-7DA7-4A54-AD97-7A3C462C60F6}">
      <text>
        <r>
          <rPr>
            <b/>
            <sz val="9"/>
            <color indexed="81"/>
            <rFont val="Tahoma"/>
            <family val="2"/>
          </rPr>
          <t>8lUAAB+LCAAAAAAABADtXO1v28YZ/1cIfRg2LLZI6s3WGBayJHtabVm15Kbtl4AizzYXiuT4Ylvf0nVpuqBJOqTthqZbV7RACwxN07Xb2jhp/5hFUvap/8Keu+O7pFp0uiFpCQSW7nnj3XP3vPyo4IRnjgcac4gsWzX08zlumc0xSJcNRdX3z+dcZ2+JK+eeEYXmsYy0jmRJA+SAMANaul09tpXzuQPHMav5/NHR0fJRYdmw9vM8y3L5F7Y2u/IBGki5QFg9XXhJ1W1H0mWUE4X6gaTvo4bkoG1LQRY1cz7X6raW60iVgSFtSbq0j6zlNddWdWTbTd1RHRXZOXFP0mwk5BM2RGFdtWynpw7Qton0TVW/dCazU1b82W5bKtIdyQFvPsZ8I1Z8w2uGpnSdoYYew2xgA4wqgy3kSAoopzMo1C0E3qw3tp6nh0bkl8vLHDwiSQ8l11xVU6hcTJLSPTm8R9ijIs/y5SW2tMSWeyxbLRWqRdbXCWSEXVNJzqK0zJWE/BQjFPWngQWXuWJE1psIHScmUlni2R7HVgtclS8tF/gSXymXfs7xVZb1LSSnRYLFez6TF4VNyXa6yDpUZSLWdaSBSayzZb7E8YWVIkx8phAsPNwoUdhBfclGCojBXqTaNzyNbU3ZQYcqGKgjTUuvT5ZVk9OfbdjziK5n6DHmsGFJ5kFPdVIGA9ZfNywkg6fP9vQ2Otq2PB/2zE1g9w5Uyxk2pGF6Y7s2srZN7JF0uqJwwbAu2aYkozakY2yqYRzpmiFBcEPOsB1Vtv3An8EROpZhIgvbwglh3dAdX3oGJ7Dd0mH1+MlrhnEpaT7OFMgGka0Cfw+kwP4UXegeGEfbujbsun1bttQ+UhprvvRMnoCDzdOuuY4Bn6oMEwmpQt21gR5SiIeQrA4kraOB12yRB4UYQcCm9lSnbmjuQA+8l6AKF2D+PXQcrCcYC5GM3dJ9ecdyQWgmK66wYxwFz5xmCLR8BeSaLXumZzCSwg2g+Zs1zSH+x6tcVzWo61HPR6jxM9A9QMiZeQAoR8Dpax13CuLaED9TyIcUAQ6i5WCqyK0WV5ZYDv7hPE/+wZMDttDUFfKFZYlQXM5nCm13sN2HSDqk1ZIDXoIEJV/T1jRJvwTUC6pz0K6FZXyKMyX9ErKMefKEN6VBz988HY8rUN/Ondc0T2iotqlJQ0IO/B+lCS1d1lwF0frQ0vfI8cc+oMdlLluYIm1CshAFSR/2hiZkWVutOvDlfA46vqrtWNAd5kToEsGoJwOlao6RBtqTXA1qm+OAWpiZEmScmmXU1Pc3oVVxIfUFzkjSg+OIk0PPknQbP9Evi8mTOVtI8J1LM7AY9aOQTzCpsE13Dsc7zig9NDANS9K2YBHququT2ubnc+BvSc6BN4Sg15DseySqHOjFJ+mv4TQxEr50RbgUeNucIBIhHCy0pYiEeEgU8Bnbgv3U6pKm9i16LPwsN4sHvU9Yv/wDRJaXrpb5+wHYAhLTs2goQgSHA49OThjnM+h5q8OUxO4Oj5uo8mqhAr0Spghk0RuNTpWxJcmqMu1mlWlhPzp2ldkwDMWGFEEc4236IgpRUWHdQr9xASUNyQOfg3nFKXEBSLn7qi5p04IBJ1QQn3MhASJLG0Zk6Zo2DRlEYZ7f3n9n/PrvR199MblxdfTJB4+u/XZ8+aNHd18Zv/XF6I0bwB299ero1sujm9fG714fXXt/dPXy6Oq90c0PgPXom9v0C5WhnqCWhZ7U1xBZQG+tWOIqxVXwaUgUSCrIk/5BcWWHEHe7pGsIxoLXwpJBvdmqb2yukcwQEH113JG4Nm2Ph4YbGXfpsumzyIZTKj4oVErs+dnGG8e4DYTbBRq6uOU8RHHpKH+eInXJ5OSjycknc7U9v8VKWmWJLZxa0iiyKMwpaRgJUCARgSHlJb4UEU7IADIYSNAU+mijZtuGrJJI9bKyEvqwpYgljuMrKxW2EmRtJQiHWUJJlmepJ+2Lu7WX6t3GWq1WazRbNd8e5sQNzpKdEoCgdnXHGgZnKzr2mSQId3XVQQqD9wTZgRyNz8jA28evb4xuP4hJeXvnUeaYg3UarkUPLvEfGZGHrLmASF3G2GOasqEbA1VmahDKQ1sF9YhcRIc+ckFFb35BDoge2iBHnGOQjt/UMLktyTrH/MrV0Tmmi8xzDLS3uUgGiR35WVT6OMgm395/Hf6O3/1bYfzua/++/HKZfqzSD46Hz9l2kxPesAzXpAkyohBSZ0iGmXKWxoxsSXjEzbPSZsidoREseJaCtxbveOKzAYexwfT14MgSmhDjUFKE7z3i+ssP732DT+CVV2Lq3kMCMAdhBYEdHQZRBinYq4wJinChS5x5ib0Yq4QeGXfHHUPVHVsscBXSGXtDAbQ5bJB8Cq0B1Gdim/gL6AmK8EvJbh47XpoR20I+ThDqEDj7hjUkyFZRcHMQzTzQtShBGOGUZZJ5dCzVsFRnSJOTKUFzYYQoJCDQ0hTuzKP3P2Z2u8s1qGPtVqfGQIos0Ko4fvNTXOtee3Xy2cnknd9B1I9evTJ5872H9z4aXz4ZXb5PxSY37j48+dejO+9P7vzxu8upVwGTZZI4hXwjE4GmwZ8HtAyNDtMfMs1jE0enA/FeZequRQoZLFhGtNGIWMaLJw1eMmXhQn37wfjuHyYnN8f/uDH+65cwYeyZhHRUP57LYGakDEgaU5NlnNbsmH6gStup+soqH/C9sm+YqjydSxPkUCyZS0MGlaEdRoercB6PPgb3ifjtViQ4r3w8eQO24e74+p3RvVsEwCZEYlrihmb0YZ0+La4QypLnbWxur9U2QxE6CfqSmMMonL4t9hpvUlhbtj/0T2iEAlxoj2VXw68dpsSmWYHpSAolLyowSN+rKTitz4a+MQmBHizcT+reW/yua+Le1QMD8/lCGKPEP23a0keRQySKG3E+jCNcXLpjbFLL8ZAkRY9FE2TLxm8KaNffxr4Jh4IkO66kbe9hR+x5b+roSLX9N3cEW+loYOhQOcmu0D7IfyuKM4nb1/1Dn6dZGtITJNT67g7N03QIoWztI4dmqMj7WuhQD1X8i0MeJ9imZRnWnCwb8nzBLYA3kDnJu0ZvhwMhOl0KhpTwcPgEP7t/P6CowPIrxTgoWu/5ECeAN21DN5FjGRpyB/PB0YKKTwxIWu+dipECIPSfP/9l8t7n479/BSXiFES0wpcyRJQWEZWfGkRUrKxw3GmIyBdaDBE9u95cGBER2QwRZYgoQ0QLIyJuPiLiLsbK4DQi4gs/fEQ0+vDt8WdXH977cPynW/8H5IN7NHVfZ8g7aol2zhn2eaqwD59hnwz7zMI+U/n0ycY+HP8d2KfKbCg4MXU24I8xMF38f9rOMR14tHmALJgc8xNpYP6CAfOOzfy03vnZqbDoTDafSsREfzqCL7BW/DeNAzNg9aMEVpXC6unAigotCKzqzy4OrLBsBqwyYJUBq4WBFT8fWPEXYzU2A1YZsMqA1enAqpABqwxYzQJWU/n0CQdWpQWB1bYDSOD0n5NmqfwQYNHoyj8fnrydoZ4fM+op8gugHiK0KOppp0A97Qz1ZKgnQz0pUE9hPuopXIwVwAz1ZKgnQz2no55ihnoy1DML9Uzl0ycc9awujnqq0CFA12HouAs3LP+nkB2ET60CnQNu1VMDo0Wt/kCw0+jOK/jL9WujT+8/fHBrdPPa5PaXoyufP/rgyuTBnQxWfc+wanX1aYJV5UVgVTkFrNpJAat2MliVwaoMVqWAVcX5sKp4MVZhp2EVx65msCqDVRmsisGqUgarMlg1C1ZN5dP/EazyvtAbPjyPGg2kISf9nUy++pZxeHZlOG2pdVv2tqb4Xj3LtWpRA/jGDyw+gCSKb8tIfUVWXB36YVW/1Eq3KLHAS1JfLqKlFRb1l4pliV2SitCGF0t8gS1KlZWSJEETTixHL9PCwZTafViAXPlzZu0d46ilK+g43SJphgmUqSl6sdLZrUX0RaFmWdDd46Wlv9bLv3dmB9+4l/IyFLIhRBHf2uJ5Vqw3tpgl5jl8Z4tPotcYvoAn732jlBcDyosUUL2Amy/6hYxfFAucRwGJfPSB+djM/bzt0MvaDG1THagpL3dh/eQeNwL+NU2KGNKeb3BFGx07Qj5iAWpi/9fQDtCbitJYo7kDSmmg79uC/JzaHMkouq3uHzgpl0WSu4qOzqC2g0x8gxnOGl51SX0rIFlwU4HGPu1tmBF1cqebqqHHsEE698e00QGBM6k/r9pQ18+wAX7Q1Gwy/zOVkYQNfzYEzKe8GxBCLqrsh3h4c6v4X4rG6HHyVQAA</t>
        </r>
      </text>
    </comment>
    <comment ref="AN2" authorId="0" shapeId="0" xr:uid="{B7672BE0-1BA8-44FA-9282-75E9095ECC27}">
      <text>
        <r>
          <rPr>
            <b/>
            <sz val="9"/>
            <color indexed="81"/>
            <rFont val="Tahoma"/>
            <family val="2"/>
          </rPr>
          <t>sVUAAB+LCAAAAAAABADtXGlz28YZ/isYfui0U0skwEMSu0KGl1SmOmiR8pEvHghYSYhAAMUhid+cpo6Tjuuk4yTtxGmTTjPjdDpJnTa9LKf9MbUo91P/Qt/dxU0yImhnRm4woyGB98Luu/seD6hZ9NJxX+MOsWWrhr6c4+cLOQ7rsqGo+t5yznV25/hK7iURtY5lrHUkS+pjB4Q50NLt6rGtLOf2Hces5vNHR0fzR8V5w9rLC4UCn7+2vtaV93FfygXC6vnCc6puO5Iu45yIGvuSvoebkoM3LQVbzMxyrt1tzzewKgNDWpd0aQ9b83XXVnVs2y3dUR0V2zlxV9JsjPIJGyJaUS3b6al9vGlifU3VD2YyO2LFH+2mpWLdkRzw5jOMN2LFN1w3NKXrDDT8DGYDG2BU6a9jR1JAOZ1B1LAweLPRXL/CNo0ozFfmeXhEkh5K1l1VU5hcTJLRPTmyRsSjolAQKnOF8lyh0isUquVyVSj7OoEM2jaV5CjK8zwIjjBCUX8YRHCeL0VkvYGw+8RAFuaEQo8vVIt8VajMl4RyaVEQvs8L1ULBt5AcFg0W7/lcXkRrku10sXWoylSs60h9k1ovVIQyLxQXSwLKjxWCiYcLJaItvCPZWAExWItU60aGsakpW/hQBQMNrGnp9em0anL6vQ1rHtH1DD3DGFYtydzvqU7KYCD6K4aFZfD0bE/fwEeblufDnrkG7N6+ajmDpjRIb2zbxtamSTySTldEVw3rwDYlGW9AOiammsaRrhkSBDfkDNtRZdsP/DEc1LEME1vEFkkIK4bu+NJjOIHttg6zJ0+uG8ZB0nyciegC0aUCf/elwP4IHXX3jaNNXRt03R1bttQdrDTrvvRYHiLB5mnXXMeAb1WGgYRU1HBtoIcU6iEsq31J62jgNVuEcIsTEDG1qzoNQ3P7euC9BBVdhfH38HEwn+AeRTJ2W/flHcsFobGsuMKWcRQ8c5SBWPkKyDVb9kyPYSSFm0DzF2uUQ/1PZrmialDXo56PUON7oLuPsTN2AzAOIulrhXQKYn1AnonyIQXBRrQcQhX5pdLiXIGHP5Ln6R88OWCjlq7Qi0KBCsXlfCbacPubOxBJh6xa8sBLkKDka1pdk/QDoF5Vnf2NWljGRzgj0q9gy5gkT3kjGmz/TdLxuIj5duK4RnmoqdqmJg0oOfB/lIbauqy5Cmb1oa3v0u1PfMC2y0Q2GiGtQbIQkaQPegMTsqytVh24WM5Bx1e1HQu6w5wIXSIY9WSgVE0w0sS7kqtBbXMcUAszU4JMUrOMW/reGrQqLqS+wBlJerAdSXLoWZJukyf6ZTG5M8cLId+5LAOLUT+ifILJhG22ciTeSUbp4b5pWJK2DpNQV1yd1jY/nwN/XXL2vVsIeg3LvkeiyoFefJD+HM4To+HLZkRKgbfMCSIVIsHCWopIiIdERPbYOqyn1pA0dcdi28LPcuN40PuE9cvfQHR66WqZvx6ALSAx/QgPRIjg8Maj0x3G+wy23xowJLG7JUATVanw5QXolQgF0UmvNjtVrtOucrZU5drEi06VWzUMxYb8QL3irfi50lE5tGLhH7uAjwb0UZdhRHFKXACS7Z6qS9qoYMAJFcTLLqQ+bGmDiCybzZohg+jp/a9O37h19u5HTx49GN48Ob35+L+PP+i04aNbg4+n/7p/+vbvyMWXD87e+j2bJtNEPWlHw3SAvXqpzC9UePBWSEQ0yPO0M1Bc2aHE7S7tB4J75DWn9KbRajdW1+o05gOir056Dddmje/AcCP3XTYt9iy6lIxKtgCTEnt+HvHuY9wmJo0AC0rSTB7iuHSUP0mRueTs5MHZyWcTtT2/xYrVwlyheG6xYpihOKFYkR6fQYQIwKjMCeWIcEIGev6+BO2ejyNqtm3IKo1BL98qoQ/biljmeWFhsbC4EORjJdjr44SSLM9ST9oTt2uvNLrNeq1Wa7ZWLvv2CCducJzsiACEq6s71iDYW9F7n0mDbFtXHaxwZE2wHcix+IvceOv4z7sQFzEpb+08ygRzME/DtdjGpf6jd/QhdRewpssZu1xLNnSjr8pcDUJ1YKugHpGL6LBHTqnojS+I8eimDXLAJQ7r5B0Ml1uXrEvcy66OL3FdbF7ioHHNRTJEbMuPo3rJ4zNIDXfgc/jhH4rDD9/8983XKuxriX3xAnyPt5sc8KpluCZLgBGFkDpGMsyE4zTGZEPKo24elxZD7hiNYMLjFLy5eNuT7A2IQn5hmSehF6WiBI8RIxLM0lhl7yEBTIOwAoHobRBlkIK9mpegoKtd6syDwo1YjfPIpO/tGKru2GKRJPPwFoE2TwzSb9TuQ+Wltqm/gJ6goB9KduvY8dKMuIHycQJqQODsGdaAYlZFIWU/mnmgH1GCMCIpy6Tj6FiqYanOgCUnU4K2wQjxRUBgpSlcmae//ZTb7s6TgrbR7tQ4SJFFuB7eeWv47h9Pbz86ffONsy9Ozj746dhq+OTkb8OPHw/v3B6+9xBu/cWBS9gOT3/2k+HNB08fvj5878vTd+56BTBZJalP6BUdR5ULhgEdQbPD7Qy41rFJgtOBcIeuwYLyx7V1BR9XOf+BVQhVyTZgS2sDrqa8Co0jViIPJC6hDV0ykZGR3v9q+PAXZydvD/9yd/jx388+/yXxV0I6qh/PcDBgWhwkjavJMkl2dkw/UGXtU2NxSQj4XjNgmKo8mmET5FAsmWFDBpNhfUeHX+A9HnsM6QvJ26xIyN769OwdWJ2Hw59/fvroHgWsCZGYlriqGTswT58WVwhl6fNW1zbrtbVQhA2CvRTmCepmb4e9RpuW27bt3/r7NkIBLrTDsquR1wwjYqOswHQksdIXEwSU79YUkuzHQ92YBGq4lsW6SN17a991TdKwBq96JwqgMHSpgzZYDx+FCpHgbsb5cB/hkooeY9MST25pnvRYLGe2bfJqgLX5G8Q54S2SZMeVtM1d4old79Ucu1Nt/1UdBVM67hs6FFS6LKw98l+DkgTj7uj+rs+z1A1ZC/Jsu3ntequ2xdI3I0GYW3vYYckr8pIWmtdDlfzMkCe5t2VZhjUhAYc8X3AdMA0kVfqC0VvmQIgNmSEgJdwhPsFP/M8JCS3ADoojoZVeEtqQHGHoJnYsQ8NufzIsmlr1wmCkld54TPSfX//m7KM/D//0D6gWp/de+3pwtJiBo7TgqPLCgKMSgN/CeeDIF5oOHL187crU4IjKZuAoA0cZOJoaHPGTwRF/I1b2RsGRUPz/B0enn7w//OL2k0efDH9172tBULc2A+ghbZi6p3P0vbPEuuOJsMeWMpRzUVGOkKGcDOVMRDkjmfQio5zKkrAwBcqh6KTKNTqr8GH0TZf869olrgNDMPexBYPkviP1zR9w8BjH5r7b6Hxvahg0k+0Lj5PYb0dwAfMin2mclsGp5wanFoQXB06Vi+f+1uQLTQmnrtSnh1NENoNTGZzK4NTUcEqYDKeEG7H6OgZOfQt+a8rgVAanpoBTxQxOZXBqIpwayaQXG04VCynh1KYDWGAmsORpvmhQ6PTWX5+cvJ8hnW/xD0flEj8F0qFC0yKdVgqk08qQToZ0MqSTAukUJyOd4o1Y6ct+OMqQToZ0JiCdUoZ0MqQzEemMZNILjnRK6ZEO+Xde6DsMnfThhuX/ALKFIbgwadSn/++5GSy/gEjp9PPXidRUTsvA1HMDU0tL3xCYKs8Ji88dTJWnAVPlFGCqnQJMtTMwlYGpDEylAFOlyWCqdCNWXUfBFF9YysBUBqYyMGWJ5QxMZWBqIpgayaTfEJjyLtgBHZ5XjSbWsJP+SCVffd04nF0Ztlxq3ba9qSm+V2c5FS1qgBzYQcT70PGTwy5Sn3AVV4dOWNUP2ukmJZZLchELO3huSSnLcyVZhqudJXJV2N0VpMoC8KD9ppajZ2GRgErtPiJAT+yZWXvLOKK1J90kWZoJlJkpdi7S7NYi+iKqWRb09WRq6U/l8o+N2SIH5qU8y4QuCFUkh654nhUbzXVujiPnJwQkdgrhNTJ474pRrgeU6wxKXSNtF7ug99fFIu9RQCIffWA+NnI/eTvsrDVDW1P7asqzWQp+go8bAf+aJsMKafc3uGIDHzsoH7EAhXHnVegJ2EFDaayx3AH1NND3bUGOTm2OZhTdVvf2nZTTosldxUczqG1hkxxARrKGV2FSH+pHJ9xSoKVPe5hlRJ0eyaZq+Bls0J79GW10QGAm9SuqDbV9hgXwg6Zm0/HPVEYSNvzRUBif8mg/CLmosh/i4cGr4v8AgQ+3cbFVAAA=</t>
        </r>
      </text>
    </comment>
    <comment ref="AT2" authorId="0" shapeId="0" xr:uid="{DDAEA05A-33A6-456D-A48F-3229B99112CD}">
      <text>
        <r>
          <rPr>
            <b/>
            <sz val="9"/>
            <color indexed="81"/>
            <rFont val="Tahoma"/>
            <family val="2"/>
          </rPr>
          <t>ViEAAB+LCAAAAAAABAClWltv48YV/iuEHvrS1YWSJdnqmIEutqtUt7Xk7G5eCpocyVNTpEoObeutQVGkBbZJ20Uv6AZoigbYFEWC9Ia2u0n7YxrLectf6JkZDm+SsKUMGCLn3GbmzJzvnBkavXEzt5Qr7HrEsQ9zaqGUU7BtOCaxZ4c5n07zai33hoaObgxsjXRXn2MKwgpo2V7jxjMPcxeULhrF4vX1deG6UnDcWbFcKqnFx/3e2LjAcz0XCpPXC+eJ7VHdNnBOQ+0L3Z7hjk7x0DWxK8wc5rrjbqGNiQEMva/b+gy7hZbvERt73pFNCSXYy2lT3fIwKqZsaOiYuB6dkDkeLrDdI/blTmbXrMjRDl2CbapT8OY9xhuzIg23HMsc06WF72E2tAFGzXkfU90E5WwGUdvF4M12p/+W2DRauVArqNBFmh5JtnximUIuISnogRxbI+ZRrVwq1/Klar5Um5RKjWqtUSlLnVAGnS3M9CiqBbWKimuMSFQOgwkW1L2YbDAQ0U4NpJ4vlyZqqVFRG+V6oVze269Vy99Uy41SSVpID4sHS9C/UtRQT/foGLtXxOBiY6rPF9x6qVauquXK/h7McKMQTDxaKA2d4nPdwyaIwVpkWjc2jKFlnuIrAgba2LKy6/NpNY3sexvWPKYbGLrHGE5cfXExITRjMDD9Y8fFBnh6t94H+HroBj6cLHrAnlwQly47+jK7sTMPu8MF80g2XQ09ctxLb6EbeABwzEx1nGvbcnQIbsAMjxLDk4G/gYNGrrPALrPFAOHYsamU3sAJbXdtmD3rueU4l2nzSSbiC8SXCvw910P7a3Q0vnCuh7a1HPvnnuGSc2x2WlJ6Iw+xYAu0mz514EkMGEhERW3fA3pE4R7CBpnr1sgCr3kahFuSgJipKaFtx/Lndui9FBU9gvFP8E04n7CNYojdtaU8dX0Q2shKKpw612Gf6wwk0ldIbnpGYHoDIy3cAZpcrHUO9z+b5TGxIK/HPR+jJvfA+AJjunEDCA5i8HXMKgWttWR9omJEQbARXcqomnqwt58vqfDHcJ7/Qc8hGx3ZJn8plbhQUk4y0cCfD88hkq5EtlSBlyJByreslqXbl0B9ROjFoBml8TXOmvTb2HW2yXPemobYf9t0Ai4Svt06rnUe6hBvYelLTg79H6ehrm1YvolFfujaU779mQ/EdtnKRmukHoCFhnR7OVkuAGU90qDwcpiDiq/hUReqw5wGVSIYDWQgVW0x0sFT3bcgt1EKahEypcgMmg18ZM96UKr4AH2hM9L0cDsycJi4uu2xHmVaTO/MzUJIOlcgsBb3IyqmmELYEyvH4p0hygTPF46rW32YBDn2bZ7bJJ4Dv6/Ti6AJQW9hQ3okrhzqJQcp5/A6MR6+YkYsFQTLnCJyIRYsoqSIhXhERGyP9WE9rbZukXNXbAuJcpt4UPtE+UtuID69bLlMrgecLQCYvoOXGkRw1AjofIepkiH2WxuGpI1Py1BE1Q7UWh1qJUZBfNLHk4Yy6jYUT28oXeZE6jWUE8cx4dEdN5RBB/iYuo6F/bnyDfDBt5SRST1AD+6zYD/c01bcCjp28fd9OFst+TAfwmySlKQAAPWM2Lq1LhhyIgXtoQ+wiV1rGZMVnug5BogeT77+/LejLvyMm/Dz1X+e377/B/bytxd3P/kjvHTH8DPowM/d7/66+su/bn/x9MuXL26fvSMcIqygiX5uYT7YSWuvqtZr++D1iIg4WBR5hWH6BuXEszGvK8I2Copc3mgfddsnvRbHjpAo1VnN4nuigF46fqw9FlMUffEtIahsKwkpbSLxKGgnuB3MCgoR3KwovcJJ6Th/m6Jwyd2rF3evPtmqHfgtnvRq9Xyp8tqkJ84elS1Jj50VxFEjdlCp5cvVmHBKBs4Ocx3KRnkeaXqeYxAeywFum5EPu6ZWVdW9erVcr4e4boZRsUkozQosTfSZdtZ8uz3utJrNZufNs4fSHuMkDW6SXROAsPdt6i7DvRVvSyYPuDObUGwqbE2wF8qJWIw1gnX893u3z79ISAVrF1C2mIN5Or4rNi73H2/xTlo+nFl9xZkqR4ZjO3NiKE0I26VHQD0mF9MRXf6fisH4wniPb9oQDx4o2GZ3OUqur7sPlDd9Gz9QxnjxQIECOBdDi8SW30QV3d1+ArDxFH5XH/ypsvrgx//9wTs18TgQD7UMz8120wM+cR1/IcAwphBRN0hGqLhJYwMych538yaIjLgbNMIJb1II5hJsT7Y3IArV+qHKQi9ORSmeIMYkhKWNykEn4XEPwgoE4s0wygCCg9yZoqBHY+7My9J3E7kyILP6eeQQm8KhqFLntXPQRKCtMoP8ibpzyODcNvcX0FMU9G3dO7qhAcxoA1RMElAbAmfmuEt+9jVNVj7EkQfqGjMMIwZZCz6OkUscl9ClAKeFDuWHE51TQoJITdHKfPX7j5WzcYElu0F31FQAIivwfvvRr1Z/fvfLlx+tfvMMml+++sfqw89XT99d/fIzaMpF4GkySGzp7Mfnyt+4fcj+0nxDYZcLZGYrvETTecUGJQLMADJV1zbxTUORXbBqItYDmxuXTyMSG/PzL1af/fzu1furv7+3+vCfd5/+mk08JR3XT0IVjJCjvG4pTcNgqOUl9ENVUU+19w/KIT/I6s6CGOtQmSJHYmmojBhCRhQQI7WuBjzRDSsU2fVWLPZ+9PHdz34Ia7P66ae3L5/xE2xKJKGlnVjOOcxT0pIKkSzv76Q3bDV7kYgYhLglVtkxXFwXB5U3z5tdTzblBoxRgAv1seFb7N5hTWydFZqOISS/qWCn9GnTZKi9+eybkEBt33VFaWgH1/hjf8GK1PDud6sAimKQO2ggivr42SEWpZ0kH9oxLkvNCTbP1azJAS9gCfDreuyuQNT9A+acqIkganzdGk6ZJ6bBXZ1oEU/e3fHTlY3njg2ZkS+LqHPkvShDCv/clru+KDAY4AcAs9t5/OSoeSpwWJAgrt0ZpgKFYre2UIVeEfbdochA9Mh1HXcLkkY8KdiHQw6gI79xDJY5FBJDFkciM9ohkiARPHwRp+jAq04HW5hmv/eU6n3nandl2HKZdbve0DKlV3f5dBE3wE7VTHwOFT87kWa+hk6qQyVM7Mtutklptf3S/t5ULeWn02olv3dQKefPDaznD/ZUHat7Zf1A3Yfym1uOX1jzy9qs7mMC/FptZ+1T55rnnmyTFDATKgtT4vJyd2sxfQ01XRfqeja17Ffn8m7nlH3VynjhwBeEK7KbkcCzWrvTV/IKO5yEJPGp8DEbfPAmKE9CyhNxlOIi4oW3n2gV9nVJvAafPoIOi4mRS/Cm4oOIY/XInGS8QClJgE8aAf8uFuKskHV/gysG+IaiYswCJMbz70FNIG4Ds1gT2AH5NNSXtgCjM5vjiGJ7ZHZBM06LgzvB1zuoneIF+0rAUGPXL298wkcmlPRZvzjH1Pl3E2Lhe9jgNfs9bYxAYCf1t4gHuX2HBZBB0/T4+HdKIykbcjT8GJ/x+xuEXFxZhnj03xHa/wCm3QzaViEAAA==</t>
        </r>
      </text>
    </comment>
    <comment ref="AV2" authorId="0" shapeId="0" xr:uid="{48E109D7-F76D-43BF-BFA6-98BC8D63C299}">
      <text>
        <r>
          <rPr>
            <b/>
            <sz val="9"/>
            <color indexed="81"/>
            <rFont val="Tahoma"/>
            <family val="2"/>
          </rPr>
          <t>0DsAAB+LCAAAAAAABADtW1tz28YV/isYPvSlFklAIkWya2R4k8JUEhWRiu28ZEBgKaECARYXSXxzktpOPbaSNvF0JvG0yWQ6yUybxJ2k08RO6h8Tk/Jb/kLP7mJxI2kJUtpxUnk0FnFu2D27+53zUQB64XBgCPvYdnTLvJwRs/mMgE3V0nRz53LGc/sLYjHzgoyahyo2NhVbGWAXjAXwMp3KoaNdzuy67rCSyx0cHGQPFrOWvZOT8nkxd3V9raPu4oGSCYz1k40XdNNxFVPFGRnVdxVzBzcUF7dtDdsszOVMq9PK1rGugkJZV0xlB9vZmufoJnacpunqro6djNxXDAejXCKGjFZ023G7+gC3h9hc0829M4WdisJH27Z1bLqKC9k8x3gjUXjgmmVoHXdk4HOEDWJAUG2wjl1FA+d0AVHdxpDNemP9FbZpZClbzIpwi6Q8tKx5uqExu5glk/t2ZI1IRmUpLxUX8oWFfLGbFyvwIy1zn8AGbQ+15CgKWbGAclOK0JQPgxhmxaWIrT8Qdp0YyPKClO+K+coiDKSUFUtL+WWp9EtRquTzPEJyWPSw+PcXcjJaUxy3g+19XaVmHVcZDGn0fFEqiNKiWCih3EwjmHi4UDLawj3FwRqYwVqkWjcyjLahbeF9HQLUsWGk96fTqqrp9zasecTXD3SOMazaynC3q7spDwPxX7FsrEKmz3b3DXzQtv0cdodroO7u6rY7aiij9MG2HWy3hyQj6XxldMWy95yhouINgGMSqmEdmIalwOEGzHBcXXX4wZ+hQZu2NcQ2iUUAYcUyXW49QxPEbpkwe3LnmmXtJcPHlYguEF0qyPdACeJPyVFn1zpom8ao4/Uc1dZ7WGvUuPVMHSKHzfeueq4Fv3UVBhJKUd1zQB5KaIawqg8UY9OArDmyBA4xASKh+rpbtwxvYAbZS0jRFRh/Fx8G8wmuUQSxWya3d20PjGaq4g5b1kFwz2kFYuUrEFcd1Q89Q5E0boCML9a0huafzHJFN6CuRzMfkcb3QGcXY3fmBmAaROBrhXQKcm1E7olyoQTBRrRdIpXF8lJpIS/CTzefr9AfuHOgRk1Tox/yeWoUt+NKtOEN2j04SfusWoqgS4ig5BtGzVDMPZBe0d3djWpYxqc0U9avYtuaZ091Ux5s/83z8bWI5XbuuKZ1qKE7Q0MZUXGQ/6gMtUzV8DTM6kPL7NPtT3LAtstcNZoSrQFYyEgxR93REFDW0SsufLicgY6v4rg2dIcZGbpECOrbQKmaE6SB+4pnQG1zXXALkSkhJtCs4qa5swatigfQFyQjKQ+2IwGHrq2YDrkjL4vJnTnbCPHkMgSWo3lEuYSSGTts5ch5J4jSxYOhZSvGOkxCX/FMWts4noN+XXF3/Us49AZWeUaizoFffJB8DieZ0ePLZkRKgb/MCSE1IoeFtRSRIx4KEdlj67CeRl0x9J7NtgVHuVk66H3C+sU3EJ1eulrG1wO4BQDTr/FIhhMcXvhyusNErmD7rQ5DkjtbkpgvLS8Wi6RJJBJEJw2VTPMgZ/u6OxJ+AVP8lVC3YHAtU8OHFcFRFLsi8OFUhG1Td4U1pWd5NrVzAEVo7vx98SPFjEZDKzb+rQdca0SH/TLMLi6JGwBw7+imYkwbBprQQX7ZAxjFtjGK2LLMrFkqmB6/95cnDz8Z3/5g/Mc7k7femdz/++TOrcm9Bz98+/7kzu/H33x1fHRr/NnHT2+/Mbn+ydMHb07ufTV+5wi043s3n3z9Pvlw996T7+6Ob385vv0pxGFBWNbYLVBX6RmYzqRbWyoWxKUSLFEoRBRZcrQdIWmlwu0ObUKCa+R3xPSi3mzVV9dqFGgCIXcnDY7nsG57ZHmR6w6bP7sX3T9MSvYds5K7HLz865i2gUn3wZCAdLD7OG4d1c9z9LP+6JPjR5/N9fbzFquQywv5xRMrJCMqi3MqJCEWjJdEWA38LEWMEzZANAYK9JicvFQdx1J1evB9kNfCHLY0uSCJ5VKhtLgcFAEtODqzjJIqP1JX2ZG3V7vNK7Uq/KvVXmrzeEQTDzjLdsoAMMIzXXsU7K3oNVfS00gOK9YEsibYCezYQY1c+Ov476PxB9/FrPy18yVzwsE8AQzYxqX5o1fs/tlOFrADWK4nWH0KG7YQNu2Qh9A24sdum8LZH2cACtHNG4DGJQGb5AsgIbOu2JeElzwTXxI6eHhJgK45E4GU2NafJWW3AyT54ds78P/k/t8WJ/ff+v7660X2q8x+iRL8nh03OeBV2/KGDDEjDqF0hmUInbM8ZsAn1dFUz8LRUDvDI5jwLAd/Lv42JXsETqO4fFkkRzAqRQkdE0YsWKSZzv5NAo4IxwsMopfBaQMo9gtuQoKudGgy9/KvxQqsLyZN96alm64jL4rLtOH2LxF4iyQg/Y1aAyj7NDbNF8gTEvSi4jQPXR9u5A2UiwtQHQ7QjmWPKGHWNNJzRBEImiEtOE4EuoZ0HJu2btmkSlOQGirQs1ghuQkErESFK/P0o0+F7U52FcrbMwokyTpUyMmDr8bffEnS/+yi6de8ZGGk06ef6C0rQqy7UEyN9Qy8ueBLzdqMSEwyQdobJuEJRvXk4cPx2x/DDIIyPf76jfH9hyQHCZ9olDh6VeDQD6wdwtx1lQ7M72kAG/awG4sVhGG9Wb1ckAK9X/Stoa5OI2lCHJolkTRUMBvWX2yKy6KvY7chTSf5qixyJG98evwOLMmDyd3Pxw/fpWw4YRLzklcNq6cYApfFHUJber/VtXatuhaasEGwb5xFQunZV89+F0/Lasvhl3xfRiSghV5b9QzyHcaU2bQqCB0BTvqtB2H8/apGwHw2j45ZoLpn26ytNP0/CXS8ITCQgO7PN0Dh0aQJ2mAEIcpDIoe3EdfDdURLKndMTUs5uaQ46KsYJrYc8r0D4xAbJDnhJVJU11OMdp9kou9/78eudId/D0iZmgkb3ITNTZeFtUH8O1YCIF7PpK0P7IYcg2ZAJcDRVuPqtWZ1i8EzE8HZtnewy8Ap8g0wHO59nfwNI0ewtWnblj0HYEMdN1wHNgGgSb+99Jc5MGJDZvRKC3cIF3Bg/zFoVr4oFUWpEKdZq41Nhk1Dzn82mhWhRVjrbA51gsNzQ5BgnCHUP3n0r8mH356GG43ffZ0UjPtAjD4a37o+vkUAGFRPH38AH+bTo4K4XJAu6NFzRI+kwo9Ij0RRWi6XT6BHodGz6FH11XqnQThPo9GunkCPErY/YXoUkpumapnWAMC6Cid65OgnUKNTOl7QoueLFm13GkLPnEWKuGYOJRrfff3Jw8dkB95485y0SJxPi8TXYgXx/4MWVaGObbQ2q1C+pUVWDCfvfUFK3Fs3j//x6Pj938GpH9+8wajT5Pqj8XVSM4+Pvph88d7Tx3+eHP01RT09FW2qQvvAR1QRoGYLvZHQPBySc+rCya8I9V1FNwXyhAbgDbk98CyojaloFPw/efCH40dvT/55NPnw6+PP/5SSQG3w9rGqqgTqnGeSplL5gjRJPwvSxP4cc8GZIpypvn0+vjSFvM8zXyoUy9IMvnR6ovT8M6RTMaK3b5+JES2VLxjRz5kRlYrlkxkRMzodI2q++OqpGRG1vWBEF4zoghGdmhFJ8xmR9Fqs5F0womcwIjA7PnoAJOjp5x8Bmfjf8CDahLoX7OenwH4WL9jPBfuZxX6mUPa/xH5y4eN8QRGwGtjAbvon7rn7urV/dmfYbal9W07b0HhWz/LSTDQAeZ6TmA8ARMmzkKlfgIi7Q5esm3utdJOSpXJJ7JdEdaGv5PHCklrQFpSipiwsaculcn9RLfdwH1pzGjn6qgR9TSBt+ogBfaD7zN5b1gF9eiHdJBnCBM4sFHts/uzRIv4yqto29Pxkaulf2uBPFW+R96lSPupKF4Q6kmdy/czK9ca6sCC8TJ7I5SL2ktpVMnj/E5NcCyTXGM26Sloy9oFeX4M2a4lJwCIXvWEuNnKO2y57Fccy1vSBnvLR3TwH93gQyO9wyHhE2v0NqdjAhy7KRSJATez9BtoB9hx6mmgMO6CUBv48FuBz6nAUUUxH39l1U06LgruOD87gtoWH5P0Ughp+dUn9zhedcBPawNTvOkbc6Rs7uoHPEYP28+eMsQkGZ3J/RXegrp9hAfihqTp0/GcqI4kYfDSU4qd88wuOXNSZH/HwvVz5Pzm/F+HQOwAA</t>
        </r>
      </text>
    </comment>
    <comment ref="AZ2" authorId="0" shapeId="0" xr:uid="{1090CE15-8467-4965-B5BD-FEF6D58D007F}">
      <text>
        <r>
          <rPr>
            <b/>
            <sz val="9"/>
            <color indexed="81"/>
            <rFont val="Tahoma"/>
            <family val="2"/>
          </rPr>
          <t>LEgAAB+LCAAAAAAABADtXFtz28YV/isYPvSllgiAIiWyMDIUKalsKVEW6djOiwcEVhIiEGBxkcQ3N2lix+PEbhK308Sd2uPp2J02qTtJJ6nttD+mJqW3/IWeveBKMBaodEZx6PFY3HPD7tk9lw/yUnrtsGdw+8h2dMs8nxPm+RyHTNXSdHPnfM5zt+eEUu41WVo5VJGxqdhKD7kgzIGW6VQOHe18btd1+5V8/uDgYP6gMG/ZO3mR54X85fVmW91FPSUXCOsvF57TTcdVTBXlZKm2q5g7qK64qGVryKZmzuca7cZ8DekqMJR1xVR2kD2/7Dm6iRxnxXR1V0dOTt5WDAdJ+YQNWVrVbcft6D3U6iOzqZt7U5kds+LPtmXryHQVF7x5ivlGrPiGly1Da7sDA53CbGADjGq9deQqGihnMyjVbATerNXXX6eHRhbnS/MCPCJJDyWXPd3QqFxMktKZHN4j7FFZ5MXSHF+c40sdXqjwhUpB9HUCGeliX0vOojgvFKX8GCMU9aeBBeeFhYgsmwgdJyayOCfyHYGvFISKWJ4XymK5WBJ+KogVnvctJKdFgoU9n8vLUlNx3Day93WViLVdpdcn1vmiWOR5frFYlvKpQrDwcKNkaQt1FQdpIAZ7kWnf8DRahraF9nUwUEOGkV2fLKuqZj/bsOcRXWboFHNYs5X+bkd3MwYD1l+1bKSCp6d7+gY6aNnMh51+E9idXd12B3VlkN3YRQfZrT72SDZdWbpk2XtOX1HRBqRjbKpuHZiGpUBwQ85wXF11/MBP4UibttVHNraFE8KqZbq+dAonsN0wYfX4ycuWtZc0H2dKZIPIVoG/e0pgf4wutXetg5ZpDNpe11FtvYu0+rIvncqTcLAx7arnWvBTV2EiIVWqeQ7QQwrxEFL1nmJsGuA1R4aEEidI2NS27tYsw+uZgfcSVOkSzL+DDoP1BGMpkrEbpi/v2h4IpbLiClvWQfDMcYZEy1dArjoqM53CSArXgeZv1jiH+B+vclU3oK5HPR+hxs9AexchN/UAUI6E09cq7hTk5QF+ppQPKRIcRNvFVFkoLyzN8QL87fB8hfyFJwdsacXUyAdIkMKYnM+UNrxeqwuRtE+rpQC8BAlKvmEsG4q5B9RLuru7UQ3L+BhnTPoNZFuT5AlvTIOev0k6jCtR306c1zhPqutO31AGhBz4P0qTGqZqeBqi9aFhbpPjj31Aj8tEtjRGakKykCXFHHQGfciyjl5x4cP5HHR8Fce1oTvMydAlglEmA6VqgpE62lY8A2qb64JamJkSZJyaVbRi7jShVfEg9QXOSNKD44iTQ8dWTAc/0S+LyZOZLiT5zqUZWI76UconmFTYoTuH4x1nlA7q9S1bMdZhEfqqZ5La5udz4K8r7i4bQtAbSPU9ElUO9OKT9NfwMjESvnRFuBSwbU4QiRAOFtpSREI8JEr4jK3Dfho1xdC7Nj0WfpZL40HvE9Yv/wCR5WWrZf5+ALaAxPRLNJAhgsMBo5MTJvgMet5qMCW5vSXwQrkkLpQWoVfCFIkseq2+WeEa2Huuw1nb3JplaQ73E1jrzzjWZTmQKYh/2N5n0ItqSKs2+pUHmGlAHn8BZhmnxAUgAe/opmKMCwacUEG+4EE6RLYxiMjSFTYtFURhut8+/+T4y0dH7/1l+OGt0b33hzcfHP/n0+Hth3R1VEzqKF0Dkdl0lsVisSQK4K6QKJEoz5PWQPNUl7p2jTQEwVhi6yeD2kqjttZcJkEfEH113Gx4Du18B5YXGbfpGuizyF5SKj4DVEru+ImEjWPcOsKdAI1K3E3uo7h0lD9Jkbrk6Nmjo2efTdRmfotWq0WAJIWXVisKGgoTqhVu8ilGiEEdsRgRTshA099ToN/zgUTVcSxVJ0HIEq4W+rChyYWlQrmwKIiLQULWgiOeJpRkMUsdZUduV99Yq7I/zTd8e5gTN5gmOyYA8eqZrj0IzlZ07DNJRLWhHigQgSiQoYEWGdDtGf3uyfDm/eEfH8QE2dYxSoo1WKLl2fTMEteRUfzRXB31YW97+IRCGgjbZ/BCKB5RpU/Nps9mGkR29PQGkX+OQyZ+G8Pl1hX7HPcLz0TnIBX1z8Ej1FwkL8TOfhqVPm742cNvn9+Cf0f3/loY3bvx32u/LtEfZfpDEOFnut3khNdsy+vTtBdRCKkpkmH+S9NIyYGER7ydlgxDbopGsOA0BbYWdk4vmroLp7LO9czg7BKaFONQUoTPkskf/v3i6+vBcRy+83bMCHtUANsgyiDOo8Mg6CAjsxqYoEiX2sSle/zVWM1jZNwHb1q66QK44YukB2ZDCbQFbJD8lBo9qMTENvEa0BMU6eeKs3Losqwjb0j5OEGqQWbasewBwbCahtuAaCKC/kQLQgtnsD6Zx6atW7buDmiugthQXCvEGwGBVqpwf44fPObaa/NVqHKjW++NPv778PrT4Y13j/7x7OiT3ww//Wb47jtHH//pxdNHo2vPhteeU7GjD568ePbV8ecPjj7/PStzyVpIlko+EfMVDiop1x1wK4d9HG6uZ6MKV/NsUqJg7lCyIpbwEkhDlpKLYAowr9GT3x49uz365wej+1+TWYwpRE2EeaPCbZDUrhhcVVVxvnJiuoEaTaM1USgFfFbKrb6upubIBCeUjObIkEj5tGnYFESe8ehTcFeH30VFwuydx0d33h7dfTJ6//Ph048I3EyIxLTkNcPqwjJ9WlwhlCXPW2u2lqvNUIROgr7SFTBmpu92WZtMamXD8Yf+KYtQgAvNrOoZ+CXBmNg4KzAdSYbktQKG1NtVDSfodKAak5DoicL9nsneube9Pm42Wes+mS+FcUb8s0Eb8GifH4nEepwP4wgXV+MYm5RnPCTpjbFoqms4GNfTHn0D+yYcSorqeorR2saO2Gbv1ehId/z3bAQJmahnmbpKd4W2Nv47TJwNvK7pn/k8zbeQYiAp1i5u0YxLhxC49g5yaZaJvF2FpnNfx78fyOMkuWLblj0hU4Y8X3AdwAhkP/JmkO1wIESnS6GLFh4On+Bn6O8DwoilQqlQXkiBMCIvFPs+IskMZE6ofcbgDJ718F9fQgof3X+eGd4UQLtUnMGbVxTeLAgLBXGhKHwnvIkInQzeLK9fPjG8IbIzeDODNzN4My28ESbDG+FqrB7O4E0C3sSK42nADTZEkc0M2JxNYCPOgM0M2KQBm7EceaaBzcJCcTKwcZTTgpuTWDjjAAcSKlTx45tvja49On4CqebL4Z0PpgM+SzPg8woDn8KiWHgp8GFCJwQ+F07+ex0iOwM+M+AzAz7TAh9xMvARr8bq5Y8H+JCaeCOAP6Mv7tLf3Hz7/L2T1srvBwdVIPwUB7drxoCram96DrRzM3B0NsFRYQaOZuAoDRyN5dEzC45KglAUC2IcHOGVc02lC80EV7Mc0mW04FRAUuJWVMu0egOas84L+KCNY6OMBs4MNIJM/uKbj2j6xC+/3r/74htAPV8Mbz4e3vx0dOPO6N7fwnoQrj4NCS0ulZZO9CugantlBoaiYGiJ/2GAocVyWYD4/m4wFAqdDAzVWssnBkNEdgaGZmDohwaGxlJ/BA6FvAmAKFU5OwwqTIZBhauxyjgOg4SlVw8GrWH4QAoe1L/jO3+m1W744S1KfPH06fArRoTSOLp1fXT/Oqi0240alHKRn+r3QmsVrgFBpyLyH91J2+D//3zaOCimxiW7CcBI/kPZG9iTAyS8jNsP8ar8qj78+q3hvacZYFIdesodfIkM+ko8PTYzSBp7yP1uyLQk/Ngh08IrAZn8G80zzBSCpEb98pWV6ulw01ji/T/hJvaB3g1jXrXqyEBu9tu8vvq6tT+9Mhy5zLoNp2VovlenuZAfNYDvimFx3Efhe1aZL1fH1aGD1s29RrZFQWVXu2Wt3J0rI0WbWyh01bluWVHmukVxcQEBlkb4dj21HL2GjQMqs/uwALksOrX2lnUAxQsdZlskTTOBMjVFr+ROby2iL0tV2wY8gJeW/UK4f2NxC39XQ8ZrdGRDiCK+78c8K9fq69wcdwHf9vNJ9AswLuPJs0+UciWgXKEQ7DLu0ugHMr4iF/B3JtCP7EI/e2A+NnM/ebv0mr9lNPWenvFaIO8n+LgR8G+/T6FF1vMNrthAh9AjRCxAYey+CS0BveOaxRrNHVBPA33fFuTozOZIRjEdfWfXzbgsktx1dDCF2hbq47vvOGuwCpP5+yTIglc0QABZv0clok6+DUA30ClskBb/lDY2QWAq9dd1B2r7FBvgB03VIfOfqowkbPizIe8AMn6rBIRcVNkP8fA7f+T/AceTONcsSAAA</t>
        </r>
      </text>
    </comment>
    <comment ref="BE2" authorId="0" shapeId="0" xr:uid="{D902C74D-32B3-4982-8BC9-D7C3E5A0F660}">
      <text>
        <r>
          <rPr>
            <b/>
            <sz val="9"/>
            <color indexed="81"/>
            <rFont val="Tahoma"/>
            <family val="2"/>
          </rPr>
          <t>ZiEAAB+LCAAAAAAABAClWltvG8cV/isLvlYkd0lLIonRBrxIKluSkkU6ivtSDHdH0sTLXXYvovjmJEgTFKndInYLt0FvQWEDhWMDSQHFspMfU4lSn/IXemZmL7NLCillQDB3zm1mzsz5zpkZo3dORpZyTFyPOvZGTiuoOYXYhmNS+3AjF/gHeW0t946ONk8MYu1iF4+ID8IKaNle7cQzN3JHvj+uFYuTyaQwKRcc97BYUlWt+F630zeOyAjnYmH648J5ans+tg2S01HzCNuHpIV9suOaxBVmNnLtfrvQJNQABu5iGx8St9AIPGoTz9u0fepT4uX0A2x5BBUzNnS0RV3PH9AR2RkTu0PtezcyO2clGu2OS4ntYx+8+RbjlaxEhhuOZfb9qUXewmxsA4yaoy7xsQnKyxlETZeAN5ut7rti0+ilwlpBgy6y9ESyEVDLFHIpSUEP5dgaMY/qJbW0mlcr+ZI2UMu18lpNXY90Yhl0Z2xmR7Fa0FZRcY6RiEbDYIIF7ZYkGw5EtOWBrOXV9XxJHWhqrazVStVCtbJeWtd+opVqqhoZyI6Kx0rYvVLUUQd7fp+4x9TgYn0fj8bcuLpaqqqVUqlcQsWFQjDvZJ10tEeG2CMmiMFSLLVsbBg7lrlHjikYaBLLWl6fT6tuLL+1Yckl3dDQW4xh28XjowH1l4wFpr/luMQAT9+s9x6Z7LihDwfjDrAHR9T1py08Xd7YHY+4O2PmkeV0dbTvuPe8MTZID9CYmWo5E9tyMMQ2QIbnU8OL4n4BB+26zpi4zBbDgy3H9iPpBZzYdtuG2bOeG45zL2s+zUR8gfhSgb9HOLY/R0f9I2eyY1vTfjD0DJcOidlqRNILeYgFW6hdD3wHfqkBA0moqBl4QE8o3EPEoCNs7VrgNU+HcEsTEDN1QP2mYwUjO/Zehor2YfwDchLPJ24jCbDbdiTvuwEILWSlFfacSdznPAOJ7BWT654Rml7AyAq3gBYt1jyH+5/NcotakNZlz0vU9B7oHxHiL9wAgoMYfG2xQkFvTFmfqJhQEGxE12dUXavequTVcl4FmFdr/A96jtlo0zb5hwr1QZ7/SXIRE/WC0c4QIulYJEsNeBkSZHzLaljYvgfUfeof9epJFp/jzEn/grjOdfKcN6ch9t91OiEXCd9eO655HmpRb2zhKSfH/pdpqG0bVmASkR/a9gHf/swHYrtcy0ZzpA6AhY6wPR1Mx4CyHq358LGRg4Kv5vkuFIc5HYpEMBrKQKq6xkiLHODAgtzm+6CWIFOGzKDZIJv2YQcqlQCgL3ZGlh5vRwYOAxfbHusxSovZnblYCEXOFQisy35ExQxTCHti5Vi8M0QZkNHYcbHVhUnQrcDmuS3Cc+B3sX8UNiHoLWJEHpGVY730IKM5/JgYD18xI5YKwmXOELkQCxZRUkghnhAR22NdWE+riS06dMW2iFBuEQ9qnyR/RRuIT2+5XBatBxwtAJh+TqY6RHDSCOl8h2kRQ+y3JgxJ7++VtHVVrZYrrEZkFMQnvd3arSlQYmnjmuJhwATuiXCVF0rIPLTlkl8FcAyacpO3oec0JS0AoHpIbWzNC8acREG/HQDEEdeaSrJi1B3HANGLP7+5+PXHl4/+ev7q6ez+2cX91z+8/hMfKPz262IuQhQN8NAifESDxq1qaV3VwA0JEfHoLfKUbwaGLyT3eaKP2yisOnmjudlubncaPJhjYqTOiojAExXt1Amkdl/MQ/TF10hQ2doKKX0QAUTYTnFbhGV4EW2sSjwmaWmZf52icMnl2dPLs+fXaod+k7NQpfT/ZCFxFihfk4VY8S5qf+ngsJovVSXhjAwU8yMMdVx0QKh7nmNQHlwhkJqJD9umvlpWNbVSYWehmBZt6EVCWVZoaYAP9f16o1evR3YYJW1IlpljQNwFtu9O470ktyMmj6IBphNsxwIisqSGWIvz0+dsxz98Ofv2u5RsuFQhJWsN5uMErtig3E+8xftoUajxfcBNn+S3iU0AQBXnQGkE5iHxV5S6YTATkHQUbJtKUhmvKJsnxAjY7lPuBqwvyajUgRjY1d8/mz36/r9P/nF+enb17NPL0zdXTx7LKuH44xiX93CMASsKsdlVi5LrYndF+VlgkxWlT8YrChSoOQkhUhGwiBqCx/Mvf3j9Gfw7++Jf5dkXn/7n/gdr4qcqfrQS/C62mx3wtusEYwGAkkJCXSCZIOEijQVoyHncwYtgMeEu0IgnvEghnEu4e+/Y1Nd7g5YysuMdzWkoxREkiR9CypPvzk8/mf3hJWzSi9MPUhbCfuITGQQahLrcjOMOQDlMbxkK2u9zf95Tf5lKZyGZlbi7DrV9T9fW13l5GzYRaGvMIP9F7REkWW6buwzoGQr6KfY2T/wQePQeKqYJqAkhc+i4U348NU2W4WUsgtLDjAOOgdiYj2PXpY5L/amAqzGGwHOSo0RMEMlKDqBnymC/UK9DWlMrF99+AzAwe/n7y7OHs38/mP3t9PKrP56/+fzy6zPgXzz88Or+RyBzfvZmg+VCRluUJ2ePXlx88mr29WP4vnzwYvbi0dX3f5k9+CeTf/7l1W8+nN1/evXyo9njb8I8mU2mIXLBlxhcTen36opaqSl75IC4PMndJdjlo6gpvIoYTgE5xiyQ/cAlNaV5hKmtsFtBYoI+wZ4Du96aKnXzfaghiSn1zVzGa7vFiCjmmXEL82pGR7YSQmVN6fFsAugXQp6XUox1RCHVLJWqMT+sHpwxNa5D6gwzEY6ROqEIpsgYu1qpFPJEL6xAZNdaUkx//Ozyd7BGL2e//eri1ef85JoRSWnp25YzhGlGtLRCIsv72+7sNOqdREQMQlwOa+z4LW6Jw4qbp+e2FzWjXS1RgAt1sRFY7L5hTmyeFZuWkJffULDT+UHdZNlg8Zk3JYGageuKMtMOb+/7wRhOC354Criej5K45v7piVpePjJIkd9K86EtcVlBkGLzCoE1BbAKlsDVtseuCES532O+SZoIG36ArZ0D5oiD8IpOtKgXXdnxQ5VNRo5NDSg8ChB6hb1OoV/PA37nu7085JyYD72JWiu6LGXYFAztKCKKAvoB8ACim3f2BPiLJgCBC5WCwDzpGheq4GPK3iGKDLI3Xddxr8HthBcJduHUA1jMryDD9Y+FxBYTZyQz2ToRIcoX8Yc4Vof+dlrEIv7yF6GRetc5vrky7MWlddvejmVGXr3JU4ZsgB2zmfgIThzsiLr0vXRaHSpxAO32cpPSq0a5um7gW/kK0cr5W2X1IF9dM6v5VbWyXlnDq+XhkJX/3LJ8g81vb5d1HxPg92w31t5zJm3bJCfLTVLgT6wsTInbzJtbk/R1VHddOGewqS1/lx5d9uyxV64lbyD4gnBFdlUSelZvtrpKXrnNLkoikng6fI8NPvwSlLsx5a44ynER8cHbd/Uye20Sn+FbSNhhMTXyCNV98ULiWB06okveqKgR9KeNgH/HY3E4WXZ/gyt65MRHRckCZMzh+1AriOvBZawJ7IBEG+tHtgCflzbHEcX26OGRv+S0OLhTMrmB2h4Zs2cDhho3fYrjE96EgnHpF2hJnT+kUIu8hQ1+QnhLG7sgcCP1d6kHWf8GCxAFTd3j479RGsnYiEbDrxeWfJCDkJOVoxBP/reE/j+e8HhWZiEAAA==</t>
        </r>
      </text>
    </comment>
    <comment ref="BF2" authorId="0" shapeId="0" xr:uid="{2F7C40DB-21A1-4E06-B9B0-DB7D40B98119}">
      <text>
        <r>
          <rPr>
            <b/>
            <sz val="9"/>
            <color indexed="81"/>
            <rFont val="Tahoma"/>
            <family val="2"/>
          </rPr>
          <t>ZSEAAB+LCAAAAAAABAClWltv28gVfi/Q/0AI6FMtibpYjoUJF7Iku2oty7GU9aYvixE5smdNkdohaVtv210ULdI0WbRIH3bzUqToBihSpOgFaXbb/piunLztX9gzMxxyKMkI6ACBxTk3zpw55ztnhkHvXU5d45ywgPre7UKlZBYM4tm+Q72T24UonBQrjcJ7Fupe2sQ9xAxPSQjCBmh5QfMycG4XTsNw1iyXLy4uShe1ks9OylXTrJQ/6O8P7VMyxYVEmL5duEi9IMSeTQoWap9i74R0cEgGzCFMmrld6A17pTahNjBwH3v4hLDSThRQjwRB1wtpSElQsCbYDQgqL9mw0C5lQTiiUzKYEW+femc3MrtiRc12wCjxQhyCN99hvpoVZXjHd51hOHfJO5hNbIBRZ9onIXZAOZ9B1GYEvNnu9N+XQWNVS41SBV6xTE8ldyLqOlIuIynpsRzfI+5Rq2pWN4vmrWK1MjJrzVqjWTeVTiKD7s6c5VlsliqbqLzCSEXVNLhgqVLXZOOJyLE+kUbR3CpWzVHFbNYqzZpZ2qpuVqpm/ceVatM0lYXlaYlkid9vlC20j4NwSNg5tYXYMMTTmbBu1qs181bNNLdRea0QLDzdKAsdkTEOiANisBe59o1PY+A6R+ScgoE2cd38+mJZLTt/bMOea7qxoXeYwx7Ds9MRDXMmA9ff9RmxwdM3e/sBuRiw2Iej2T6wR6eUhfMOnuc3djcgbDDjHsmna6Fjn50FM2yTA4BjbqrjX3iujyG5ATOCkNqBSvw1HHTI/Blh3BYHhF3fC5X0Gk5iu+fB6vmbd3z/bNl8lonEBomtAn9PcWJ/hY6Gp/7FwHPnw2gc2IyOidPZUdJreYgnW6zdikIffqkNE0mpqB0FQE8pwkPEplPsHrrgtcCqgkKGgLipCQ3bvhtNvcR7S1R0DPMfkctkPckYaYjd85R8yCIQWsvKKhz5F8k7VxlIlq+E3Ars2PQaxrJwB2hqs1Y5wv98lbvUhbque16jZmNgeEpIuDYAJAdx+NrlnYK1M+fvROWUgiAQWcipVmW7fqto1oom4LzZFP/gzQkbdT1HPJjQIBTFP01OMdFBNB2MIZPOZbWsAG+JBCXfdXdc7J0B9ZiGpwettIyvcFakf06Yf5284K1oyPi7TifmIunba+e1ykMdGsxcPBfkxP86DfU8240cIutDz5uI8Oc+kOFyLRutkPYBLCyEvfloPgOUDWgzhIfbBej4mkHIoDssWNAlgtFYBkrVNUY6ZIIjF2pbGIJaikxLZA7NNul6J/vQqkQAfYkzlulJOHJwGDHsBfyNqiwuR+Z6IaScKxHY0v2IyktMKRzIneP5zhFlRKYzn2G3D4ugu5EnapvCc+D3cXgaDyHpXWIrj+jKiV52kmoNbxMT6StXxEtBvM1LRCHEk0W2FFqKp0TEY6wP++m2sUvHTIaFQrl1POh90vqlAkgsL18tU/sBZwsApp+RuQUZnA5iuoiwimLIeGvDlKzhUWW7sV2rN7a2oFfiFCQWfdcD17n+fArixhGss2nciQBaCHPnTSPATWOE6QX2AC2Ej+L9z6mra6FdRj6O4Ow0F9O4A7PNUrICAMQn1MPuqmDCSRWs5P2arFzpvm+D6OJPf/v25RevH/7qu2++WDx/unj1Z3gYtuDPty+fL778z+LRi6t//1cuVmqgER67RExstFOHQ9hWDTyYEpFI/LLoFpzIDgWxPegftj7cPep2Ra+Q0FHcuEqhbq/d2tsTeJAQlRneh0SBbIrnfqSNh3JZ8p1imyWVh4eUskYKY+JxhtshvEmQCcsbzXOSldb51ylK17z++qvXXz+/Vjv2n17ItqGKNd5ayOR5onZNIeP9vzw+aIePerFa04SXZOA8MMXQClqVksG9bsDE7MgFdmB8rCLGWAlnY8L8qTGF7u50Hbv0wx9US0aHQqMcAviEpLhHPAIoZPgTYydyTki4YbRs2488jtwG9hwjbS83jO4lsSPuf+NehD1jxvxz6sCMVl+EymoBYvWtIPBtKuAlLiVOGgI9x6qb25XNCqR6UmqcJHHXCS2zYksjfCI6Qp0b09p8TUym6+iYA0o6VkyR7AoAdJouIGMkm3srbKWwbA0m6kdMJo5wgBiJd4hd5ogKLkipmoS0vFYsfmmCH3pCJPiyYRCP3/0YhT5mG8ZPI49sGEMy2zCgYS5o6JNJp3XUGJieP/3umwfw9+rJX2pXT379/09+0ZA/2/KnUoXf9XaXJ7zH/GgmwVVTSKlrJFOUXaexBmkFTzh1HeSm3DUayYLXKcRriYPurkdD60dJhIohUkQ50lhSNyse20tOghDegA/6MIl2QPS4rC5R0PFQ+O3M/DBTRmMyb60PfeqFgC+1qmir4yEC7Qo3KH5RbwrFXdgWrgH6EgX9BAfdy1Al+z1UzhJQG9DgxGdzcSx2HN5Z6AgALY+TZANHvpmYxyGjPqPhXILEDANW+ekRJiHISpduwps/PuNVcl3FhIc39z+9+uSrNy8+u3r8j8XnD+OSuFw3YxCAp+YqrmXahSHBgQ8xBkjbcj6CDpI4mk0+cdHZaaDx6tXi0dPF7x4s7v99cf/Z4v6Xi5efLp684ktaEtWVrQ6Z+if8fE1tAcn7eAypb0Aan5Ewo5zoyQ6qvVXf3GokEnH192fU1qL6l89ef/7Z668fXf3z4dXjF1e//SssIiuSqlh7rj+GctG1fc+fwnT6PkSszzSVWFoC7eFWvXarFnPl6zl28asuHUv/8Prxgzf/+s3i/v/kDBavfi/OtEuCGV0LMsJ1jBG0E45x6EZBViMVFq89Hhztd1IJORV5b1zhB3N5gRz34qJp6QVqqOJOowC3rQryqtgqKzGtYaCoVPzcPmk5HJfXn4YzEqgdMSabSS++2B9GMzhHJIf26wVQmnrCPweyzddPE1pydrJ8GGtcKKlZNicIvgC4mCXBrhfw2wN5EjjgzkmHCNthhN3BhHtiEt/eyREN1G2eOG9BGkKc2XJbZJekbko5QERjT7QWEJhlCbaAOoCTvVG3L0FXjiHBGbQ4Enm0S9xD2ccw/nw87DLms2vQM+UpwT6ceQARxQVkvMeJkJyvPCE5aXgogkLt5EEeqmOX+h3ikjD/NahS7/vnN1eGeMut2wsGrqO8epMvGboBfsjm4hx5+QE19610Vh26UOqd9fItympUzMnW5va4WKlPnCIg2XZx3CBOsbF9y8QTXLPJ9iZ07sKyfn8t7m7zuo8LiFu2G2sf+Rc9zyGX+RYpMSZRlqbkXebNrWn6FmoxBs04X1r+m3R11XPEP3LlvH8QGyIU+UVJ7Fmr3ekbReMOvyZRJPnl8AM++fhJUu4llHvyGCNE5IMY37Nq/GOTfIy/hMQvLGdmrpA7lN9HfHefTmnO+xRToXvWCPh3NpNHgbzxDa44IJfQQWgWoCqOP4J2QV4O5rEmsQOKaaKvbAFA5zYnEMUL6MlpmHNZAtwpubiB2hGZ8Y8GHDVu+iFOLLjrQBuf9wO0pi4+o1CXvIMN0ae/o41DELiR+vs0gMJ+gw1QSdMKxPxvVEaWbKjZiBN4zs9xkHK6skrx9D9LWN8DW6Wz0WUhAAA=</t>
        </r>
      </text>
    </comment>
    <comment ref="BG2" authorId="0" shapeId="0" xr:uid="{048CA39B-D9E5-4ECD-8842-ECA717128D9F}">
      <text>
        <r>
          <rPr>
            <b/>
            <sz val="9"/>
            <color indexed="81"/>
            <rFont val="Tahoma"/>
            <family val="2"/>
          </rPr>
          <t>PSEAAB+LCAAAAAAABAClWltv48YV/iuEXmtZJOWrMGagi+2qlS9raeN1XwqaHNlTU6Q6JG3rbdsgTR623RZJUKQJ0LR5yALFBgukRTfxbvNjupa3T/kLOXMhOaTkJvQCxopzbjNzZs53zswseuty5GnnmIYk8DcqxqJe0bDvBC7xTzYqcTSsGiuVtyy0eelgb9+m9ghHIKyBlh82LkN3o3IaReNGrXZxcbF4UV8M6EnN1HWj9mCn13dO8ciupMLkh4WrxA8j23dwxULtU9s/wR07wnvUxVSY2ah0+93FNiYOMOwd27dPMF1sxSHxcRhu+hGJCA4r1tD2QoxqBRsW2iI0jAZkhPfG2O8R/+xOZmesJKPdowT7kR2BN99gvIqVxHAr8Nx+NPHwG5hNbYBRd7SDI9sF5XIGUZti8Ga7s/O22DSWubiyaEAXRXom2YqJ5wq5nKSgSzm2Rsyjlqmby1V9rWoaA73eqK829NVEJ5VB98ducRTLi8Yyqs0wMtFkGExw0VhSZOVARFsdyEpVX62a+sDQG3UD/haXV421Jd38iWE2dD2xUBwWDxbZv1azUM8Ooz6m58ThYv3IHo25dX3ZXNfXTLMOpuYKwcSzhbLQAT62Q+yCGKxFqXVjw9jz3AN8TsBAG3teeX0+raZTfm/Dmiu60tAbjGGb2uPTAYlKBgPT3woodsDTd+t9F1/sUenDwbgH7MEpodGkY0/KG7sfYro3Zh4pp2uhw4CehWPbwbsAx8xUJ7jwvcCG4AbMCCPihEngz+GgfRqMMWW2GCBsBX6USM/hpLa7Psye9dwKgrOi+TwT8QXiSwX+Htmp/Rk66p8GF3u+N+nHx6FDyTF2O61Eei4PsWCT2s04CuCXODCQjIracQj0jMI9hB0ysr19D7wWWiYo5AiImRqSqB148chPvVegokMY/wBfpvNJ20hB7K6fyEc0BqG5rLzCQXCR9jnLQCJ9peRm6EjTcxhF4Q7QksWa5XD/s1luEQ/yuup5hZrfA/1TjKO5G0BwEIOvLVYpWK0J6xPVMgqCjUgjRrWM9aW1ql6v6oDzeoP/Qc8pG236Lv/QoUCo8j9FLmGi3Xi0dwyRdC6ypQG8AglSvue1PNs/A+ohiU53m1kan+HMSP8C0+A2ec6b0RD77zYdyUXCt7eOa5aHOiQce/aEk1P/qzTU9R0vdrHID11/yLc/84HYLrey0QypB2BhIdufDCZjQNmQNCL42KhAxdcIIwrVYcWCKhGMShlIVbcY6eChHXuQ26II1DJkKpAZNDt40z/pQakSA/SlzijS0+3IwGFAbT9kPSZpsbgz5wuhxLkCgS3Vj6hWYArhUKwci3eGKAM8GgfU9nZgEmQr9nluS/Ac+Dt2dCqbEPQedhKPqMqpXn6QyRx+SIyHr5gRSwVymQtELsSCRZQUSohnRMT22A6sp9e2PXJMxbZIUG4eD2qfLH8lG4hPr1wuS9YDzhYATD/HEwsiOGtIOt9hRsIQ+60NQ7L6B6axqi8t66usSGQUxCe93dlvaLDFPDsKaEPrMj9GIWAD94hc7f8rqcqgLYp/HcO5aMK7uAcjyVPyAgCyJ8S3vVnBlJMpWPdigDxMvYkiK2bRCxwQvf7k5fXv3r358K+vvvli+vDq+uGL71785frrr67fezx99N70o2fQfP3tJ9ePPxfTE1poYB97mA9u0FpaN1dXTfBQRkQ8sGu8GnBjJxKSh7wGSNtIFqS80d7strd7LR7nKTFRZ/VFHIpidxLESrsvpiT64ssnqGzZhZQ1SLBDtnPcDmbJXwQiKyDPcV5a5d+mKFxyc/XFzdXTW7Wl39QEtWb8mAQlzgn1WxIUq+vFsUA5VCxXzXVFuCADdf7IhhIvOTs0wzBwCI87ibFu5sOuay3XdWN5yVxeTTHYTff4PKEiS1oa2CfWYbN10GxuJoYYKW8pJzTDgaCM/YhO0t2kthMmD6mBTS5sPxUQYaY0xGq8ev6Ubf/Hz6Zf/ycnKxdLUorWYEZBTMUW5Z7iLd5Hh8ABACIdfF3dxj4GdNWCodaK3RMcLWhNx2EmICNptu9qWdm8oG1eYidm+087illfilGlAzGw1397NP3w2/99/PdXz69eP3n/5vnL1x9/pKrI8acBr+7iFBAWNOyzixitsmPTBe1nsY8XtD4eLwBeORUFLnIxMI8qkeTp59+9eAT/Tj/9R3366fv/ffibFfGzLn4ME37n2y0OeJsG8VigoaKQUedIZrA4T2MONHIed/A8jMy4czTSCc9TkHORu/e+TyIWlsaGwWJRpaICTxAVCWFprrLsJD2rQZyBgNpMww4wWSa+AgUd9rkzz/Rf5hKdJLPidz8gfhRaxprBC1/ZRKBtMIP8F3VHkH65be4voBco6Kd2uHkZSdyxdlEtT0BtiJeTgE74wdV1We5XoQiKEjeNNoZhYz6OfUoCSqKJQKuxTVmOTSuQlCBylRo9T7TB4WKzCZlNX7v++p+AAdNnf7q5ejz91x+mnz2/+fLPr15+cPPVFUuEj3/7+uE7IPPq6uUGWwhG+xEZk4lyrX9PP3shE2Mxe0qggi8xnIbW321q+lpDO8BDTHlWO8I25f02tEIlwYgaeMDBinnmB17Kzcc4MfjCXJmrCjqqFQl+DW2XZwjAMwliYU4x1RF1U9s011O+rAiCMXFuw94CMxNOsTejCKbIAfuGaUqe6IXVg+wWS4nSd5/c/PEdWJbp77+8/uYDflAtiOS0rG0vOIZpJrS8QibL+9vu7bWavUxEDEJcBhvstC1uhWWBzVNuN0yayVZVKMCFMtiJPXa9MCM2y0pNK1jKLyTYYXzYdBm+zz/i5iRQO6ZUVJG+vK3vx2NWqqZXvLcKoCxauYN2Re2uHhGUeO7k+dBWuCzH59g86bMmh0bJEjDZDdmVgCjvd5lzsiaynSi2vb0h88RQXsmJFgmTKzp+iPLxKPCJI5ZFlEjJ9SfDlPjYTzZ9TaA1ABVAa7fz4GizeSAQW5AgpCmkeIFXyuUsFLDnhD0v1BjcblIa0FswN+MlgjtwlgEc5ReLcplTITFkcfJxsx2SEBKsTz/EYVl6NehgD0flrzcT9Z3g/O7KsOVK63bDPc9NvHqXFwrVADs8M/ERHBbYwbP0bXNeHYpo4p91y03KWj1eGtZNbFaPsbNWXRpiXLWX9ZWqsbayhPG6XTfXoSdhWb2X5neyZd3HBPjt2Z21D4KLru/iy3KTFDCTKgtT4o7y7tYUfQs1KYUDApta+Rvy5ArngD1elbxX4AvCFdkFiPSs1e7saFXtHrv+SEjiRfABG7z8EpSjlHIkTmFcRHzw9pFVZ49I4lO+cMgOa7mRJ+AdiXePwOuRESl5T6InAJ83Av4dj8Wpouz+Blfs4ssI1RQLkBiPfwUlgbj0K2NNYAfk01Q/sQUYXdocRxQ/JCenUclpcXAn+OIOagd4zB4DGGrc9YGNT3jTheK/7MOyos6fR4iH38AGr+7f0MY+CNxJ/W0SQm6/wwIkQdMM+fjvlEYKNpLR8HuBks9sEHKqchLi2X+CsL4HL7I1ST0hAAA=</t>
        </r>
      </text>
    </comment>
    <comment ref="BI2" authorId="0" shapeId="0" xr:uid="{891911B0-E04D-422C-B3E0-38E44D9E0097}">
      <text>
        <r>
          <rPr>
            <b/>
            <sz val="9"/>
            <color indexed="81"/>
            <rFont val="Tahoma"/>
            <family val="2"/>
          </rPr>
          <t>BiIAAB+LCAAAAAAABAClWltvG8cV/isLPrWoSS5vskyMN6BIyWbLiyzSduyXYrk7lKZa7m73IolvTtPETpHGae2gSBu0cYMiToLYjp2itOXktxCoRTlP+Qs9M7OX2SWFlFIghDvntjNn5nznzFmjNw5GhrSHHZdY5sVMISdnJGxqlk7M7YsZ3xtmCyuZNxS0fqBhY1N11BH2QFgCLdOtHrj6xcyO59nVfH5/fz+3X8pZzna+KMuF/JvtVk/bwSM1EwmTnxbOEtP1VFPDGQXVd1RzGzdUD3cdHTvczMVMs9fM1THRgKG2VVPdxk5uzXeJiV133fSIR7CbUYaq4WKUT9lQ0AZxXK9PRrhrY7NFzN1TmZ2zEs626xBseqoH3jzDfAUroeE1y9B73tjAZzAb2QCj+qiNPVUH5eUMorqDwZv1RvsaPzRKMbeSK8Ar0vRYcs0nhs7lEpKcHsjRPaIeVYpysZKVV7OF1b5crpbK1eJqqBPJoKu2np5FJVeooPwcIxYNp0EFc4WyIBtMhI/Fiaxk5fPZotwvyNVSoVoq5kry6mplpfKLQrEqy6GF9LRYsATvl/IKaqmu18POHtGYWM9TRzazLlcKq3KxXC7DChcKwcLjjVLQFh6oLtZBDPZiqX2j0+ga+hbeI2Cgjg1jeX22rJq2/NmGPRd0A0NnmMMlR7V3+sRbMhio/oblYA08fbq3d/B+1wl82LdbwO7vEMcbN9Tx8sauutjp2tQjy+kq6Lrl7Lq2quEOwDE11bD2TcNSIbgBM1yPaG4Y+As4aNOxbOxQWxQQNizTC6UXcCLbTRNWT9+8Zlm7afNJJmIbxLYK/D1SI/tzdNTbsfa7pjHu+QNXc8gA6421UHohD9FgC7RrvmfBL9FgIjEV1X0X6DGFeQhrZKQamwZ4zVWKoJAgIGpqSLy6ZfgjM/Jeioquw/z7+CBaTzRGAmI3zVDec3wQWshKKmxZ+9E75xmIp6+IXHO1wPQCRlq4AbRws+Y5zP90lRvEgLwuel6gJs9Abwdjb+EB4BxE4WuDVgrK2pi+E+VjCoKD6HiUqhQulFezcikrF/qyXGV/8OaIjdZNnT3IUCBk2Z8gFzJRxx91BxBJezxbFoCXIkHKN4w1QzV3gXqdeDudWpzG5zhz0jexY50kz3hzGvz8naQTcBH37YnzmuehBnFtQx0zcuR/kYaapmb4Oub5oWkO2fGnPuDH5UQ2miO1ACwUpJrj/tgGlHVJ1YOHixmo+Kqu50B1mFGgSgSjgQykqhOMNPBQ9Q3IbZ4HajEypcgUmjW8bm63oFTxAfoiZ6Tp0XGk4NB3VNOlbwzTYvpkLhZCoXM5AiuiH1E+xeTCLt85Gu8UUfp4ZFuOarRhEWTDN1luC/Ec+G3V2wmGEPQG1kKPiMqRXnKS4Rp+SoyFL18RTQXBNqeITIgGCy8phBCPiYiesTbsp1FXDTJw+LEIUW4RD2qfOH+FB4gtb7lcFu4H3C0AmH6FxwpEcDwI6OyEFUIGP291mJLS21q9UFw9X1o5D6USJSC25kuO5bpSwxphmvMkyGu6r3lVCS4bRbsqQTlMTOkaxWIstbHq+g7UUz+rX2v/HOCDOS04EGe2JtpBGw7+rQ/XqzGb6hVYUJKSFACs3iamaswLRpxYQbniA3JixxgLstwbLUsD0UuNzR9f/pVO+ej5t68O/zP79CWMjz94PHt8//i9L364fff1owfHj/7CHcB1UF8dGJhNrb9WLJVXyjL4OSYihg55VlJQl3DJy6yQiMYoqGrZoL7erF9qrTGwiIihOi1SfJdXzGPLF8Y9viD+LnYGOJWeHS6l9EMACsYJbgPTCoJHM61C93BSWuSfpMhdcnz4+fHh1ydqB34Ts9yF0v+T5fhlo3RClqOXA363EG4mFXZFioRTMnBZGKlQJ4YXkJrrWhphwRsAtR77sKkrEEIVubJaPh8BuR5FwSKhNCuw1Fe3lX7t5s1Ojf9X3wztUU7S4CLZOQGIc9/0nHF0tsRxyGTh1Yc4BKDWIxEedMKA787s2ZOjv32XkAq2LaDMW4LVWb7DjyvzGhsx+93hEM6xZA0lbwdLHeZg1ZDWNcu0RoAWYEbqUc8bUgPvYcOyR/T4UsMaMcA5sSnBLJ/QdPLldPJsOvl4OvlmOnlrOrk9nTxlw99PJ/emkyeM+Bn7e8Cen7LnvzP5PzPJpzH9+a3p5CET+GI6+ZDRv51O7kyfw8O/mLUvmeJtZv8Bo381fX6HUf7AjHwEKuKcA8dFiCMGUoRI5yRs0oaSlGmrzjnpl76Jz0k9bJ8Dj2gZAa8SYbiIyl939PVnP758H/4/++Sr0uyTO/+99dYK/7nAfwpF+F1sNz1hwHbf5nAsKMTUBZIxLi/SWIDNjMd2eBFIx9wFGtGCFykEawlC5qpJPAiQNWlkRmHEaCjB4SSBH+Dax9+/mtyG0Pjh3j8T6sFLojsnhDqAjTiMIh/SQpDAUxR0vcecuSv/WkzYAZXW8JsWMT1XKZRKrH4PhgiUC9Qe+0XNEVQRzDRzF9BTFHRZddcPvAD5lA7KJwmoDui4bTljdv/WdVrCiGAItZUexThFUZvNY9MhlkO8McdLW4USyIrvShGBZ8t4Y14/eCj1L+dqkGZpFoC0C7Aze/Kn48O7s39/MPt0Atn21Xf3jp8dggSwjt595/j+P169+Hx26/DoFs3Os/ffm91/fHT7xdGdd4+/oWJQVIRZ/O7vXt96G4wGCTmdtTkk0ic2iarU69ToNKoSVAJVaTCW1g9sGpcelCtQxFxr84JG2sJD7LBkewOrjmCdLp6VoWko5dNPrYx6JiUt6kcYW40xs6ZpFG7dhGqkxeu9epG2A0US6ls20ebhPUWOxQR4j2mczZPMZqFYCnj8DbSGpZ03ISLfeXj84duzj57M/vjo6MU9drlOiSS0lEuGNaApIKAlFWJZ9r5Lre5arRWL8EnwBnaBdgh4Jzu4FLAM33TDYXguBQpwoXTXfIO2RObE5lmRaQE3WROFNhCGNZ1i+eJreUIC1X3H4SWrGXxh6Pk2XGi84KJyMh/Fkcn80+HXDfFWI8RuI8mHscClNUSCzYoKOmRIGLA4KjZd2sXgN5IO9U08RKrm+arRHVJHDIMuIh8RN+wqsnufiUeWSTQA3BxEWm6rlQPozbY7WUgXERNexWu1sJlLocUfmGEo5DlqA14BwNavbnHc5kOIb2cbexyyhDYzVNF7hH4oyVPAXXccy1mMujErlGvDpQyQlHVIg72PhPjx4lc4PT42ISEE++iB3/oDX1sNbGBv+T5tqN629k6vDOdwad2m2zX00Kmn+dQiGqBdACpOKz56g166bZ5Uh0KemLvN5RalDCvlyspKEWfVC6VhtqzLana1UBlktcJgqKv4fFlW6e2BWRYb7Ky5vKz7qABrA55ae8vab5o6PlhukRx7ImVuijdbT29N0FdQzXHgWkKXtnyrP+xFbdGvcEs2SNiGMEXayQk8q9QbbSkrXaF9nJDEP22+SScfPHHKjYhyg98EmQh/YOMbSol+DeOPwaea4IX5xMxDRPf4BxzLaJERWbLhI4ewnzQC/rVtfq1Y9nyDKzr4wEN5wQJky8FvoEbg3ctlrHHsgCQb6Ye2AJ6XNscQxXTJ9o635LIYthO8fwq1LWzTrxoUNU77pZAteB1qw6W/kAvq7DsPMfAZbLD6/ow2NkHgVOrXiAsZ/xQbEAZNzWXzP1UaSdkIZ8P6EUt+L4SQE5XDEI//NYfyP0rzYUEGIg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C2" authorId="0" shapeId="0" xr:uid="{8F357370-BDB6-419F-810F-8B03ADC89620}">
      <text>
        <r>
          <rPr>
            <b/>
            <sz val="9"/>
            <color indexed="81"/>
            <rFont val="Tahoma"/>
            <family val="2"/>
          </rPr>
          <t>6XQAAB+LCAAAAAAABADtXetv29iV/15g/wfCQBcttpb50LsMC1mWPUos27CUJumXgBavbTYUqZKUbX1LJ9gmzc5mZncyU2wmi7SY2Ulmt9MHOp2mzrT9ZyI/FlvMv7Dn3ss3KVmU8/DECgxEPC9eXt57zu8cHYriD/Y6GrODTEs19AszXIadYZDeNhRV37ow07M3Z7n8zA8ksbbXRtqabModZIMwA1q6Vd6zlAsz27bdLc/N7e7uZnaFjGFuzfEsy81dbSw329uoI894wurJwrOqbtmy3kYzkljdlvUttCDbaNVUkEnNXJipN+uZKlLbwJAbsi5vITMz37NUHVlWTbdVW0XWjLQpaxYS5yI2JHFRNS27pXbQahfpy6p+YyKzMSvuaFdNFem2bMNsnmK8ASuu4XlDU5p2X0OnMOvZAKNKp4FsWQHldAbFqolgNqsLjR/SRSPxmVyGy8E5ogxfdL6naoojmOGyAVnKcSTxbcKTKvEsn59lc7NsvsUJZTZf5tkMz2cLPFv6J44vs6xrwdNwLJBl6pyfmZPEy10lebAxhi8aG2yE40hGBluY5dkWx5YFriwImVyez/Fc0R1sRMOxEB3sXOCmSOI62pAtpDQRrAUr1T3CtlY1ZR3tqGCgijQtvT4ZW6Wdfh1z4lxA1zF0ijEsmXJ3u6XaKRc+1l80TNSWLXuys6+g3VXTmcNWdxnYrW3VtPsLcj+9scsWMle7eEbS6UriFcO8YXXlNloB14tNLRi7umbIsJHBP1i22rbcTZ7AEddMo4tMbAtv/kVDt13pBI5nu67D1eMzzxvGjaj5MFMkN4jcKpjvjuzZj9HF5raxu6pr/WZvw2qb6gZSFuZd6USeiHeMo13p2Qb8r7ZhID5VrPYsoPsUMkOorXZkbU2DWbMkHhRCBBGb2lTtqqH1Oro3exGqeAXG30J73vV4x2LAO9d1V942eyCUyAorrBu73jnjDJGGKo9csdqO6QRGVHgBaO7NinPI/OOrXFQ1iOHBmQ9Qw2uguY2QnbgAKEfE/mwRowJpvo/PKc75FBEWomljqsSVssVZloO/FsuWyR+c2WOLNV0hH1iWCIXlXKa40uusbsBO2qGRkQNehAThXdPmNVm/AdQrqr29UvFDdowTk/4RMo1h8oQX06Drb5iOwxXp3A4dV5wnLqhWV5P7hOzNf5Am1vW21lMQjQ91fZMsfzwHdLkMZYsx0jI4C0mU9X6r3wUva6llGz5cmAF0V7ZsE5DgjASIEIw6MhCqhhhZQJtyT7ObyLZBzfdMETJ2zW1U07eWAZb0wPV5kxGle8sRO4eWKesWPqMbFqMrM1lIdCeXemApOI/iXIRJhS165/B+xx6lhTpdw5S1BlyEutjTSWxz/TnwG7K97RzCptdQ252RoLKnFx6kew0niZHtS68IhwLnNkeIRAhvFthbnW5wi/tEEa+xBtxPrSpr6oZJl4Xr5ZJ4AGD8+OUuIHJ56WKZez8gjwDHdAn1JdjB/oFDJyuMcxl0vVVhSFJznSvlSwJf4guAlTBFJBd9WYep04x+B8SZdbjOMtOAcLat9cuMJZeZCtxLmFhVBndBJslZAGmVg2riool+0oNMqU8G0oClGyKE+eCJt1Rd1mJyHsOXl5zTByTpdS4bbRAcfPL7508fHN67/fVXDw4e3hnsfwofmhV89Nc/DD55PLjz2fP9B/RKqYbYkjc0REbVms9CulXgYP58oki2/RzBCkqvbRNidbWxVrm+uF6rEaTg0fE93FHbVLNaq1crS0vEG3hE1wxGIT2yO5blvtELHDfpZdFzkptMqXhxUCmp5XoY5zjEXUAYItDtimHmDgpLB/nDFOnUHD57fPjs86HazvwFw1gBwhh/Yhjz8pfEMLYMmJRmAIH8IT/L5wLCERnIBjoyAEGptY38Jakz8z1Ie3qMscn4oI/pmsaOqkDS0KEriYmt8Yw45xoko6lYltFWyWZ3HLvi35K6ImVzLJ8tsnjfeTR3FyUJRVmOpZa8RfBZkOvQqkZPt026dyqX8fb2j10m2XiB/RgkB2XobQtvhxjbVUgwCMM1eiZdzmQayBE5DV7xDPZyMBE+NSBBjSeKOef1dnVwmcb3fGgRJ1Gdq3x4J1kperYl0+h1Y77KpyZIJnqtODeiSWYkfj0+L0E+6VoiTHfVXNZVW/q2t8TIoegS6VGARXXD4o49L7GC9QkbLnjoLVdwkU6UilDEK00yazfY66Go5JAxUl0zVN22pFyRolTnUARtDhsk/4v1DsRKYptMDdAjFPEt2art2e5uvSbOhQliFbbzlmH2SZapKDhQB7cwIAjFW8jYlXTJONZM1TBVu093eVeGQG/4GYFHoKHDvwlHv3oCgSYxBA0+//jo7tsHNx8f/e7WwQdfDN6758SYaCAil0U+leOOKRB8m0i2DFhf4L8qyo9hkyIlYBEPm8Ak3/zz/f3Bux8P/v2dwd0/DO4+Gdz9aPD07cHDfXxBEdGgsrSAOsYWTlbVNiPrCrMsb8CeZRowv8gOKXt6FI5UC9lcIe9JOMHU6KrtQLj+5yeH7906fPbuwR/vHXzwu4N//Q1cRFjEV5GWNGND1pha29CNDgwHJkOF+xBQcaRpNF8rZIWi4HDp6bHTwXWjwLQ8/fDwg3eOvvyXwd2/0REM9t8nCWJEMKQrwX7QFKYF0Vlh1rSeFdbwhclpr6yuLy/4EnQotODK4SyXVl4dYEswQN1yD91VF6AAF+Bnu6fhtD4mFmd5pgP+jwQanARvVhRczE5OLUMSYrVnmhSZ6U5FvNnrAij3MuDhAqK/8cj8rFDMHITmga25EObDcYALETHMxgTCJ+7NYVFXV7dwKk5h9QqeHP9QlNt2T9ZWN/FMbDqlMHqkWm5pjCQvsAlhnbXpbaGgwy07YvfQ29AJMoCFOUddLfgc8JL1Vq1BXS49hu1tbiGb+p1AWXONwhETf77SrJmmYQ7xnT7PFWxAAgH+kFTznHvsCdHx0nRD8ZeHS3B9dqq0g4+nHaQW6Nbe/AyADCkI5WMEN0CGGK41suWIT3ZxODmII3EHh7nwOsA9DcCOHkc2zig8TPge5E3cVakLOxG0myg8BBHT6z8RwsZwZ5A9Hi4NHLoLIIoqAzQfOMZhZPjI00yCccPocSUPmCVTE1ejh7GSqd5JAujJ9QERsif6YmAVdz0JS50OSb1KpOTtbO92RyBIhBY49IYQQgkhinfgysaCeZQYPHaVaFjmz2d8vvbK4zO+4JcckscNvHR3vf5om1zk49lslivwkSKfg8qd2Kfu4C1Z1xW0x3xnea3+XUgcZL23iScYF6yZ7zQ2t76bVO+bzM7ZKP2RvObw/qPn+48h+zp45zbg+a+/ugPj/vqrn+Mc7M6Xxzd/CbkZEGHcQBxeB8wKQql0ch3w4toJ9b+l5fnzVP8rseOgHVrSy6as/+VfGNqRcmyJ54pCbmTBLiA0vGAnXVy6Wq386GIF/jXnF/2QvRUHTDHZmECozofX1tA630W5K+sn1vh+8V8HD389qroXNjOiskcEw26hCisTmaMrfXQEsCcP7398cPMxfD6+9WRa9XspVT/YKOwFjsCCWPHP5w2pASYqpy8FcsMxK389FLvi8DUr5F9gKXDltZcCmYtrmSUux+LIEwhNg7sfuaHpAZ515gJD5v2EaqBrrcwMDdFlxr+LoyqBdFPC6SctCRJnUGYmrwwK3Al1QddzDa8FOp5rSOWPw01sI+t+tPKYouLnFB9d2siC39Ly6nxlObniJ5zPjOI8VPwWrl6rVdZPVfSLecnXn4ZMi37Tot+06Pf6i37CtOj3iop+2fMZos910U8400U/rlTghALPhYt+a4amQvgMdAYwED5w34AKc0N6npBVZhYRXDBMC4xfsYh0UuXvFMbORPnv4P7fDj//cHDnM6/z4vDZ+/Dh8K/3Bh/9BT4c/fT+8dufDh7tH9/+Nyo2qg0wl81P2wAnLQPmsviJn/HKgPl0ZUCBHaMNkMswpMes7bpdv9kvsMyZTdPoMIqsAjm+rDMJNEa1fJsKI1uMvY2YjqqQuIj7DMG1gnPR1A6gAZwTa8audwzshNP8w7d4/1TrCNzkDmLmDdlU/E7FRDUhw6zqDJeHPLyNOhtwGp5li98jQ3IV8PN3TkLOVI0OjMJGiEEWRD1NtbbxNTA2SVEYEz8Cx4AHDhkIzgcOljAmFYsYsRMzsEYZCwyBo5UZC4KThnzbZMTZTGj6PVMXe3AHcPGYMdEmfnwSaLXNTURWbdJQUvdn5jm2kGNP6M/0hE7Xn3m5OaJuG/KmJ9VvqesaVb9NNjft0DzrtdpvM105sUmT0IfUaAd//oLGrdM2bPLDk4zs9RDYiOcbxXz2TWvYjCOHwf6nY7RnxhETXjCjKq/0HIN37w4++fDg97fhj6CQ0dXWOv6aBVw2iScYEatbOlPba5NnlsnZrRPbMIvTNsyRbZi585nxnYei7GnbMGMe8azmiDybF/gsm4vkiNUaeKo6fVoL7bUBRxmGwvyj3Ol+HxI8ZG71E7PBcdTORN73/Ol/P9/fP/jyztEXfz64/9vB7X38zdazPx388ivvezbwbPEGfKAff/xo8P5Pnz+9d3TrLwf77x3/xyfgmIdnhTmumB2jKQQDwGlTSCAbLI3fFPISHgobuymE4/hiji+ObgrxhUY0hVyuX5qvVN/CjR6NS43RTSFR2dFNIWc6ufAft/OwQQX2ct9SrdHpxpiK0wTkBTaLcIXhzSIub2izSIJy+jREGJ6G5K6H4llCGsKW3qxmkcvNTJ0VcLNIPKBFotlKfa2CWz0E0kFCb8Vkj5i5Z4VQX60xMHoIME4riXcS3FVCzzHBQ2de8fX45oOjLx4f/ezJ0a2bJyU8kYpzXd/UiNcemeWUCtnROY7r74bnNRF/N6y1pMCd1daS/DSLeVOzmBfQWhLzqa8/kZm2lkxbS6atJa+/tSQ/bS15Ra0lhfMZos91a0n+TLeW8GxBELix+krmYTk71HlZv4Hz9UswjYk/HJXexquqJq6utN5avjZ2F8nBw//BydWj/cHtn3n040efQTJx/P6XR796Z3i9UCC/9nNCtfDS+umqhZL7IABOkMKcEFKRKjioB46/0TXFUilWK3yVHSbj1hQFliuWIH8eUVJMi4vIghlaAgScAzvN2VGjC4B0DY8oAI7CVOSXtiIbeFSF7+8fPPzfP37+f/958+8f/vyNKOklQ7gE7/IG9Q2MQJCF634kiSNJgX9zHu0KYU2njHZpPdMAPEUCHQI3FGozs0aWyCLINLiBcenrdF/9Z1lhZFEsBHPDvmPog1X50dWvKBR+YcWt4vlEzt+Q4hbetYGjF/d1/TgAO+x8zirQFrhCXsDPuAaQduwX3sb6DdYzgpW9H7obioBzpTxuPZoi4JeAgIvC+N+qC2kQcG6WE14cAub5bIkrCG8iBCbR2XNjXujHfcqjwfCYilNs/A391dPi9YC3T/jNU+7N+e56CBquNxYz9cWm92MF5Ifrv8fU/DiGEW0wsE0Okk/xMwTs6J8h+CbB49IUHk/hcTI8jrijl4SPnQ/0RRfOhBoLSEN2+lcTueoNY2dyZVhtqXXr1qqmuHM6yZvEggbwiy+wOHZv+KURqd8UFVYHvKXqN+rpLkpqc3xpEzDYrNIulmazuVJpVs7z8qwi5LIbXLFQkEswbGo5+E4p8jVW2unDAuTNNxNrrxu79OfmUl0k9TCeMjVF3y80ubWAviRWTBPwKL609G+3cl+/sk6qNuneCUJuCFGEhe3OrFRdaDCzDG4s9Uj0zX1X8eCdT5RyzaNco4D9Kq6k0A/k+JpUygqUAhJzwRPOhUbu+m2bvrPM0JbJU43pFnWePAqSZAjmuNul4DftGofpWEF7EOsDFiAubvwYQjt9aU8aa9R/QDj19F1b4JZTmyNeRbfUrW075WWRrxdVtDuB2jrq4pd5Yc/hBJXUL8gjF1xTABmnfQlkQJ283kzV0ClsEPB7ShtrIDCR+g9VC0L7BDfA3TgVi4x/olASseGOhmSmKV+TBy4gqOxuc/+FpdL/A+7/GjbpdAAA</t>
        </r>
      </text>
    </comment>
    <comment ref="M2" authorId="0" shapeId="0" xr:uid="{AD30855C-6DC6-474F-9687-36153A4FC736}">
      <text>
        <r>
          <rPr>
            <b/>
            <sz val="9"/>
            <color indexed="81"/>
            <rFont val="Tahoma"/>
            <family val="2"/>
          </rPr>
          <t>piAAAB+LCAAAAAAABAClWs1vG8cV/1cIXhuSu6Q+idEG/JAUtqQoiHRk9VIMd4fiRMtdZndWFG9Gg7RukSIFWh+S9tL2EPfgwgejdaqm/WdsSTn1X+ibmZ39Iol0KdiAOe/93puZN+9rZo0+vJnahWvi+dR1Dop6WSsWiGO6FnUuD4oBG5f0neKHBjq8MYl9ij08JQzABZBy/PqNbx0UJ4zN6pXKfD4vz2tl17usVDVNrzztdQfmhExxMQLTHwaXqOMz7JikaKDWBDuXpI0Z6XsW8aSag2Jn0Cm3CDWBgXvYwZfEKzcDnzrE9w8dRhklftEYY9snqJLRYaAj6vlsSKekPyNOlzpXG6ld0qJW2/cocRhmYM1HrDehRSluurY1YAubPEJtpAOUWtMeYdgC4XwKUcsjYM1Wu/exdBqjWt4p6zBFlh4jmwG1LYlLISU9xPEz4hY1qlp1u6Ttlar6UKvVa3v1alXJRBj0ZGZlV7Fd1rdRZYkRQ9UyOLCsbyWw4ULkOLmQnZK2W6pqQ12r1/R6batc02t71d3qj/RqXdOUhuyyRLCE8xcqBupinw2Id01NARswPJ0J7dou/NnTtrZ2UWUlCDYeH5SBzsgI+8QCGJxFrnPjy+jb1hm5pqCgRWw7v7zYVsPM79tw5gnZUNEj1nDs4dlkSFnOYODyR65HTLD0ZrOfkHnfC204nHWBPZxQjy3aeJFf2ROfeP0Zt0g+WQOdu96VP8MmOYF0zFW13bljuxiCG3KGz6jpq8BfwUGnnjsjHtfFE8KR6zCFXsGJdHcc2D2fuem6V1n1aSYSBySOCuw9xZH+JToaTNx537EXg2Dkmx4dEavdVOiVPMSDLZRuBMyFf6kJC4mpqBX4QI8pwkLEpFNsn9pgNd+AhJImIK5qTFnLtYOpE1kvQ0XnsP4huYn2E41RImN3HIVnXgCglay0wJk7j+ZcZiBZviJywzdD1SsYWXAbaOqwljnC/nyXR9SGup60fIKa9oHBhBC20gEkB/H0dcQ7BaO54HOiSkxB4Ige41RD39/aK2k6/B1qWl38hZkjNjp0LPFD0wQojVNMdBJM+yOIpGtZLXXgZUhQ8m27aWPnCqjnlE1OGnEZX+IsoX9KPHcdXvCWJKT/rZMJuUjadu26lnmoTf2ZjReCHNk/SUMdx7QDi8j60HHGwv25DaS7rGWjJVIXkoWBsLMYLmaQZX1aZ/DjoAgdX91nHnSHRQO6RFAaYqBUrVHSJmMc2FDbGAOxODNlyDw1m+TQuexCqxJA6ouMkaVH7siTw9DDjs9nVGUx65mrQUgZV2ZgI2lHVMkwJdiXJ8fjnWeUIZnOXA/bPdgEPQocUdtUPgd+D7NJOISgt4mpLJIUjuTSi1R7+CGYCF+5I14KwmPOEAWIB4tsKRIhHhMR97EenKfdwjYdedItVJZbxYPeJ65fyoHE9vLVMnUecLeAxPQTsjAgguNBSBcepiuG9LcWLMkYnOn7e9t7Wzs70EIJChKbbsGqgilcGk49aKgKHcciN/XCgGDfdbBtLwoN6xM4TmJBuhBGCh0gr3BSDB155NMAbk8LsZAeuG6KkOZDJr6koG4JFzFivNGDUjyxFwmk3GfXNQF49/fnD2++fXj2+f2v/vru9h93X/zy7sXr//7r6/vbL9+/+svDr3/+8Pqzuxdv5FalCBrikU3EsobNrWoV2lowYExEIu4rolmwApNJ5LloEaIxCvtVMWgddlrH3aZIAxFRifP2I/BlL7xwg8R4IPcj5xKnK6ncKyTKGKrUEo5T3DbhvYGMU95fXpM0OslfJyhNcn/7zf3tq7XSod2S9Wt7//+pX/IasbOmfvG2X94aUncObTcBzmDgGjDF0AGqq0XD912TirAMU7AV27BjGdtabau6vcMPOKIpf18FyrJCTUN8aZx3PvpxQ6nhhLSeBGSJDvEaOMxbRJ6UHCumiKMhpnPsRAAZW4mBPIl3b1+9/8N37798ffftv1PY8KBCSlYb7MYNPOmewkpiJOZoU7gbMMi3jJSOiUMg8RbccaEZWJeEfVBomCZXAcWqgB2rEHfUHxQOb4gZcN8rXAR8roTSxARyYQ9/+uLu9//5/qs/v3t7+/Dy+f3b7x6+epEUCdcfRXrSg5fzQMq/V1HDFPHH56uFsrMde24wW8pfMXUFcmUmW+ZmJIV1lvcT81bgV+0lw1QO+cShjEeTfqDzEEpSUYYniQmE1LRSOJwkuoFBeAAgOYyiBVJpWM4yFHQ+EKa80n6WKl8hmbe0py51mG/she1sOEQgrXOF4l/UmUJRFbqFvYCeoaCPsH94w8J0YZygSpqAWuDql663ENdRy+IVPZlBoNWwokDhqWcm1gFV0fUoW8gkM8MQMG58dYgIssQkHf9lYXhe7kBhWlewYpNnZGNdhvglFNULqwv1Ci18oaKDWp0/YOrvn3398Oabh1+8fPjsGd9FBp2UD1NKHeYb2yLtpgQirGxQWjV9N+KHtdWdUXNdJsswY3CUyWKKZMqMeqrzd7KYwC+CmD8Xxbref/7y/rfQCby++83f3v/zd+JGmIGkpIxj2x1BElS0tECMFfMdd/vNRjeGyEXIV1edX2vl82vYyYri1fHVUHlPggJc6DfNwOb3+CXYMitSnUhu4ubPb73jhsVftFffJVMI1Ao8T7ZiTvgsPghm0IVHV971ABQHkDDQiWySk714IsTaaT6ME1xeMVNsUUL5UGSrkCUzV8fnd2/ZR59w48RDhE0WYLs/5pYYh29fckR99RYmbisOmboONeWxyGZDvTPyMA9GjvB08IaKTKCQOyDbddpPLw4bZzKJShLEqgcFU6aQxCsotILXlL/jV3gGPPQ811uTBmOeAvbg0gCpTbzghcccgeSS5RXDij1EEVT6jX7IW2loVbdNbMLyvyMq8Z57vbkwuFxu2Y7fty1l1U0+BSQV8Fsqh0+h7eY3vNzPumlxaEepc9XJtymDYL2mV/W90mgEXfIW2bZK++PdcYmQXXMHW/t4vwrLlpqTD8Di8TOv+ThAPFNtLH3mzkWdybdJmWYiYalKPgZuri0hb6CG50G7zbeW/ylavZWc8a9EOS/w4kCEIH9pCC1rtNq9QqnQ4+8MiiQ/vT3liw9/ScpFRLmQ9xkBkT/E+MLY36pJCiAqyQkrqZWr5M3kBwbX7tIpzfkgoakEn1YC9p3NZI+e17/BFCfkhqFKQgMUxtEn0BLI17U82mTugHoayStdkKNzqxMZxfHp5YTl3JZI7pTMNxA7IzP+6s6zxqZfssSGDy3ox/N+wU2Ii+8Q1CaP0CEa7kfqOAXARuIfUx9q+wYHoIKm4Yv1b1RGMjrUasQtO+f3LAi5pLAK8fh/Gxj/A3SFM8GmIAAA</t>
        </r>
      </text>
    </comment>
    <comment ref="N2" authorId="0" shapeId="0" xr:uid="{18274AFE-54EC-4C67-A82B-00E3A10D996A}">
      <text>
        <r>
          <rPr>
            <b/>
            <sz val="9"/>
            <color indexed="81"/>
            <rFont val="Tahoma"/>
            <family val="2"/>
          </rPr>
          <t>5CAAAB+LCAAAAAAABAClWltv28gV/iuCnlp0JZHyTRHGXOhie4VKlmEpcdKXgiJH0tQUyZJDy3rtothgkWAXbYNid/PSFsX6oVss0IemSdP+GctJnvoXemaGlyElIaAMBLDm3ObMmTPfOTMM+vR6ZhWusOcTxz4sqmWlWMC24ZjEnhwWAzouqfvFTzV0dG1g60z39BmmIFwALduvX/vmYXFKqVuvVObzeXm+U3a8SaWqKGrlca87MKZ4phdjYfJx4RKxfarbBi5qqDXV7Qlu6xT3PRN7wsxhsTPolFuYGMDQe7qtT7BXbgY+sbHvH9mUUIL9ojbWLR+jSsaGho6J59MhmeG+i+0usS+3MrtiJfK27xFsU51CNO/hr2QlMtx0LHNAFxa+h9nYBhg1Zz1MdROU8xlELQ9DNFvt3iORNFq1vF9WYYosPZFsBsQyhVxKUtBDObZHLKJaVanulZRaqaoOlZ36zoO6GuvEMuiha2a92Cure6iywkhEIzeYYFndlWRDR8RYdmS/pByUqspQVeo7an1nr1xVawcHau1narWuKJGFrFv8sITzFyoa6uo+HWDvihhcbED1mcutKweqotSquwo4s1YIFp5slIbO8Uj3sQlisBe59o250bfMc3xFwEALW1Z+fb6shpE/t2H/JN3Q0D18OPF0dzokNOdhYPrHjocNiPR2s5/ied8LYzh0u8AeTolHF219kd/YQx97fZdFJJ+uhi4c79J3dQOfAhwzU21nbluODocbMMOnxPCjg7+Gg848x8Ues8UA4dixaSS9hhPb7tiwejZz03Eus+bTTMQ3iG8VxHumx/ZX6GgwdeZ921oMgpFveGSEzXYzkl7LQ+ywhdqNgDrwlxjgSEJFrcAHekLhEcIGmenWmQVR87UqKKQIiJkaE9pyrGBmx9HLUNEF+D/E1/F64jGSELtjR/LUC0BoLSutcO7M4zlXGUiUr5jc8I3Q9BpGVrgNtGizVjk8/myVx8SCui5HXqKmc2AwxZiuTQDBQQy+jlmnoDUXbE5USSgIEtGjjKqpD3ZrJUWFf0NFqfN/MHPMRke2yX8oChdKy0VMdBrM+iM4SVeiWqrAy5Cg5FtW09LtS6BeEDo9bSRlfIWzIv0L7Dmb5DlvRUPk3yadkItEbDf6tcpDbeK7lr7g5Dj+Mg11bMMKTCzqQ8ce8/RnMRDpspGNVkhdAAsN6fZiuHABZX1Sp/DjsAgdX92nHnSHRQ26RDAaykCp2mCkjcd6YEFtoxTUEmTKkBk0G/jInnShVQkA+uJgZOlxOjJwGHq67bMZo7KYzcz1QigKrkBgTY4jqmSYQtgXO8fOO0OUIZ65jqdbPVgEOQ5sXtsiPAd+T6fTcAiH3sJGFBFZOdZLOxmt4WNi/PiKFbFSEG5zhsiF2GERLYV0xBMiYjnWg/20WrpFRp5Iiwjl1vGg90nqV5RAfHn5alm0H3C3AGD6OV5ocIKTQUjnGaZGDJFvLXBJG5xXVbW2r+xVD6BXYhTEF/3QJrTQD6gb0EJXHzleoeWAbx3bxNd19gf20lsUftJp/xQAg4cpTIH86rIiOvbwrwO4QS24Mz1I3xQhzQc0nhBbt1bkYkYir/WgHE+thSQp1tp1DBBcPn9x+/b57evvl1+8Xn75j+WXN3dPv757+be7Z1/cvfjxf//+dvnPv96++vbD5zcf/ngjliwU0VAfWZg7N2zu7h9AXwqhTIiII0CFtw1mYFAhecGbhXiMws6VD1pHndZJt8kBISZG6qwRCXzRFS+cQBoPxKrEXHyfBZXlh5DShhHIhOMUt41ZlyBOLOs0r3BaWuZvUhQheffm+3dvftioHcZNrmQ1flH4WCUTF4q9DZWMXQDE/SF1+1AVSTgjAxeCmQ69YHTJaPi+YxB+QEMwNpMYdkxtT4Hby87+/kEM1mac9+uEsqzQ0lCfaBcnj4aNRmSHUdKGZJkVBpzdwIYDFOeSPI6Y/DwNdTLX7VhAnDFpIPbi9tUPy+/eLr/68e5f/0nJhlsVUrLWYD1O4IkE5XHiIz5Hm8A9gQL2Ulw6wTYGEC4440IzMCeYflJoGAYzAYWroNtmIemuPykcXWMjYNlXeBKwuSSj0gTCsfd/enb3h/9++ObPt6/evL95+u7V2/ffvJBVQv/jEy/n8CoepDJ8HVWYu3v5dL1SdrYTzwncFRxLqGsk1yLaKjejyaOzup6Et0Z+3VoyzCgjGZqz86QequwQyVSU4QmiJCEsrVUOJ4lvY3BAQEAexucFwDQsbRkKuhjwUF4qv0yVspDM2tszh9jU13YPHvDWNhwi0FaZQf4XdWZQYLltHi+gZyjoM90/uqYhYGinqJImoBak+sSBosaupqbJqruMIdB2mPFBYeDjcj/OPOJ4hC4EzLg6HBgnuUbEBFFk5MS/KQwvyiesLkmF6/Y11K7vMoUriX3GSGJU47+4xXohW7uDdPFeY465zvur9YgCPjDHvvrL8nfPRGkFJ5evfrN8+ZqtMaMp2woBp15o45kzYZdfYnDACP3qQegxTRmJ9UV706rWlJgf1mPHJcYm7MswE+EY+xKKYAoMPlOr1ZAnZmFtG3tskjqM3968+/pz2JO7539fvv49v09mRFJa2onljAA2I1paIZHl8510+81GNxERTog3W5VdisXjbdgH84LX8aNhlG8SBbjQrRqBxV4BVsRWWbFpCQ75uwG7M48bJnsPX38TTUmgVuB5oomzw0f1QeBCDx9fmDcLoOTI8QCdihZb7uSlQ9lO82EscVmNTbF50WVDjm8hS2Bdx2c3d9GFn7LgJEOkGzTQrf6YRWIcvpyJEfGjlzR+17Ehv23Ibb4tokGJXikZMAQjmzclkA0VAbmANoCPnfbjJ0eNcwG7ggSH2oMSK0BHekOF9vGKsK8AFYaZR57neBuAM+FFgj24cgAY8ve/cJtjIeGyuKCYSYZEhAiw4x/iThtG1WljC9P8r5CRes+52l4ZUi63bsfvW2YU1W0+JMgG2B2Xic+gVWf3w9yPwml1aGGJfdnJtyhtvDNW9bFZKx1gZVTaxfv7pZFhGiWMD8xabdcc4aoOfTO3LD8f86fTvOFjAvyRa2vtc2fO61C+RQqYiZWFKfGUuL01SV9DDc+DBp0tLf9DdvTScs6+MeW8/vMN4YrsnSKMrNZq9wqlQo+9UkQk8eHuMXM+/CUoT2LKE3EH4iLiBx8/0R7sVgUFJCryhJWU5xF4U/F5wrG6ZEZyPmcoEcCnjUB8XVd09XnzG0Jxiq+hR5AsQGEc/QpaAvE2l8eawA6op7F+ZAswOrc5jii2TyZTmnNZHNwJnm+hdo5d9mbPUGPb72B8wUcmdPB5v/9K6vwrBrHwPWzwFv2eNs5AYCv1R8SH2r7FBkSHpuFz/7cqIxkbkTf8Xp7zaxgcOVk5OuLJ/1XQ/g/BnKQB5CAAAA==</t>
        </r>
      </text>
    </comment>
    <comment ref="O2" authorId="0" shapeId="0" xr:uid="{20543D32-CC06-4E4D-8D4E-E50B45C0CC16}">
      <text>
        <r>
          <rPr>
            <b/>
            <sz val="9"/>
            <color indexed="81"/>
            <rFont val="Tahoma"/>
            <family val="2"/>
          </rPr>
          <t>XCAAAB+LCAAAAAAABAClGttqI8n1V4Rgn4KkbkmWbVHTiyXZExHJMpZmvZOXUOouSxW3qjvd1Zb1FghhlmUvISF5SPKysJANZJcJDCSbTfZrYs/sU34hp6q6+iaZoTUgsOrc6tSpcy0ZvX+3ciu3JAipx55UzbpRrRBmew5liyfViF/XzE71fQud3tnEvcABXhEOxBXgYmH3LnSeVJec+91GY71e19etuhcsGk3DMBsfjkdTe0lWuJoQ07cT1ygLOWY2qVqov8RsQQaYk0ngkECJeVIdTof1PqE2IPAYM7wgQb0XhZSRMDxlnHJKwqp1jd2QoEZBhoXOaBDyGV2RiU/YiLKbvcRuSdHaTgJKGMccrPkO+makaME9z3WmfOOSdxCbyAChzmpMOHaAuZxA1A8IWLM/GH+gnMZq1jt1E7YowlPKXkRdR9HlKBU8phN3JCxqNY3mQc04qjXNmdHqto1u+1jzJDTome8UtTiomweosYVISbUagrButjO0sSJqnVWkUzMOa01jZhrdltltHdSPD1utw9bRj8xm1zC0hKJaMlji/SsNC41wyKckuKW2JJtyvPKldKPTMozjdrMJJ9xJBAdPL8pCl2SOQ+IAGdxFqXsTakxc55LcUhDQJ65bnl8e68Qu79tw5xneWNA76PA0wP5yRnnJYBD8Z15AbLD0frufk/UkiG0480eAni1pwDcDvCkv7FlIgokvLFKO10JXXnAT+tgm55COhaiBt2auhyG4IWeEnNqhDvwdGHQReD4JhCyREM48xjX1Dkwie8jg9GLnnufdFMXnkUhekLwqsPcKJ/K34Gi69NYT5m6m0Ty0AzonzqCnqXfikAi2mPsk4h78pTYokkJRPwoBnkKkhYhNV9i9cMFqodUEhhwACVHXlPc9N1qxxHoFKLoC/WfkLjlPskaZjD1kmp4HERDtROUZLr11suc2AqnylYBPQjsWvQNRJB4ATF/WNkbaX5zyjLpQ17OWz0DzPjBdEsJ3OoDCIJG+zkSnYPU2Yk/USCEIHDHgAmqZx+2jmmHCZ2YYXfmBnRM0OmWO/GIYkihPp5HoPFpN5hBJt6pamoArgKDku27PxewGoFeUL89P0jK+hdmi/ikJvMfoJW6LQ/nfYzwxFinbPqrXNg4NaOi7eCPBif2zMDRkths5RNWHIbuW7i9soNzlUTTaAo0gWVgIs81s40OWDWmXw5cnVej4uiEPoDusWtAlgtCYBkrVI0IG5BpHLtQ2zoEtzUwFsEjNNjllixG0KhGkvsQYRXjijiI5zALMQrGjLotFz9xNhLRxVQa2snZEjQJSEYfq5kS8i4wyIyvfC7A7hkPQs4jJ2qbzOeDHmC/jJQS9S2xtkSxzwpdXUp/hbWQyfNWJRCmIr7kAlEQiWFRLkQnxFIiEj43hPt0+duk8UG6hs9wuHPQ+af3SDiSPV66W6fuA2QIS00/IxoIIThcxXHqYqRHK3/qgkjW9bBvGUasFjZJYInniC8+l9qZyCcfrVsZQxZYVyBfdClyy7UWMSwzkCWmd+ObLMGZZ0FlAfhHByLSRCozBX3OAPB7S74Iy7G7RJYiU3pIKuJsMpTrfyLOB8IcXn7559er1Zy/vP/rr689eqOMoFJrhuUvk9rOeedA+BE9KIEhGdEO2AU5kc0V2JYt/skZxJyoX/dNh/+moJwM8AWp20VhEoepyN16UWU+V0moveW8KKu5bUVkznTTidQ47IKLqqwgUneMtyVNn8Y8xKnu8/u4vr7/7+lHu2GjZytQxReP/tsqkBoTOI5VJNPRqHshME51ay8gQF2igwV9h6O300HAShp5NZcDFydVJbTh0rPbB8WHTNMwk9zqJP++gKWJiOTO8sK7GJwMtRKzzUlKKLTBEIcRFsEm8KLvWSBkoM0zXmCUEKngyC3UL//3n1/d/+s/95y8fvv0+RxtfUgwpSoOzeFGgXFNaSK7kHn1wPEihlR6k8Ip3XeFLUrkkfjSHUBfr/hLiDs6ecmS4U6W+/OaHj3/55otPspSxTkl4Zj1yO3hz/roLqsQ9/Pmj3UzF3Z4GXuRvJZ0UuoNyZ/rZxhY4pVG2z5PidtDvOksBqX3sGaPceq/i48S9JARl4AqQwSoJ99++UsnvvRxrLD6ZksDVIdSyy8TzISnGJacAQVdTacQb42dpiYlhoue88CjjoXV4pPrNeImA1RTS5F80XEHVk4KlmQBegKAf4/D0jsdRb52jRh6A+pAZFl6wkfOi44iSm00E0As4ic+LDOJLPS4C6gWUb1Su8DGUbC/t7ROAKhPphbz54qvK7Ko+/t+//6gqC1j2/refvHn1j4e/fa+rTIEnlWHJb1JAoWBWMHMqI8LEm2JcQVMuUFC2NrtTAKiiNr7//OP7L//w8PcX8JF6bLFlBcXpoVsZMuijCTQlQgUx+9MFq8AAKp/DpC5hTlQiRTUX/dbRUYKPq6fnU/uxfFVApsRJvkohCqny5oXZbMY4tYtomsRTTyrr/tdfvf7Nrx5+//Lh02/u//U7Oc0VSHJc1lPXm0Pa07A8Q0or93s6mvRORimJUkK9mJpiJFVPp3EXKsvTMNRL7VgZCGChV7QjV8zgW2TbqER0Jt3JqV1MrNcnjvCc3XNgjgIm/yBQHRWLn7SnkQ8ddDKuPk6A0tiSBjpXDW62j85E3yCPh3UGK+piDi0LpVjKPBajVE4bhmJuVj3wuTBOukTY5hF2J9fCEtfxu5Va0VC/Y8lJg5GVx6CayWtR7YR+IxQZIJoz2UKANzRUWoW0AllwODsdq9yq1hDLwYJwlVoyz5fQ6d1S8QDfEGnxNAi8YFduTBGaagytPuQ7+e4WX3BCpJRVg4GT+oYG6IScfFGzZGxPb0Bcwsu//mn2sXe7PzM4W2neYThxHW3SfR7wswLEbCnIV9DZiLms9GNsnh1aTcpuhuUOZR0ft2zc6hzUDo6O7Vr70DiqHZm2Xeu0586x41x3OjaorSRnn23lk2VZ8wkC+bi0N/eltx4yh9yVO6RKMAmzEqWe8PaXluG30EkQQDstjlb+AVm/cFzKYlZu7JYXIhnF+0BsWas/GFdqlbF4HdAg9YPZh0L5+JuCPE8gz9WsIknUF7l+bh23WwoCFI3sho2c5jptc/WzgOeO6IqWfEYwdGrPCwH7+r7q18v6N5jinNxx1MhIgJI4/zk0A+pNrIw0lTugkib8WhZk59LiZEZhIV0secljycxOyXoPNpiZxFu5yBr7/v4kD3zqQIde9nfXDLv89YC65B1kyC78HWVcAMFe7B/QEKr6Hhegg+YklPrvVUYKMrQ2coou+SsUhFyWWYd4+j8C1v8B7Ksu7VwgAAA=</t>
        </r>
      </text>
    </comment>
    <comment ref="Q2" authorId="0" shapeId="0" xr:uid="{E786CDE1-B442-4128-B559-74D1466A5C13}">
      <text>
        <r>
          <rPr>
            <b/>
            <sz val="9"/>
            <color indexed="81"/>
            <rFont val="Tahoma"/>
            <family val="2"/>
          </rPr>
          <t>/iAAAB+LCAAAAAAABAClWltvG8cV/isEgQItCpK7lETKxHgDipQcoqQoiPRFLYpiuDsUp1rusnuRxLegqWsHjdu0Rl6CFm0DtM1LCxd12jh2/40pOU/5Czkzs7M7uyQhLBUYMefc5syZM985M2v03uXULpwTz6euc7eol7VigTima1Hn9G4xDMYlvVZ8z0D7lyaxj7CHpyQA4QJoOX7j0rfuFidBMGtUKhcXF+WLrbLrnVaqmqZXHvW6A3NCprgYC9ObhUvU8QPsmKRooNYEO6ekjQPS9yziCTN3i51Bp9wi1AQG7mEHnxKvvBf61CG+v+8ENKDELxpjbPsEVTI2DHRAPT8Y0inpz4jTpc7ZRmaXrEhv+x4lToADiOYt/FWsSMN7rm0NgrlNbmE2tgFGrWmPBNgC5XwGUcsjEM1Wu/dAJI1RLdfKOkyRpSeSeyG1LSGXkhT0SI7tEYuoUdWqOyWtXtJ2h9p2o6o1tG2pE8ug+zMr68VOWd9BlSVGIirdYIJlfVuRjRwRY9WRGnOkqg11rbGlN7Zq5dqd7fruD/VqQ9OkftYpflSi2QsVA3WxHwyId05NLjYI8HTGbWs1bUfXd/StGqqsFIJlJ9tkoGMywj6xQAx2IteuMTf6tnVMzikYaBHbzq/Pl9U082c27LiiGxm6hQ/3PDybDGmQ8ygw/QPXIyZEerPZD8lF34tiOJx1gT2cUC+Yt/E8v7H7PvH6MxaRfLoGeuh6Z/4Mm+QQwJiZarsXju1iONqAGH5ATV8e+xUcdOS5M+IxWwwODlwnkNIrOLHtjgOrZzPvue5Z1nyaifgG8a2CeE9xbH+JjgYT96Lv2PNBOPJNj46I1d6T0it5iB22SLsZBi78TU1wJKGiVugDPaHwCBGTTrF9ZEPUfKMKCikCYqbGNGi5djh14uhlqOgh+D8kl/F64jFS8LrjSPnAC0FoJSutcOxexHMuM5AoXjG56ZuR6RWMrHAbaHKzljk8/myVB9SGqq5GXqGmc2AwISRYmQCCgxh8HbA+wWjaNqokQwRZ6AXMDUODml/if4Ya4LvG0TRho33HWi8nmegwnPZHcIzORaHUgZchQbW37T0bO2dAfUiDyWEzqeBLnCXpHxPPXSfPeUsaIvnW6URcJAK71q9lHmpTf2bjOSfHwVdpqOOYdmgRURw6zpjnPouByJW1bLRE6gJSGAg78+F8BhDr00YAP+4Wodlr+IEHjWHRsMTc9x0aoEokepMONJVEEa6smbhNxji0oRgGAaglUJYhMyw3yb5z2oXOJgSsjAOYpcf5y9Bk6GHHZzPKOppN5dVCSG6IgGxDjT2qZJhC2Be7zQCCQdCQTGeuh+0eLIIehA4vhrIAAL+Hg0k0BJSwiSkjoirHemkn5RpuEuPnXayI1Y4oNTJELsQOmOhBFExIiIjlZQ/2025hm448kUoSFlfxoFlKCp5MOr68fMVP7gdcRQDJfkTmBpz6ZBDReYbpkiHyrQUuGYNjvb6t1Xa39Do0V4yC+KIHRweNQuuoU2i50xHMaTUK7xNs2fAT6KHHzBQOqG9iu3BCsNco9Ah2AG94xKJsuJUl1QY68MgvQriGzbmLPUjqFCHNB1A/pQ62l+RiRiJv9KCqT+y5Iiki0HXBIeb8t28+u379ZvHJ08W/H1+9+P3Vf5++e/nq7ev/Xf3lzdXHT64+fQEC3zx5dv3LV/Bj8f/ni4+evXv5+eLVSzZ89Z/Fn54sPngjAiNsoiEe2YT7PdzbrW/VYF8SEuKAUeFtiRWaASd2DnkzEo9R1BnzQWu/07rX3eP4EROlOmt0Ql903XM3VMYDsVwxF08LQWXpJKSMocSkaJzitgnrQsQBZ53sOUlLq/x1iiIg16//cf36n2u1o6gl1bCq6XAZqt1YLMV1pbamWLILhrifKHcb+LOjCGdk4MIxxdBrGj9p9R902iX9TqnTO2q2hj9FFcnidpu+75qUH/QI1K0kuB3L2Na3dnfrtXo9Bn0rPjSrhLKsyNIQnxqdQRP+6x6y/588kvYYJ21wleySAGBC6ATePE46dSyZ/ER2HIvimC8OqTIQe7Z49mLx9d9TUtFmRpSMGViXG3oig3m8+IgbPyasiSGFPSgkBXdciBQVCUVaTHKjSuRLfPDVjF2GhVQ+r6IKc1d/fLpaKTvbPc8NZ0twllBXSK4EtmVuRpNHZ3k9CW+F/Kq1ZJgyvVjLY3wvTiY+RJIoRgpL6KbFI3vxNQ4SHM6eOozzHVAyKnEZCno44FE7036WKmkRmbXGRy51At/Y2eZdcTRCoKwze/xv1JlCneWmeWSAnqGg97G/fxnI036CKmkCagFYnLrenF9pLYsVeRUCoPuw4vxmoDLjfhx51PVoMBcoMcPQJLjJ9SMmiNKR7MG7v35R6ByWB1Bq3n71/O1Xn33z+a+uvvzNuw8ev3vx4dWf//btm6e8gn0UVZhsEeJL4r+4mUZhEMKJmbPTAvVjDJ0GJC7UZflMwB46vw8Wf6DYYw7z5ip77ln9+/TX4NTiDx9fv/7d1Ze/FU6xBWUUVBMCExoF2esUsGMV9k3XcafUlA6mbMTqoqNpQU3duRNLRFXVnVFzGZky5ERMIlNCEDxRto90fSviCfOsSWNvUcoMj7+4/uRDaA+unv1r8fVzft3MiKS0jHu2O4JQS1paIZHl893r9vea3UREOCEedHV2ZxYvu1HXy8t9x5dDmVYKBbjQm5qhzR4JlsSWWbFpBd/4swK7Uo+bFnssX31XTUkg0f6x5syJXtwH4Qw69vg+vV4AJSeLB+hQNNRq366cvXaaD2OFyypfis1LIRty+IpYAso6PrvYi577kAUnGSJsBiG2+2MWiXF0YsSI+vIE8ZuNQ6auA8nMt0X0F/IRk53/cOTw1gGyoSKgFEAFULAz3O8JSBVjOMPeKQkEsCjvq3B0zyn7PlBhsLjvea63BhsTnhTswYkDwONvg9Eex0LCX3EXsZL0kASJyfEPcX2NQuq2iU2C/C+UUr3nnm+uDPmWW7fj921LRnWTTwyqAXadZeJTaLPZVTD3g3FaHbpM6px18i3KGBNsVvUtrWSOLau0vTPaLe1aO/VS1aqb4zujXXynbkHPyy2rT8v8WTVv+JgAfwDbWPvYvQAQJpf5FikwJlYWpsQz4+bWFH0DNT0Pema2tPyP3PJR5Zh9fcp50+cbwhXZk0QUWaPV7hVKhR57kJAk8UnvEXM++iUoJzHlRFxTuIj4wccnhq7rggISFXXCSspzidyB+HTh2l06pTlfLjSJ7mkjEN/ZTPToefMbQnFILgNUUSxAVRz9HBoB8QyXx5rADiimsb60BQCd2xxHFMenp5Mg57I4uFNysYHaMZmx93yGGpt+I+ML3regSc/7ZVhR5184qE1uYYO34be0cQQCG6k/oD4U9g02QB6aps/936iMZGxIb/iVOeeXMjhyqrI84sm/YjC+A/QtwvT+IA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C1" authorId="0" shapeId="0" xr:uid="{7FBE3556-E24E-4838-9B84-93137D066E3C}">
      <text>
        <r>
          <rPr>
            <b/>
            <sz val="9"/>
            <color indexed="81"/>
            <rFont val="Tahoma"/>
            <family val="2"/>
          </rPr>
          <t>yGkAAB+LCAAAAAAABADtXdtv29YZ/1cIPSVYZZG6WzhhIUtyqsayDEtO4rwYNHlscaZIlRfbehyGYt1QdE9LgbTD1mFBUewWYHsasu6fmZ3tKf/CvnPjRZLtUfYyOyNgIDrfjed8/G4/2qHQh6djSzrGrmc69oOcsiLnJGzrjmHahw9ygX+QV6q5D1XUOdWxtaW52hj7ICyBlu01Tj3jQW7k+5NGoXBycrJyUlpx3MNCUZaVwtPexkAf4bGWC4XNq4Xzpu35mq3jnIpaI80+xG3Nx33XwC4z8yDXHXRXWtjUgaH1NFs7xO7KWuCZNva8ju2bvom9nHqgWR5GhRkbKlo3Xc8fmmPcn2B7w7SPljI7Z0Xstu+a2PY1H7x5jf3GrAjDa45lDPypha9hNrQBRo1xD/uaAcrpDKKWi8GbrXbvMQsatbhSWVEqcI1ZRiS6FpiWwQVXlHJMlnG4JLlNxKlqUS5W8jL8VIdKsVEqNyoQmMVarVaq/AAIsiwshBrcAg1Tfn2poKKdibF4s3OMSHRuszMcLhnfbDUv1/JFeajIjZLSKNVX5NVqrVatic3OaHALs5vd0Dx/gN1jU6diA18bT4j1klws1hVZKcuwmYVC4I7ofqpoG+9rHjZADG5ZqttLttG3jG18bIKBFras9Pr0WE09fQooqBDT5YausYeHrjYZDU0/Zc4Q/XXHxTp4ermrb+KTvst9OJxsAHs4Ml1/2tam6Y3teNjtT4hH0umq6InjHnkTTcebULWJqbZzYluOBjUASovnm7on6sMCDtpynQl2iS1SN9Yd2xfSCzih7a4NpydXXnOco1nzSSaiN4jeKvD3WAvtz9HRYOSc9G1rOgj2Pd0197HRXhPSC3mIJBvXbga+A/+aOmwkoqJW4AE9olAPYd0ca9aWBV7z1BIoJAiImDow/ZZjBWM79N4MFT2B/Q/xaXiecI1ihb1rC3nfDUBoISupsO2chNecZyDW5UJy09O56QWMWeE20MTNmudQ/5NTrpsWtP+452PUZAwMRhj7CwOAcRApX+tkoFDXpuSaqBBREASi6xMqKYByXlbgZyjLDfoDVw7ZqGMb9IMsU6GknGCizWDc34dMOmZNVQHeDAkmA8taszT7CKhPTH+02Yy6/RxnTvoZdp2L5ClvToPF30U6nIuYby/c1zwPtU1vYmlTSg79H6ehrq1bgYFZf+jaBzT8iQ9YuFzIRnOkDSgWKtLs6XA6gSrrmQ0fPjzIwWDY8HwXhsicCsMkGOUy0KouMNLGB1pgQW/zfVCLKtMMmZRmHXfsww2YaAIofaEzZulhOJLiMHQ12yNXFG1xNjIXCyHhXFaBVebxfkBjj3ncAS4qzMgxPY/dRJL6pLgM8XjiuJrVg/OY64FN25wo7cDvaf6ILyH/LawL58SVQ73kfsVxrhKjmcwOR7oCv+MzRCpETsimi1i2R0REDt+DW2u1NMvcd1mEiIK3iAdjUNTKRCzR46Vra+LWABqBGvUIT1VI5mjB6TTYFMFgodeCLamDbaW0qiiKXK3B2EQoiB76Xrt1v3/aerg9bEgDGrqAg6ZS1zbwaUNqwp0Et5oa1A3qIp5R6VTjSmjdxZ8ERJBuog0RnCAk+VCQD01bs+bkQkYkr3Yed7Z3283dmCg75Iajg+Tb15+d/ejr8z/85vyrv5w/f/X29U/Z5t++fvHm+e/Of/zp+RffvvnjN+ef/+T8F8B9cf79n89+++3ZZ9/9468v2PGZHTTU9i1MNztcKym1cl0Gl0ZERItCgU4SRqD77Jwbu3SACAmIT7N00ep0W1QiThT6ZDgJPJWvIIpCQ5wDE/TUCcSqSYbl2BouRH3BtkTDgnxi4cRlWqI8RTrRqo3JfMESHO6kDnOPaQfYSOrEpS5SZ/5jN+FCbe7k9J0Q5Ip5pZgvLeyEBEAw/CHQSykvF/PFekx4RgYAxViDWVKAlKbnObpJs5oXc0PdbDK1RTwUfipX5PJqvabUwjZghKkkCNFNGWqHdCiL8zmt5QS277JMae6QRI7WgknTLJZ9cXJchjk6GeVzbKFAd+cELovNaEWtQtWHacI2j6SBPnIcS3IOpIfOMXbtMUTbB9KObdJHLf6UcPqnUJRJ9EQGYsbYZa9rkW8+rAOJGNZMa/qBlOuAhamhTXOxepGI4kVU7rQvX759/fn5n34OHxZrz27goesEk7mKF1EXSIoSR4FZgkt91m52N3Znbc2U2JAWbnuRAt8rjzdwra/SGh4WbkpCcQajxNj8ArR2JvS48RCUQeRDpsWXYdRDAeVtbYaCngyok47kvUQb42Qy5W45pu17MOCuVumIy9cI1BVikf6LumPortQ4dRTQZyjoI83rnPo88dVNVEgSUAuKw6HD8mHHMEhrjycwzBxGmCGkiEzoPrZc03FJsNIcn2gwGjgRnAgJrLOEt4TaEBSVfpLWBg9X2jDyN3jQS63+4247r6zG0kPaxt4Ehg0swXb0I+xK91inuz/fp6V78ZJ+n/cxnpRsFEvsJ0ZTF126hzUvcLFHjhVJCjU2ibRI06zJtVCGt01nYurJwwtKdKkO7NUZm7rUHUP4wPUciDHHhX2HskyN9ectcqnqao3z2YXIoEWeFCWuFSeqH5mHIylMFEnwKEiMpEIdltcsHxM0xJ6+KgS3ssewfD6lPaXriaUIhRgFuDBF6oFFgPqc2DwrNB0rQvxcuH/QNMiT7cVgMSGBWoHrsiHL5o/HB8EEZusQ014sgKJsoP7ZZKNvfMKO5Us7yYd1jAvtLskmBMqnlYezWBXqegRcs+l4kzgnWiIIkUCz+gfEEwf84RZbmZ542EXKQGyFejYeQ1Tp7BaxeUA8VCQZEOzbtM+zuCF7gKIAdaw77PRYZWRrFHvGCQPbsUke5hdIMeu4ruNeUNEinhDsAQ6AIkXbAL/HoRDbI0MNRhQegiAq6U2hh6JSSoMe4EZIz7AGmNBIjx8SyncUQTx/9c+Xfz/79FUGH95T+KBU3hl8WK0VbxQ+bD67BD4kku8KABEFeYYeMvRwi9GDspdoYxl6yNDDXUAPxQw9ZOhhMXqYq2i3Gj0o9WIa9PCxNtHs9LiBq91RxPDly/Ovf5/BhfcSLijkD7veGVwo3yxc+HjrErjAc+4KoMBjO0MJGUq4xSihuJdoVxlKyFDCXUAJpQwlZChhMUqYq2i3GiUUy+U0KAH6sT+SHoFnl/gbpYTy3UQM//rVd2df/S1DDO8pYijJ7wgxVKBul28UMTzavgQxJDLvctwgIjzDDRluuMW4obSXaGAZbshww13ADeUMN2S4YTFumKtotxs3VOtpcAPxBTYkMt6RipAWOcyo303s8Ob7LzLs8L5ih2Jerr077FCs3ih22Blcgh1mcu9y9CBiPEMPGXq4xeihvJdoYxl6yNDDXUAPlQw9ZOhhMXqYq2i3Gz2UUqGHAaw1CA28xO8cItW7iRpA5uxnvz775TcZcHhfgYPy7v5MabV+o8Bh8PCyXzpEqXfl/2kQIZ7hhgw33GLcUNlLNLAMN2S44S7ghmqGGzLcsBg3zFW0/xJu4B/YW7i4S502trCf/r2JQr0Hab+0MsTb/+SVUBn0yaBPBn0y6JNBnwz63B3oQxyRoZwM5dxmlJP9duT/AOWQxdW4Jrb8z9ELfy/xxeCFggai0bcMsYdlvichboC8kJeIk7QmL7NN/TL7pDqMSqZ91E0JbQy9elDbr5fzRlnW8jBRV/L1AwXnK8VaTa8YRmXfqMOgRS3HX3tPoi01ACMC9OXcS2tvOyesqqY6JMvBUJmZYq9AX95aTF9FTdeFgZEcLf0L+MUborfJV2ikBKb0hlBFyBvhWbXV7kl5qU1eqSxI7HtJnpLN80+MshtSdtms/ZQUU/aBrndJy68xEogU4lcsJLYuSpvPvlfBsTbMsZny5ctKtVQviRKYNAROnkzYrJk2yMEfm/jUR4WYBWgd+z+E7sheLJ7GGqsI0HFCfWELKldqc7QQ2R70Qz/lsWg9NPHJEmrbeEK+cICUDl53U3+JBz1wx4BRM+133MTU6VcwmBa+hg06X17TxhYILKX+2PSg+y1xA0TiND26/6V6yYwNsRsKHVN+lQfUgLiySPPo+5jUfwP6AOZfyGkAAA==</t>
        </r>
      </text>
    </comment>
    <comment ref="I1" authorId="0" shapeId="0" xr:uid="{1DDA56A8-512A-401A-8A34-EFB0A9DC1758}">
      <text>
        <r>
          <rPr>
            <b/>
            <sz val="9"/>
            <color indexed="81"/>
            <rFont val="Tahoma"/>
            <family val="2"/>
          </rPr>
          <t>byEAAB+LCAAAAAAABAClWt2P28YR/1cIPdloJJHS6XQnrBnoJJ0j9HQ6nGQ77ktBkavT9ihSXZKn02NRpK3R2Eaa1CniPDQBghYJ8lEgAVLXbv6Znuw8+V/I7C6XX5KQUgcYOHG+ODs785vZpdGbl1NbucDUI65zq6CV1IKCHdO1iHN2qxD446K2W3hTR51LE9snBjWm2AdhBbQcr3HpWbcKE9+fNcrl+XxemldLLj0rV1RVK7/dOxqYEzw1CpEw+XnhInE833BMXNBRa2I4Z7ht+LhPLUyFmVuF7qBbamFiAsPoGY5xhmnpIPCIgz2v4/jEJ9gr6GPD9jAqZ2zo6JBQzx+SKe7PsHNEnPOtzK5Ykd72KcGOb/gQzWv4m7AiDR+4tjXwFza+htnIBhi1pj3sGxYo5zOIWhRDNFvt3l2RNHqltFvS4BVZeix5EBDbEnIpSUEP5dgesYjqFbVSK6q1olYdVqoNtd6oVqROJIPuzKysF7WSVkPlFUYsKt1ggiVtJyEbOiKek47sFtV6saIONbVR1RrVvdJedW+votZ/oVUaqiotZN3ixRK+Xynr6Mjw/AGmF8TkYgPfmM6Y9aqqVXbhT03dReW1QrDweKN0dIpHhoctEIO9yLVvzI2+bZ3iCwIGWti28+vzZTXN/LkNe57QDQ1dw4fb1JhNhsTPWQxM/9Cl2IRIb/f2Yzzv0zCGw9kRsIcTQv1F21jkN3bHw7Q/YxHJp6ujey4992aGiY8Bjpmptjt3bNeA4gbM8HxierLw13DQCXVnmDJbDBAOXceX0ms4ke2uA6tnbz5w3fOs+TQT8Q3iWwXxnhqR/RU6Gkzced+xF4Ng5JmUjLDVPpDSa3mIFVuo3Qx8F/4SExyJqagVeECPKTxC2CRTwz6xIWqeDrWfJiBmakz8lmsHUyeKXoaK7oH/Q3wZrSd6RgnE7jpS3qcBCK1lpRVO3Xn0zlUGEu0rIjc9MzS9hpEVbgNNbtYqh8efrfKQ2NDXk5FPUNM5MJhg7K9NAMFBDL4O2aSgN20bleNHBFlIfeaGrkLXL/J/Q1Vt8H/w2oiNOo61WU4y0XEw7Y+gjC5Eq9SAlyFBv7ftA9twzoF6j/iT42bcw1c4K9K/wtTdJM95Kxoi+TbphFwkArvRr1UeahNvZhsLTo6Cn6ShrmPagYVFc+g6Y577LAYiVzay0QrpCJBCR4azGC5mALEeafjw41YBxr2G51MYDQs6jIhgNJSBPrXBSBuPjcCGxub7oBbDUobMcNnEHefsCOaUAHAvCkaWHuUiQ4YhNRyPvVH2xGxarhdCMrgCfvVkHFE5wxTCntg5VuwMToZ4OnOpYfdgEeQwcHhjk2AO/J7hT8JHqHgbmzIiSeVIL+2kXMPPifHaFStifSDc5gyRC7FiEfNEor5jImI51oP9tFuGTUZUpIWEuHU8GHzi5iUTiC8vXyOT+wEHC0ClX+KFDhUcP4R0nmGaZIh8a4FL+uBUq+5rWqW2U4dBiVEQX/SNdutm/7J1+3TYUAY8X+FIs1C6joUvG8rQIHPDAaTg8Qn3PodeUgMdUvzbgEnx17chYVOENB/A94w4hr0iFzFieb1tEHuRkBNrO3JNEHv9/E9Xv/t4+eWny6ffLp988/r5A+H26+cfvXzyxfL37ywf/ePlV58s3/3j8q/A/eh/33959fTF1eNvlv/+r1i4sIOGxsjG3NPhQVWr7+ypEMmYiDgAlPnIYAWmLxZ5dJ9PChEBhWMrf2h1ui0ukSRKfTaFBJ4YiRdukHgeiFWKl/F9FlSWH0JKb0mQCZ9T3DZmI0JUziaMLsQJsJXWSUptUheREeHdqB2GL25YMM2r/08/A7lKUasUq2v7GTsDiCOEPIBUmdHKbkI4IwNngqkB46A8ZzQ9zzUJL9MQki39uCnU1vFQ9Gunptag21brEZhbUXmsE8qyQktD44wPXEluSGu5geNTURnDe6xk42fJ5GUlSy1JSwqI8KezeoUtFbLWwFE3oCIzeZLxJ/4OgHqYGxxyrgzMievaijtWbrsXmDpTyMg3lDsO4Vcl/oJx+peAxCzDYgMJY8KJ61oMlxKhQCrPGUK8oRQ6YGFhGYtCAi1Smb6OKgwvP/zs9fN3l18/hh/rtbMO3KZuMFsBu5i6RnIt7K1yM5o8nlkQjDlrpKMlrVMI1xGmJYTd1zmuR3nMSSjJEJQEO3wBR9WUXmg8OpdBNUClJh+j4gBoDftchoLuDXgAz9Vfp/paSGaz7olLHN+DMXd/lw+64TMCdY1Z5H9RdwrtlhvngQJ6hoLeMrzOpR8Ch36MymkCagG4nLl0wU+plsV6vaxyPr9Qw4qqh4HQjPtxQolLWSJz4J4ZMCu48YkiIoieE2/Jq0/+qRwMbpfaACusfz14uvz2M2hqV3/4e9jLPvjh6tnHV48fXj374NUPL159/zm0P9nvHoBKtlUrN5Id4GbY0LJdLwQa+BW9vhEWoNLq3+22i9p+olSVU+zNYNrBCizfPMdUuSF8uLk6K2x2gEWGD3OJfBVL/fCd5dd/EUtdPvp8+eQFi1lGNKmsr/Oxhw0voNhL6UZqYmZqsT5fV+uRTNjp3RkxV7ziG/DyP4+X3z26evGvq/cfvnz63vK7P8OK0uKxeuxXByLgTompdKdQBOCcC5Xi0oRuqCb6wQnza3e/HvKFV2x+ZFde8Zt+/OJvP376HhTg8uFXV8/e56fajEhKS3+LnE2UCA8UyUsrxjoC2ppdNsKkaEhcIGvshC5uksO5nLfericfZcYnKMCF6dkMbHYlsSK2yopMJ3CY91R2gB83LXY5v/5knJJArYBSMWI64Q3/IJjBmSI6vW8WQHHR8/gci5E/ebJIwEI7zYfnBBeaf5rNCJzPATZkCbDteuwaQZwKjllw4kcEORQYdn/MIjEOr/HEE/HktR4/ezl4Cqlmim0Ro5K8MmXQFIwcPgIZNsc3eC/gHUB0d9jpCdAXzwAT9Az7AvMSt7kwy14Q9j2izDC7Q6lLNwB3zJOCPTj/ABbzm8hwjyMh4a84LVlxekiCbBjRD3HADkPqtrGN/fz3oVK9ByCytTLkW27drte3LRnVbT5pJA2wAzcTZyDIDqu5r6fT6jBJE+e8m29R+v4ezMZjyyzW90bj4k4Fj4qjWq1W3N0Z74w0TTPM6j7M4dxy8iKbX+LmDR8T4NdtW2ufunPRrHItUmBMpCxMiUvN7a0l9HXUpBSODWxp+a/U5bXPKfvalfMugm8IV2SXJmFk9Va7pxSVNrsykSTxCfFt5nz4S1DuR5T74ijGRcQP/nyfTW51QQKRcvKN5ZTrErp98aXEtY/IlOS8XFElvKeNQIBnM3G+yJvgEItjfOmjcsICtMXRb2COEDeFeawJ8IBuGulLW4DQuc1xSHE86PV+zmVxdCd4voXaKZ6xzwcMNrb9JMcX3LHgCJH3U3RCnX9QITa+hg1+RLimjRMQ2Er9LvGgs2+xAbJomh73f6s+krEhveGXBTk/zEHJJZVlicf/bUL/Ce83NbJvIQAA</t>
        </r>
      </text>
    </comment>
    <comment ref="J1" authorId="0" shapeId="0" xr:uid="{61ECBBD5-C9BB-4A38-8044-C84E4FF13A0C}">
      <text>
        <r>
          <rPr>
            <b/>
            <sz val="9"/>
            <color indexed="81"/>
            <rFont val="Tahoma"/>
            <family val="2"/>
          </rPr>
          <t>mSEAAB+LCAAAAAAABAClWl9vG8cR/yoHPtloSB5JSZSI1QUUSclERVEQaTvuS7G8W4lbHe+YvTtJfCyKtDUa20iTOkWchyZA0CJBkxRNgMK1kU8j2nnyV+js7u39Iwn3KECAufNvZ2dnfzO7Z/Tu1cTWLgjzqOvsFiolvaARx3Qt6pztFgL/tFjZKrxroM6VSexjzPCE+CCsgZbjNa48a7cw9v1po1y+vLwsXdZKLjsrV3W9Un6vdzgwx2SCC5EwfbtwkTqejx2TFAzUGmPnjLSxT/rMIkya2S10B91Si1ATGLiHHXxGWGkv8KhDPK/j+NSnxCsYp9j2CCpnbBhonzLPH9IJ6U+Jc0id87XMLlhR3vYZJY6PfYjmDfxNWFGG91zbGvgzm9zAbGQDjFqTHvGxBcr5DKIWIxDNVrt3TyaNUS1tlSowRZYeS+4F1LakXEpS0kM5vkc8okZVr24W9W34G+q1Rq3SqG4onUgG3Z1aWS82S5VNVF5gxKLKDS5YqmwkZENH5DjpyFZRrxer+rCic0dqO6XNre2dWq3+i0q1oevKQtYtcVjC+bWygQ6x5w8Iu6CmEBv4eDLl1mt6Vd/WN6q12hYqLxWChccbZaATMsIesUAM9iLXvnE3+rZ1Qi4oGGgR286vL5bVNPPnNux5Qjc0dAMfDhiejofUz3kYuP6+y4gJkV5v9iNy2WdhDIfTQ2APx5T5szae5Td21yOsP+URyadroPsuO/em2CRHAMfcVNu9dGwXw+EGzPB8anrq4C/hoGPmTgnjtjgg7LuOr6SXcCLbXQdWz2fec93zrPk0E4kNElsF8Z7gyP4CHQ3G7mXfsWeDYOSZjI6I1d5T0kt5iB+2ULsZ+C78S01wJKaiVuABPaaICBGTTrB9bEPUPKMKCikC4qZOqd9y7WDiRNHLUNF98H9IrqL1RGOUQOyuo+R9FoDQUlZa4cS9jOZcZCBZviJy0zND00sYWeE20NRmLXJE/Pkq96kNdT0Z+QQ1nQODMSH+0gSQHMTha593CkbTtlE5HiLIQuZzNwwdqn5R/A11vSH+YNqIjTqOtVpOMdFRMOmP4BhdyFJZAV6GBPXetvds7JwD9T71x0fNuIYvcBakf0WYu0pe8BY0ZPKt0gm5SAZ2pV+LPNSm3tTGM0GOgp+koa5j2oFFZHHoOqci93kMZK6sZKMF0iEghYGwMxvOpgCxHm348GO3AO1ew/MZtIYFw5Jz33Woj8qh6Nt0oK0kCeHyionb5BQHNhRD3we1GMoyZI7lJuk4Z4fQ2wSAlVEAs/QofzmaDBl2PD6jqqPZVF4uhNSGSMg2krFH5QxTCntytzlAcAgaksnUZdjuwSLofuCIYqgKAPB72B+HQ0AJm5gqIknlSC/tpFrD28TEeZcr4rUjTI0MUQjxAyZ7kAQmxETE87IH+2m3sE1HTKaSgsVlPGiW4oKnkk4sL1/xU/sBlxFAsl+SmQGnPh6EdJFhFcWQ+dYCl4zBSaW2U6lUN+t1aK44BYlF32q3bvevWgcnw4Y2EPkK16CZ1nUsctXQhmNMYUstwBcRoXD3c2kmddA+I+8HXE640IakTRHSfADtM+pge0EuYsTyRhvmmyXk5PoOXRPE3rz44/VvP5//88v5sx/mT79/8+KhdPzNi89ePf1m/rsP5o///urbL+Yf/mH+F+B+Nv/399fPXspFSwtoiEc2ET4O92qV+sa2DnGMiUgc/7JoMqzA9OXyDh+I3iIioLDRFYNWp9sSEkmi0ud9S+DJJnrmBonxQK5PTiZ2WVJ5dkgpo6UgJhynuG3Cm4roMJvQ7FAnIFZaJym1Sl1GRgZ2pXYYvrjEQf+v/z8VEOSqxUq1WFtaAfmtQV461JWlVtSr4u4UCWdk4BYxwdBAqptJ0/Nck4pDGgKyZRw1pdoyHop+bWzqm1Cft+oRlFvR0VgmlGWFlob4TLRoSW5Ia7mB4zN5JoZ3+IGNx4opDlR8zJLUpIjcAJXRCwwlumgJ3HQDJvNSpJgYCfsA89BnOPRcG5hj17U191Q7cC8IcyaQj+9oUB3F04o/45z+FaAwz6/YQMKYdOOmFsPFRKc/leUcGd7RCh2wMLPwrJBAiVSeL6OG4fv0qzcvPpx/9wR+LNfOOnDA3GC6AHIxdYnkUrhb5GY0RTyz4BdzlkhHS1qmEK6jHbc5hkD0KIsFCSUZkpJghxMINE3phcajexycBTinyWF0NABYwxqXoaD7AxHAc/3XqZoWknlvfOxSx/egLd7ZEo1xOEagXuEWxb+oO4FSK4yLQAE9Q0F3sNe58kPYMI5QOU1ALYCWM5fNxK3WsnidV2dc9C4MW9Hp4RA0FX4cM+oynsgCtqcY+gQ3voFEBFlx4i15/cU/tL3BQanNi9bDZ/MfvoJKdv37v4UF7JOfrp9/fv3k0fXzT17/9PL1f76GmqeK3ENQyVZo7VYS/G+HtSxb8CTG8F9y7kZ49LRW/163XazsJA6pdkK8KfQ4RIOFm+eEabekA7cX+4PVs/OYiBYukalynZ9+MP/uz3Kd88dfz5++5NHKiCaVjWU+9gj2Aka8lG6kJjulFq/vdb0eyYQV3p1Sc8ErEf1X/30y//Hx9ct/XX/86NWzj+Y//glWlBaP1WO/OhABd0JNrTuB9AfnXDgjLkvohmqyDhxzv7Z26iFfesW7Rv44Fs/08zd//fnLj+DozR99e/38Y3H/zYiktIw79GysRUigKV5aMdaRoNbs8tYlRUPyqbnC7/LyzTnsxkXJ7XpqqHI9QQEu9MxmYPPHiwWxRVZkOoHAopbyq/5p0+LP+Mvv0CkJ1AoYk02lE34LGARTuElE9/zVAig+7iI+R7LRT94nEoDQTvNhnOBC0U+zOUHwBbSGLAmzXY8/OMi7wBEPTjxEkEMBtvunPBKn4YOfHFFPPQCKG5dDJpBqptwW2SKpx1UOSsHIEa0PtgWywbyAdADO3WGnJ+FejgEj2BnxJdol3n2hh72g/MtFmaN1hzGXrYDsmKcEe3DrARQWb5bhHkdC0l95R7Li9FAEVSqiH/JaHYbUbROb+PlfTpV6D0BkbWXIt9y6Xa9vWyqq63z8SBrg12wuzkGQX1FzP2Sn1aGDps55N9+iDKuKR6aOSVHH+qi4sbFZL46sar2oE2u0tVnTTzdrI+i/heXkk7d47s0bPi4gHubW1j5xL2WxyrVIiTGRsjQlnz/Xt5bQN1CTMbgu8KXlf3xXjz0n/LtYzhcIsSFCkT+VhJE1Wu2eVtTa/KFEkeTHxve48+EvSXkQUR7IK5gQkT/E+AHv2bYlCUTKyRnLKdcVdPvym4prH9IJzfmkoit4TxuBAE+n8maRN8EhFkfkykflhAUoi6PfQB8h3wfzWJPgAdU00le2AKFzmxOQ4nhQ6/2cyxLoTsnlGmonZMo/NHDYWPfjnVhwx4LLQ96P1gl18emF2uQGNsTl4IY2jkFgLfV71IPKvsYGqEPT9IT/a9WRjA3ljXgmyPkJD45cUlkd8fg/WBj/Azq9Gi6ZIQA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Jones</author>
  </authors>
  <commentList>
    <comment ref="D1" authorId="0" shapeId="0" xr:uid="{CC1D601C-C1B4-44D8-813F-B52BB48544A6}">
      <text>
        <r>
          <rPr>
            <b/>
            <sz val="9"/>
            <color indexed="81"/>
            <rFont val="Tahoma"/>
            <family val="2"/>
          </rPr>
          <t>Michael Jones:</t>
        </r>
        <r>
          <rPr>
            <sz val="9"/>
            <color indexed="81"/>
            <rFont val="Tahoma"/>
            <family val="2"/>
          </rPr>
          <t xml:space="preserve">
https://www.rba.gov.au/statistics/cash-rate/</t>
        </r>
      </text>
    </comment>
    <comment ref="E1" authorId="0" shapeId="0" xr:uid="{D179B768-0A56-474B-A954-88893F72199F}">
      <text>
        <r>
          <rPr>
            <b/>
            <sz val="9"/>
            <color indexed="81"/>
            <rFont val="Tahoma"/>
            <family val="2"/>
          </rPr>
          <t>Michael Jones:</t>
        </r>
        <r>
          <rPr>
            <sz val="9"/>
            <color indexed="81"/>
            <rFont val="Tahoma"/>
            <family val="2"/>
          </rPr>
          <t xml:space="preserve">
https://www.ljkmfa.com/visitors/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Research Wigram</author>
    <author>Michael Jones</author>
  </authors>
  <commentList>
    <comment ref="F1" authorId="0" shapeId="0" xr:uid="{1A899D44-CB4A-4EBB-AD66-B04FC4853C71}">
      <text>
        <r>
          <rPr>
            <b/>
            <sz val="9"/>
            <color indexed="81"/>
            <rFont val="Tahoma"/>
            <family val="2"/>
          </rPr>
          <t>https://fred.stlouisfed.org/series/A255RD3Q086SBEA</t>
        </r>
      </text>
    </comment>
    <comment ref="I1" authorId="1" shapeId="0" xr:uid="{EA0467D6-AE8D-4111-B50F-FED08BA3C67C}">
      <text>
        <r>
          <rPr>
            <b/>
            <sz val="9"/>
            <color indexed="81"/>
            <rFont val="Tahoma"/>
            <family val="2"/>
          </rPr>
          <t>Michael Jones: This is different to how LW does it, but same as HLW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tc={0DB87846-05E8-4A4E-AD7E-3DFB002FB51C}</author>
  </authors>
  <commentList>
    <comment ref="H2" authorId="0" shapeId="0" xr:uid="{0DB87846-05E8-4A4E-AD7E-3DFB002FB51C}">
      <text>
        <t>[Threaded comment]
Your version of Excel allows you to read this threaded comment; however, any edits to it will get removed if the file is opened in a newer version of Excel. Learn more: https://go.microsoft.com/fwlink/?linkid=870924
Comment:
    - Between 2001 Q1 and 2006 Q3, we take a moving average of YoY headline inflation (adaptive expectations). 
- Between 2006 Q4 and 2017 Q1, we calculate a bias by taking the difference between the YoY headline inflation and mean household inflation expectations. We average over all periods and bias adjust the household inflation expectation. 
- From 2017 Q2 onwards, we take the professional forecasters' surveyed inflation expectations.</t>
      </text>
    </comment>
  </commentList>
</comments>
</file>

<file path=xl/sharedStrings.xml><?xml version="1.0" encoding="utf-8"?>
<sst xmlns="http://schemas.openxmlformats.org/spreadsheetml/2006/main" count="357" uniqueCount="222">
  <si>
    <t>Date</t>
  </si>
  <si>
    <t>Australia</t>
  </si>
  <si>
    <t>GDP: sa: 2022-23p: Non Farm</t>
  </si>
  <si>
    <t>Unit Labour Cost: Nominal: sa</t>
  </si>
  <si>
    <t>Consumer Price Index (CPI): All Groups</t>
  </si>
  <si>
    <t>CPI from 1970 Onwards</t>
  </si>
  <si>
    <t>Consumer Price Index: sa: Trimmed Mean</t>
  </si>
  <si>
    <t>GDP: sa: Imports of Goods &amp; Services</t>
  </si>
  <si>
    <t>CPI Trimmed Means Spliced</t>
  </si>
  <si>
    <t>Import Price Deflator</t>
  </si>
  <si>
    <t>Unemployment</t>
  </si>
  <si>
    <t>Covid Stringency Index</t>
  </si>
  <si>
    <t>Nominal Unit Labour Costs non-farm (s.a)</t>
  </si>
  <si>
    <t>NSA</t>
  </si>
  <si>
    <t>SA</t>
  </si>
  <si>
    <t>Unemployment Rate: Monthly: sa: Australia</t>
  </si>
  <si>
    <t>RBA Cash Rate</t>
  </si>
  <si>
    <t>SSR Spliced</t>
  </si>
  <si>
    <t>GDP: 2022-23p: sa</t>
  </si>
  <si>
    <t>Unit Labour Cost: Nominal</t>
  </si>
  <si>
    <t>JN Core CPI</t>
  </si>
  <si>
    <t>Expectations</t>
  </si>
  <si>
    <t>sa</t>
  </si>
  <si>
    <t>Labour Productivity Index: Manufacturing</t>
  </si>
  <si>
    <t>Japan</t>
  </si>
  <si>
    <t>509218357 (JGXCAZJAAAASBF)</t>
  </si>
  <si>
    <t>KR Core CPI (Excl Food &amp; Energy)</t>
  </si>
  <si>
    <t>KR Inflation Expectation</t>
  </si>
  <si>
    <t>Unemployment Rate</t>
  </si>
  <si>
    <t>Expectations - 1 Year</t>
  </si>
  <si>
    <t>Expectations - 2 Year</t>
  </si>
  <si>
    <t>New Zealand</t>
  </si>
  <si>
    <t>United States</t>
  </si>
  <si>
    <t>Oil Prices</t>
  </si>
  <si>
    <t>Import Prices</t>
  </si>
  <si>
    <t>Fed Funds</t>
  </si>
  <si>
    <t>Core PCE Forecast</t>
  </si>
  <si>
    <t>511285287 (UIKBACHAAAAMKM)</t>
  </si>
  <si>
    <t>GDP: sa: 2022-23p</t>
  </si>
  <si>
    <t>CPI Core Index</t>
  </si>
  <si>
    <t>Expectations Melb</t>
  </si>
  <si>
    <t>Expectations Union</t>
  </si>
  <si>
    <t>Expectations Combined</t>
  </si>
  <si>
    <t>Interest</t>
  </si>
  <si>
    <t>SSR</t>
  </si>
  <si>
    <t>CPI Core Inflation Forecast</t>
  </si>
  <si>
    <t>Core Core CPI Forecast</t>
  </si>
  <si>
    <t>Core CPI Forecast</t>
  </si>
  <si>
    <t>Korea</t>
  </si>
  <si>
    <t>Policy Rate</t>
  </si>
  <si>
    <t>Fred Discount Rate</t>
  </si>
  <si>
    <t>Policy Rate Spliced</t>
  </si>
  <si>
    <t>401451117 (KAZAJKBAAAARGK)</t>
  </si>
  <si>
    <t>511278087 (UAZCSDBAAADEFQ)</t>
  </si>
  <si>
    <t>511279457 (UAZCSDBAAADDME)</t>
  </si>
  <si>
    <t>511278707 (UAZCSDBAAADEIA)</t>
  </si>
  <si>
    <t>511478117 (UAZCSDBAAADKFE)</t>
  </si>
  <si>
    <t>511477397 (UAZCSDBAAADKCK)</t>
  </si>
  <si>
    <t>511477427 (UAZCSDBAAADKCN)</t>
  </si>
  <si>
    <t>511477467 (UAZCSDBAAADKCR)</t>
  </si>
  <si>
    <t>511476107 (UAZCSDBAAADJXV)</t>
  </si>
  <si>
    <t>511475387 (UAZCSDBAAADJVB)</t>
  </si>
  <si>
    <t>511475417 (UAZCSDBAAADJVE)</t>
  </si>
  <si>
    <t>511475457 (UAZCSDBAAADJVI)</t>
  </si>
  <si>
    <t>Current Import Prices</t>
  </si>
  <si>
    <t>Real Import Prices</t>
  </si>
  <si>
    <t>Import Prices Less etc,</t>
  </si>
  <si>
    <t>FT: saar: Imports: Goods (United States)</t>
  </si>
  <si>
    <t>FT: saar: Imports: Nonpetroleum Goods (United States)</t>
  </si>
  <si>
    <t>FT: saar: Imp: Gds: CPG: Computers, Peripherals &amp; Parts (CP) (United States)</t>
  </si>
  <si>
    <t>FT: saar: Imp: Gds: CPG: Others (United States)</t>
  </si>
  <si>
    <t>FT: saar: Imp: Gds: CPG: Oth: Semiconductors &amp; Related Devices (United States)</t>
  </si>
  <si>
    <t>FT: PI: sa: Imports: Goods (United States)</t>
  </si>
  <si>
    <t>FT: PI: sa: Imports: Nonpetroleum Goods (United States)</t>
  </si>
  <si>
    <t>FT: PI: sa: Imports: Goods: CPG: Computers, Peripherals &amp; Parts (CP) (United States)</t>
  </si>
  <si>
    <t>FT: PI: sa: Imports: Goods: CPG: Other (United States)</t>
  </si>
  <si>
    <t>FT: PI: sa: Imports: Goods: CPG: Oth: Semiconductors &amp; Rel Devices (United States)</t>
  </si>
  <si>
    <t>528868767 (KAZAJKBAAAATPK)</t>
  </si>
  <si>
    <t>Labour Cost Index</t>
  </si>
  <si>
    <t>GDP: 2009-10p: Chain-Volume: sa: Imports of Goods and Services</t>
  </si>
  <si>
    <t>GDP: sa: Imports of Goods and Services</t>
  </si>
  <si>
    <t>Unemployment Rate: sa</t>
  </si>
  <si>
    <t>Gross Domestic Product (GDP): 2015p: sa</t>
  </si>
  <si>
    <t>FT: saar: Imports: Nonpetroleum Goods</t>
  </si>
  <si>
    <t>FT: saar: Imp: Gds: CPG: Computers, Peripherals &amp; Parts (CP)</t>
  </si>
  <si>
    <t>FT: saar: Imp: Gds: CPG: Others</t>
  </si>
  <si>
    <t>FT: saar: Imp: Gds: CPG: Oth: Semiconductors &amp; Related Devices</t>
  </si>
  <si>
    <t>FT: PI: sa: Imports: Nonpetroleum Goods</t>
  </si>
  <si>
    <t>FT: PI: sa: Imports: Goods: CPG: Computers, Peripherals &amp; Parts (CP)</t>
  </si>
  <si>
    <t>FT: PI: sa: Imports: Goods: CPG: Other</t>
  </si>
  <si>
    <t>FT: PI: sa: Imports: Goods: CPG: Oth: Semiconductors &amp; Rel Devices</t>
  </si>
  <si>
    <t>Labour Productivity Index (LPI): Manufacturing (Mfg)</t>
  </si>
  <si>
    <t>Policy Rate: Month End: United States: Federal Funds Rate</t>
  </si>
  <si>
    <t>PCE: PI: sa: excl Food &amp; Energy</t>
  </si>
  <si>
    <t>Consumer Price Index: sa</t>
  </si>
  <si>
    <t>Tax</t>
  </si>
  <si>
    <t xml:space="preserve">Tax Adjusted </t>
  </si>
  <si>
    <t>CPI All Excl Food and Energy</t>
  </si>
  <si>
    <t>Index</t>
  </si>
  <si>
    <t>Sa</t>
  </si>
  <si>
    <t>sa tax adj</t>
  </si>
  <si>
    <t>JN Headline</t>
  </si>
  <si>
    <t>Core Core CPI Forecst</t>
  </si>
  <si>
    <t>JN Core Core CPI</t>
  </si>
  <si>
    <t>Unit Labour Cost Index (ULI): Manufacturing</t>
  </si>
  <si>
    <t>GDP: 2020p: sa: Imports of Goods &amp; Services</t>
  </si>
  <si>
    <t>193656302 (KGYCAF)</t>
  </si>
  <si>
    <t>537033597 (KGYEACXAAAARDE)</t>
  </si>
  <si>
    <t>528868727 (KAZAJKBAAAATTI)</t>
  </si>
  <si>
    <t>354239117 (KAZAJKBAAAAAGA)</t>
  </si>
  <si>
    <t>Policy Rate: Month End: Base Rate: Bank of Korea</t>
  </si>
  <si>
    <t>30189201 (KMFC)</t>
  </si>
  <si>
    <t>(DC)OxCGRT: Stringency Index: New Zealand</t>
  </si>
  <si>
    <t>(DC)OxCGRT: Stringency Index: Japan</t>
  </si>
  <si>
    <t>(DC)OxCGRT: Stringency Index: South Korea</t>
  </si>
  <si>
    <t>(DC)OxCGRT: Stringency Index: United States</t>
  </si>
  <si>
    <t>353772902 (KGYEAC)</t>
  </si>
  <si>
    <t>511475277 (UAZCSDBAAADJUQ)</t>
  </si>
  <si>
    <t>WCA sa - don’t drag down!</t>
  </si>
  <si>
    <t>CPI Core Inflation Annualised</t>
  </si>
  <si>
    <t>CPI Core Moving Average</t>
  </si>
  <si>
    <t>Japan Inflation YoY</t>
  </si>
  <si>
    <t>Core+2</t>
  </si>
  <si>
    <t>Core CPI History</t>
  </si>
  <si>
    <t>Core Core CPI History</t>
  </si>
  <si>
    <t>Gross Domestic Product: Seasonally Adjusted (sa) (Japan)</t>
  </si>
  <si>
    <t>nsa</t>
  </si>
  <si>
    <t>81204101 (JAKX)</t>
  </si>
  <si>
    <t xml:space="preserve">Nominal </t>
  </si>
  <si>
    <t>(DC)GDP: 2000p: sa</t>
  </si>
  <si>
    <t>SA - don’t drag down</t>
  </si>
  <si>
    <t>CPI Core Forecast</t>
  </si>
  <si>
    <t>Inflation Average</t>
  </si>
  <si>
    <t xml:space="preserve">CPI Core Inflation </t>
  </si>
  <si>
    <t>KR CPI Headline</t>
  </si>
  <si>
    <t>SG Core CPI</t>
  </si>
  <si>
    <t>Singapore</t>
  </si>
  <si>
    <t>383937127 (SAZGAAAAAAAALZ)</t>
  </si>
  <si>
    <t>414324517 (SAZGAAAAAAABMX)</t>
  </si>
  <si>
    <t>414337237 (SAZGAAAAAAABQZ)</t>
  </si>
  <si>
    <t>479914577 (SAZGAAAAAAACOB)</t>
  </si>
  <si>
    <t>Core CPI</t>
  </si>
  <si>
    <t>GDP: 2015p: Import of Goods &amp; Services</t>
  </si>
  <si>
    <t>GDP: 2015p: sa: Import of Goods &amp; Services</t>
  </si>
  <si>
    <t>Unit Labour Cost of Overall Economy: 2015=100</t>
  </si>
  <si>
    <t>(DC)OxCGRT: Stringency Index: Singapore</t>
  </si>
  <si>
    <t>Taiwan</t>
  </si>
  <si>
    <t>530108807 (WABNAA)</t>
  </si>
  <si>
    <t>45972101 (WMAD)</t>
  </si>
  <si>
    <t>530154257 (WABRAAE)</t>
  </si>
  <si>
    <t>503425687 (WIHJA)</t>
  </si>
  <si>
    <t>508773667 (WGVTAA)</t>
  </si>
  <si>
    <t>GDP 2021p</t>
  </si>
  <si>
    <t>CPI Headline</t>
  </si>
  <si>
    <t>Core CPI Inflation Forecast</t>
  </si>
  <si>
    <t>Headline CPI Inflation Forecast</t>
  </si>
  <si>
    <t>Unit Labour Costs</t>
  </si>
  <si>
    <t>CPI Headline Inflation</t>
  </si>
  <si>
    <t>CPI Core Inflation</t>
  </si>
  <si>
    <t>WTI Oil</t>
  </si>
  <si>
    <t>WTI Oil Inflation</t>
  </si>
  <si>
    <t>CPI</t>
  </si>
  <si>
    <t>Unit labour costs</t>
  </si>
  <si>
    <t>Policy rate</t>
  </si>
  <si>
    <t>Headline CPI Forecast</t>
  </si>
  <si>
    <t>Michigan Expectations</t>
  </si>
  <si>
    <t>Michigan Inflation Expectations</t>
  </si>
  <si>
    <t>Gross Domestic Product: 2017p: saar (United States)</t>
  </si>
  <si>
    <t>PCE Core</t>
  </si>
  <si>
    <t>PCE Core Inflation</t>
  </si>
  <si>
    <t>Expectations (PCE Core Inflation Average)</t>
  </si>
  <si>
    <t>PCE Core Forecast</t>
  </si>
  <si>
    <t>GDP: 2017p: saar: NE: Imports</t>
  </si>
  <si>
    <t>GDP: saar: NE: Imports</t>
  </si>
  <si>
    <t>521985837 (UGTEWBAAAABBJO)</t>
  </si>
  <si>
    <t>511279937 (UAZCSDBAAADDOA)</t>
  </si>
  <si>
    <t>511278697 (UAZCSDBAAADEHZ)</t>
  </si>
  <si>
    <t>CDM Import Price Deflator</t>
  </si>
  <si>
    <t>Fred Import Price Deflator</t>
  </si>
  <si>
    <t>Domestic Demand</t>
  </si>
  <si>
    <t>Domestic Demand Less Inventories</t>
  </si>
  <si>
    <t>Core Inflation Forcast</t>
  </si>
  <si>
    <t>Core CPI Index Spliced - sa -GST Adjusted</t>
  </si>
  <si>
    <t>Smog Output Gap</t>
  </si>
  <si>
    <t>RBNZ Cash Rate</t>
  </si>
  <si>
    <t>RBNZ Output Gap</t>
  </si>
  <si>
    <t>Covid Stringency 2</t>
  </si>
  <si>
    <t>GDP Forecast</t>
  </si>
  <si>
    <t>Reference year: 2011-12</t>
  </si>
  <si>
    <t>Real GDP</t>
  </si>
  <si>
    <t>RBI Repo Rate</t>
  </si>
  <si>
    <t>Headline CPI</t>
  </si>
  <si>
    <t>Headline Inflation</t>
  </si>
  <si>
    <t>YoY (%)</t>
  </si>
  <si>
    <t>Covid</t>
  </si>
  <si>
    <t>Inflation Expectations</t>
  </si>
  <si>
    <t>Bias adjusted and spliced</t>
  </si>
  <si>
    <t>India</t>
  </si>
  <si>
    <t>413887677 (ISAAAALNAAAAYX)</t>
  </si>
  <si>
    <t xml:space="preserve">Professional Forecasters Current Inflation Expectations Mean </t>
  </si>
  <si>
    <t>3 month Average</t>
  </si>
  <si>
    <t>%</t>
  </si>
  <si>
    <t>sa - Don't Drag Down!</t>
  </si>
  <si>
    <t>Thailand</t>
  </si>
  <si>
    <t>367505847 (TAZZNAAAAAAACP)</t>
  </si>
  <si>
    <t>sa - don't pull down</t>
  </si>
  <si>
    <t>Flood Dummy</t>
  </si>
  <si>
    <t>GFC Dummy</t>
  </si>
  <si>
    <t>Simple Covid Dummy</t>
  </si>
  <si>
    <t>SMOG Output Gap</t>
  </si>
  <si>
    <t>Real GNI (s.a.)</t>
  </si>
  <si>
    <t>676288387 (JAYAIDAAAABKZF)</t>
  </si>
  <si>
    <t>676290657 (JAYAIDAAAABLIX)</t>
  </si>
  <si>
    <t>676290437 (JAYAIDAAAABLHH)</t>
  </si>
  <si>
    <t>Real GDP: 2020p</t>
  </si>
  <si>
    <t>Linked</t>
  </si>
  <si>
    <t>PCE Core Forecast YOY</t>
  </si>
  <si>
    <t xml:space="preserve">CPI Core Forecast % </t>
  </si>
  <si>
    <t xml:space="preserve">ImPl </t>
  </si>
  <si>
    <t>Import Price Index (ImPI): Won Basis. 527266157 (KIXYABTAAABDZM)</t>
  </si>
  <si>
    <t xml:space="preserve"> </t>
  </si>
  <si>
    <t>ImPl QOQ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</si>
</sst>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mm"/>
    <numFmt numFmtId="165" formatCode="mm/yyyy"/>
    <numFmt numFmtId="166" formatCode="\ [$]m/yyyy"/>
    <numFmt numFmtId="167" formatCode="0.0"/>
    <numFmt numFmtId="168" formatCode="0.000000"/>
    <numFmt numFmtId="169" formatCode="#,##0.0"/>
    <numFmt numFmtId="170" formatCode="0.0000"/>
    <numFmt numFmtId="171" formatCode="m/yyyy"/>
    <numFmt numFmtId="172" formatCode="0.000"/>
  </numFmts>
  <fonts count="1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"/>
      <family val="2"/>
    </font>
    <font>
      <sz val="11"/>
      <color theme="1"/>
      <name val="Aptos"/>
      <family val="2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theme="1"/>
      <name val="Calibri"/>
      <family val="2"/>
    </font>
    <font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ED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2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7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0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3" fillId="3" borderId="0" xfId="0" applyFont="1" applyFill="1"/>
    <xf numFmtId="1" fontId="3" fillId="3" borderId="0" xfId="0" applyNumberFormat="1" applyFont="1" applyFill="1"/>
    <xf numFmtId="166" fontId="1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3" fillId="3" borderId="0" xfId="0" applyNumberFormat="1" applyFont="1" applyFill="1"/>
    <xf numFmtId="166" fontId="0" fillId="0" borderId="0" xfId="0" applyNumberFormat="1"/>
    <xf numFmtId="167" fontId="0" fillId="0" borderId="0" xfId="0" applyNumberFormat="1" applyAlignment="1">
      <alignment horizontal="right" wrapText="1"/>
    </xf>
    <xf numFmtId="1" fontId="9" fillId="0" borderId="0" xfId="0" applyNumberFormat="1" applyFont="1"/>
    <xf numFmtId="1" fontId="10" fillId="0" borderId="0" xfId="0" applyNumberFormat="1" applyFont="1"/>
    <xf numFmtId="167" fontId="0" fillId="0" borderId="0" xfId="0" applyNumberFormat="1" applyAlignment="1">
      <alignment horizontal="right"/>
    </xf>
    <xf numFmtId="167" fontId="10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169" fontId="9" fillId="0" borderId="0" xfId="0" applyNumberFormat="1" applyFont="1"/>
    <xf numFmtId="169" fontId="0" fillId="0" borderId="0" xfId="0" applyNumberFormat="1"/>
    <xf numFmtId="14" fontId="0" fillId="0" borderId="0" xfId="0" applyNumberFormat="1" applyAlignment="1">
      <alignment horizontal="right"/>
    </xf>
    <xf numFmtId="0" fontId="9" fillId="0" borderId="0" xfId="0" applyFont="1"/>
    <xf numFmtId="167" fontId="10" fillId="0" borderId="0" xfId="0" applyNumberFormat="1" applyFont="1"/>
    <xf numFmtId="170" fontId="0" fillId="0" borderId="0" xfId="0" applyNumberFormat="1"/>
    <xf numFmtId="4" fontId="0" fillId="0" borderId="0" xfId="0" applyNumberFormat="1"/>
    <xf numFmtId="3" fontId="4" fillId="0" borderId="0" xfId="0" applyNumberFormat="1" applyFont="1"/>
    <xf numFmtId="3" fontId="14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7" fontId="9" fillId="0" borderId="0" xfId="0" applyNumberFormat="1" applyFont="1"/>
    <xf numFmtId="164" fontId="11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7" fontId="3" fillId="0" borderId="0" xfId="0" applyNumberFormat="1" applyFont="1"/>
    <xf numFmtId="43" fontId="0" fillId="0" borderId="0" xfId="3" applyFont="1"/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4" borderId="0" xfId="0" applyFill="1" applyAlignment="1">
      <alignment wrapText="1"/>
    </xf>
    <xf numFmtId="10" fontId="0" fillId="0" borderId="0" xfId="5" applyNumberFormat="1" applyFont="1"/>
    <xf numFmtId="2" fontId="10" fillId="0" borderId="0" xfId="0" applyNumberFormat="1" applyFont="1"/>
    <xf numFmtId="14" fontId="13" fillId="0" borderId="0" xfId="0" applyNumberFormat="1" applyFont="1" applyAlignment="1">
      <alignment horizontal="center" vertical="center" wrapText="1"/>
    </xf>
    <xf numFmtId="2" fontId="12" fillId="0" borderId="0" xfId="2" applyNumberFormat="1" applyAlignment="1">
      <alignment horizontal="center"/>
    </xf>
    <xf numFmtId="0" fontId="3" fillId="3" borderId="0" xfId="1" applyFont="1" applyFill="1" applyAlignment="1">
      <alignment horizontal="center" vertical="center" wrapText="1"/>
    </xf>
    <xf numFmtId="0" fontId="0" fillId="3" borderId="0" xfId="0" applyFill="1"/>
    <xf numFmtId="1" fontId="3" fillId="3" borderId="0" xfId="1" applyNumberFormat="1" applyFont="1" applyFill="1"/>
    <xf numFmtId="0" fontId="3" fillId="3" borderId="0" xfId="0" applyFont="1" applyFill="1" applyAlignment="1">
      <alignment horizontal="center" vertical="center" wrapText="1"/>
    </xf>
    <xf numFmtId="168" fontId="0" fillId="3" borderId="0" xfId="0" applyNumberFormat="1" applyFill="1"/>
    <xf numFmtId="1" fontId="0" fillId="3" borderId="0" xfId="0" applyNumberFormat="1" applyFill="1"/>
    <xf numFmtId="0" fontId="10" fillId="0" borderId="0" xfId="0" applyFont="1"/>
    <xf numFmtId="171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71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wrapText="1"/>
    </xf>
    <xf numFmtId="172" fontId="0" fillId="3" borderId="0" xfId="0" applyNumberFormat="1" applyFill="1"/>
    <xf numFmtId="172" fontId="0" fillId="0" borderId="0" xfId="0" applyNumberFormat="1"/>
    <xf numFmtId="2" fontId="16" fillId="0" borderId="0" xfId="0" applyNumberFormat="1" applyFont="1"/>
    <xf numFmtId="1" fontId="16" fillId="0" borderId="0" xfId="0" applyNumberFormat="1" applyFont="1"/>
  </cellXfs>
  <cellStyles count="6">
    <cellStyle name="Comma" xfId="3" builtinId="3"/>
    <cellStyle name="Comma 2" xfId="4" xr:uid="{5285D8D8-08F3-40CE-B8CE-A0009784EC75}"/>
    <cellStyle name="Good" xfId="1" builtinId="26"/>
    <cellStyle name="Normal" xfId="0" builtinId="0"/>
    <cellStyle name="Normal 2" xfId="2" xr:uid="{1617630F-80E2-46BB-A887-14830FC7484D}"/>
    <cellStyle name="Percent" xfId="5" builtinId="5"/>
  </cellStyles>
  <dxfs count="137"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numFmt numFmtId="173" formatCode="#,##0.0000"/>
    </dxf>
    <dxf>
      <numFmt numFmtId="173" formatCode="#,##0.0000"/>
    </dxf>
    <dxf>
      <font>
        <color rgb="FF000000"/>
      </font>
    </dxf>
    <dxf>
      <font>
        <color rgb="FFFF0000"/>
      </font>
    </dxf>
    <dxf>
      <numFmt numFmtId="174" formatCode="#,##0.000"/>
    </dxf>
    <dxf>
      <numFmt numFmtId="174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FF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FF0000"/>
      </font>
    </dxf>
    <dxf>
      <font>
        <color rgb="FF000000"/>
      </font>
    </dxf>
    <dxf>
      <numFmt numFmtId="169" formatCode="#,##0.0"/>
    </dxf>
    <dxf>
      <numFmt numFmtId="169" formatCode="#,##0.0"/>
    </dxf>
    <dxf>
      <font>
        <color rgb="FF00800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ta%20Inputs.xlsx" TargetMode="External"/><Relationship Id="rId2" Type="http://schemas.openxmlformats.org/officeDocument/2006/relationships/externalLinkPath" Target="file:///C:\Users\micha\Desktop\Stats%20Research\Macro%20Work\Data%20Inputs.xlsx" TargetMode="External"/><Relationship Id="rId1" Type="http://schemas.openxmlformats.org/officeDocument/2006/relationships/externalLinkPath" Target="/Users/micha/Desktop/Stats%20Research/Macro%20Work/Data%20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archive/EViews/LW%20Model%20Basis/KR/Archive/LW_KR_Inputs%20-%20Archived.xlsx" TargetMode="External"/><Relationship Id="rId2" Type="http://schemas.openxmlformats.org/officeDocument/2006/relationships/externalLinkPath" Target="file:///C:\Users\micha\Desktop\Stats%20Research\Macro%20Work\Interest%20Rates\.archive\EViews\LW%20Model%20Basis\KR\Archive\LW_KR_Inputs%20-%20Archived.xlsx" TargetMode="External"/><Relationship Id="rId1" Type="http://schemas.openxmlformats.org/officeDocument/2006/relationships/externalLinkPath" Target="/Users/micha/Desktop/Stats%20Research/Macro%20Work/Interest%20Rates/.archive/EViews/LW%20Model%20Basis/KR/Archive/LW_KR_Inputs%20-%20Archiv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archive/Summaries/NZ%20-%20Summary.xlsx" TargetMode="External"/><Relationship Id="rId2" Type="http://schemas.openxmlformats.org/officeDocument/2006/relationships/externalLinkPath" Target="file:///C:\Users\micha\Desktop\Stats%20Research\Macro%20Work\Interest%20Rates\.archive\Summaries\NZ%20-%20Summary.xlsx" TargetMode="External"/><Relationship Id="rId1" Type="http://schemas.openxmlformats.org/officeDocument/2006/relationships/externalLinkPath" Target="/Users/micha/Desktop/Stats%20Research/Macro%20Work/Interest%20Rates/.archive/Summaries/NZ%20-%20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archive/Summaries/US%20-%20Summary.xlsx" TargetMode="External"/><Relationship Id="rId2" Type="http://schemas.openxmlformats.org/officeDocument/2006/relationships/externalLinkPath" Target="file:///C:\Users\micha\Desktop\Stats%20Research\Macro%20Work\Interest%20Rates\.archive\Summaries\US%20-%20Summary.xlsx" TargetMode="External"/><Relationship Id="rId1" Type="http://schemas.openxmlformats.org/officeDocument/2006/relationships/externalLinkPath" Target="/Users/micha/Desktop/Stats%20Research/Macro%20Work/Interest%20Rates/.archive/Summaries/US%20-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Inflation"/>
      <sheetName val="US"/>
      <sheetName val="US - PCE"/>
      <sheetName val="UK"/>
      <sheetName val="UK-Q"/>
      <sheetName val="EU"/>
      <sheetName val="FR"/>
      <sheetName val="GR"/>
      <sheetName val="JN-M"/>
      <sheetName val="JN"/>
      <sheetName val="JN-Q"/>
      <sheetName val="IN"/>
      <sheetName val="IN (New)"/>
      <sheetName val="KR"/>
      <sheetName val="TW"/>
      <sheetName val="TW-Q"/>
      <sheetName val="SG"/>
      <sheetName val="SG-Q"/>
      <sheetName val="TH"/>
      <sheetName val="VN"/>
      <sheetName val="VN-Q"/>
      <sheetName val="AU"/>
      <sheetName val="AU-M"/>
      <sheetName val="NZ"/>
      <sheetName val="NZ-M"/>
      <sheetName val="NZ-W"/>
      <sheetName val="IN-Q"/>
      <sheetName val="IN-M"/>
      <sheetName val="IDN"/>
      <sheetName val="CPI Ex Fuel - M"/>
      <sheetName val="CPI Ex Fuel - Q"/>
      <sheetName val="Stages"/>
      <sheetName val="Stages - Price Shock"/>
      <sheetName val="Stage2-Loadings"/>
      <sheetName val="Covid"/>
      <sheetName val="Stage2 Archive"/>
      <sheetName val="weekly fuel"/>
      <sheetName val="O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5">
          <cell r="C55">
            <v>1.5</v>
          </cell>
        </row>
        <row r="56">
          <cell r="C56">
            <v>1.5</v>
          </cell>
        </row>
        <row r="57">
          <cell r="C57">
            <v>1.5</v>
          </cell>
        </row>
        <row r="58">
          <cell r="C58">
            <v>1.4</v>
          </cell>
        </row>
        <row r="59">
          <cell r="C59">
            <v>1.4</v>
          </cell>
        </row>
        <row r="60">
          <cell r="C60">
            <v>1.4</v>
          </cell>
        </row>
        <row r="61">
          <cell r="C61">
            <v>1.2</v>
          </cell>
        </row>
        <row r="62">
          <cell r="C62">
            <v>1</v>
          </cell>
        </row>
        <row r="63">
          <cell r="C63">
            <v>0.8</v>
          </cell>
        </row>
        <row r="64">
          <cell r="C64">
            <v>0.7</v>
          </cell>
        </row>
        <row r="65">
          <cell r="C65">
            <v>0.6</v>
          </cell>
        </row>
        <row r="66">
          <cell r="C66">
            <v>0.7</v>
          </cell>
        </row>
        <row r="67">
          <cell r="C67">
            <v>0.7</v>
          </cell>
        </row>
        <row r="68">
          <cell r="C68">
            <v>0.8</v>
          </cell>
        </row>
        <row r="69">
          <cell r="C69">
            <v>0.7</v>
          </cell>
        </row>
        <row r="70">
          <cell r="C70">
            <v>0.8</v>
          </cell>
        </row>
        <row r="71">
          <cell r="C71">
            <v>0.8</v>
          </cell>
        </row>
        <row r="72">
          <cell r="C72">
            <v>0.9</v>
          </cell>
        </row>
        <row r="73">
          <cell r="C73">
            <v>0.8</v>
          </cell>
        </row>
        <row r="74">
          <cell r="C74">
            <v>0.9</v>
          </cell>
        </row>
        <row r="75">
          <cell r="C75">
            <v>0.9</v>
          </cell>
        </row>
        <row r="76">
          <cell r="C76">
            <v>0.9</v>
          </cell>
        </row>
        <row r="77">
          <cell r="C77">
            <v>0.9</v>
          </cell>
        </row>
        <row r="78">
          <cell r="C78">
            <v>0.8</v>
          </cell>
        </row>
        <row r="79">
          <cell r="C79">
            <v>0.5</v>
          </cell>
        </row>
        <row r="80">
          <cell r="C80">
            <v>0.3</v>
          </cell>
        </row>
        <row r="81">
          <cell r="C81">
            <v>0.3</v>
          </cell>
        </row>
        <row r="82">
          <cell r="C82">
            <v>0.3</v>
          </cell>
        </row>
        <row r="83">
          <cell r="C83">
            <v>0.4</v>
          </cell>
        </row>
        <row r="84">
          <cell r="C84">
            <v>0.6</v>
          </cell>
        </row>
        <row r="85">
          <cell r="C85">
            <v>0.7</v>
          </cell>
        </row>
        <row r="86">
          <cell r="C86">
            <v>1.1000000000000001</v>
          </cell>
        </row>
        <row r="87">
          <cell r="C87">
            <v>1.8</v>
          </cell>
        </row>
        <row r="88">
          <cell r="C88">
            <v>2.4</v>
          </cell>
        </row>
        <row r="89">
          <cell r="C89">
            <v>2.6</v>
          </cell>
        </row>
        <row r="90">
          <cell r="C90">
            <v>2.7</v>
          </cell>
        </row>
        <row r="91">
          <cell r="C91">
            <v>2.8</v>
          </cell>
        </row>
        <row r="92">
          <cell r="C92">
            <v>2.6</v>
          </cell>
        </row>
        <row r="93">
          <cell r="C93">
            <v>2.5</v>
          </cell>
        </row>
        <row r="94">
          <cell r="C94">
            <v>2.4</v>
          </cell>
        </row>
        <row r="95">
          <cell r="C95">
            <v>2.4</v>
          </cell>
        </row>
        <row r="96">
          <cell r="C96">
            <v>2.4</v>
          </cell>
        </row>
        <row r="97">
          <cell r="C97">
            <v>2.4</v>
          </cell>
        </row>
        <row r="98">
          <cell r="C98">
            <v>2.4</v>
          </cell>
        </row>
        <row r="99">
          <cell r="C99">
            <v>2.5</v>
          </cell>
        </row>
        <row r="100">
          <cell r="C100">
            <v>2.4</v>
          </cell>
        </row>
        <row r="101">
          <cell r="C101">
            <v>2.4</v>
          </cell>
        </row>
        <row r="102">
          <cell r="C102">
            <v>2.4</v>
          </cell>
        </row>
        <row r="103">
          <cell r="C103">
            <v>2.6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DM Covid Daily"/>
      <sheetName val="CDM Quarterly"/>
      <sheetName val="CDM Monthly"/>
      <sheetName val="Monthly"/>
      <sheetName val="Quarterly Convert"/>
      <sheetName val="Final Inputs"/>
    </sheetNames>
    <sheetDataSet>
      <sheetData sheetId="0"/>
      <sheetData sheetId="1"/>
      <sheetData sheetId="2">
        <row r="124">
          <cell r="C124">
            <v>17.4119578874488</v>
          </cell>
        </row>
        <row r="125">
          <cell r="C125">
            <v>17.280306490376098</v>
          </cell>
        </row>
        <row r="126">
          <cell r="C126">
            <v>17.0091680800743</v>
          </cell>
        </row>
        <row r="127">
          <cell r="C127">
            <v>16.733484133116999</v>
          </cell>
        </row>
        <row r="128">
          <cell r="C128">
            <v>16.572063916665201</v>
          </cell>
        </row>
        <row r="129">
          <cell r="C129">
            <v>16.587980477935002</v>
          </cell>
        </row>
        <row r="130">
          <cell r="C130">
            <v>16.567131563341199</v>
          </cell>
        </row>
        <row r="131">
          <cell r="C131">
            <v>16.769026145725999</v>
          </cell>
        </row>
        <row r="132">
          <cell r="C132">
            <v>16.746245281994401</v>
          </cell>
        </row>
        <row r="133">
          <cell r="C133">
            <v>16.693063070330499</v>
          </cell>
        </row>
        <row r="134">
          <cell r="C134">
            <v>16.810561649622901</v>
          </cell>
        </row>
        <row r="135">
          <cell r="C135">
            <v>16.703119073899099</v>
          </cell>
        </row>
        <row r="136">
          <cell r="C136">
            <v>16.447537669287001</v>
          </cell>
        </row>
        <row r="137">
          <cell r="C137">
            <v>16.499586665190701</v>
          </cell>
        </row>
        <row r="138">
          <cell r="C138">
            <v>16.693990246629799</v>
          </cell>
        </row>
        <row r="139">
          <cell r="C139">
            <v>16.826375996280898</v>
          </cell>
        </row>
        <row r="140">
          <cell r="C140">
            <v>17.070325864510501</v>
          </cell>
        </row>
        <row r="141">
          <cell r="C141">
            <v>17.267308709759799</v>
          </cell>
        </row>
        <row r="142">
          <cell r="C142">
            <v>17.438408564204899</v>
          </cell>
        </row>
        <row r="143">
          <cell r="C143">
            <v>17.673699037598201</v>
          </cell>
        </row>
        <row r="144">
          <cell r="C144">
            <v>17.988541346723501</v>
          </cell>
        </row>
        <row r="145">
          <cell r="C145">
            <v>18.082158808487499</v>
          </cell>
        </row>
        <row r="146">
          <cell r="C146">
            <v>18.0906339971615</v>
          </cell>
        </row>
        <row r="147">
          <cell r="C147">
            <v>17.8852367590139</v>
          </cell>
        </row>
        <row r="148">
          <cell r="C148">
            <v>17.556107604549599</v>
          </cell>
        </row>
        <row r="149">
          <cell r="C149">
            <v>17.468751902346799</v>
          </cell>
        </row>
        <row r="150">
          <cell r="C150">
            <v>17.281834885548701</v>
          </cell>
        </row>
        <row r="151">
          <cell r="C151">
            <v>17.394576213078999</v>
          </cell>
        </row>
        <row r="152">
          <cell r="C152">
            <v>17.5014728788918</v>
          </cell>
        </row>
        <row r="153">
          <cell r="C153">
            <v>17.429043383157001</v>
          </cell>
        </row>
        <row r="154">
          <cell r="C154">
            <v>17.598747924158399</v>
          </cell>
        </row>
        <row r="155">
          <cell r="C155">
            <v>17.5263154860288</v>
          </cell>
        </row>
        <row r="156">
          <cell r="C156">
            <v>17.5701811306227</v>
          </cell>
        </row>
        <row r="157">
          <cell r="C157">
            <v>17.618117589627101</v>
          </cell>
        </row>
        <row r="158">
          <cell r="C158">
            <v>17.517848688721401</v>
          </cell>
        </row>
        <row r="159">
          <cell r="C159">
            <v>17.602272043137202</v>
          </cell>
        </row>
        <row r="160">
          <cell r="C160">
            <v>17.565060825829502</v>
          </cell>
        </row>
        <row r="161">
          <cell r="C161">
            <v>17.556396437675001</v>
          </cell>
        </row>
        <row r="162">
          <cell r="C162">
            <v>17.556056267774199</v>
          </cell>
        </row>
        <row r="163">
          <cell r="C163">
            <v>17.583182744803199</v>
          </cell>
        </row>
        <row r="164">
          <cell r="C164">
            <v>17.819128405020301</v>
          </cell>
        </row>
        <row r="165">
          <cell r="C165">
            <v>18.101918805856201</v>
          </cell>
        </row>
        <row r="166">
          <cell r="C166">
            <v>18.262209357077701</v>
          </cell>
        </row>
        <row r="167">
          <cell r="C167">
            <v>18.356915857492101</v>
          </cell>
        </row>
        <row r="168">
          <cell r="C168">
            <v>18.678214637464201</v>
          </cell>
        </row>
        <row r="169">
          <cell r="C169">
            <v>19.051947714637599</v>
          </cell>
        </row>
        <row r="170">
          <cell r="C170">
            <v>19.2207891013155</v>
          </cell>
        </row>
        <row r="171">
          <cell r="C171">
            <v>19.374388151041401</v>
          </cell>
        </row>
        <row r="172">
          <cell r="C172">
            <v>19.765678261878001</v>
          </cell>
        </row>
        <row r="173">
          <cell r="C173">
            <v>20.249473733556201</v>
          </cell>
        </row>
        <row r="174">
          <cell r="C174">
            <v>20.513833798437599</v>
          </cell>
        </row>
        <row r="175">
          <cell r="C175">
            <v>21.257468405750501</v>
          </cell>
        </row>
        <row r="176">
          <cell r="C176">
            <v>21.783830745319399</v>
          </cell>
        </row>
        <row r="177">
          <cell r="C177">
            <v>22.650385172404199</v>
          </cell>
        </row>
        <row r="178">
          <cell r="C178">
            <v>24.1666963030553</v>
          </cell>
        </row>
        <row r="179">
          <cell r="C179">
            <v>24.352203032779599</v>
          </cell>
        </row>
        <row r="180">
          <cell r="C180">
            <v>24.660535347845698</v>
          </cell>
        </row>
        <row r="181">
          <cell r="C181">
            <v>25.131879344656198</v>
          </cell>
        </row>
        <row r="182">
          <cell r="C182">
            <v>26.471406845325902</v>
          </cell>
        </row>
        <row r="183">
          <cell r="C183">
            <v>26.662523688928299</v>
          </cell>
        </row>
        <row r="184">
          <cell r="C184">
            <v>29.126490472329198</v>
          </cell>
        </row>
        <row r="185">
          <cell r="C185">
            <v>33.3338625142787</v>
          </cell>
        </row>
        <row r="186">
          <cell r="C186">
            <v>33.793255979275401</v>
          </cell>
        </row>
        <row r="187">
          <cell r="C187">
            <v>34.837713876407499</v>
          </cell>
        </row>
        <row r="188">
          <cell r="C188">
            <v>35.6839515668376</v>
          </cell>
        </row>
        <row r="189">
          <cell r="C189">
            <v>36.0350058639889</v>
          </cell>
        </row>
        <row r="190">
          <cell r="C190">
            <v>36.8497824101958</v>
          </cell>
        </row>
        <row r="191">
          <cell r="C191">
            <v>38.047441776571603</v>
          </cell>
        </row>
        <row r="192">
          <cell r="C192">
            <v>39.0587153022039</v>
          </cell>
        </row>
        <row r="193">
          <cell r="C193">
            <v>39.857411986527602</v>
          </cell>
        </row>
        <row r="194">
          <cell r="C194">
            <v>42.253533246623398</v>
          </cell>
        </row>
        <row r="195">
          <cell r="C195">
            <v>42.146968001030999</v>
          </cell>
        </row>
        <row r="196">
          <cell r="C196">
            <v>42.578450775434597</v>
          </cell>
        </row>
        <row r="197">
          <cell r="C197">
            <v>42.529290845972</v>
          </cell>
        </row>
        <row r="198">
          <cell r="C198">
            <v>42.790063382919698</v>
          </cell>
        </row>
        <row r="199">
          <cell r="C199">
            <v>42.7366275943887</v>
          </cell>
        </row>
        <row r="200">
          <cell r="C200">
            <v>43.155695901933299</v>
          </cell>
        </row>
        <row r="201">
          <cell r="C201">
            <v>43.337496617917502</v>
          </cell>
        </row>
        <row r="202">
          <cell r="C202">
            <v>43.164474371348</v>
          </cell>
        </row>
        <row r="203">
          <cell r="C203">
            <v>43.139074911447501</v>
          </cell>
        </row>
        <row r="204">
          <cell r="C204">
            <v>43.415217611187501</v>
          </cell>
        </row>
        <row r="205">
          <cell r="C205">
            <v>43.365172956548903</v>
          </cell>
        </row>
        <row r="206">
          <cell r="C206">
            <v>43.148673103449603</v>
          </cell>
        </row>
        <row r="207">
          <cell r="C207">
            <v>43.118389532027699</v>
          </cell>
        </row>
        <row r="208">
          <cell r="C208">
            <v>43.098806037898697</v>
          </cell>
        </row>
        <row r="209">
          <cell r="C209">
            <v>43.190229969144902</v>
          </cell>
        </row>
        <row r="210">
          <cell r="C210">
            <v>43.2875383714888</v>
          </cell>
        </row>
        <row r="211">
          <cell r="C211">
            <v>43.5071793408719</v>
          </cell>
        </row>
        <row r="212">
          <cell r="C212">
            <v>43.527594487135303</v>
          </cell>
        </row>
        <row r="213">
          <cell r="C213">
            <v>44.327858601603303</v>
          </cell>
        </row>
        <row r="214">
          <cell r="C214">
            <v>44.419581447528401</v>
          </cell>
        </row>
        <row r="215">
          <cell r="C215">
            <v>44.257161920411598</v>
          </cell>
        </row>
        <row r="216">
          <cell r="C216">
            <v>44.239650173986497</v>
          </cell>
        </row>
        <row r="217">
          <cell r="C217">
            <v>44.280481414327703</v>
          </cell>
        </row>
        <row r="218">
          <cell r="C218">
            <v>44.031146804684901</v>
          </cell>
        </row>
        <row r="219">
          <cell r="C219">
            <v>43.8625793639698</v>
          </cell>
        </row>
        <row r="220">
          <cell r="C220">
            <v>43.632403977596397</v>
          </cell>
        </row>
        <row r="221">
          <cell r="C221">
            <v>43.848666162560001</v>
          </cell>
        </row>
        <row r="222">
          <cell r="C222">
            <v>43.757455178989098</v>
          </cell>
        </row>
        <row r="223">
          <cell r="C223">
            <v>42.8039904163995</v>
          </cell>
        </row>
        <row r="224">
          <cell r="C224">
            <v>43.155345065122503</v>
          </cell>
        </row>
        <row r="225">
          <cell r="C225">
            <v>43.686455398898502</v>
          </cell>
        </row>
        <row r="226">
          <cell r="C226">
            <v>44.449722947903801</v>
          </cell>
        </row>
        <row r="227">
          <cell r="C227">
            <v>45.026228019742497</v>
          </cell>
        </row>
        <row r="228">
          <cell r="C228">
            <v>45.683775801163399</v>
          </cell>
        </row>
        <row r="229">
          <cell r="C229">
            <v>45.719597884112297</v>
          </cell>
        </row>
        <row r="230">
          <cell r="C230">
            <v>45.958594977367802</v>
          </cell>
        </row>
        <row r="231">
          <cell r="C231">
            <v>46.185187357930403</v>
          </cell>
        </row>
        <row r="232">
          <cell r="C232">
            <v>45.801429001776903</v>
          </cell>
        </row>
        <row r="233">
          <cell r="C233">
            <v>45.6820011414598</v>
          </cell>
        </row>
        <row r="234">
          <cell r="C234">
            <v>45.873683413704001</v>
          </cell>
        </row>
        <row r="235">
          <cell r="C235">
            <v>46.0354702828133</v>
          </cell>
        </row>
        <row r="236">
          <cell r="C236">
            <v>46.648823544382701</v>
          </cell>
        </row>
        <row r="237">
          <cell r="C237">
            <v>46.672887683052203</v>
          </cell>
        </row>
        <row r="238">
          <cell r="C238">
            <v>46.752230514027502</v>
          </cell>
        </row>
        <row r="239">
          <cell r="C239">
            <v>46.649135689897399</v>
          </cell>
        </row>
        <row r="240">
          <cell r="C240">
            <v>46.428700991521403</v>
          </cell>
        </row>
        <row r="241">
          <cell r="C241">
            <v>46.453531470152498</v>
          </cell>
        </row>
        <row r="242">
          <cell r="C242">
            <v>46.207933291998501</v>
          </cell>
        </row>
        <row r="243">
          <cell r="C243">
            <v>46.351402276937499</v>
          </cell>
        </row>
        <row r="244">
          <cell r="C244">
            <v>47.039039771898999</v>
          </cell>
        </row>
        <row r="245">
          <cell r="C245">
            <v>47.110008148362901</v>
          </cell>
        </row>
        <row r="246">
          <cell r="C246">
            <v>47.437067204885899</v>
          </cell>
        </row>
        <row r="247">
          <cell r="C247">
            <v>47.771431842250898</v>
          </cell>
        </row>
        <row r="248">
          <cell r="C248">
            <v>47.974061075485402</v>
          </cell>
        </row>
        <row r="249">
          <cell r="C249">
            <v>48.056630150275502</v>
          </cell>
        </row>
        <row r="250">
          <cell r="C250">
            <v>48.096815371281203</v>
          </cell>
        </row>
        <row r="251">
          <cell r="C251">
            <v>48.316898779549</v>
          </cell>
        </row>
        <row r="252">
          <cell r="C252">
            <v>48.139435290312797</v>
          </cell>
        </row>
        <row r="253">
          <cell r="C253">
            <v>48.045059995305301</v>
          </cell>
        </row>
        <row r="254">
          <cell r="C254">
            <v>48.374819542167899</v>
          </cell>
        </row>
        <row r="255">
          <cell r="C255">
            <v>48.871148146135397</v>
          </cell>
        </row>
        <row r="256">
          <cell r="C256">
            <v>48.282759610542598</v>
          </cell>
        </row>
        <row r="257">
          <cell r="C257">
            <v>47.553365064240403</v>
          </cell>
        </row>
        <row r="258">
          <cell r="C258">
            <v>45.7751695063236</v>
          </cell>
        </row>
        <row r="259">
          <cell r="C259">
            <v>44.876578251631599</v>
          </cell>
        </row>
        <row r="260">
          <cell r="C260">
            <v>45.4882184640894</v>
          </cell>
        </row>
        <row r="261">
          <cell r="C261">
            <v>45.341755215098303</v>
          </cell>
        </row>
        <row r="262">
          <cell r="C262">
            <v>44.974749414577303</v>
          </cell>
        </row>
        <row r="263">
          <cell r="C263">
            <v>44.800694443991297</v>
          </cell>
        </row>
        <row r="264">
          <cell r="C264">
            <v>45.588582692297102</v>
          </cell>
        </row>
        <row r="265">
          <cell r="C265">
            <v>45.854121731158997</v>
          </cell>
        </row>
        <row r="266">
          <cell r="C266">
            <v>46.061445035736803</v>
          </cell>
        </row>
        <row r="267">
          <cell r="C267">
            <v>46.290139459704001</v>
          </cell>
        </row>
        <row r="268">
          <cell r="C268">
            <v>46.3449699943383</v>
          </cell>
        </row>
        <row r="269">
          <cell r="C269">
            <v>47.5499035785882</v>
          </cell>
        </row>
        <row r="270">
          <cell r="C270">
            <v>48.704354778696597</v>
          </cell>
        </row>
        <row r="271">
          <cell r="C271">
            <v>49.163289223467501</v>
          </cell>
        </row>
        <row r="272">
          <cell r="C272">
            <v>49.4447246399682</v>
          </cell>
        </row>
        <row r="273">
          <cell r="C273">
            <v>49.332243487230798</v>
          </cell>
        </row>
        <row r="274">
          <cell r="C274">
            <v>49.576029154788898</v>
          </cell>
        </row>
        <row r="275">
          <cell r="C275">
            <v>49.5127041037968</v>
          </cell>
        </row>
        <row r="276">
          <cell r="C276">
            <v>49.709409746816398</v>
          </cell>
        </row>
        <row r="277">
          <cell r="C277">
            <v>50.1336262235248</v>
          </cell>
        </row>
        <row r="278">
          <cell r="C278">
            <v>50.299471578061102</v>
          </cell>
        </row>
        <row r="279">
          <cell r="C279">
            <v>50.389793916493801</v>
          </cell>
        </row>
        <row r="280">
          <cell r="C280">
            <v>51.073788434264102</v>
          </cell>
        </row>
        <row r="281">
          <cell r="C281">
            <v>51.014002057628097</v>
          </cell>
        </row>
        <row r="282">
          <cell r="C282">
            <v>51.074872105766701</v>
          </cell>
        </row>
        <row r="283">
          <cell r="C283">
            <v>51.017829289872203</v>
          </cell>
        </row>
        <row r="284">
          <cell r="C284">
            <v>51.825465023250104</v>
          </cell>
        </row>
        <row r="285">
          <cell r="C285">
            <v>53.286268634427103</v>
          </cell>
        </row>
        <row r="286">
          <cell r="C286">
            <v>53.751559340965002</v>
          </cell>
        </row>
        <row r="287">
          <cell r="C287">
            <v>53.255957514914797</v>
          </cell>
        </row>
        <row r="288">
          <cell r="C288">
            <v>52.580124924564799</v>
          </cell>
        </row>
        <row r="289">
          <cell r="C289">
            <v>52.118465825253601</v>
          </cell>
        </row>
        <row r="290">
          <cell r="C290">
            <v>51.501722807317201</v>
          </cell>
        </row>
        <row r="291">
          <cell r="C291">
            <v>51.907687897433497</v>
          </cell>
        </row>
        <row r="292">
          <cell r="C292">
            <v>51.466563814305701</v>
          </cell>
        </row>
        <row r="293">
          <cell r="C293">
            <v>51.7489707533611</v>
          </cell>
        </row>
        <row r="294">
          <cell r="C294">
            <v>51.790319578555</v>
          </cell>
        </row>
        <row r="295">
          <cell r="C295">
            <v>51.742767032244203</v>
          </cell>
        </row>
        <row r="296">
          <cell r="C296">
            <v>51.194462040050702</v>
          </cell>
        </row>
        <row r="297">
          <cell r="C297">
            <v>50.308350681972399</v>
          </cell>
        </row>
        <row r="298">
          <cell r="C298">
            <v>49.950391113342199</v>
          </cell>
        </row>
        <row r="299">
          <cell r="C299">
            <v>49.577208993345003</v>
          </cell>
        </row>
        <row r="300">
          <cell r="C300">
            <v>49.021428419001303</v>
          </cell>
        </row>
        <row r="301">
          <cell r="C301">
            <v>48.636335274199901</v>
          </cell>
        </row>
        <row r="302">
          <cell r="C302">
            <v>48.629981522044098</v>
          </cell>
        </row>
        <row r="303">
          <cell r="C303">
            <v>47.7752809143213</v>
          </cell>
        </row>
        <row r="304">
          <cell r="C304">
            <v>47.512109600878603</v>
          </cell>
        </row>
        <row r="305">
          <cell r="C305">
            <v>47.579292094674202</v>
          </cell>
        </row>
        <row r="306">
          <cell r="C306">
            <v>47.798238087427499</v>
          </cell>
        </row>
        <row r="307">
          <cell r="C307">
            <v>48.115366757349598</v>
          </cell>
        </row>
        <row r="308">
          <cell r="C308">
            <v>47.953581881424199</v>
          </cell>
        </row>
        <row r="309">
          <cell r="C309">
            <v>47.735816893952503</v>
          </cell>
        </row>
        <row r="310">
          <cell r="C310">
            <v>47.642202298335697</v>
          </cell>
        </row>
        <row r="311">
          <cell r="C311">
            <v>48.518064697319602</v>
          </cell>
        </row>
        <row r="312">
          <cell r="C312">
            <v>51.524709048222</v>
          </cell>
        </row>
        <row r="313">
          <cell r="C313">
            <v>54.1632591128214</v>
          </cell>
        </row>
        <row r="314">
          <cell r="C314">
            <v>54.3043120709603</v>
          </cell>
        </row>
        <row r="315">
          <cell r="C315">
            <v>53.088334352023601</v>
          </cell>
        </row>
        <row r="316">
          <cell r="C316">
            <v>52.298462296130502</v>
          </cell>
        </row>
        <row r="317">
          <cell r="C317">
            <v>51.485122145256597</v>
          </cell>
        </row>
        <row r="318">
          <cell r="C318">
            <v>49.907655778512201</v>
          </cell>
        </row>
        <row r="319">
          <cell r="C319">
            <v>49.877826772016</v>
          </cell>
        </row>
        <row r="320">
          <cell r="C320">
            <v>49.6136694517756</v>
          </cell>
        </row>
        <row r="321">
          <cell r="C321">
            <v>49.1550519921676</v>
          </cell>
        </row>
        <row r="322">
          <cell r="C322">
            <v>48.6310318529165</v>
          </cell>
        </row>
        <row r="323">
          <cell r="C323">
            <v>48.563542166748803</v>
          </cell>
        </row>
        <row r="324">
          <cell r="C324">
            <v>48.587713100464001</v>
          </cell>
        </row>
        <row r="325">
          <cell r="C325">
            <v>48.922402745288402</v>
          </cell>
        </row>
        <row r="326">
          <cell r="C326">
            <v>49.3122537522163</v>
          </cell>
        </row>
        <row r="327">
          <cell r="C327">
            <v>49.543984698816097</v>
          </cell>
        </row>
        <row r="328">
          <cell r="C328">
            <v>49.546621343440002</v>
          </cell>
        </row>
        <row r="329">
          <cell r="C329">
            <v>49.7037388246695</v>
          </cell>
        </row>
        <row r="330">
          <cell r="C330">
            <v>49.495173752329997</v>
          </cell>
        </row>
        <row r="331">
          <cell r="C331">
            <v>49.959053883339998</v>
          </cell>
        </row>
        <row r="332">
          <cell r="C332">
            <v>50.339075614471099</v>
          </cell>
        </row>
        <row r="333">
          <cell r="C333">
            <v>50.857333725038899</v>
          </cell>
        </row>
        <row r="334">
          <cell r="C334">
            <v>51.334853290735403</v>
          </cell>
        </row>
        <row r="335">
          <cell r="C335">
            <v>51.323060643762297</v>
          </cell>
        </row>
        <row r="336">
          <cell r="C336">
            <v>50.882140717734003</v>
          </cell>
        </row>
        <row r="337">
          <cell r="C337">
            <v>50.734492307144897</v>
          </cell>
        </row>
        <row r="338">
          <cell r="C338">
            <v>50.528348717393897</v>
          </cell>
        </row>
        <row r="339">
          <cell r="C339">
            <v>50.339871626812503</v>
          </cell>
        </row>
        <row r="340">
          <cell r="C340">
            <v>50.822856980183502</v>
          </cell>
        </row>
        <row r="341">
          <cell r="C341">
            <v>51.1598847950075</v>
          </cell>
        </row>
        <row r="342">
          <cell r="C342">
            <v>52.2839745972028</v>
          </cell>
        </row>
        <row r="343">
          <cell r="C343">
            <v>52.630377682336501</v>
          </cell>
        </row>
        <row r="344">
          <cell r="C344">
            <v>52.916507614744297</v>
          </cell>
        </row>
        <row r="345">
          <cell r="C345">
            <v>53.074724007744898</v>
          </cell>
        </row>
        <row r="346">
          <cell r="C346">
            <v>52.822584685371602</v>
          </cell>
        </row>
        <row r="347">
          <cell r="C347">
            <v>52.767342758805697</v>
          </cell>
        </row>
        <row r="348">
          <cell r="C348">
            <v>52.352758800584901</v>
          </cell>
        </row>
        <row r="349">
          <cell r="C349">
            <v>52.407990473140401</v>
          </cell>
        </row>
        <row r="350">
          <cell r="C350">
            <v>51.978309845498899</v>
          </cell>
        </row>
        <row r="351">
          <cell r="C351">
            <v>51.388711158814402</v>
          </cell>
        </row>
        <row r="352">
          <cell r="C352">
            <v>51.1868052162759</v>
          </cell>
        </row>
        <row r="353">
          <cell r="C353">
            <v>51.964878166273699</v>
          </cell>
        </row>
        <row r="354">
          <cell r="C354">
            <v>52.368317535460598</v>
          </cell>
        </row>
        <row r="355">
          <cell r="C355">
            <v>52.500192175508801</v>
          </cell>
        </row>
        <row r="356">
          <cell r="C356">
            <v>53.246155719435997</v>
          </cell>
        </row>
        <row r="357">
          <cell r="C357">
            <v>53.899310977768799</v>
          </cell>
        </row>
        <row r="358">
          <cell r="C358">
            <v>54.952839822222302</v>
          </cell>
        </row>
        <row r="359">
          <cell r="C359">
            <v>55.981545692984398</v>
          </cell>
        </row>
        <row r="360">
          <cell r="C360">
            <v>56.0450161196243</v>
          </cell>
        </row>
        <row r="361">
          <cell r="C361">
            <v>56.049032675546897</v>
          </cell>
        </row>
        <row r="362">
          <cell r="C362">
            <v>56.583001042272798</v>
          </cell>
        </row>
        <row r="363">
          <cell r="C363">
            <v>56.622840385943697</v>
          </cell>
        </row>
        <row r="364">
          <cell r="C364">
            <v>56.737569292518202</v>
          </cell>
        </row>
        <row r="365">
          <cell r="C365">
            <v>57.495043775280401</v>
          </cell>
        </row>
        <row r="366">
          <cell r="C366">
            <v>57.770544690333601</v>
          </cell>
        </row>
        <row r="367">
          <cell r="C367">
            <v>57.992510957791801</v>
          </cell>
        </row>
        <row r="368">
          <cell r="C368">
            <v>58.273084849757403</v>
          </cell>
        </row>
        <row r="369">
          <cell r="C369">
            <v>58.070080417999002</v>
          </cell>
        </row>
        <row r="370">
          <cell r="C370">
            <v>57.825040207389698</v>
          </cell>
        </row>
        <row r="371">
          <cell r="C371">
            <v>57.5302961583035</v>
          </cell>
        </row>
        <row r="372">
          <cell r="C372">
            <v>57.668130393145297</v>
          </cell>
        </row>
        <row r="373">
          <cell r="C373">
            <v>56.878026708723901</v>
          </cell>
        </row>
        <row r="374">
          <cell r="C374">
            <v>56.428822833406798</v>
          </cell>
        </row>
        <row r="375">
          <cell r="C375">
            <v>56.0837410175195</v>
          </cell>
        </row>
        <row r="376">
          <cell r="C376">
            <v>56.380838738561401</v>
          </cell>
        </row>
        <row r="377">
          <cell r="C377">
            <v>55.682357917142603</v>
          </cell>
        </row>
        <row r="378">
          <cell r="C378">
            <v>55.152784592486398</v>
          </cell>
        </row>
        <row r="379">
          <cell r="C379">
            <v>55.861085691629697</v>
          </cell>
        </row>
        <row r="380">
          <cell r="C380">
            <v>56.263106466702403</v>
          </cell>
        </row>
        <row r="381">
          <cell r="C381">
            <v>56.816168351514499</v>
          </cell>
        </row>
        <row r="382">
          <cell r="C382">
            <v>58.594753424745697</v>
          </cell>
        </row>
        <row r="383">
          <cell r="C383">
            <v>59.215174368167702</v>
          </cell>
        </row>
        <row r="384">
          <cell r="C384">
            <v>60.044388129427297</v>
          </cell>
        </row>
        <row r="385">
          <cell r="C385">
            <v>59.980168060659402</v>
          </cell>
        </row>
        <row r="386">
          <cell r="C386">
            <v>59.984338053009701</v>
          </cell>
        </row>
        <row r="387">
          <cell r="C387">
            <v>59.6898251709422</v>
          </cell>
        </row>
        <row r="388">
          <cell r="C388">
            <v>59.952557196110902</v>
          </cell>
        </row>
        <row r="389">
          <cell r="C389">
            <v>60.169322338867097</v>
          </cell>
        </row>
        <row r="390">
          <cell r="C390">
            <v>59.359920097126498</v>
          </cell>
        </row>
        <row r="391">
          <cell r="C391">
            <v>60.331717759911101</v>
          </cell>
        </row>
        <row r="392">
          <cell r="C392">
            <v>61.518547283774602</v>
          </cell>
        </row>
        <row r="393">
          <cell r="C393">
            <v>62.115044140779197</v>
          </cell>
        </row>
        <row r="394">
          <cell r="C394">
            <v>62.036425168463502</v>
          </cell>
        </row>
        <row r="395">
          <cell r="C395">
            <v>62.087469645837899</v>
          </cell>
        </row>
        <row r="396">
          <cell r="C396">
            <v>62.3608206249163</v>
          </cell>
        </row>
        <row r="397">
          <cell r="C397">
            <v>62.681475604620097</v>
          </cell>
        </row>
        <row r="398">
          <cell r="C398">
            <v>65.518069921644894</v>
          </cell>
        </row>
        <row r="399">
          <cell r="C399">
            <v>80.7691163098103</v>
          </cell>
        </row>
        <row r="400">
          <cell r="C400">
            <v>94.551695912546407</v>
          </cell>
        </row>
        <row r="401">
          <cell r="C401">
            <v>92.691990913379001</v>
          </cell>
        </row>
        <row r="402">
          <cell r="C402">
            <v>88.428076368843406</v>
          </cell>
        </row>
        <row r="403">
          <cell r="C403">
            <v>81.020405818853405</v>
          </cell>
        </row>
        <row r="404">
          <cell r="C404">
            <v>81.1730254057385</v>
          </cell>
        </row>
        <row r="405">
          <cell r="C405">
            <v>80.894097356694004</v>
          </cell>
        </row>
        <row r="406">
          <cell r="C406">
            <v>78.694593232505696</v>
          </cell>
        </row>
        <row r="407">
          <cell r="C407">
            <v>74.493164728309395</v>
          </cell>
        </row>
        <row r="408">
          <cell r="C408">
            <v>77.109452701617101</v>
          </cell>
        </row>
        <row r="409">
          <cell r="C409">
            <v>78.406010917498506</v>
          </cell>
        </row>
        <row r="410">
          <cell r="C410">
            <v>75.446121569986502</v>
          </cell>
        </row>
        <row r="411">
          <cell r="C411">
            <v>69.339558150427393</v>
          </cell>
        </row>
        <row r="412">
          <cell r="C412">
            <v>66.616697093003197</v>
          </cell>
        </row>
        <row r="413">
          <cell r="C413">
            <v>65.197099968384094</v>
          </cell>
        </row>
        <row r="414">
          <cell r="C414">
            <v>66.647413787089604</v>
          </cell>
        </row>
        <row r="415">
          <cell r="C415">
            <v>68.714335606761693</v>
          </cell>
        </row>
        <row r="416">
          <cell r="C416">
            <v>69.693641418304196</v>
          </cell>
        </row>
        <row r="417">
          <cell r="C417">
            <v>69.196148914384906</v>
          </cell>
        </row>
        <row r="418">
          <cell r="C418">
            <v>70.913218054360399</v>
          </cell>
        </row>
        <row r="419">
          <cell r="C419">
            <v>74.176534729144905</v>
          </cell>
        </row>
        <row r="420">
          <cell r="C420">
            <v>75.1564163968591</v>
          </cell>
        </row>
        <row r="421">
          <cell r="C421">
            <v>76.874902212982803</v>
          </cell>
        </row>
        <row r="422">
          <cell r="C422">
            <v>76.915795958773799</v>
          </cell>
        </row>
        <row r="423">
          <cell r="C423">
            <v>75.016042287503495</v>
          </cell>
        </row>
        <row r="424">
          <cell r="C424">
            <v>74.956633403757806</v>
          </cell>
        </row>
        <row r="425">
          <cell r="C425">
            <v>75.496640803132607</v>
          </cell>
        </row>
        <row r="426">
          <cell r="C426">
            <v>74.544408426693195</v>
          </cell>
        </row>
        <row r="427">
          <cell r="C427">
            <v>73.2021874802535</v>
          </cell>
        </row>
        <row r="428">
          <cell r="C428">
            <v>75.499678778187999</v>
          </cell>
        </row>
        <row r="429">
          <cell r="C429">
            <v>77.337091323699397</v>
          </cell>
        </row>
        <row r="430">
          <cell r="C430">
            <v>77.596916903389697</v>
          </cell>
        </row>
        <row r="431">
          <cell r="C431">
            <v>76.818191704808996</v>
          </cell>
        </row>
        <row r="432">
          <cell r="C432">
            <v>77.889786117721002</v>
          </cell>
        </row>
        <row r="433">
          <cell r="C433">
            <v>77.8218746280712</v>
          </cell>
        </row>
        <row r="434">
          <cell r="C434">
            <v>79.857804405544002</v>
          </cell>
        </row>
        <row r="435">
          <cell r="C435">
            <v>79.502702457465503</v>
          </cell>
        </row>
        <row r="436">
          <cell r="C436">
            <v>81.568405621388493</v>
          </cell>
        </row>
        <row r="437">
          <cell r="C437">
            <v>81.107550805291297</v>
          </cell>
        </row>
        <row r="438">
          <cell r="C438">
            <v>80.538890733120198</v>
          </cell>
        </row>
        <row r="439">
          <cell r="C439">
            <v>83.134386372629095</v>
          </cell>
        </row>
        <row r="440">
          <cell r="C440">
            <v>82.271767015485906</v>
          </cell>
        </row>
        <row r="441">
          <cell r="C441">
            <v>82.287902192788096</v>
          </cell>
        </row>
        <row r="442">
          <cell r="C442">
            <v>81.337646417450003</v>
          </cell>
        </row>
        <row r="443">
          <cell r="C443">
            <v>79.709311186324399</v>
          </cell>
        </row>
        <row r="444">
          <cell r="C444">
            <v>78.339296849273694</v>
          </cell>
        </row>
        <row r="445">
          <cell r="C445">
            <v>75.903040925070897</v>
          </cell>
        </row>
        <row r="446">
          <cell r="C446">
            <v>73.4918292868701</v>
          </cell>
        </row>
        <row r="447">
          <cell r="C447">
            <v>73.084623700368397</v>
          </cell>
        </row>
        <row r="448">
          <cell r="C448">
            <v>73.187524443560307</v>
          </cell>
        </row>
        <row r="449">
          <cell r="C449">
            <v>73.992656910571299</v>
          </cell>
        </row>
        <row r="450">
          <cell r="C450">
            <v>76.115011631485103</v>
          </cell>
        </row>
        <row r="451">
          <cell r="C451">
            <v>77.748583161090394</v>
          </cell>
        </row>
        <row r="452">
          <cell r="C452">
            <v>75.302942734675995</v>
          </cell>
        </row>
        <row r="453">
          <cell r="C453">
            <v>73.468183910227197</v>
          </cell>
        </row>
        <row r="454">
          <cell r="C454">
            <v>72.548381323695196</v>
          </cell>
        </row>
        <row r="455">
          <cell r="C455">
            <v>72.805843054861896</v>
          </cell>
        </row>
        <row r="456">
          <cell r="C456">
            <v>73.852233138215595</v>
          </cell>
        </row>
        <row r="457">
          <cell r="C457">
            <v>75.620679913975593</v>
          </cell>
        </row>
        <row r="458">
          <cell r="C458">
            <v>73.713465640272105</v>
          </cell>
        </row>
        <row r="459">
          <cell r="C459">
            <v>75.277206402910906</v>
          </cell>
        </row>
        <row r="460">
          <cell r="C460">
            <v>75.211025597385799</v>
          </cell>
        </row>
        <row r="461">
          <cell r="C461">
            <v>78.092139530448804</v>
          </cell>
        </row>
        <row r="462">
          <cell r="C462">
            <v>78.561601462342907</v>
          </cell>
        </row>
        <row r="463">
          <cell r="C463">
            <v>75.208743465998893</v>
          </cell>
        </row>
        <row r="464">
          <cell r="C464">
            <v>73.362465689426102</v>
          </cell>
        </row>
        <row r="465">
          <cell r="C465">
            <v>74.361497656592107</v>
          </cell>
        </row>
        <row r="466">
          <cell r="C466">
            <v>74.435964172387202</v>
          </cell>
        </row>
        <row r="467">
          <cell r="C467">
            <v>74.255295894865597</v>
          </cell>
        </row>
        <row r="468">
          <cell r="C468">
            <v>72.585830714123105</v>
          </cell>
        </row>
        <row r="469">
          <cell r="C469">
            <v>75.014577549075</v>
          </cell>
        </row>
        <row r="470">
          <cell r="C470">
            <v>78.448435128514305</v>
          </cell>
        </row>
        <row r="471">
          <cell r="C471">
            <v>80.134956175718898</v>
          </cell>
        </row>
        <row r="472">
          <cell r="C472">
            <v>81.210409286934606</v>
          </cell>
        </row>
        <row r="473">
          <cell r="C473">
            <v>81.379939900695504</v>
          </cell>
        </row>
        <row r="474">
          <cell r="C474">
            <v>81.522156533795993</v>
          </cell>
        </row>
        <row r="475">
          <cell r="C475">
            <v>81.407451743287893</v>
          </cell>
        </row>
        <row r="476">
          <cell r="C476">
            <v>84.125661029765993</v>
          </cell>
        </row>
        <row r="477">
          <cell r="C477">
            <v>83.463569690165997</v>
          </cell>
        </row>
        <row r="478">
          <cell r="C478">
            <v>84.490851767976807</v>
          </cell>
        </row>
        <row r="479">
          <cell r="C479">
            <v>86.095282122642601</v>
          </cell>
        </row>
        <row r="480">
          <cell r="C480">
            <v>84.800136654074905</v>
          </cell>
        </row>
        <row r="481">
          <cell r="C481">
            <v>87.731982744540502</v>
          </cell>
        </row>
        <row r="482">
          <cell r="C482">
            <v>84.710417894980196</v>
          </cell>
        </row>
        <row r="483">
          <cell r="C483">
            <v>80.719488087523104</v>
          </cell>
        </row>
        <row r="484">
          <cell r="C484">
            <v>84.277648843729196</v>
          </cell>
        </row>
        <row r="485">
          <cell r="C485">
            <v>84.482267154048401</v>
          </cell>
        </row>
        <row r="486">
          <cell r="C486">
            <v>84.652042267425202</v>
          </cell>
        </row>
        <row r="487">
          <cell r="C487">
            <v>85.510892872656996</v>
          </cell>
        </row>
        <row r="488">
          <cell r="C488">
            <v>82.981755334115206</v>
          </cell>
        </row>
        <row r="489">
          <cell r="C489">
            <v>84.639995999430695</v>
          </cell>
        </row>
        <row r="490">
          <cell r="C490">
            <v>86.364420712498301</v>
          </cell>
        </row>
        <row r="491">
          <cell r="C491">
            <v>86.611610950024399</v>
          </cell>
        </row>
        <row r="492">
          <cell r="C492">
            <v>88.256899285805105</v>
          </cell>
        </row>
        <row r="493">
          <cell r="C493">
            <v>88.460298188744503</v>
          </cell>
        </row>
        <row r="494">
          <cell r="C494">
            <v>87.476864000244703</v>
          </cell>
        </row>
        <row r="495">
          <cell r="C495">
            <v>87.012199100637403</v>
          </cell>
        </row>
        <row r="496">
          <cell r="C496">
            <v>86.797477695693999</v>
          </cell>
        </row>
        <row r="497">
          <cell r="C497">
            <v>85.782165469691705</v>
          </cell>
        </row>
        <row r="498">
          <cell r="C498">
            <v>84.9387955052037</v>
          </cell>
        </row>
        <row r="499">
          <cell r="C499">
            <v>85.890323937503894</v>
          </cell>
        </row>
        <row r="500">
          <cell r="C500">
            <v>86.507289812047006</v>
          </cell>
        </row>
        <row r="501">
          <cell r="C501">
            <v>87.268380542433704</v>
          </cell>
        </row>
        <row r="502">
          <cell r="C502">
            <v>87.999072935220397</v>
          </cell>
        </row>
        <row r="503">
          <cell r="C503">
            <v>89.2717101427193</v>
          </cell>
        </row>
        <row r="504">
          <cell r="C504">
            <v>86.836549175453399</v>
          </cell>
        </row>
        <row r="505">
          <cell r="C505">
            <v>86.739564382356704</v>
          </cell>
        </row>
        <row r="506">
          <cell r="C506">
            <v>85.937231042644399</v>
          </cell>
        </row>
        <row r="507">
          <cell r="C507">
            <v>86.613533339910205</v>
          </cell>
        </row>
        <row r="508">
          <cell r="C508">
            <v>86.028808520673905</v>
          </cell>
        </row>
        <row r="509">
          <cell r="C509">
            <v>87.266250080356301</v>
          </cell>
        </row>
        <row r="510">
          <cell r="C510">
            <v>88.841073372951996</v>
          </cell>
        </row>
        <row r="511">
          <cell r="C511">
            <v>89.729880833807698</v>
          </cell>
        </row>
        <row r="512">
          <cell r="C512">
            <v>88.683798997328395</v>
          </cell>
        </row>
        <row r="513">
          <cell r="C513">
            <v>88.013605746510294</v>
          </cell>
        </row>
        <row r="514">
          <cell r="C514">
            <v>87.821522228183895</v>
          </cell>
        </row>
        <row r="515">
          <cell r="C515">
            <v>88.539352125494403</v>
          </cell>
        </row>
        <row r="516">
          <cell r="C516">
            <v>91.603443070975302</v>
          </cell>
        </row>
        <row r="517">
          <cell r="C517">
            <v>93.715041343606003</v>
          </cell>
        </row>
        <row r="518">
          <cell r="C518">
            <v>97.866218873083497</v>
          </cell>
        </row>
        <row r="519">
          <cell r="C519">
            <v>99.971008538285204</v>
          </cell>
        </row>
        <row r="520">
          <cell r="C520">
            <v>104.540318568963</v>
          </cell>
        </row>
        <row r="521">
          <cell r="C521">
            <v>106.342916009475</v>
          </cell>
        </row>
        <row r="522">
          <cell r="C522">
            <v>113.418402160355</v>
          </cell>
        </row>
        <row r="523">
          <cell r="C523">
            <v>117.86837747462999</v>
          </cell>
        </row>
        <row r="524">
          <cell r="C524">
            <v>128.19239002052299</v>
          </cell>
        </row>
        <row r="525">
          <cell r="C525">
            <v>130.66371611913399</v>
          </cell>
        </row>
        <row r="526">
          <cell r="C526">
            <v>132.447550693159</v>
          </cell>
        </row>
        <row r="527">
          <cell r="C527">
            <v>126.51062803852599</v>
          </cell>
        </row>
        <row r="528">
          <cell r="C528">
            <v>131.017242152004</v>
          </cell>
        </row>
        <row r="529">
          <cell r="C529">
            <v>138.49699584974201</v>
          </cell>
        </row>
        <row r="530">
          <cell r="C530">
            <v>129.38587668531699</v>
          </cell>
        </row>
        <row r="531">
          <cell r="C531">
            <v>122.1628329017</v>
          </cell>
        </row>
        <row r="532">
          <cell r="C532">
            <v>121.651164363243</v>
          </cell>
        </row>
        <row r="533">
          <cell r="C533">
            <v>124.99761334265899</v>
          </cell>
        </row>
        <row r="534">
          <cell r="C534">
            <v>124.837879895377</v>
          </cell>
        </row>
        <row r="535">
          <cell r="C535">
            <v>115.719025988938</v>
          </cell>
        </row>
        <row r="536">
          <cell r="C536">
            <v>110.378280868169</v>
          </cell>
        </row>
        <row r="537">
          <cell r="C537">
            <v>115.08672893740901</v>
          </cell>
        </row>
        <row r="538">
          <cell r="C538">
            <v>115.920053465058</v>
          </cell>
        </row>
        <row r="539">
          <cell r="C539">
            <v>118.018471303575</v>
          </cell>
        </row>
        <row r="540">
          <cell r="C540">
            <v>117.0306797682</v>
          </cell>
        </row>
        <row r="541">
          <cell r="C541">
            <v>117.587576158901</v>
          </cell>
        </row>
        <row r="542">
          <cell r="C542">
            <v>119.90141309469</v>
          </cell>
        </row>
        <row r="543">
          <cell r="C543">
            <v>120.179454136084</v>
          </cell>
        </row>
        <row r="544">
          <cell r="C544">
            <v>121.128016593073</v>
          </cell>
        </row>
        <row r="545">
          <cell r="C545">
            <v>119.723754010639</v>
          </cell>
        </row>
        <row r="546">
          <cell r="C546">
            <v>119.216798908437</v>
          </cell>
        </row>
        <row r="547">
          <cell r="C547">
            <v>121.137993018091</v>
          </cell>
        </row>
        <row r="548">
          <cell r="C548">
            <v>123.290316466378</v>
          </cell>
        </row>
        <row r="549">
          <cell r="C549">
            <v>125.186718557288</v>
          </cell>
        </row>
        <row r="550">
          <cell r="C550">
            <v>125.97562365997599</v>
          </cell>
        </row>
        <row r="551">
          <cell r="C551">
            <v>125.017318520736</v>
          </cell>
        </row>
        <row r="552">
          <cell r="C552">
            <v>125.994805047478</v>
          </cell>
        </row>
        <row r="553">
          <cell r="C553">
            <v>126.347818992314</v>
          </cell>
        </row>
        <row r="554">
          <cell r="C554">
            <v>129.084766782255</v>
          </cell>
        </row>
        <row r="555">
          <cell r="C555">
            <v>134.228389389093</v>
          </cell>
        </row>
        <row r="556">
          <cell r="C556">
            <v>134.652968335168</v>
          </cell>
        </row>
        <row r="557">
          <cell r="C557">
            <v>136.40865546801601</v>
          </cell>
        </row>
        <row r="558">
          <cell r="C558">
            <v>139.88160078753799</v>
          </cell>
        </row>
        <row r="559">
          <cell r="C559">
            <v>141.76555782658301</v>
          </cell>
        </row>
        <row r="560">
          <cell r="C560">
            <v>138.302005311854</v>
          </cell>
        </row>
        <row r="561">
          <cell r="C561">
            <v>136.460123504096</v>
          </cell>
        </row>
        <row r="562">
          <cell r="C562">
            <v>136.12770913749901</v>
          </cell>
        </row>
        <row r="563">
          <cell r="C563">
            <v>135.27362307147101</v>
          </cell>
        </row>
        <row r="564">
          <cell r="C564">
            <v>140.83578106042299</v>
          </cell>
        </row>
        <row r="565">
          <cell r="C565">
            <v>144.249790078773</v>
          </cell>
        </row>
        <row r="566">
          <cell r="C566">
            <v>143.10301247110101</v>
          </cell>
        </row>
        <row r="567">
          <cell r="C567">
            <v>142.38893715789601</v>
          </cell>
        </row>
        <row r="568">
          <cell r="C568">
            <v>144.612593184129</v>
          </cell>
        </row>
        <row r="569">
          <cell r="C569">
            <v>143.15907935240199</v>
          </cell>
        </row>
        <row r="570">
          <cell r="C570">
            <v>144.17672796557599</v>
          </cell>
        </row>
        <row r="571">
          <cell r="C571">
            <v>143.65347982986</v>
          </cell>
        </row>
        <row r="572">
          <cell r="C572">
            <v>141.32478104226701</v>
          </cell>
        </row>
        <row r="573">
          <cell r="C573">
            <v>135.19065080361401</v>
          </cell>
        </row>
        <row r="574">
          <cell r="C574">
            <v>135.196170707405</v>
          </cell>
        </row>
        <row r="575">
          <cell r="C575">
            <v>136.00029577380101</v>
          </cell>
        </row>
        <row r="576">
          <cell r="C576">
            <v>137.41990287509401</v>
          </cell>
        </row>
        <row r="577">
          <cell r="C577">
            <v>134.55704211772701</v>
          </cell>
        </row>
        <row r="578">
          <cell r="C578">
            <v>131.743713656338</v>
          </cell>
        </row>
        <row r="579">
          <cell r="C579">
            <v>129.72548562312801</v>
          </cell>
        </row>
        <row r="580">
          <cell r="C580">
            <v>129.10120860110499</v>
          </cell>
        </row>
        <row r="581">
          <cell r="C581">
            <v>130.90734733802501</v>
          </cell>
        </row>
        <row r="582">
          <cell r="C582">
            <v>128.65882607461401</v>
          </cell>
        </row>
        <row r="583">
          <cell r="C583">
            <v>129.881419635942</v>
          </cell>
        </row>
        <row r="584">
          <cell r="C584">
            <v>127.84742279179</v>
          </cell>
        </row>
        <row r="585">
          <cell r="C585">
            <v>129.60291194145199</v>
          </cell>
        </row>
        <row r="586">
          <cell r="C586">
            <v>129.35634289980999</v>
          </cell>
        </row>
        <row r="587">
          <cell r="C587">
            <v>129.10569560396999</v>
          </cell>
        </row>
        <row r="588">
          <cell r="C588">
            <v>125.983283047952</v>
          </cell>
        </row>
        <row r="589">
          <cell r="C589">
            <v>124.29229727746301</v>
          </cell>
        </row>
        <row r="590">
          <cell r="C590">
            <v>124.994486144603</v>
          </cell>
        </row>
        <row r="591">
          <cell r="C591">
            <v>125.157140716147</v>
          </cell>
        </row>
        <row r="592">
          <cell r="C592">
            <v>125.22144038146</v>
          </cell>
        </row>
        <row r="593">
          <cell r="C593">
            <v>124.60131669167301</v>
          </cell>
        </row>
        <row r="594">
          <cell r="C594">
            <v>123.193106242246</v>
          </cell>
        </row>
        <row r="595">
          <cell r="C595">
            <v>121.230660019607</v>
          </cell>
        </row>
        <row r="596">
          <cell r="C596">
            <v>119.093038278634</v>
          </cell>
        </row>
        <row r="597">
          <cell r="C597">
            <v>118.40438087936801</v>
          </cell>
        </row>
        <row r="598">
          <cell r="C598">
            <v>118.183916574904</v>
          </cell>
        </row>
        <row r="599">
          <cell r="C599">
            <v>116.468012708307</v>
          </cell>
        </row>
        <row r="600">
          <cell r="C600">
            <v>114.67513457766</v>
          </cell>
        </row>
        <row r="601">
          <cell r="C601">
            <v>114.570960121067</v>
          </cell>
        </row>
        <row r="602">
          <cell r="C602">
            <v>114.578130108452</v>
          </cell>
        </row>
        <row r="603">
          <cell r="C603">
            <v>108.799529683481</v>
          </cell>
        </row>
        <row r="604">
          <cell r="C604">
            <v>100.865657747987</v>
          </cell>
        </row>
        <row r="605">
          <cell r="C605">
            <v>102.416818815928</v>
          </cell>
        </row>
        <row r="606">
          <cell r="C606">
            <v>102.502588045838</v>
          </cell>
        </row>
        <row r="607">
          <cell r="C607">
            <v>100.887331936659</v>
          </cell>
        </row>
        <row r="608">
          <cell r="C608">
            <v>101.578227032501</v>
          </cell>
        </row>
        <row r="609">
          <cell r="C609">
            <v>101.913313065289</v>
          </cell>
        </row>
        <row r="610">
          <cell r="C610">
            <v>101.510021664642</v>
          </cell>
        </row>
        <row r="611">
          <cell r="C611">
            <v>100.81081528190199</v>
          </cell>
        </row>
        <row r="612">
          <cell r="C612">
            <v>99.555992605243603</v>
          </cell>
        </row>
        <row r="613">
          <cell r="C613">
            <v>97.189694829076601</v>
          </cell>
        </row>
        <row r="614">
          <cell r="C614">
            <v>96.365135839219107</v>
          </cell>
        </row>
        <row r="615">
          <cell r="C615">
            <v>95.744400696327801</v>
          </cell>
        </row>
        <row r="616">
          <cell r="C616">
            <v>94.515870738246306</v>
          </cell>
        </row>
        <row r="617">
          <cell r="C617">
            <v>94.958599191428704</v>
          </cell>
        </row>
        <row r="618">
          <cell r="C618">
            <v>95.047508618455197</v>
          </cell>
        </row>
        <row r="619">
          <cell r="C619">
            <v>93.896523734639501</v>
          </cell>
        </row>
        <row r="620">
          <cell r="C620">
            <v>96.1867254810101</v>
          </cell>
        </row>
        <row r="621">
          <cell r="C621">
            <v>97.162146966249793</v>
          </cell>
        </row>
        <row r="622">
          <cell r="C622">
            <v>94.245094851947997</v>
          </cell>
        </row>
        <row r="623">
          <cell r="C623">
            <v>92.428913865096305</v>
          </cell>
        </row>
        <row r="624">
          <cell r="C624">
            <v>91.864586661697501</v>
          </cell>
        </row>
        <row r="625">
          <cell r="C625">
            <v>96.340602579146207</v>
          </cell>
        </row>
        <row r="626">
          <cell r="C626">
            <v>99.721269664137196</v>
          </cell>
        </row>
        <row r="627">
          <cell r="C627">
            <v>104.668232462552</v>
          </cell>
        </row>
        <row r="628">
          <cell r="C628">
            <v>107.013548568863</v>
          </cell>
        </row>
        <row r="629">
          <cell r="C629">
            <v>103.757797332043</v>
          </cell>
        </row>
        <row r="630">
          <cell r="C630">
            <v>101.818284271984</v>
          </cell>
        </row>
        <row r="631">
          <cell r="C631">
            <v>102.580137042293</v>
          </cell>
        </row>
        <row r="632">
          <cell r="C632">
            <v>99.843583228430404</v>
          </cell>
        </row>
        <row r="633">
          <cell r="C633">
            <v>99.191648200903899</v>
          </cell>
        </row>
        <row r="634">
          <cell r="C634">
            <v>99.309247806990896</v>
          </cell>
        </row>
        <row r="635">
          <cell r="C635">
            <v>100.855664213745</v>
          </cell>
        </row>
        <row r="636">
          <cell r="C636">
            <v>101.73283158911801</v>
          </cell>
        </row>
        <row r="637">
          <cell r="C637">
            <v>102.542604573289</v>
          </cell>
        </row>
        <row r="638">
          <cell r="C638">
            <v>103.873533728818</v>
          </cell>
        </row>
        <row r="639">
          <cell r="C639">
            <v>104.09860911537299</v>
          </cell>
        </row>
        <row r="640">
          <cell r="C640">
            <v>104.609478819736</v>
          </cell>
        </row>
        <row r="641">
          <cell r="C641">
            <v>104.040886826521</v>
          </cell>
        </row>
        <row r="642">
          <cell r="C642">
            <v>105.096573504953</v>
          </cell>
        </row>
        <row r="643">
          <cell r="C643">
            <v>106.22978035154</v>
          </cell>
        </row>
        <row r="644">
          <cell r="C644">
            <v>108.08404152769801</v>
          </cell>
        </row>
        <row r="645">
          <cell r="C645">
            <v>110.13318956409999</v>
          </cell>
        </row>
        <row r="646">
          <cell r="C646">
            <v>111.020949730811</v>
          </cell>
        </row>
        <row r="647">
          <cell r="C647">
            <v>110.696499220733</v>
          </cell>
        </row>
        <row r="648">
          <cell r="C648">
            <v>111.79900349487301</v>
          </cell>
        </row>
        <row r="649">
          <cell r="C649">
            <v>113.652080969156</v>
          </cell>
        </row>
        <row r="650">
          <cell r="C650">
            <v>110.327450540995</v>
          </cell>
        </row>
        <row r="651">
          <cell r="C651">
            <v>107.50574444353001</v>
          </cell>
        </row>
        <row r="652">
          <cell r="C652">
            <v>106.547087048752</v>
          </cell>
        </row>
        <row r="653">
          <cell r="C653">
            <v>107.724922777187</v>
          </cell>
        </row>
        <row r="654">
          <cell r="C654">
            <v>109.79236419509201</v>
          </cell>
        </row>
        <row r="655">
          <cell r="C655">
            <v>111.805373506774</v>
          </cell>
        </row>
        <row r="656">
          <cell r="C656">
            <v>112.974571441767</v>
          </cell>
        </row>
        <row r="657">
          <cell r="C657">
            <v>109.176899314709</v>
          </cell>
        </row>
        <row r="658">
          <cell r="C658">
            <v>109.565352720181</v>
          </cell>
        </row>
        <row r="659">
          <cell r="C659">
            <v>110.532678069025</v>
          </cell>
        </row>
        <row r="660">
          <cell r="C660">
            <v>109.584164674403</v>
          </cell>
        </row>
        <row r="661">
          <cell r="C661">
            <v>106.412299054665</v>
          </cell>
        </row>
        <row r="662">
          <cell r="C662">
            <v>108.34260261463599</v>
          </cell>
        </row>
        <row r="663">
          <cell r="C663">
            <v>111.885998156272</v>
          </cell>
        </row>
        <row r="664">
          <cell r="C664">
            <v>109.85080215014401</v>
          </cell>
        </row>
        <row r="665">
          <cell r="C665">
            <v>106.786911618975</v>
          </cell>
        </row>
        <row r="666">
          <cell r="C666">
            <v>100.659986430291</v>
          </cell>
        </row>
        <row r="667">
          <cell r="C667">
            <v>95.2089965596534</v>
          </cell>
        </row>
        <row r="668">
          <cell r="C668">
            <v>98.182431691922702</v>
          </cell>
        </row>
        <row r="669">
          <cell r="C669">
            <v>100.924525265998</v>
          </cell>
        </row>
        <row r="670">
          <cell r="C670">
            <v>99.919473330540995</v>
          </cell>
        </row>
        <row r="671">
          <cell r="C671">
            <v>98.938302552350805</v>
          </cell>
        </row>
        <row r="672">
          <cell r="C672">
            <v>97.206522881810997</v>
          </cell>
        </row>
        <row r="673">
          <cell r="C673">
            <v>94.262878061727207</v>
          </cell>
        </row>
        <row r="674">
          <cell r="C674">
            <v>97.367089156895901</v>
          </cell>
        </row>
        <row r="675">
          <cell r="C675">
            <v>101.36973493539</v>
          </cell>
        </row>
        <row r="676">
          <cell r="C676">
            <v>103.781290171203</v>
          </cell>
        </row>
        <row r="677">
          <cell r="C677">
            <v>106.61651232268299</v>
          </cell>
        </row>
        <row r="678">
          <cell r="C678">
            <v>109.24383244997701</v>
          </cell>
        </row>
        <row r="679">
          <cell r="C679">
            <v>109.274982528397</v>
          </cell>
        </row>
        <row r="680">
          <cell r="C680">
            <v>111.923543824559</v>
          </cell>
        </row>
        <row r="681">
          <cell r="C681">
            <v>115.210521684751</v>
          </cell>
        </row>
        <row r="682">
          <cell r="C682">
            <v>119.65742781501901</v>
          </cell>
        </row>
        <row r="683">
          <cell r="C683">
            <v>121.47689010658701</v>
          </cell>
        </row>
        <row r="684">
          <cell r="C684">
            <v>123.302839299916</v>
          </cell>
        </row>
        <row r="685">
          <cell r="C685">
            <v>128.51662485186401</v>
          </cell>
        </row>
        <row r="686">
          <cell r="C686">
            <v>131.60051897998099</v>
          </cell>
        </row>
        <row r="687">
          <cell r="C687">
            <v>131.64347606142599</v>
          </cell>
        </row>
        <row r="688">
          <cell r="C688">
            <v>135.797838962333</v>
          </cell>
        </row>
        <row r="689">
          <cell r="C689">
            <v>139.234814742167</v>
          </cell>
        </row>
        <row r="690">
          <cell r="C690">
            <v>147.68085345387101</v>
          </cell>
        </row>
        <row r="691">
          <cell r="C691">
            <v>146.92198601390399</v>
          </cell>
        </row>
        <row r="692">
          <cell r="C692">
            <v>152.69279853406999</v>
          </cell>
        </row>
        <row r="693">
          <cell r="C693">
            <v>154.06353996041</v>
          </cell>
        </row>
        <row r="694">
          <cell r="C694">
            <v>150.71954682005199</v>
          </cell>
        </row>
        <row r="695">
          <cell r="C695">
            <v>149.80014527887599</v>
          </cell>
        </row>
        <row r="696">
          <cell r="C696">
            <v>153.709858963703</v>
          </cell>
        </row>
        <row r="697">
          <cell r="C697">
            <v>153.95853263803599</v>
          </cell>
        </row>
        <row r="698">
          <cell r="C698">
            <v>149.882861285307</v>
          </cell>
        </row>
        <row r="699">
          <cell r="C699">
            <v>142.86420624094799</v>
          </cell>
        </row>
        <row r="700">
          <cell r="C700">
            <v>138.38111195945501</v>
          </cell>
        </row>
        <row r="701">
          <cell r="C701">
            <v>138.04558831528399</v>
          </cell>
        </row>
        <row r="702">
          <cell r="C702">
            <v>136.74258988222201</v>
          </cell>
        </row>
        <row r="703">
          <cell r="C703">
            <v>136.89550104554499</v>
          </cell>
        </row>
        <row r="704">
          <cell r="C704">
            <v>133.69843205344799</v>
          </cell>
        </row>
        <row r="705">
          <cell r="C705">
            <v>129.429052381151</v>
          </cell>
        </row>
        <row r="706">
          <cell r="C706">
            <v>130.64547353931999</v>
          </cell>
        </row>
        <row r="707">
          <cell r="C707">
            <v>136.667596790712</v>
          </cell>
        </row>
        <row r="708">
          <cell r="C708">
            <v>139.695896631273</v>
          </cell>
        </row>
        <row r="709">
          <cell r="C709">
            <v>139.65644228016501</v>
          </cell>
        </row>
        <row r="710">
          <cell r="C710">
            <v>136.723700937286</v>
          </cell>
        </row>
        <row r="711">
          <cell r="C711">
            <v>136.70216639169999</v>
          </cell>
        </row>
        <row r="712">
          <cell r="C712">
            <v>139.32219197147001</v>
          </cell>
        </row>
        <row r="713">
          <cell r="C713">
            <v>137.33609761522101</v>
          </cell>
        </row>
        <row r="714">
          <cell r="C714">
            <v>135.52335649444299</v>
          </cell>
        </row>
        <row r="715">
          <cell r="C715">
            <v>139.74400159957801</v>
          </cell>
        </row>
        <row r="716">
          <cell r="C716">
            <v>139.61704336210499</v>
          </cell>
        </row>
        <row r="717">
          <cell r="C717">
            <v>142.25781025551001</v>
          </cell>
        </row>
        <row r="718">
          <cell r="C718">
            <v>144.12495905737501</v>
          </cell>
        </row>
        <row r="719">
          <cell r="C719">
            <v>139.54669625123299</v>
          </cell>
        </row>
        <row r="720">
          <cell r="C720">
            <v>135.27319456240701</v>
          </cell>
        </row>
        <row r="721">
          <cell r="C721">
            <v>137.184821571225</v>
          </cell>
        </row>
        <row r="722">
          <cell r="C722">
            <v>140.57854900842401</v>
          </cell>
        </row>
        <row r="723">
          <cell r="C723">
            <v>145.31904580907101</v>
          </cell>
        </row>
        <row r="724">
          <cell r="C724">
            <v>147.88437815913201</v>
          </cell>
        </row>
        <row r="725">
          <cell r="C725">
            <v>142.84996430505001</v>
          </cell>
        </row>
        <row r="726">
          <cell r="C726">
            <v>139.968197209946</v>
          </cell>
        </row>
        <row r="727">
          <cell r="C727">
            <v>135.32780962780001</v>
          </cell>
        </row>
        <row r="728">
          <cell r="C728">
            <v>132.210108424483</v>
          </cell>
        </row>
        <row r="729">
          <cell r="C729">
            <v>133.56524235036699</v>
          </cell>
        </row>
        <row r="730">
          <cell r="C730">
            <v>135.93127447712601</v>
          </cell>
        </row>
        <row r="731">
          <cell r="C731">
            <v>136.859914917228</v>
          </cell>
        </row>
        <row r="732">
          <cell r="C732">
            <v>136.91393415221501</v>
          </cell>
        </row>
        <row r="733">
          <cell r="C733">
            <v>138.828555340517</v>
          </cell>
        </row>
        <row r="734">
          <cell r="C734">
            <v>143.49371406823201</v>
          </cell>
        </row>
        <row r="735">
          <cell r="C735">
            <v>145.296063876532</v>
          </cell>
        </row>
        <row r="736">
          <cell r="C736">
            <v>146.06281050038001</v>
          </cell>
        </row>
        <row r="737">
          <cell r="C737">
            <v>144.67240196581</v>
          </cell>
        </row>
        <row r="738">
          <cell r="C738">
            <v>168.124936174547</v>
          </cell>
        </row>
        <row r="739">
          <cell r="C739">
            <v>162.7358790708</v>
          </cell>
        </row>
        <row r="740">
          <cell r="C740">
            <v>165.65546528453299</v>
          </cell>
        </row>
        <row r="741">
          <cell r="C741">
            <v>161.32318471322401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2"/>
      <sheetName val="Chart- r-star Decade Avgs"/>
      <sheetName val="Chart3"/>
      <sheetName val="Chart5"/>
      <sheetName val="Chart5 (2)"/>
      <sheetName val="Chart6"/>
      <sheetName val="Chart1"/>
      <sheetName val="Chart7"/>
      <sheetName val="Chart4"/>
      <sheetName val="Chart8"/>
      <sheetName val="Quarterly Results"/>
      <sheetName val="Sheet1"/>
      <sheetName val="Other - M"/>
      <sheetName val="90 day bank bill rate"/>
      <sheetName val="Other - Q"/>
      <sheetName val="Boosted HP Filter"/>
      <sheetName val="Output Gap Comparison Chart"/>
      <sheetName val="r-star Decade Av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>
            <v>6.2425067332115001</v>
          </cell>
        </row>
        <row r="5">
          <cell r="F5">
            <v>5.2746193074500196</v>
          </cell>
        </row>
        <row r="6">
          <cell r="F6">
            <v>4.8858132705174899</v>
          </cell>
        </row>
        <row r="7">
          <cell r="F7">
            <v>3.41201736337882</v>
          </cell>
        </row>
        <row r="8">
          <cell r="F8">
            <v>4.0423836006913403</v>
          </cell>
        </row>
        <row r="9">
          <cell r="F9">
            <v>3.9913750558770702</v>
          </cell>
        </row>
        <row r="10">
          <cell r="F10">
            <v>2.2624179019534201</v>
          </cell>
        </row>
        <row r="11">
          <cell r="F11">
            <v>1.43428585773462</v>
          </cell>
        </row>
        <row r="12">
          <cell r="F12">
            <v>0.62902861587681802</v>
          </cell>
        </row>
        <row r="13">
          <cell r="F13">
            <v>-2.3302634612229398E-2</v>
          </cell>
        </row>
        <row r="14">
          <cell r="F14">
            <v>0.230799986959353</v>
          </cell>
        </row>
        <row r="15">
          <cell r="F15">
            <v>0.73340637722138602</v>
          </cell>
        </row>
        <row r="16">
          <cell r="F16">
            <v>-2.3328359274474701</v>
          </cell>
        </row>
        <row r="17">
          <cell r="F17">
            <v>-3.6558576454565501</v>
          </cell>
        </row>
        <row r="18">
          <cell r="F18">
            <v>-4.0023964699581596</v>
          </cell>
        </row>
        <row r="19">
          <cell r="F19">
            <v>-4.0243369920712402</v>
          </cell>
        </row>
        <row r="20">
          <cell r="F20">
            <v>-4.4012123816194499</v>
          </cell>
        </row>
        <row r="21">
          <cell r="F21">
            <v>-5.0674214985973496</v>
          </cell>
        </row>
        <row r="22">
          <cell r="F22">
            <v>-6.5168985655006004</v>
          </cell>
        </row>
        <row r="23">
          <cell r="F23">
            <v>-5.9713706793948198</v>
          </cell>
        </row>
        <row r="24">
          <cell r="F24">
            <v>-5.0572003023891003</v>
          </cell>
        </row>
        <row r="25">
          <cell r="F25">
            <v>-3.6008001418744802</v>
          </cell>
        </row>
        <row r="26">
          <cell r="F26">
            <v>-2.3232518333029901</v>
          </cell>
        </row>
        <row r="27">
          <cell r="F27">
            <v>-2.1278778710900199</v>
          </cell>
        </row>
        <row r="28">
          <cell r="F28">
            <v>-1.3723147076186</v>
          </cell>
        </row>
        <row r="29">
          <cell r="F29">
            <v>-1.4562856797893899</v>
          </cell>
        </row>
        <row r="30">
          <cell r="F30">
            <v>-0.52801559705137802</v>
          </cell>
        </row>
        <row r="31">
          <cell r="F31">
            <v>2.4289256501789199E-2</v>
          </cell>
        </row>
        <row r="32">
          <cell r="F32">
            <v>0.46454492522476898</v>
          </cell>
        </row>
        <row r="33">
          <cell r="F33">
            <v>0.95445544753797895</v>
          </cell>
        </row>
        <row r="34">
          <cell r="F34">
            <v>1.0890210208658599</v>
          </cell>
        </row>
        <row r="35">
          <cell r="F35">
            <v>0.96711956478574002</v>
          </cell>
        </row>
        <row r="36">
          <cell r="F36">
            <v>1.5546824870745499</v>
          </cell>
        </row>
        <row r="37">
          <cell r="F37">
            <v>1.62238756181601</v>
          </cell>
        </row>
        <row r="38">
          <cell r="F38">
            <v>1.45648140293297</v>
          </cell>
        </row>
        <row r="39">
          <cell r="F39">
            <v>1.93780085523569</v>
          </cell>
        </row>
        <row r="40">
          <cell r="F40">
            <v>0.76089619410251597</v>
          </cell>
        </row>
        <row r="41">
          <cell r="F41">
            <v>1.8582890922412401</v>
          </cell>
        </row>
        <row r="42">
          <cell r="F42">
            <v>0.80802658874955202</v>
          </cell>
        </row>
        <row r="43">
          <cell r="F43">
            <v>-0.18881253423651101</v>
          </cell>
        </row>
        <row r="44">
          <cell r="F44">
            <v>-1.5501351009659301</v>
          </cell>
        </row>
        <row r="45">
          <cell r="F45">
            <v>-1.86379215215947</v>
          </cell>
        </row>
        <row r="46">
          <cell r="F46">
            <v>-2.5926324436347699</v>
          </cell>
        </row>
        <row r="47">
          <cell r="F47">
            <v>-2.4538500249891402</v>
          </cell>
        </row>
        <row r="48">
          <cell r="F48">
            <v>-2.1234789678322601</v>
          </cell>
        </row>
        <row r="49">
          <cell r="F49">
            <v>-2.1655738982417301</v>
          </cell>
        </row>
        <row r="50">
          <cell r="F50">
            <v>-0.27277767520024498</v>
          </cell>
        </row>
        <row r="51">
          <cell r="F51">
            <v>9.9885055407270301E-2</v>
          </cell>
        </row>
        <row r="52">
          <cell r="F52">
            <v>0.69150551077709799</v>
          </cell>
        </row>
        <row r="53">
          <cell r="F53">
            <v>-0.10735882976166999</v>
          </cell>
        </row>
        <row r="54">
          <cell r="F54">
            <v>-0.55803750153891896</v>
          </cell>
        </row>
        <row r="55">
          <cell r="F55">
            <v>-1.20623756175733</v>
          </cell>
        </row>
        <row r="56">
          <cell r="F56">
            <v>-1.69805915396701</v>
          </cell>
        </row>
        <row r="57">
          <cell r="F57">
            <v>-1.1475089776357099</v>
          </cell>
        </row>
        <row r="58">
          <cell r="F58">
            <v>-1.2202383905310801</v>
          </cell>
        </row>
        <row r="59">
          <cell r="F59">
            <v>-0.58439660463542398</v>
          </cell>
        </row>
        <row r="60">
          <cell r="F60">
            <v>-0.54369000210042395</v>
          </cell>
        </row>
        <row r="61">
          <cell r="F61">
            <v>-5.5223174582336602E-2</v>
          </cell>
        </row>
        <row r="62">
          <cell r="F62">
            <v>0.32131526942800798</v>
          </cell>
        </row>
        <row r="63">
          <cell r="F63">
            <v>0.90335153248510502</v>
          </cell>
        </row>
        <row r="64">
          <cell r="F64">
            <v>0.72720602898529996</v>
          </cell>
        </row>
        <row r="65">
          <cell r="F65">
            <v>0.42212229099195298</v>
          </cell>
        </row>
        <row r="66">
          <cell r="F66">
            <v>1.76371935504046</v>
          </cell>
        </row>
        <row r="67">
          <cell r="F67">
            <v>2.29034905876237</v>
          </cell>
        </row>
        <row r="68">
          <cell r="F68">
            <v>3.22586211985492</v>
          </cell>
        </row>
        <row r="69">
          <cell r="F69">
            <v>3.3417779183265899</v>
          </cell>
        </row>
        <row r="70">
          <cell r="F70">
            <v>2.9052110158753099</v>
          </cell>
        </row>
        <row r="71">
          <cell r="F71">
            <v>2.5646785661347402</v>
          </cell>
        </row>
        <row r="72">
          <cell r="F72">
            <v>2.98128861538562</v>
          </cell>
        </row>
        <row r="73">
          <cell r="F73">
            <v>3.84759150209395</v>
          </cell>
        </row>
        <row r="74">
          <cell r="F74">
            <v>3.6689335226972499</v>
          </cell>
        </row>
        <row r="75">
          <cell r="F75">
            <v>2.5894313228465902</v>
          </cell>
        </row>
        <row r="76">
          <cell r="F76">
            <v>3.4741379738831601</v>
          </cell>
        </row>
        <row r="77">
          <cell r="F77">
            <v>3.2385050766880799</v>
          </cell>
        </row>
        <row r="78">
          <cell r="F78">
            <v>3.1636669470088101</v>
          </cell>
        </row>
        <row r="79">
          <cell r="F79">
            <v>3.3281434950278799</v>
          </cell>
        </row>
        <row r="80">
          <cell r="F80">
            <v>3.9912921128137802</v>
          </cell>
        </row>
        <row r="81">
          <cell r="F81">
            <v>4.2527388543553899</v>
          </cell>
        </row>
        <row r="82">
          <cell r="F82">
            <v>4.4078167373264803</v>
          </cell>
        </row>
        <row r="83">
          <cell r="F83">
            <v>3.9797997563348999</v>
          </cell>
        </row>
        <row r="84">
          <cell r="F84">
            <v>2.9778382683325999</v>
          </cell>
        </row>
        <row r="85">
          <cell r="F85">
            <v>2.1624907788318999</v>
          </cell>
        </row>
        <row r="86">
          <cell r="F86">
            <v>1.21990257915835</v>
          </cell>
        </row>
        <row r="87">
          <cell r="F87">
            <v>-1.72155341745963E-2</v>
          </cell>
        </row>
        <row r="88">
          <cell r="F88">
            <v>-1.49210050414716</v>
          </cell>
        </row>
        <row r="89">
          <cell r="F89">
            <v>-2.1397029572663802</v>
          </cell>
        </row>
        <row r="90">
          <cell r="F90">
            <v>-2.2398151755941198</v>
          </cell>
        </row>
        <row r="91">
          <cell r="F91">
            <v>-1.5589744874354201</v>
          </cell>
        </row>
        <row r="92">
          <cell r="F92">
            <v>-1.79704000660784</v>
          </cell>
        </row>
        <row r="93">
          <cell r="F93">
            <v>-1.7264853264942399</v>
          </cell>
        </row>
        <row r="94">
          <cell r="F94">
            <v>-2.5326773591582201</v>
          </cell>
        </row>
        <row r="95">
          <cell r="F95">
            <v>-3.6541193400455998</v>
          </cell>
        </row>
        <row r="96">
          <cell r="F96">
            <v>-3.2112921326775399</v>
          </cell>
        </row>
        <row r="97">
          <cell r="F97">
            <v>-3.4020523372182199</v>
          </cell>
        </row>
        <row r="98">
          <cell r="F98">
            <v>-2.9156696838841301</v>
          </cell>
        </row>
        <row r="99">
          <cell r="F99">
            <v>-2.9239021089554802</v>
          </cell>
        </row>
        <row r="100">
          <cell r="F100">
            <v>-2.9242556693719299</v>
          </cell>
        </row>
        <row r="101">
          <cell r="F101">
            <v>-2.9903102354526099</v>
          </cell>
        </row>
        <row r="102">
          <cell r="F102">
            <v>-3.4761463193690201</v>
          </cell>
        </row>
        <row r="103">
          <cell r="F103">
            <v>-2.6857590705232601</v>
          </cell>
        </row>
        <row r="104">
          <cell r="F104">
            <v>-3.6119338651286799</v>
          </cell>
        </row>
        <row r="105">
          <cell r="F105">
            <v>-3.1768947157087899</v>
          </cell>
        </row>
        <row r="106">
          <cell r="F106">
            <v>-3.2232258568936798</v>
          </cell>
        </row>
        <row r="107">
          <cell r="F107">
            <v>-3.5370705593029101</v>
          </cell>
        </row>
        <row r="108">
          <cell r="F108">
            <v>-2.6621515024723399</v>
          </cell>
        </row>
        <row r="109">
          <cell r="F109">
            <v>-2.8707367550933598</v>
          </cell>
        </row>
        <row r="110">
          <cell r="F110">
            <v>-2.2158680649926601</v>
          </cell>
        </row>
        <row r="111">
          <cell r="F111">
            <v>-1.3200601278095401</v>
          </cell>
        </row>
        <row r="112">
          <cell r="F112">
            <v>-1.6399734962202599</v>
          </cell>
        </row>
        <row r="113">
          <cell r="F113">
            <v>-1.5251198310835901</v>
          </cell>
        </row>
        <row r="114">
          <cell r="F114">
            <v>-1.23606492770356</v>
          </cell>
        </row>
        <row r="115">
          <cell r="F115">
            <v>-0.88418811183456403</v>
          </cell>
        </row>
        <row r="116">
          <cell r="F116">
            <v>-0.342163709749217</v>
          </cell>
        </row>
        <row r="117">
          <cell r="F117">
            <v>-0.14306120090532701</v>
          </cell>
        </row>
        <row r="118">
          <cell r="F118">
            <v>0.161418811536164</v>
          </cell>
        </row>
        <row r="119">
          <cell r="F119">
            <v>-0.25644728393885402</v>
          </cell>
        </row>
        <row r="120">
          <cell r="F120">
            <v>0.184556573045598</v>
          </cell>
        </row>
        <row r="121">
          <cell r="F121">
            <v>0.31238091904326998</v>
          </cell>
        </row>
        <row r="122">
          <cell r="F122">
            <v>0.36653894581017898</v>
          </cell>
        </row>
        <row r="123">
          <cell r="F123">
            <v>0.59342387296088905</v>
          </cell>
        </row>
        <row r="124">
          <cell r="F124">
            <v>0.840615850536644</v>
          </cell>
        </row>
        <row r="125">
          <cell r="F125">
            <v>1.06716140160332</v>
          </cell>
        </row>
        <row r="126">
          <cell r="F126">
            <v>0.49871770128769699</v>
          </cell>
        </row>
        <row r="127">
          <cell r="F127">
            <v>1.3067827481530301</v>
          </cell>
        </row>
        <row r="128">
          <cell r="F128">
            <v>1.49424839319825</v>
          </cell>
        </row>
        <row r="129">
          <cell r="F129">
            <v>0.90323738108891605</v>
          </cell>
        </row>
        <row r="130">
          <cell r="F130">
            <v>1.0099259284855699</v>
          </cell>
        </row>
        <row r="131">
          <cell r="F131">
            <v>1.3685273102379301</v>
          </cell>
        </row>
        <row r="132">
          <cell r="F132">
            <v>2.3632927728362199</v>
          </cell>
        </row>
        <row r="133">
          <cell r="F133">
            <v>-4.72164236682395</v>
          </cell>
        </row>
        <row r="134">
          <cell r="F134">
            <v>5.34895994188554</v>
          </cell>
        </row>
        <row r="135">
          <cell r="F135">
            <v>3.2022630651410098</v>
          </cell>
        </row>
        <row r="136">
          <cell r="F136">
            <v>5.0946861946394</v>
          </cell>
        </row>
        <row r="137">
          <cell r="F137">
            <v>4.5360860491055597</v>
          </cell>
        </row>
        <row r="138">
          <cell r="F138">
            <v>3.4013011015502701</v>
          </cell>
        </row>
        <row r="139">
          <cell r="F139">
            <v>9.0965898016331099</v>
          </cell>
        </row>
        <row r="140">
          <cell r="F140">
            <v>6.7354042721703697</v>
          </cell>
        </row>
        <row r="141">
          <cell r="F141">
            <v>3.75721566593865</v>
          </cell>
        </row>
        <row r="142">
          <cell r="F142">
            <v>3.4309250990464299</v>
          </cell>
        </row>
        <row r="143">
          <cell r="F143">
            <v>2.1161238361103001</v>
          </cell>
        </row>
        <row r="144">
          <cell r="F144">
            <v>0.22305737293101</v>
          </cell>
        </row>
        <row r="145">
          <cell r="F145">
            <v>0.54393072266847298</v>
          </cell>
        </row>
        <row r="146">
          <cell r="F146">
            <v>3.6284400213537397E-2</v>
          </cell>
        </row>
        <row r="147">
          <cell r="F147">
            <v>-8.5594473517053099E-2</v>
          </cell>
        </row>
        <row r="148">
          <cell r="F148">
            <v>-0.495292805912811</v>
          </cell>
        </row>
        <row r="149">
          <cell r="F149">
            <v>-1.6206428730698399</v>
          </cell>
        </row>
        <row r="150">
          <cell r="F150">
            <v>-3.4209879519695501</v>
          </cell>
        </row>
        <row r="151">
          <cell r="F151">
            <v>-3.9666521754936701</v>
          </cell>
        </row>
        <row r="152">
          <cell r="F152">
            <v>-3.4479477248217698</v>
          </cell>
        </row>
        <row r="153">
          <cell r="F153">
            <v>-4.85626330900255</v>
          </cell>
        </row>
        <row r="154">
          <cell r="F154">
            <v>-4.5617081293834802</v>
          </cell>
        </row>
        <row r="155">
          <cell r="F155">
            <v>-4.8684738768350604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Chart2"/>
      <sheetName val="Chart3"/>
      <sheetName val="Chart4"/>
      <sheetName val="Chart5"/>
      <sheetName val="Chart6"/>
      <sheetName val="Quarterly Results"/>
      <sheetName val="Chart - r-star decade averages"/>
      <sheetName val="r-star decade averages"/>
      <sheetName val="Monthly Results"/>
      <sheetName val="Other"/>
      <sheetName val="Other - Monthly"/>
      <sheetName val="Other - Yearly"/>
      <sheetName val="Infl. Exp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>
        <row r="104">
          <cell r="C104">
            <v>-0.52215556161268495</v>
          </cell>
        </row>
        <row r="105">
          <cell r="C105">
            <v>-0.199932064451286</v>
          </cell>
        </row>
        <row r="106">
          <cell r="C106">
            <v>0.42680378186302997</v>
          </cell>
        </row>
        <row r="107">
          <cell r="C107">
            <v>0.31853488114457701</v>
          </cell>
        </row>
        <row r="108">
          <cell r="C108">
            <v>0.314802365235203</v>
          </cell>
        </row>
        <row r="109">
          <cell r="C109">
            <v>0.41585517841982</v>
          </cell>
        </row>
        <row r="110">
          <cell r="C110">
            <v>0.80705199706086805</v>
          </cell>
        </row>
        <row r="111">
          <cell r="C111">
            <v>0.74927128004596699</v>
          </cell>
        </row>
        <row r="112">
          <cell r="C112">
            <v>0.29390819717182298</v>
          </cell>
        </row>
        <row r="113">
          <cell r="C113">
            <v>1.0859088454010899</v>
          </cell>
        </row>
        <row r="114">
          <cell r="C114">
            <v>1.4593312806369501</v>
          </cell>
        </row>
        <row r="115">
          <cell r="C115">
            <v>1.4338367420854401</v>
          </cell>
        </row>
        <row r="116">
          <cell r="C116">
            <v>1.6264720377489199</v>
          </cell>
        </row>
        <row r="117">
          <cell r="C117">
            <v>1.6143225029417101</v>
          </cell>
        </row>
        <row r="118">
          <cell r="C118">
            <v>1.33432436119414</v>
          </cell>
        </row>
        <row r="119">
          <cell r="C119">
            <v>1.42717082347135</v>
          </cell>
        </row>
        <row r="120">
          <cell r="C120">
            <v>1.0660406526267501</v>
          </cell>
        </row>
        <row r="121">
          <cell r="C121">
            <v>0.74219866117911504</v>
          </cell>
        </row>
        <row r="122">
          <cell r="C122">
            <v>0.95859143720171602</v>
          </cell>
        </row>
        <row r="123">
          <cell r="C123">
            <v>0.79890201837599095</v>
          </cell>
        </row>
        <row r="124">
          <cell r="C124">
            <v>1.3923807128116401</v>
          </cell>
        </row>
        <row r="125">
          <cell r="C125">
            <v>1.26248298912004</v>
          </cell>
        </row>
        <row r="126">
          <cell r="C126">
            <v>1.1570350803084599</v>
          </cell>
        </row>
        <row r="127">
          <cell r="C127">
            <v>0.36599797955457802</v>
          </cell>
        </row>
        <row r="128">
          <cell r="C128">
            <v>-0.210408914365035</v>
          </cell>
        </row>
        <row r="129">
          <cell r="C129">
            <v>-3.5708058074222497E-2</v>
          </cell>
        </row>
        <row r="130">
          <cell r="C130">
            <v>-0.145587361021287</v>
          </cell>
        </row>
        <row r="131">
          <cell r="C131">
            <v>-0.65766866260094003</v>
          </cell>
        </row>
        <row r="132">
          <cell r="C132">
            <v>-0.242354061008241</v>
          </cell>
        </row>
        <row r="133">
          <cell r="C133">
            <v>-0.203721699250975</v>
          </cell>
        </row>
        <row r="134">
          <cell r="C134">
            <v>-0.15464463483285401</v>
          </cell>
        </row>
        <row r="135">
          <cell r="C135">
            <v>0.21366266238440801</v>
          </cell>
        </row>
        <row r="136">
          <cell r="C136">
            <v>-0.26189110935017701</v>
          </cell>
        </row>
        <row r="137">
          <cell r="C137">
            <v>-0.24537361046254999</v>
          </cell>
        </row>
        <row r="138">
          <cell r="C138">
            <v>-0.28985790370787301</v>
          </cell>
        </row>
        <row r="139">
          <cell r="C139">
            <v>-0.14609780956927701</v>
          </cell>
        </row>
        <row r="140">
          <cell r="C140">
            <v>-0.281002265603287</v>
          </cell>
        </row>
        <row r="141">
          <cell r="C141">
            <v>-0.111210910953778</v>
          </cell>
        </row>
        <row r="142">
          <cell r="C142">
            <v>6.4974216683131997E-2</v>
          </cell>
        </row>
        <row r="143">
          <cell r="C143">
            <v>0.26845066983643201</v>
          </cell>
        </row>
        <row r="144">
          <cell r="C144">
            <v>0.17212758482901999</v>
          </cell>
        </row>
        <row r="145">
          <cell r="C145">
            <v>2.3417464670282199E-3</v>
          </cell>
        </row>
        <row r="146">
          <cell r="C146">
            <v>2.9820660825290501E-2</v>
          </cell>
        </row>
        <row r="147">
          <cell r="C147">
            <v>-0.17725084553870499</v>
          </cell>
        </row>
        <row r="148">
          <cell r="C148">
            <v>-0.187874313619592</v>
          </cell>
        </row>
        <row r="149">
          <cell r="C149">
            <v>9.52485105779107E-2</v>
          </cell>
        </row>
        <row r="150">
          <cell r="C150">
            <v>-3.5803579172181202E-2</v>
          </cell>
        </row>
        <row r="151">
          <cell r="C151">
            <v>-3.79703926007856E-2</v>
          </cell>
        </row>
        <row r="152">
          <cell r="C152">
            <v>-0.11070325503481</v>
          </cell>
        </row>
        <row r="153">
          <cell r="C153">
            <v>-0.37456141057082198</v>
          </cell>
        </row>
        <row r="154">
          <cell r="C154">
            <v>-8.90612303636516E-2</v>
          </cell>
        </row>
        <row r="155">
          <cell r="C155">
            <v>-0.26066463093638298</v>
          </cell>
        </row>
        <row r="156">
          <cell r="C156">
            <v>-0.46881440432000299</v>
          </cell>
        </row>
        <row r="157">
          <cell r="C157">
            <v>-2.4700418086953598E-4</v>
          </cell>
        </row>
        <row r="158">
          <cell r="C158">
            <v>0.101307529723002</v>
          </cell>
        </row>
        <row r="159">
          <cell r="C159">
            <v>0.23727876298338901</v>
          </cell>
        </row>
        <row r="160">
          <cell r="C160">
            <v>9.8249249806745598E-2</v>
          </cell>
        </row>
        <row r="161">
          <cell r="C161">
            <v>0.418259056006347</v>
          </cell>
        </row>
        <row r="162">
          <cell r="C162">
            <v>0.63687344566603699</v>
          </cell>
        </row>
        <row r="163">
          <cell r="C163">
            <v>0.90257200659730996</v>
          </cell>
        </row>
        <row r="164">
          <cell r="C164">
            <v>1.18232078082615</v>
          </cell>
        </row>
        <row r="165">
          <cell r="C165">
            <v>1.25245849094114</v>
          </cell>
        </row>
        <row r="166">
          <cell r="C166">
            <v>1.0197597062361501</v>
          </cell>
        </row>
        <row r="167">
          <cell r="C167">
            <v>0.87954848562336996</v>
          </cell>
        </row>
        <row r="168">
          <cell r="C168">
            <v>0.62984828819453098</v>
          </cell>
        </row>
        <row r="169">
          <cell r="C169">
            <v>0.111085967832141</v>
          </cell>
        </row>
        <row r="170">
          <cell r="C170">
            <v>-0.44872085835850001</v>
          </cell>
        </row>
        <row r="171">
          <cell r="C171">
            <v>-0.22943025808748199</v>
          </cell>
        </row>
        <row r="172">
          <cell r="C172">
            <v>-0.59671400562380605</v>
          </cell>
        </row>
        <row r="173">
          <cell r="C173">
            <v>-0.44474673419326499</v>
          </cell>
        </row>
        <row r="174">
          <cell r="C174">
            <v>-0.32978804377986498</v>
          </cell>
        </row>
        <row r="175">
          <cell r="C175">
            <v>-0.548677198486618</v>
          </cell>
        </row>
        <row r="176">
          <cell r="C176">
            <v>-0.59949511018476398</v>
          </cell>
        </row>
        <row r="177">
          <cell r="C177">
            <v>-0.238670152618563</v>
          </cell>
        </row>
        <row r="178">
          <cell r="C178">
            <v>0.27903952433958101</v>
          </cell>
        </row>
        <row r="179">
          <cell r="C179">
            <v>0.42634835760392997</v>
          </cell>
        </row>
        <row r="180">
          <cell r="C180">
            <v>0.39483506160592202</v>
          </cell>
        </row>
        <row r="181">
          <cell r="C181">
            <v>0.36459479033379499</v>
          </cell>
        </row>
        <row r="182">
          <cell r="C182">
            <v>0.53210676255213196</v>
          </cell>
        </row>
        <row r="183">
          <cell r="C183">
            <v>0.73669970725698697</v>
          </cell>
        </row>
        <row r="184">
          <cell r="C184">
            <v>0.73524537642727295</v>
          </cell>
        </row>
        <row r="185">
          <cell r="C185">
            <v>0.84412779515500003</v>
          </cell>
        </row>
        <row r="186">
          <cell r="C186">
            <v>1.0258051428238899</v>
          </cell>
        </row>
        <row r="187">
          <cell r="C187">
            <v>0.69693142542664699</v>
          </cell>
        </row>
        <row r="188">
          <cell r="C188">
            <v>1.0905990643160299</v>
          </cell>
        </row>
        <row r="189">
          <cell r="C189">
            <v>1.0232638947743999</v>
          </cell>
        </row>
        <row r="190">
          <cell r="C190">
            <v>0.72019712871905495</v>
          </cell>
        </row>
        <row r="191">
          <cell r="C191">
            <v>0.66023730779535295</v>
          </cell>
        </row>
        <row r="192">
          <cell r="C192">
            <v>0.57063216351430002</v>
          </cell>
        </row>
        <row r="193">
          <cell r="C193">
            <v>0.26767322808309502</v>
          </cell>
        </row>
        <row r="194">
          <cell r="C194">
            <v>0.382053581413139</v>
          </cell>
        </row>
        <row r="195">
          <cell r="C195">
            <v>0.38674253217121501</v>
          </cell>
        </row>
        <row r="196">
          <cell r="C196">
            <v>-0.18866609725582201</v>
          </cell>
        </row>
        <row r="197">
          <cell r="C197">
            <v>-0.121402754331195</v>
          </cell>
        </row>
        <row r="198">
          <cell r="C198">
            <v>-0.64168136773498297</v>
          </cell>
        </row>
        <row r="199">
          <cell r="C199">
            <v>-1.80944635373673</v>
          </cell>
        </row>
        <row r="200">
          <cell r="C200">
            <v>-2.3387788910173599</v>
          </cell>
        </row>
        <row r="201">
          <cell r="C201">
            <v>-2.5003526954586999</v>
          </cell>
        </row>
        <row r="202">
          <cell r="C202">
            <v>-1.95409733515101</v>
          </cell>
        </row>
        <row r="203">
          <cell r="C203">
            <v>-1.5038854368763599</v>
          </cell>
        </row>
        <row r="204">
          <cell r="C204">
            <v>-1.29456489339721</v>
          </cell>
        </row>
        <row r="205">
          <cell r="C205">
            <v>-0.71599434622668401</v>
          </cell>
        </row>
        <row r="206">
          <cell r="C206">
            <v>-0.59772474681894106</v>
          </cell>
        </row>
        <row r="207">
          <cell r="C207">
            <v>-0.46275937793279698</v>
          </cell>
        </row>
        <row r="208">
          <cell r="C208">
            <v>-0.55607839881435295</v>
          </cell>
        </row>
        <row r="209">
          <cell r="C209">
            <v>-0.45687875330718503</v>
          </cell>
        </row>
        <row r="210">
          <cell r="C210">
            <v>-0.29944506857366399</v>
          </cell>
        </row>
        <row r="211">
          <cell r="C211">
            <v>-0.22187572831578201</v>
          </cell>
        </row>
        <row r="212">
          <cell r="C212">
            <v>3.5640500311306798E-2</v>
          </cell>
        </row>
        <row r="213">
          <cell r="C213">
            <v>-0.27481972400376797</v>
          </cell>
        </row>
        <row r="214">
          <cell r="C214">
            <v>-0.59202142269265201</v>
          </cell>
        </row>
        <row r="215">
          <cell r="C215">
            <v>-0.74055753444205497</v>
          </cell>
        </row>
        <row r="216">
          <cell r="C216">
            <v>-0.84750041800977405</v>
          </cell>
        </row>
        <row r="217">
          <cell r="C217">
            <v>-0.93132931963584498</v>
          </cell>
        </row>
        <row r="218">
          <cell r="C218">
            <v>-0.849597373934603</v>
          </cell>
        </row>
        <row r="219">
          <cell r="C219">
            <v>-0.76648746901429798</v>
          </cell>
        </row>
        <row r="220">
          <cell r="C220">
            <v>-1.0170842932176101</v>
          </cell>
        </row>
        <row r="221">
          <cell r="C221">
            <v>-0.66102536740853202</v>
          </cell>
        </row>
        <row r="222">
          <cell r="C222">
            <v>-0.54082770029935701</v>
          </cell>
        </row>
        <row r="223">
          <cell r="C223">
            <v>-0.52381969336830303</v>
          </cell>
        </row>
        <row r="224">
          <cell r="C224">
            <v>-0.574173966592045</v>
          </cell>
        </row>
        <row r="225">
          <cell r="C225">
            <v>-0.53256842508970903</v>
          </cell>
        </row>
        <row r="226">
          <cell r="C226">
            <v>-0.52724760582337504</v>
          </cell>
        </row>
        <row r="227">
          <cell r="C227">
            <v>-0.64198808286639297</v>
          </cell>
        </row>
        <row r="228">
          <cell r="C228">
            <v>-0.33224243922965502</v>
          </cell>
        </row>
        <row r="229">
          <cell r="C229">
            <v>-0.345104457887561</v>
          </cell>
        </row>
        <row r="230">
          <cell r="C230">
            <v>-0.109868768485266</v>
          </cell>
        </row>
        <row r="231">
          <cell r="C231">
            <v>-4.0065301006346601E-2</v>
          </cell>
        </row>
        <row r="232">
          <cell r="C232">
            <v>2.2904068638372199E-2</v>
          </cell>
        </row>
        <row r="233">
          <cell r="C233">
            <v>-6.9290026705229199E-2</v>
          </cell>
        </row>
        <row r="234">
          <cell r="C234">
            <v>-5.1144366709997301E-2</v>
          </cell>
        </row>
        <row r="235">
          <cell r="C235">
            <v>0.45736121827786202</v>
          </cell>
        </row>
        <row r="236">
          <cell r="C236">
            <v>0.58653749357763296</v>
          </cell>
        </row>
        <row r="237">
          <cell r="C237">
            <v>0.57186168778625301</v>
          </cell>
        </row>
        <row r="238">
          <cell r="C238">
            <v>0.42106335348616603</v>
          </cell>
        </row>
        <row r="239">
          <cell r="C239">
            <v>0.112428573003465</v>
          </cell>
        </row>
        <row r="240">
          <cell r="C240">
            <v>-0.21017003282382399</v>
          </cell>
        </row>
        <row r="241">
          <cell r="C241">
            <v>7.3004709140720395E-2</v>
          </cell>
        </row>
        <row r="242">
          <cell r="C242">
            <v>0.36106385810813002</v>
          </cell>
        </row>
        <row r="243">
          <cell r="C243">
            <v>9.6460299787194004E-2</v>
          </cell>
        </row>
        <row r="244">
          <cell r="C244">
            <v>-0.40399534656916603</v>
          </cell>
        </row>
        <row r="245">
          <cell r="C245">
            <v>-3.6128275881894298</v>
          </cell>
        </row>
        <row r="246">
          <cell r="C246">
            <v>0.51616396317976099</v>
          </cell>
        </row>
        <row r="247">
          <cell r="C247">
            <v>1.0442423091034001</v>
          </cell>
        </row>
        <row r="248">
          <cell r="C248">
            <v>1.9140012990178501</v>
          </cell>
        </row>
        <row r="249">
          <cell r="C249">
            <v>2.80929699318312</v>
          </cell>
        </row>
        <row r="250">
          <cell r="C250">
            <v>2.1912914456006898</v>
          </cell>
        </row>
        <row r="251">
          <cell r="C251">
            <v>2.6753965052095401</v>
          </cell>
        </row>
        <row r="252">
          <cell r="C252">
            <v>2.3398960979358301</v>
          </cell>
        </row>
        <row r="253">
          <cell r="C253">
            <v>1.36192966692029</v>
          </cell>
        </row>
        <row r="254">
          <cell r="C254">
            <v>1.1738798442549401</v>
          </cell>
        </row>
        <row r="255">
          <cell r="C255">
            <v>0.95429778381609198</v>
          </cell>
        </row>
        <row r="256">
          <cell r="C256">
            <v>-0.48330182980248498</v>
          </cell>
        </row>
        <row r="257">
          <cell r="C257">
            <v>-0.346791727035555</v>
          </cell>
        </row>
        <row r="258">
          <cell r="C258">
            <v>-0.38746832005182902</v>
          </cell>
        </row>
        <row r="259">
          <cell r="C259">
            <v>-0.25092602452901303</v>
          </cell>
        </row>
        <row r="260">
          <cell r="C260">
            <v>-0.12328818756443</v>
          </cell>
        </row>
        <row r="261">
          <cell r="C261">
            <v>2.4700418086953598E-4</v>
          </cell>
        </row>
        <row r="262">
          <cell r="C262">
            <v>0.26089279540160698</v>
          </cell>
        </row>
        <row r="263">
          <cell r="C263">
            <v>0.173099974078334</v>
          </cell>
        </row>
        <row r="264">
          <cell r="C264">
            <v>-0.30032033441363098</v>
          </cell>
        </row>
        <row r="265">
          <cell r="C265">
            <v>-0.62906185902586298</v>
          </cell>
        </row>
        <row r="266">
          <cell r="C266">
            <v>-0.44236313479788503</v>
          </cell>
        </row>
        <row r="267">
          <cell r="C267">
            <v>-0.61908034421232405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tariksh Nag" id="{F4BB214F-F8CA-473C-8632-845E928D1D3C}" userId="b6992686d4b81cb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7-08T04:35:23.62" personId="{F4BB214F-F8CA-473C-8632-845E928D1D3C}" id="{0DB87846-05E8-4A4E-AD7E-3DFB002FB51C}">
    <text>- Between 2001 Q1 and 2006 Q3, we take a moving average of YoY headline inflation (adaptive expectations). 
- Between 2006 Q4 and 2017 Q1, we calculate a bias by taking the difference between the YoY headline inflation and mean household inflation expectations. We average over all periods and bias adjust the household inflation expectation. 
- From 2017 Q2 onwards, we take the professional forecasters' surveyed inflation expectations.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2EB6-54F9-428B-8189-37F510F50214}">
  <dimension ref="A1:BJ326"/>
  <sheetViews>
    <sheetView workbookViewId="0">
      <pane xSplit="2" ySplit="3" topLeftCell="K316" activePane="bottomRight" state="frozen"/>
      <selection pane="topRight" activeCell="C1" sqref="C1"/>
      <selection pane="bottomLeft" activeCell="A4" sqref="A4"/>
      <selection pane="bottomRight" activeCell="AD316" sqref="AD316"/>
    </sheetView>
  </sheetViews>
  <sheetFormatPr defaultRowHeight="15" x14ac:dyDescent="0.25"/>
  <cols>
    <col min="2" max="2" width="9.42578125" bestFit="1" customWidth="1"/>
    <col min="3" max="3" width="15.140625" bestFit="1" customWidth="1"/>
    <col min="4" max="7" width="15" customWidth="1"/>
    <col min="8" max="10" width="15.140625" bestFit="1" customWidth="1"/>
    <col min="11" max="11" width="16.7109375" customWidth="1"/>
    <col min="12" max="12" width="12.42578125" customWidth="1"/>
    <col min="13" max="13" width="10.28515625" bestFit="1" customWidth="1"/>
    <col min="14" max="14" width="12.7109375" customWidth="1"/>
    <col min="15" max="16" width="11" bestFit="1" customWidth="1"/>
    <col min="17" max="17" width="10.140625" bestFit="1" customWidth="1"/>
    <col min="18" max="18" width="10" customWidth="1"/>
    <col min="19" max="20" width="10.28515625" bestFit="1" customWidth="1"/>
    <col min="21" max="22" width="13" bestFit="1" customWidth="1"/>
    <col min="23" max="23" width="12.85546875" bestFit="1" customWidth="1"/>
    <col min="24" max="24" width="12.5703125" customWidth="1"/>
    <col min="25" max="26" width="12.85546875" bestFit="1" customWidth="1"/>
    <col min="27" max="34" width="12.5703125" customWidth="1"/>
    <col min="35" max="35" width="10.140625" customWidth="1"/>
    <col min="36" max="38" width="9.42578125" bestFit="1" customWidth="1"/>
    <col min="39" max="39" width="9.28515625" bestFit="1" customWidth="1"/>
    <col min="40" max="44" width="9.42578125" bestFit="1" customWidth="1"/>
    <col min="45" max="45" width="9.28515625" customWidth="1"/>
    <col min="46" max="46" width="9.42578125" bestFit="1" customWidth="1"/>
    <col min="49" max="51" width="10.140625" customWidth="1"/>
    <col min="52" max="54" width="10.140625" bestFit="1" customWidth="1"/>
    <col min="55" max="55" width="9.28515625" bestFit="1" customWidth="1"/>
    <col min="57" max="57" width="19.85546875" bestFit="1" customWidth="1"/>
    <col min="58" max="58" width="10" bestFit="1" customWidth="1"/>
    <col min="61" max="61" width="13.7109375" customWidth="1"/>
  </cols>
  <sheetData>
    <row r="1" spans="1:62" x14ac:dyDescent="0.25">
      <c r="C1" s="17" t="s">
        <v>1</v>
      </c>
      <c r="M1" s="17" t="s">
        <v>24</v>
      </c>
      <c r="N1" s="17"/>
      <c r="R1" s="17" t="s">
        <v>31</v>
      </c>
      <c r="X1" s="17" t="s">
        <v>48</v>
      </c>
      <c r="AB1" s="17"/>
      <c r="AC1" s="17"/>
      <c r="AD1" s="17"/>
      <c r="AE1" s="17"/>
      <c r="AF1" s="17" t="s">
        <v>32</v>
      </c>
      <c r="AW1" s="17"/>
      <c r="AX1" s="17"/>
      <c r="AY1" s="17"/>
      <c r="AZ1" s="17" t="s">
        <v>136</v>
      </c>
      <c r="BA1" s="17"/>
      <c r="BB1" s="17"/>
      <c r="BC1" s="17"/>
      <c r="BD1" s="17"/>
      <c r="BE1" s="17" t="s">
        <v>146</v>
      </c>
      <c r="BI1" s="17" t="s">
        <v>203</v>
      </c>
    </row>
    <row r="2" spans="1:62" s="5" customFormat="1" ht="150" x14ac:dyDescent="0.25">
      <c r="C2" s="69" t="str">
        <f>_xll.CEIC.Link("db12b970-86df-4fa8-906a-ca6887c09ca1", "Series", "GDP: 2023-24p: sa")</f>
        <v>GDP: 2023-24p: sa</v>
      </c>
      <c r="D2" s="69" t="str">
        <f>_xll.CEIC.Link("916583cc-7d50-45d0-ad3d-65ca48018c4b", "Series", "GDP: sa: 2023-24p: Non Farm")</f>
        <v>GDP: sa: 2023-24p: Non Farm</v>
      </c>
      <c r="E2" s="69" t="str">
        <f>_xll.CEIC.Link("71555d41-89ca-4b68-9556-cc3f5c7281bc", "Series", "Unit Labour Cost: Nominal: sa")</f>
        <v>Unit Labour Cost: Nominal: sa</v>
      </c>
      <c r="F2" s="6" t="s">
        <v>4</v>
      </c>
      <c r="G2" s="6" t="s">
        <v>94</v>
      </c>
      <c r="H2" s="6" t="s">
        <v>6</v>
      </c>
      <c r="I2" s="69" t="str">
        <f>_xll.CEIC.Link("3d5dbfd6-9152-4fd7-94d1-97980d6f5dfe", "Series", "GDP: sa: Imports of Goods &amp; Services")</f>
        <v>GDP: sa: Imports of Goods &amp; Services</v>
      </c>
      <c r="J2" s="69" t="str">
        <f>_xll.CEIC.Link("7bd74527-1990-4c4f-8ce7-18521f70f717", "Series", "GDP: 2023-24p: sa: Imports of Goods &amp; Services")</f>
        <v>GDP: 2023-24p: sa: Imports of Goods &amp; Services</v>
      </c>
      <c r="K2" s="69" t="str">
        <f>_xll.CEIC.Link("2c48606c-97cc-4390-8424-197283ff7ffd", "Series", "Unit Labour Cost: Nominal: Non Farm: sa")</f>
        <v>Unit Labour Cost: Nominal: Non Farm: sa</v>
      </c>
      <c r="L2" s="6"/>
      <c r="M2" s="69" t="str">
        <f>_xll.CEIC.Link("a7e6e1a1-06e5-48f5-8ced-c20d9948b62a", "Series", "Gross Domestic Product: 2020 Market Price (2020p: sa)")</f>
        <v>Gross Domestic Product: 2020 Market Price (2020p: sa)</v>
      </c>
      <c r="N2" s="6" t="s">
        <v>129</v>
      </c>
      <c r="O2" s="69" t="str">
        <f>_xll.CEIC.Link("cad01b68-64a4-4e9b-a447-006e4d8a3e3b", "Series", "GDP: 2020p: sa: Imports")</f>
        <v>GDP: 2020p: sa: Imports</v>
      </c>
      <c r="P2" s="69" t="str">
        <f>_xll.CEIC.Link("05026f9c-d747-436f-953a-bb7ee8fe1c76", "Series", "GDP: sa: Imports")</f>
        <v>GDP: sa: Imports</v>
      </c>
      <c r="Q2" s="6"/>
      <c r="R2" s="68" t="str">
        <f>_xll.CEIC.Link("7a8f9b32-6770-4612-bfec-8ad7c844272b", "Series", "Consumer Price Index (CPI)")</f>
        <v>Consumer Price Index (CPI)</v>
      </c>
      <c r="S2" s="69" t="s">
        <v>78</v>
      </c>
      <c r="T2" s="7" t="s">
        <v>79</v>
      </c>
      <c r="U2" s="7" t="s">
        <v>80</v>
      </c>
      <c r="V2" s="7" t="s">
        <v>81</v>
      </c>
      <c r="W2" s="4"/>
      <c r="X2" s="54" t="s">
        <v>82</v>
      </c>
      <c r="Y2" s="6" t="str">
        <f>_xll.CEIC.Link("9f78fb79-2d68-4e02-9c2f-6d3412befcc0", "Series", "Gross Domestic Product (GDP): 2020p: sa")</f>
        <v>Gross Domestic Product (GDP): 2020p: sa</v>
      </c>
      <c r="Z2" s="6" t="s">
        <v>104</v>
      </c>
      <c r="AA2" s="54" t="s">
        <v>104</v>
      </c>
      <c r="AB2" s="70" t="str">
        <f>_xll.CEIC.Link("0f0ec87c-d4da-4cbb-acbd-0b1830eccdc7", "Series", "Unit Labour Cost Index (ULI): Manufacturing")</f>
        <v>Unit Labour Cost Index (ULI): Manufacturing</v>
      </c>
      <c r="AC2" s="6" t="s">
        <v>105</v>
      </c>
      <c r="AD2" s="4" t="s">
        <v>7</v>
      </c>
      <c r="AE2" s="4"/>
      <c r="AF2" s="6" t="str">
        <f>_xll.CEIC.Link("f9fc37fa-7721-42ca-b29f-ada83ba9916e", "Series", "Gross Domestic Product: 2017p: saar")</f>
        <v>Gross Domestic Product: 2017p: saar</v>
      </c>
      <c r="AG2" s="6"/>
      <c r="AH2" s="70" t="str">
        <f>_xll.CEIC.Link("32aabc4e-80eb-46a0-a426-452304a785aa", "Series", "GDP: saar: NE: Imports: Goods")</f>
        <v>GDP: saar: NE: Imports: Goods</v>
      </c>
      <c r="AI2" s="6" t="s">
        <v>83</v>
      </c>
      <c r="AJ2" s="4" t="s">
        <v>84</v>
      </c>
      <c r="AK2" s="4" t="s">
        <v>85</v>
      </c>
      <c r="AL2" s="4" t="s">
        <v>86</v>
      </c>
      <c r="AM2" s="4"/>
      <c r="AN2" s="70" t="str">
        <f>_xll.CEIC.Link("54c3e2be-9d5c-4cce-9b9c-4c0ff2a672be", "Series", "GDP: PI: sa: Import: Goods")</f>
        <v>GDP: PI: sa: Import: Goods</v>
      </c>
      <c r="AO2" s="6" t="s">
        <v>87</v>
      </c>
      <c r="AP2" s="4" t="s">
        <v>88</v>
      </c>
      <c r="AQ2" s="4" t="s">
        <v>89</v>
      </c>
      <c r="AR2" s="4" t="s">
        <v>90</v>
      </c>
      <c r="AS2" s="4"/>
      <c r="AT2" s="6" t="str">
        <f>_xll.CEIC.Link("68084f10-ff53-4932-bcea-941ae142a918", "Series", "FT: PI: sa: Imports: Goods: IS: ND: Petroleum &amp; Pdts")</f>
        <v>FT: PI: sa: Imports: Goods: IS: ND: Petroleum &amp; Pdts</v>
      </c>
      <c r="AU2" s="6"/>
      <c r="AV2" s="70" t="str">
        <f>_xll.CEIC.Link("2981f81c-fa0e-4c5d-a6da-4d789f3c9bef", "Series", "Productivity &amp; Cost Index: saar: Business: Unit Labour Costs")</f>
        <v>Productivity &amp; Cost Index: saar: Business: Unit Labour Costs</v>
      </c>
      <c r="AW2" s="6" t="s">
        <v>172</v>
      </c>
      <c r="AX2" s="4" t="s">
        <v>173</v>
      </c>
      <c r="AY2" s="4"/>
      <c r="AZ2" s="70" t="str">
        <f>_xll.CEIC.Link("20cb9d9b-9ead-43bc-b9aa-b5274e445e15", "Series", "GDP: Imports of Goods &amp; Services")</f>
        <v>GDP: Imports of Goods &amp; Services</v>
      </c>
      <c r="BA2" s="6" t="s">
        <v>142</v>
      </c>
      <c r="BB2" s="4" t="s">
        <v>143</v>
      </c>
      <c r="BC2" s="4" t="s">
        <v>144</v>
      </c>
      <c r="BE2" s="69" t="str">
        <f>_xll.CEIC.Link("9c397ca4-8e13-430f-96d9-508786a53bb0", "Series", "GDP: 2021p: sa")</f>
        <v>GDP: 2021p: sa</v>
      </c>
      <c r="BF2" s="69" t="str">
        <f>_xll.CEIC.Link("610f759b-14fd-4389-b6ed-6980afa3ce95", "Series", "Unemployment Rate: Quarterly: sa: Taiwan")</f>
        <v>Unemployment Rate: Quarterly: sa: Taiwan</v>
      </c>
      <c r="BG2" s="69" t="str">
        <f>_xll.CEIC.Link("7b4f32e2-bec8-4fee-a506-1864ee9a3291", "Series", "GDP: Deflator: Imports")</f>
        <v>GDP: Deflator: Imports</v>
      </c>
      <c r="BH2" s="6"/>
      <c r="BI2" s="69" t="str">
        <f>_xll.CEIC.Link("f545662e-a93f-4d0a-815b-c1bfdae740a0", "Series", "Gross Domestic Product: 2002p: Chain Volume Measures (CVM)")</f>
        <v>Gross Domestic Product: 2002p: Chain Volume Measures (CVM)</v>
      </c>
      <c r="BJ2" s="6"/>
    </row>
    <row r="3" spans="1:62" s="4" customFormat="1" ht="75" x14ac:dyDescent="0.25">
      <c r="B3" s="4" t="s">
        <v>0</v>
      </c>
      <c r="C3">
        <v>576159347</v>
      </c>
      <c r="D3">
        <v>576355377</v>
      </c>
      <c r="E3">
        <v>584492247</v>
      </c>
      <c r="F3" s="4" t="s">
        <v>215</v>
      </c>
      <c r="G3" s="4" t="s">
        <v>215</v>
      </c>
      <c r="H3" s="4" t="s">
        <v>215</v>
      </c>
      <c r="I3">
        <v>262451801</v>
      </c>
      <c r="J3">
        <v>576159327</v>
      </c>
      <c r="K3">
        <v>584492307</v>
      </c>
      <c r="M3" t="s">
        <v>211</v>
      </c>
      <c r="N3" s="4" t="s">
        <v>127</v>
      </c>
      <c r="O3" t="s">
        <v>212</v>
      </c>
      <c r="P3" t="s">
        <v>213</v>
      </c>
      <c r="R3">
        <v>399976317</v>
      </c>
      <c r="S3">
        <v>227871202</v>
      </c>
      <c r="T3">
        <v>360405607</v>
      </c>
      <c r="U3">
        <v>360405487</v>
      </c>
      <c r="V3">
        <v>197638902</v>
      </c>
      <c r="X3" s="54" t="s">
        <v>52</v>
      </c>
      <c r="Y3" t="s">
        <v>77</v>
      </c>
      <c r="Z3" s="4" t="s">
        <v>106</v>
      </c>
      <c r="AA3" s="54" t="s">
        <v>116</v>
      </c>
      <c r="AB3" s="4" t="s">
        <v>107</v>
      </c>
      <c r="AC3" s="4" t="s">
        <v>108</v>
      </c>
      <c r="AD3" s="4" t="s">
        <v>109</v>
      </c>
      <c r="AF3" s="4" t="s">
        <v>54</v>
      </c>
      <c r="AH3" s="4" t="s">
        <v>55</v>
      </c>
      <c r="AI3" s="4" t="s">
        <v>56</v>
      </c>
      <c r="AJ3" s="4" t="s">
        <v>57</v>
      </c>
      <c r="AK3" s="4" t="s">
        <v>58</v>
      </c>
      <c r="AL3" s="4" t="s">
        <v>59</v>
      </c>
      <c r="AN3" s="4" t="s">
        <v>53</v>
      </c>
      <c r="AO3" s="4" t="s">
        <v>60</v>
      </c>
      <c r="AP3" s="4" t="s">
        <v>61</v>
      </c>
      <c r="AQ3" s="4" t="s">
        <v>62</v>
      </c>
      <c r="AR3" s="4" t="s">
        <v>63</v>
      </c>
      <c r="AT3" s="4" t="s">
        <v>117</v>
      </c>
      <c r="AV3" s="4" t="s">
        <v>174</v>
      </c>
      <c r="AW3" s="4" t="s">
        <v>175</v>
      </c>
      <c r="AX3" s="4" t="s">
        <v>176</v>
      </c>
      <c r="AZ3" s="4" t="s">
        <v>137</v>
      </c>
      <c r="BA3" s="4" t="s">
        <v>138</v>
      </c>
      <c r="BB3" s="4" t="s">
        <v>139</v>
      </c>
      <c r="BC3" s="4" t="s">
        <v>140</v>
      </c>
      <c r="BE3" s="7" t="s">
        <v>147</v>
      </c>
      <c r="BF3" s="7">
        <v>409151467</v>
      </c>
      <c r="BG3" s="7" t="s">
        <v>149</v>
      </c>
      <c r="BI3" s="7" t="s">
        <v>204</v>
      </c>
    </row>
    <row r="4" spans="1:62" x14ac:dyDescent="0.25">
      <c r="A4">
        <v>1948</v>
      </c>
      <c r="B4" s="1">
        <v>17593</v>
      </c>
      <c r="G4" s="38"/>
      <c r="H4" s="38"/>
      <c r="R4">
        <v>26.849028000000001</v>
      </c>
      <c r="X4" s="38"/>
      <c r="AA4" s="38"/>
      <c r="AF4">
        <v>2239.6819999999998</v>
      </c>
      <c r="AH4">
        <v>7.34</v>
      </c>
      <c r="AN4">
        <v>17.504999999999999</v>
      </c>
      <c r="AV4">
        <v>17.042999999999999</v>
      </c>
      <c r="AW4">
        <v>57.862000000000002</v>
      </c>
      <c r="AX4">
        <v>9.6240000000000006</v>
      </c>
    </row>
    <row r="5" spans="1:62" x14ac:dyDescent="0.25">
      <c r="B5" s="1">
        <v>17685</v>
      </c>
      <c r="G5" s="38"/>
      <c r="H5" s="38"/>
      <c r="R5">
        <v>27.159541000000001</v>
      </c>
      <c r="X5" s="38"/>
      <c r="AA5" s="38"/>
      <c r="AF5">
        <v>2276.69</v>
      </c>
      <c r="AH5">
        <v>7.6440000000000001</v>
      </c>
      <c r="AN5">
        <v>17.561</v>
      </c>
      <c r="AV5">
        <v>16.89</v>
      </c>
      <c r="AW5">
        <v>60.155999999999999</v>
      </c>
      <c r="AX5">
        <v>10.036</v>
      </c>
    </row>
    <row r="6" spans="1:62" x14ac:dyDescent="0.25">
      <c r="B6" s="1">
        <v>17777</v>
      </c>
      <c r="G6" s="38"/>
      <c r="H6" s="38"/>
      <c r="R6">
        <v>27.345849000000001</v>
      </c>
      <c r="X6" s="38"/>
      <c r="AA6" s="38"/>
      <c r="AF6">
        <v>2289.77</v>
      </c>
      <c r="AH6">
        <v>7.7080000000000002</v>
      </c>
      <c r="AN6">
        <v>17.341000000000001</v>
      </c>
      <c r="AV6">
        <v>17.440000000000001</v>
      </c>
      <c r="AW6">
        <v>63.296999999999997</v>
      </c>
      <c r="AX6">
        <v>10.456</v>
      </c>
    </row>
    <row r="7" spans="1:62" x14ac:dyDescent="0.25">
      <c r="B7" s="1">
        <v>17868</v>
      </c>
      <c r="G7" s="38"/>
      <c r="H7" s="38"/>
      <c r="R7">
        <v>27.407952000000002</v>
      </c>
      <c r="X7" s="38"/>
      <c r="AA7" s="38"/>
      <c r="AF7">
        <v>2292.364</v>
      </c>
      <c r="AH7">
        <v>7.5359999999999996</v>
      </c>
      <c r="AN7">
        <v>17.004000000000001</v>
      </c>
      <c r="AV7">
        <v>17.704000000000001</v>
      </c>
      <c r="AW7">
        <v>62.27</v>
      </c>
      <c r="AX7">
        <v>10.124000000000001</v>
      </c>
    </row>
    <row r="8" spans="1:62" x14ac:dyDescent="0.25">
      <c r="A8">
        <v>1949</v>
      </c>
      <c r="B8" s="1">
        <v>17958</v>
      </c>
      <c r="G8" s="38"/>
      <c r="H8" s="38"/>
      <c r="R8">
        <v>27.407952000000002</v>
      </c>
      <c r="X8" s="38"/>
      <c r="AA8" s="38"/>
      <c r="AF8">
        <v>2260.8069999999998</v>
      </c>
      <c r="AH8">
        <v>7.1639999999999997</v>
      </c>
      <c r="AN8">
        <v>16.591999999999999</v>
      </c>
      <c r="AV8">
        <v>17.402999999999999</v>
      </c>
      <c r="AW8">
        <v>60.402000000000001</v>
      </c>
      <c r="AX8">
        <v>9.6039999999999992</v>
      </c>
    </row>
    <row r="9" spans="1:62" x14ac:dyDescent="0.25">
      <c r="B9" s="1">
        <v>18050</v>
      </c>
      <c r="G9" s="38"/>
      <c r="H9" s="38"/>
      <c r="R9">
        <v>27.462768000000001</v>
      </c>
      <c r="X9" s="38"/>
      <c r="AA9" s="38"/>
      <c r="AF9">
        <v>2253.1280000000002</v>
      </c>
      <c r="AH9">
        <v>6.8520000000000003</v>
      </c>
      <c r="AN9">
        <v>16.396999999999998</v>
      </c>
      <c r="AV9">
        <v>17.167000000000002</v>
      </c>
      <c r="AW9">
        <v>59.521000000000001</v>
      </c>
      <c r="AX9">
        <v>9.3640000000000008</v>
      </c>
    </row>
    <row r="10" spans="1:62" x14ac:dyDescent="0.25">
      <c r="B10" s="1">
        <v>18142</v>
      </c>
      <c r="G10" s="38"/>
      <c r="H10" s="38"/>
      <c r="R10">
        <v>27.791663</v>
      </c>
      <c r="X10" s="38"/>
      <c r="AA10" s="38"/>
      <c r="AF10">
        <v>2276.424</v>
      </c>
      <c r="AH10">
        <v>6.62</v>
      </c>
      <c r="AN10">
        <v>16.315999999999999</v>
      </c>
      <c r="AV10">
        <v>16.913</v>
      </c>
      <c r="AW10">
        <v>57.094999999999999</v>
      </c>
      <c r="AX10">
        <v>8.9359999999999999</v>
      </c>
    </row>
    <row r="11" spans="1:62" x14ac:dyDescent="0.25">
      <c r="B11" s="1">
        <v>18233</v>
      </c>
      <c r="G11" s="38"/>
      <c r="H11" s="38"/>
      <c r="R11">
        <v>27.901294</v>
      </c>
      <c r="X11" s="38"/>
      <c r="AA11" s="38"/>
      <c r="AF11">
        <v>2257.3519999999999</v>
      </c>
      <c r="AH11">
        <v>6.86</v>
      </c>
      <c r="AN11">
        <v>16.402999999999999</v>
      </c>
      <c r="AV11">
        <v>17.03</v>
      </c>
      <c r="AW11">
        <v>57.954999999999998</v>
      </c>
      <c r="AX11">
        <v>9.0920000000000005</v>
      </c>
    </row>
    <row r="12" spans="1:62" x14ac:dyDescent="0.25">
      <c r="A12">
        <v>1950</v>
      </c>
      <c r="B12" s="1">
        <v>18323</v>
      </c>
      <c r="G12" s="38"/>
      <c r="H12" s="38"/>
      <c r="R12">
        <v>27.956111</v>
      </c>
      <c r="X12" s="38"/>
      <c r="AA12" s="38"/>
      <c r="AF12">
        <v>2346.1039999999998</v>
      </c>
      <c r="AH12">
        <v>7.1840000000000002</v>
      </c>
      <c r="AN12">
        <v>16.861000000000001</v>
      </c>
      <c r="AV12">
        <v>16.867000000000001</v>
      </c>
      <c r="AW12">
        <v>59.575000000000003</v>
      </c>
      <c r="AX12">
        <v>9.5009999999999994</v>
      </c>
    </row>
    <row r="13" spans="1:62" x14ac:dyDescent="0.25">
      <c r="B13" s="1">
        <v>18415</v>
      </c>
      <c r="G13" s="38"/>
      <c r="H13" s="38"/>
      <c r="R13">
        <v>28.833165000000001</v>
      </c>
      <c r="X13" s="38"/>
      <c r="AA13" s="38"/>
      <c r="AF13">
        <v>2417.6819999999998</v>
      </c>
      <c r="AH13">
        <v>7.8079999999999998</v>
      </c>
      <c r="AN13">
        <v>17.298999999999999</v>
      </c>
      <c r="AV13">
        <v>16.878</v>
      </c>
      <c r="AW13">
        <v>62.863</v>
      </c>
      <c r="AX13">
        <v>10.228999999999999</v>
      </c>
    </row>
    <row r="14" spans="1:62" x14ac:dyDescent="0.25">
      <c r="B14" s="1">
        <v>18507</v>
      </c>
      <c r="G14" s="38"/>
      <c r="H14" s="38"/>
      <c r="R14">
        <v>29.792444</v>
      </c>
      <c r="X14" s="38"/>
      <c r="AA14" s="38"/>
      <c r="AF14">
        <v>2511.127</v>
      </c>
      <c r="AH14">
        <v>10.464</v>
      </c>
      <c r="AN14">
        <v>17.966000000000001</v>
      </c>
      <c r="AV14">
        <v>16.91</v>
      </c>
      <c r="AW14">
        <v>77.572999999999993</v>
      </c>
      <c r="AX14">
        <v>13.032999999999999</v>
      </c>
    </row>
    <row r="15" spans="1:62" x14ac:dyDescent="0.25">
      <c r="B15" s="1">
        <v>18598</v>
      </c>
      <c r="G15" s="38"/>
      <c r="H15" s="38"/>
      <c r="R15">
        <v>30.285786000000002</v>
      </c>
      <c r="X15" s="38"/>
      <c r="AA15" s="38"/>
      <c r="AF15">
        <v>2559.2139999999999</v>
      </c>
      <c r="AH15">
        <v>10.868</v>
      </c>
      <c r="AN15">
        <v>18.95</v>
      </c>
      <c r="AV15">
        <v>17.137</v>
      </c>
      <c r="AW15">
        <v>77.718999999999994</v>
      </c>
      <c r="AX15">
        <v>13.685</v>
      </c>
    </row>
    <row r="16" spans="1:62" x14ac:dyDescent="0.25">
      <c r="A16">
        <v>1951</v>
      </c>
      <c r="B16" s="1">
        <v>18688</v>
      </c>
      <c r="G16" s="38"/>
      <c r="H16" s="38"/>
      <c r="R16">
        <v>30.724314</v>
      </c>
      <c r="X16" s="38"/>
      <c r="AA16" s="38"/>
      <c r="AF16">
        <v>2593.9670000000001</v>
      </c>
      <c r="AH16">
        <v>11.772</v>
      </c>
      <c r="AN16">
        <v>20.811</v>
      </c>
      <c r="AV16">
        <v>17.741</v>
      </c>
      <c r="AW16">
        <v>77.724000000000004</v>
      </c>
      <c r="AX16">
        <v>14.866</v>
      </c>
    </row>
    <row r="17" spans="1:50" x14ac:dyDescent="0.25">
      <c r="B17" s="1">
        <v>18780</v>
      </c>
      <c r="G17" s="38"/>
      <c r="H17" s="38"/>
      <c r="R17">
        <v>32.039895999999999</v>
      </c>
      <c r="X17" s="38"/>
      <c r="AA17" s="38"/>
      <c r="AF17">
        <v>2638.8980000000001</v>
      </c>
      <c r="AH17">
        <v>12.04</v>
      </c>
      <c r="AN17">
        <v>22.187999999999999</v>
      </c>
      <c r="AV17">
        <v>18.175999999999998</v>
      </c>
      <c r="AW17">
        <v>75.147999999999996</v>
      </c>
      <c r="AX17">
        <v>15.178000000000001</v>
      </c>
    </row>
    <row r="18" spans="1:50" x14ac:dyDescent="0.25">
      <c r="B18" s="1">
        <v>18872</v>
      </c>
      <c r="G18" s="38"/>
      <c r="H18" s="38"/>
      <c r="R18">
        <v>33.081397000000003</v>
      </c>
      <c r="X18" s="38"/>
      <c r="AA18" s="38"/>
      <c r="AF18">
        <v>2693.259</v>
      </c>
      <c r="AH18">
        <v>10.808</v>
      </c>
      <c r="AN18">
        <v>23.024999999999999</v>
      </c>
      <c r="AV18">
        <v>17.931999999999999</v>
      </c>
      <c r="AW18">
        <v>68.784000000000006</v>
      </c>
      <c r="AX18">
        <v>14.31</v>
      </c>
    </row>
    <row r="19" spans="1:50" x14ac:dyDescent="0.25">
      <c r="B19" s="1">
        <v>18963</v>
      </c>
      <c r="G19" s="38"/>
      <c r="H19" s="38"/>
      <c r="R19">
        <v>33.903635999999999</v>
      </c>
      <c r="X19" s="38"/>
      <c r="AA19" s="38"/>
      <c r="AF19">
        <v>2699.1559999999999</v>
      </c>
      <c r="AH19">
        <v>10.084</v>
      </c>
      <c r="AN19">
        <v>23.21</v>
      </c>
      <c r="AV19">
        <v>18.215</v>
      </c>
      <c r="AW19">
        <v>66.984999999999999</v>
      </c>
      <c r="AX19">
        <v>13.99</v>
      </c>
    </row>
    <row r="20" spans="1:50" x14ac:dyDescent="0.25">
      <c r="A20">
        <v>1952</v>
      </c>
      <c r="B20" s="1">
        <v>19054</v>
      </c>
      <c r="G20" s="38"/>
      <c r="H20" s="38"/>
      <c r="R20">
        <v>34.342162999999999</v>
      </c>
      <c r="X20" s="38"/>
      <c r="AA20" s="38"/>
      <c r="AF20">
        <v>2727.9540000000002</v>
      </c>
      <c r="AH20">
        <v>10.696</v>
      </c>
      <c r="AN20">
        <v>21.79</v>
      </c>
      <c r="AV20">
        <v>18.265999999999998</v>
      </c>
      <c r="AW20">
        <v>74.757000000000005</v>
      </c>
      <c r="AX20">
        <v>14.958</v>
      </c>
    </row>
    <row r="21" spans="1:50" x14ac:dyDescent="0.25">
      <c r="B21" s="1">
        <v>19146</v>
      </c>
      <c r="G21" s="38"/>
      <c r="H21" s="38"/>
      <c r="R21">
        <v>34.808098999999999</v>
      </c>
      <c r="X21" s="38"/>
      <c r="AA21" s="38"/>
      <c r="AF21">
        <v>2733.8</v>
      </c>
      <c r="AH21">
        <v>10.603999999999999</v>
      </c>
      <c r="AN21">
        <v>21.411999999999999</v>
      </c>
      <c r="AV21">
        <v>18.466999999999999</v>
      </c>
      <c r="AW21">
        <v>74.370999999999995</v>
      </c>
      <c r="AX21">
        <v>14.63</v>
      </c>
    </row>
    <row r="22" spans="1:50" x14ac:dyDescent="0.25">
      <c r="B22" s="1">
        <v>19238</v>
      </c>
      <c r="G22" s="38"/>
      <c r="H22" s="38"/>
      <c r="R22">
        <v>35.191809999999997</v>
      </c>
      <c r="X22" s="38"/>
      <c r="AA22" s="38"/>
      <c r="AF22">
        <v>2753.5169999999998</v>
      </c>
      <c r="AH22">
        <v>10.768000000000001</v>
      </c>
      <c r="AN22">
        <v>20.998999999999999</v>
      </c>
      <c r="AV22">
        <v>18.73</v>
      </c>
      <c r="AW22">
        <v>78.921000000000006</v>
      </c>
      <c r="AX22">
        <v>15.25</v>
      </c>
    </row>
    <row r="23" spans="1:50" x14ac:dyDescent="0.25">
      <c r="B23" s="1">
        <v>19329</v>
      </c>
      <c r="G23" s="38"/>
      <c r="H23" s="38"/>
      <c r="R23">
        <v>35.465888999999997</v>
      </c>
      <c r="X23" s="38"/>
      <c r="AA23" s="38"/>
      <c r="AF23">
        <v>2843.9409999999998</v>
      </c>
      <c r="AH23">
        <v>11.284000000000001</v>
      </c>
      <c r="AN23">
        <v>20.631</v>
      </c>
      <c r="AV23">
        <v>18.855</v>
      </c>
      <c r="AW23">
        <v>85.997</v>
      </c>
      <c r="AX23">
        <v>16.341999999999999</v>
      </c>
    </row>
    <row r="24" spans="1:50" x14ac:dyDescent="0.25">
      <c r="A24">
        <v>1953</v>
      </c>
      <c r="B24" s="1">
        <v>19419</v>
      </c>
      <c r="G24" s="38"/>
      <c r="H24" s="38"/>
      <c r="R24">
        <v>35.822192000000001</v>
      </c>
      <c r="X24" s="38"/>
      <c r="AA24" s="38"/>
      <c r="AF24">
        <v>2896.8110000000001</v>
      </c>
      <c r="AH24">
        <v>10.988</v>
      </c>
      <c r="AN24">
        <v>20.452999999999999</v>
      </c>
      <c r="AV24">
        <v>18.881</v>
      </c>
      <c r="AW24">
        <v>83.876999999999995</v>
      </c>
      <c r="AX24">
        <v>15.795</v>
      </c>
    </row>
    <row r="25" spans="1:50" x14ac:dyDescent="0.25">
      <c r="B25" s="1">
        <v>19511</v>
      </c>
      <c r="G25" s="38"/>
      <c r="H25" s="38"/>
      <c r="R25">
        <v>36.233311999999998</v>
      </c>
      <c r="X25" s="38"/>
      <c r="AA25" s="38"/>
      <c r="AF25">
        <v>2919.2060000000001</v>
      </c>
      <c r="AH25">
        <v>11.516</v>
      </c>
      <c r="AN25">
        <v>20.265000000000001</v>
      </c>
      <c r="AV25">
        <v>18.907</v>
      </c>
      <c r="AW25">
        <v>88.227000000000004</v>
      </c>
      <c r="AX25">
        <v>16.446999999999999</v>
      </c>
    </row>
    <row r="26" spans="1:50" x14ac:dyDescent="0.25">
      <c r="B26" s="1">
        <v>19603</v>
      </c>
      <c r="G26" s="38"/>
      <c r="H26" s="38"/>
      <c r="R26">
        <v>36.644430999999997</v>
      </c>
      <c r="X26" s="38"/>
      <c r="AA26" s="38"/>
      <c r="AF26">
        <v>2902.7849999999999</v>
      </c>
      <c r="AH26">
        <v>11.151999999999999</v>
      </c>
      <c r="AN26">
        <v>20.210999999999999</v>
      </c>
      <c r="AV26">
        <v>19.196000000000002</v>
      </c>
      <c r="AW26">
        <v>87.891000000000005</v>
      </c>
      <c r="AX26">
        <v>16.306999999999999</v>
      </c>
    </row>
    <row r="27" spans="1:50" x14ac:dyDescent="0.25">
      <c r="B27" s="1">
        <v>19694</v>
      </c>
      <c r="G27" s="38"/>
      <c r="H27" s="38"/>
      <c r="R27">
        <v>37.439261999999999</v>
      </c>
      <c r="X27" s="38"/>
      <c r="AA27" s="38"/>
      <c r="AF27">
        <v>2858.8449999999998</v>
      </c>
      <c r="AH27">
        <v>10.244</v>
      </c>
      <c r="AN27">
        <v>20.268000000000001</v>
      </c>
      <c r="AV27">
        <v>19.231999999999999</v>
      </c>
      <c r="AW27">
        <v>83.567999999999998</v>
      </c>
      <c r="AX27">
        <v>15.507</v>
      </c>
    </row>
    <row r="28" spans="1:50" x14ac:dyDescent="0.25">
      <c r="A28">
        <v>1954</v>
      </c>
      <c r="B28" s="1">
        <v>19784</v>
      </c>
      <c r="G28" s="38"/>
      <c r="H28" s="38"/>
      <c r="R28">
        <v>37.740749999999998</v>
      </c>
      <c r="X28" s="38"/>
      <c r="AA28" s="38"/>
      <c r="AF28">
        <v>2845.192</v>
      </c>
      <c r="AH28">
        <v>9.9760000000000009</v>
      </c>
      <c r="AN28">
        <v>20.521000000000001</v>
      </c>
      <c r="AV28">
        <v>19.350000000000001</v>
      </c>
      <c r="AW28">
        <v>78.742000000000004</v>
      </c>
      <c r="AX28">
        <v>14.78</v>
      </c>
    </row>
    <row r="29" spans="1:50" x14ac:dyDescent="0.25">
      <c r="B29" s="1">
        <v>19876</v>
      </c>
      <c r="G29" s="38"/>
      <c r="H29" s="38"/>
      <c r="R29">
        <v>38.371132000000003</v>
      </c>
      <c r="X29" s="38"/>
      <c r="AA29" s="38"/>
      <c r="AF29">
        <v>2848.3049999999998</v>
      </c>
      <c r="AH29">
        <v>11.048</v>
      </c>
      <c r="AN29">
        <v>20.664999999999999</v>
      </c>
      <c r="AV29">
        <v>19.37</v>
      </c>
      <c r="AW29">
        <v>85.823999999999998</v>
      </c>
      <c r="AX29">
        <v>16.184000000000001</v>
      </c>
    </row>
    <row r="30" spans="1:50" x14ac:dyDescent="0.25">
      <c r="B30" s="1">
        <v>19968</v>
      </c>
      <c r="G30" s="38"/>
      <c r="H30" s="38"/>
      <c r="R30">
        <v>38.425947999999998</v>
      </c>
      <c r="X30" s="38"/>
      <c r="AA30" s="38"/>
      <c r="AF30">
        <v>2880.482</v>
      </c>
      <c r="AH30">
        <v>10.224</v>
      </c>
      <c r="AN30">
        <v>20.861999999999998</v>
      </c>
      <c r="AV30">
        <v>19.116</v>
      </c>
      <c r="AW30">
        <v>80.647000000000006</v>
      </c>
      <c r="AX30">
        <v>15.304</v>
      </c>
    </row>
    <row r="31" spans="1:50" x14ac:dyDescent="0.25">
      <c r="B31" s="1">
        <v>20059</v>
      </c>
      <c r="G31" s="38"/>
      <c r="H31" s="38"/>
      <c r="R31">
        <v>38.343724000000002</v>
      </c>
      <c r="X31" s="38"/>
      <c r="AA31" s="38"/>
      <c r="AF31">
        <v>2936.8519999999999</v>
      </c>
      <c r="AH31">
        <v>10.164</v>
      </c>
      <c r="AN31">
        <v>20.891999999999999</v>
      </c>
      <c r="AV31">
        <v>19.114000000000001</v>
      </c>
      <c r="AW31">
        <v>81.412000000000006</v>
      </c>
      <c r="AX31">
        <v>15.46</v>
      </c>
    </row>
    <row r="32" spans="1:50" x14ac:dyDescent="0.25">
      <c r="A32">
        <v>1955</v>
      </c>
      <c r="B32" s="1">
        <v>20149</v>
      </c>
      <c r="G32" s="38"/>
      <c r="H32" s="38"/>
      <c r="R32">
        <v>38.864476000000003</v>
      </c>
      <c r="X32" s="38"/>
      <c r="AA32" s="38"/>
      <c r="AF32">
        <v>3020.7460000000001</v>
      </c>
      <c r="AH32">
        <v>11.103999999999999</v>
      </c>
      <c r="AN32">
        <v>20.611000000000001</v>
      </c>
      <c r="AV32">
        <v>18.73</v>
      </c>
      <c r="AW32">
        <v>86.222999999999999</v>
      </c>
      <c r="AX32">
        <v>16.169</v>
      </c>
    </row>
    <row r="33" spans="1:50" x14ac:dyDescent="0.25">
      <c r="B33" s="1">
        <v>20241</v>
      </c>
      <c r="G33" s="38"/>
      <c r="H33" s="38"/>
      <c r="M33">
        <v>43911.242831264295</v>
      </c>
      <c r="O33">
        <v>1553.4254465826391</v>
      </c>
      <c r="P33">
        <v>843.73748107349513</v>
      </c>
      <c r="R33">
        <v>39.248187000000001</v>
      </c>
      <c r="X33" s="38"/>
      <c r="AA33" s="38"/>
      <c r="AF33">
        <v>3069.91</v>
      </c>
      <c r="AH33">
        <v>11.231999999999999</v>
      </c>
      <c r="AN33">
        <v>20.643999999999998</v>
      </c>
      <c r="AV33">
        <v>18.791</v>
      </c>
      <c r="AW33">
        <v>91.111999999999995</v>
      </c>
      <c r="AX33">
        <v>17.097000000000001</v>
      </c>
    </row>
    <row r="34" spans="1:50" x14ac:dyDescent="0.25">
      <c r="B34" s="1">
        <v>20333</v>
      </c>
      <c r="G34" s="38"/>
      <c r="H34" s="38"/>
      <c r="M34">
        <v>45736.018004114405</v>
      </c>
      <c r="O34">
        <v>1557.3408800060299</v>
      </c>
      <c r="P34">
        <v>871.55074677972516</v>
      </c>
      <c r="R34">
        <v>39.303001999999999</v>
      </c>
      <c r="X34" s="38"/>
      <c r="AA34" s="38"/>
      <c r="AF34">
        <v>3111.3789999999999</v>
      </c>
      <c r="AH34">
        <v>11.295999999999999</v>
      </c>
      <c r="AN34">
        <v>20.698</v>
      </c>
      <c r="AV34">
        <v>18.922999999999998</v>
      </c>
      <c r="AW34">
        <v>92.644999999999996</v>
      </c>
      <c r="AX34">
        <v>17.420999999999999</v>
      </c>
    </row>
    <row r="35" spans="1:50" x14ac:dyDescent="0.25">
      <c r="B35" s="1">
        <v>20424</v>
      </c>
      <c r="G35" s="38"/>
      <c r="H35" s="38"/>
      <c r="M35">
        <v>46456.716213552754</v>
      </c>
      <c r="O35">
        <v>1861.2877815706756</v>
      </c>
      <c r="P35">
        <v>1028.88556717696</v>
      </c>
      <c r="R35">
        <v>39.303001999999999</v>
      </c>
      <c r="X35" s="38"/>
      <c r="AA35" s="38"/>
      <c r="AF35">
        <v>3130.0680000000002</v>
      </c>
      <c r="AH35">
        <v>12.476000000000001</v>
      </c>
      <c r="AN35">
        <v>20.763999999999999</v>
      </c>
      <c r="AV35">
        <v>19.213000000000001</v>
      </c>
      <c r="AW35">
        <v>96.001999999999995</v>
      </c>
      <c r="AX35">
        <v>18.109000000000002</v>
      </c>
    </row>
    <row r="36" spans="1:50" x14ac:dyDescent="0.25">
      <c r="A36">
        <v>1956</v>
      </c>
      <c r="B36" s="1">
        <v>20515</v>
      </c>
      <c r="G36" s="38"/>
      <c r="H36" s="38"/>
      <c r="M36">
        <v>48191.969033769485</v>
      </c>
      <c r="O36">
        <v>1806.9269965994079</v>
      </c>
      <c r="P36">
        <v>1020.9829049652268</v>
      </c>
      <c r="R36">
        <v>39.702883999999997</v>
      </c>
      <c r="X36" s="38"/>
      <c r="AA36" s="38"/>
      <c r="AF36">
        <v>3117.922</v>
      </c>
      <c r="AH36">
        <v>13.02</v>
      </c>
      <c r="AN36">
        <v>20.829000000000001</v>
      </c>
      <c r="AV36">
        <v>19.783999999999999</v>
      </c>
      <c r="AW36">
        <v>100.032</v>
      </c>
      <c r="AX36">
        <v>18.925000000000001</v>
      </c>
    </row>
    <row r="37" spans="1:50" x14ac:dyDescent="0.25">
      <c r="B37" s="1">
        <v>20607</v>
      </c>
      <c r="G37" s="38"/>
      <c r="H37" s="38"/>
      <c r="M37">
        <v>48392.168322902318</v>
      </c>
      <c r="O37">
        <v>1947.6094300677646</v>
      </c>
      <c r="P37">
        <v>1115.0964276685954</v>
      </c>
      <c r="R37">
        <v>40.251590999999998</v>
      </c>
      <c r="X37" s="38"/>
      <c r="AA37" s="38"/>
      <c r="AF37">
        <v>3143.694</v>
      </c>
      <c r="AH37">
        <v>12.692</v>
      </c>
      <c r="AN37">
        <v>21.009</v>
      </c>
      <c r="AV37">
        <v>20.064</v>
      </c>
      <c r="AW37">
        <v>99.510999999999996</v>
      </c>
      <c r="AX37">
        <v>18.972999999999999</v>
      </c>
    </row>
    <row r="38" spans="1:50" x14ac:dyDescent="0.25">
      <c r="B38" s="1">
        <v>20699</v>
      </c>
      <c r="G38" s="38"/>
      <c r="H38" s="38"/>
      <c r="M38">
        <v>48708.621666099338</v>
      </c>
      <c r="O38">
        <v>2179.7126811427438</v>
      </c>
      <c r="P38">
        <v>1267.6075451573697</v>
      </c>
      <c r="R38">
        <v>41.113846000000002</v>
      </c>
      <c r="X38" s="38"/>
      <c r="AA38" s="38"/>
      <c r="AF38">
        <v>3140.8739999999998</v>
      </c>
      <c r="AH38">
        <v>12.62</v>
      </c>
      <c r="AN38">
        <v>21.13</v>
      </c>
      <c r="AV38">
        <v>20.271000000000001</v>
      </c>
      <c r="AW38">
        <v>100.376</v>
      </c>
      <c r="AX38">
        <v>19.253</v>
      </c>
    </row>
    <row r="39" spans="1:50" x14ac:dyDescent="0.25">
      <c r="B39" s="1">
        <v>20790</v>
      </c>
      <c r="G39" s="38"/>
      <c r="H39" s="38"/>
      <c r="M39">
        <v>49250.659799068526</v>
      </c>
      <c r="O39">
        <v>2392.6029914657338</v>
      </c>
      <c r="P39">
        <v>1432.9476597431135</v>
      </c>
      <c r="R39">
        <v>41.113846000000002</v>
      </c>
      <c r="X39" s="38"/>
      <c r="AA39" s="38"/>
      <c r="AF39">
        <v>3192.57</v>
      </c>
      <c r="AH39">
        <v>12.88</v>
      </c>
      <c r="AN39">
        <v>21.373000000000001</v>
      </c>
      <c r="AV39">
        <v>20.309999999999999</v>
      </c>
      <c r="AW39">
        <v>95.771000000000001</v>
      </c>
      <c r="AX39">
        <v>18.541</v>
      </c>
    </row>
    <row r="40" spans="1:50" x14ac:dyDescent="0.25">
      <c r="A40">
        <v>1957</v>
      </c>
      <c r="B40" s="1">
        <v>20880</v>
      </c>
      <c r="G40" s="38"/>
      <c r="H40" s="38"/>
      <c r="M40">
        <v>50651.766351400234</v>
      </c>
      <c r="O40">
        <v>2586.8267005841849</v>
      </c>
      <c r="P40">
        <v>1617.3773220091484</v>
      </c>
      <c r="R40">
        <v>40.800299000000003</v>
      </c>
      <c r="X40" s="38"/>
      <c r="AA40" s="38"/>
      <c r="AF40">
        <v>3213.011</v>
      </c>
      <c r="AH40">
        <v>13.188000000000001</v>
      </c>
      <c r="AN40">
        <v>21.408000000000001</v>
      </c>
      <c r="AV40">
        <v>20.582000000000001</v>
      </c>
      <c r="AW40">
        <v>103.39100000000001</v>
      </c>
      <c r="AX40">
        <v>20.100000000000001</v>
      </c>
    </row>
    <row r="41" spans="1:50" x14ac:dyDescent="0.25">
      <c r="B41" s="1">
        <v>20972</v>
      </c>
      <c r="G41" s="38"/>
      <c r="H41" s="38"/>
      <c r="M41">
        <v>51958.061905132046</v>
      </c>
      <c r="O41">
        <v>2759.7431673520882</v>
      </c>
      <c r="P41">
        <v>1703.4855505240082</v>
      </c>
      <c r="R41">
        <v>41.388199999999998</v>
      </c>
      <c r="X41" s="38"/>
      <c r="AA41" s="38"/>
      <c r="AF41">
        <v>3205.97</v>
      </c>
      <c r="AH41">
        <v>13.375999999999999</v>
      </c>
      <c r="AN41">
        <v>21.422999999999998</v>
      </c>
      <c r="AV41">
        <v>20.780999999999999</v>
      </c>
      <c r="AW41">
        <v>104.19799999999999</v>
      </c>
      <c r="AX41">
        <v>20.27</v>
      </c>
    </row>
    <row r="42" spans="1:50" x14ac:dyDescent="0.25">
      <c r="B42" s="1">
        <v>21064</v>
      </c>
      <c r="G42" s="38"/>
      <c r="H42" s="38"/>
      <c r="M42">
        <v>53074.446990065902</v>
      </c>
      <c r="O42">
        <v>2523.3602564887506</v>
      </c>
      <c r="P42">
        <v>1515.6690330243739</v>
      </c>
      <c r="R42">
        <v>41.662553000000003</v>
      </c>
      <c r="X42" s="38"/>
      <c r="AA42" s="38"/>
      <c r="AF42">
        <v>3237.386</v>
      </c>
      <c r="AH42">
        <v>13.06</v>
      </c>
      <c r="AN42">
        <v>21.262</v>
      </c>
      <c r="AV42">
        <v>20.754999999999999</v>
      </c>
      <c r="AW42">
        <v>102.18600000000001</v>
      </c>
      <c r="AX42">
        <v>19.762</v>
      </c>
    </row>
    <row r="43" spans="1:50" x14ac:dyDescent="0.25">
      <c r="B43" s="1">
        <v>21155</v>
      </c>
      <c r="G43" s="38"/>
      <c r="H43" s="38"/>
      <c r="M43">
        <v>53822.742315729578</v>
      </c>
      <c r="O43">
        <v>2291.2570054137718</v>
      </c>
      <c r="P43">
        <v>1304.0418969127636</v>
      </c>
      <c r="R43">
        <v>41.858519999999999</v>
      </c>
      <c r="X43" s="38"/>
      <c r="AA43" s="38"/>
      <c r="AF43">
        <v>3203.8939999999998</v>
      </c>
      <c r="AH43">
        <v>13.54</v>
      </c>
      <c r="AN43">
        <v>20.998999999999999</v>
      </c>
      <c r="AV43">
        <v>20.904</v>
      </c>
      <c r="AW43">
        <v>102.53100000000001</v>
      </c>
      <c r="AX43">
        <v>19.634</v>
      </c>
    </row>
    <row r="44" spans="1:50" x14ac:dyDescent="0.25">
      <c r="A44">
        <v>1958</v>
      </c>
      <c r="B44" s="1">
        <v>21245</v>
      </c>
      <c r="G44" s="38"/>
      <c r="H44" s="38"/>
      <c r="M44">
        <v>53860.628252289782</v>
      </c>
      <c r="O44">
        <v>2219.2312417416219</v>
      </c>
      <c r="P44">
        <v>1176.6756137340494</v>
      </c>
      <c r="R44">
        <v>41.897714000000001</v>
      </c>
      <c r="X44" s="38"/>
      <c r="AA44" s="38"/>
      <c r="AF44">
        <v>3120.7240000000002</v>
      </c>
      <c r="AH44">
        <v>12.58</v>
      </c>
      <c r="AN44">
        <v>20.381</v>
      </c>
      <c r="AV44">
        <v>21.189</v>
      </c>
      <c r="AW44">
        <v>104.048</v>
      </c>
      <c r="AX44">
        <v>19.454999999999998</v>
      </c>
    </row>
    <row r="45" spans="1:50" x14ac:dyDescent="0.25">
      <c r="B45" s="1">
        <v>21337</v>
      </c>
      <c r="G45" s="38"/>
      <c r="H45" s="38"/>
      <c r="M45">
        <v>55527.513303739244</v>
      </c>
      <c r="O45">
        <v>2103.1340879085119</v>
      </c>
      <c r="P45">
        <v>1087.2831619623657</v>
      </c>
      <c r="R45">
        <v>42.32884</v>
      </c>
      <c r="X45" s="38"/>
      <c r="AA45" s="38"/>
      <c r="AF45">
        <v>3141.2240000000002</v>
      </c>
      <c r="AH45">
        <v>12.667999999999999</v>
      </c>
      <c r="AN45">
        <v>20.106000000000002</v>
      </c>
      <c r="AV45">
        <v>20.962</v>
      </c>
      <c r="AW45">
        <v>108.497</v>
      </c>
      <c r="AX45">
        <v>20.074999999999999</v>
      </c>
    </row>
    <row r="46" spans="1:50" x14ac:dyDescent="0.25">
      <c r="B46" s="1">
        <v>21429</v>
      </c>
      <c r="G46" s="38"/>
      <c r="H46" s="38"/>
      <c r="M46">
        <v>56316.867753543032</v>
      </c>
      <c r="O46">
        <v>2199.6540746246669</v>
      </c>
      <c r="P46">
        <v>1121.0490823215894</v>
      </c>
      <c r="R46">
        <v>44.288508999999998</v>
      </c>
      <c r="X46" s="38"/>
      <c r="AA46" s="38"/>
      <c r="AF46">
        <v>3213.884</v>
      </c>
      <c r="AH46">
        <v>12.78</v>
      </c>
      <c r="AN46">
        <v>20.064</v>
      </c>
      <c r="AV46">
        <v>21.143000000000001</v>
      </c>
      <c r="AW46">
        <v>106.863</v>
      </c>
      <c r="AX46">
        <v>19.739000000000001</v>
      </c>
    </row>
    <row r="47" spans="1:50" x14ac:dyDescent="0.25">
      <c r="B47" s="1">
        <v>21520</v>
      </c>
      <c r="G47" s="38"/>
      <c r="H47" s="38"/>
      <c r="M47">
        <v>57040.546836162517</v>
      </c>
      <c r="O47">
        <v>2313.4748136767357</v>
      </c>
      <c r="P47">
        <v>1161.280817217686</v>
      </c>
      <c r="R47">
        <v>44.562862000000003</v>
      </c>
      <c r="X47" s="38"/>
      <c r="AA47" s="38"/>
      <c r="AF47">
        <v>3289.0320000000002</v>
      </c>
      <c r="AH47">
        <v>13.78</v>
      </c>
      <c r="AN47">
        <v>20.097000000000001</v>
      </c>
      <c r="AV47">
        <v>20.954000000000001</v>
      </c>
      <c r="AW47">
        <v>112.48399999999999</v>
      </c>
      <c r="AX47">
        <v>20.823</v>
      </c>
    </row>
    <row r="48" spans="1:50" x14ac:dyDescent="0.25">
      <c r="A48">
        <v>1959</v>
      </c>
      <c r="B48" s="1">
        <v>21610</v>
      </c>
      <c r="G48" s="38"/>
      <c r="H48" s="38"/>
      <c r="M48">
        <v>58031.254461491852</v>
      </c>
      <c r="O48">
        <v>2437.3117777653865</v>
      </c>
      <c r="P48">
        <v>1214.7520771178549</v>
      </c>
      <c r="R48">
        <v>44.641249999999999</v>
      </c>
      <c r="X48" s="38"/>
      <c r="AA48" s="38"/>
      <c r="AF48">
        <v>3352.1289999999999</v>
      </c>
      <c r="AH48">
        <v>14.484</v>
      </c>
      <c r="AN48">
        <v>20.010999999999999</v>
      </c>
      <c r="AV48">
        <v>21.087</v>
      </c>
      <c r="AW48">
        <v>115.44</v>
      </c>
      <c r="AX48">
        <v>21.396000000000001</v>
      </c>
    </row>
    <row r="49" spans="1:50" x14ac:dyDescent="0.25">
      <c r="B49" s="1">
        <v>21702</v>
      </c>
      <c r="G49" s="38"/>
      <c r="H49" s="38"/>
      <c r="M49">
        <v>59944.975043778963</v>
      </c>
      <c r="O49">
        <v>2676.7906127309398</v>
      </c>
      <c r="P49">
        <v>1357.4105248361568</v>
      </c>
      <c r="R49">
        <v>44.758830000000003</v>
      </c>
      <c r="X49" s="38"/>
      <c r="AA49" s="38"/>
      <c r="AF49">
        <v>3427.6669999999999</v>
      </c>
      <c r="AH49">
        <v>15.532</v>
      </c>
      <c r="AN49">
        <v>20.18</v>
      </c>
      <c r="AV49">
        <v>21.024000000000001</v>
      </c>
      <c r="AW49">
        <v>121.057</v>
      </c>
      <c r="AX49">
        <v>22.544</v>
      </c>
    </row>
    <row r="50" spans="1:50" x14ac:dyDescent="0.25">
      <c r="B50" s="1">
        <v>21794</v>
      </c>
      <c r="C50">
        <v>80842</v>
      </c>
      <c r="D50">
        <v>70717</v>
      </c>
      <c r="G50" s="38"/>
      <c r="H50" s="38"/>
      <c r="I50">
        <v>532</v>
      </c>
      <c r="J50">
        <v>4230</v>
      </c>
      <c r="M50">
        <v>63010.947346372937</v>
      </c>
      <c r="O50">
        <v>2748.4521500381234</v>
      </c>
      <c r="P50">
        <v>1380.7079835642539</v>
      </c>
      <c r="R50">
        <v>45.229149999999997</v>
      </c>
      <c r="X50" s="38"/>
      <c r="AA50" s="38"/>
      <c r="AF50">
        <v>3430.0569999999998</v>
      </c>
      <c r="AH50">
        <v>15.795999999999999</v>
      </c>
      <c r="AN50">
        <v>20.324000000000002</v>
      </c>
      <c r="AV50">
        <v>21.135999999999999</v>
      </c>
      <c r="AW50">
        <v>122.212</v>
      </c>
      <c r="AX50">
        <v>22.867999999999999</v>
      </c>
    </row>
    <row r="51" spans="1:50" x14ac:dyDescent="0.25">
      <c r="B51" s="1">
        <v>21885</v>
      </c>
      <c r="C51">
        <v>81602</v>
      </c>
      <c r="D51">
        <v>71383</v>
      </c>
      <c r="G51" s="38"/>
      <c r="H51" s="38"/>
      <c r="I51">
        <v>577</v>
      </c>
      <c r="J51">
        <v>4480</v>
      </c>
      <c r="M51">
        <v>62483.332793312467</v>
      </c>
      <c r="O51">
        <v>2982.6497027116602</v>
      </c>
      <c r="P51">
        <v>1542.7638748931734</v>
      </c>
      <c r="R51">
        <v>45.072375999999998</v>
      </c>
      <c r="X51" s="38"/>
      <c r="AA51" s="38"/>
      <c r="AF51">
        <v>3439.8319999999999</v>
      </c>
      <c r="AH51">
        <v>15.428000000000001</v>
      </c>
      <c r="AN51">
        <v>20.597999999999999</v>
      </c>
      <c r="AV51">
        <v>21.388999999999999</v>
      </c>
      <c r="AW51">
        <v>119.10899999999999</v>
      </c>
      <c r="AX51">
        <v>22.504000000000001</v>
      </c>
    </row>
    <row r="52" spans="1:50" x14ac:dyDescent="0.25">
      <c r="A52">
        <v>1960</v>
      </c>
      <c r="B52" s="1">
        <v>21976</v>
      </c>
      <c r="C52">
        <v>82016</v>
      </c>
      <c r="D52">
        <v>71736</v>
      </c>
      <c r="G52" s="38"/>
      <c r="H52" s="38"/>
      <c r="I52">
        <v>591</v>
      </c>
      <c r="J52">
        <v>4617</v>
      </c>
      <c r="M52">
        <v>66900.506061754044</v>
      </c>
      <c r="O52">
        <v>3185.0685050418601</v>
      </c>
      <c r="P52">
        <v>1638.7247731785055</v>
      </c>
      <c r="R52">
        <v>44.876409000000002</v>
      </c>
      <c r="X52" s="38">
        <v>7059.6</v>
      </c>
      <c r="Y52">
        <v>7530.1</v>
      </c>
      <c r="AA52" s="38"/>
      <c r="AC52">
        <v>397.1</v>
      </c>
      <c r="AD52">
        <v>8.06</v>
      </c>
      <c r="AF52">
        <v>3517.181</v>
      </c>
      <c r="AH52">
        <v>15.7</v>
      </c>
      <c r="AN52">
        <v>20.541</v>
      </c>
      <c r="AV52">
        <v>21.367000000000001</v>
      </c>
      <c r="AW52">
        <v>123.608</v>
      </c>
      <c r="AX52">
        <v>23.288</v>
      </c>
    </row>
    <row r="53" spans="1:50" x14ac:dyDescent="0.25">
      <c r="B53" s="1">
        <v>22068</v>
      </c>
      <c r="C53">
        <v>84257</v>
      </c>
      <c r="D53">
        <v>74042</v>
      </c>
      <c r="G53" s="38"/>
      <c r="H53" s="38"/>
      <c r="I53">
        <v>633</v>
      </c>
      <c r="J53">
        <v>4975</v>
      </c>
      <c r="M53">
        <v>66998.009461936876</v>
      </c>
      <c r="O53">
        <v>3178.1482041074942</v>
      </c>
      <c r="P53">
        <v>1618.8141696840094</v>
      </c>
      <c r="R53">
        <v>44.954796000000002</v>
      </c>
      <c r="X53" s="38">
        <v>7377</v>
      </c>
      <c r="Y53">
        <v>7878.4</v>
      </c>
      <c r="AA53" s="38"/>
      <c r="AC53">
        <v>349.8</v>
      </c>
      <c r="AD53">
        <v>7.2</v>
      </c>
      <c r="AF53">
        <v>3498.2460000000001</v>
      </c>
      <c r="AH53">
        <v>15.888</v>
      </c>
      <c r="AN53">
        <v>20.506</v>
      </c>
      <c r="AV53">
        <v>21.736000000000001</v>
      </c>
      <c r="AW53">
        <v>124.527</v>
      </c>
      <c r="AX53">
        <v>23.454999999999998</v>
      </c>
    </row>
    <row r="54" spans="1:50" x14ac:dyDescent="0.25">
      <c r="B54" s="1">
        <v>22160</v>
      </c>
      <c r="C54">
        <v>84438</v>
      </c>
      <c r="D54">
        <v>75837</v>
      </c>
      <c r="G54" s="38"/>
      <c r="H54" s="38"/>
      <c r="I54">
        <v>670</v>
      </c>
      <c r="J54">
        <v>5236</v>
      </c>
      <c r="M54">
        <v>69280.012117892969</v>
      </c>
      <c r="O54">
        <v>3464.2480137887756</v>
      </c>
      <c r="P54">
        <v>1727.3988011127594</v>
      </c>
      <c r="R54">
        <v>45.346730000000001</v>
      </c>
      <c r="X54" s="38">
        <v>7295</v>
      </c>
      <c r="Y54">
        <v>7788.8</v>
      </c>
      <c r="AA54" s="38"/>
      <c r="AC54">
        <v>277.39999999999998</v>
      </c>
      <c r="AD54">
        <v>6.96</v>
      </c>
      <c r="AF54">
        <v>3515.3850000000002</v>
      </c>
      <c r="AH54">
        <v>15.055999999999999</v>
      </c>
      <c r="AN54">
        <v>20.536999999999999</v>
      </c>
      <c r="AV54">
        <v>21.594999999999999</v>
      </c>
      <c r="AW54">
        <v>120.857</v>
      </c>
      <c r="AX54">
        <v>22.879000000000001</v>
      </c>
    </row>
    <row r="55" spans="1:50" x14ac:dyDescent="0.25">
      <c r="B55" s="1">
        <v>22251</v>
      </c>
      <c r="C55">
        <v>84286</v>
      </c>
      <c r="D55">
        <v>74904</v>
      </c>
      <c r="G55" s="38"/>
      <c r="H55" s="38"/>
      <c r="I55">
        <v>684</v>
      </c>
      <c r="J55">
        <v>5410</v>
      </c>
      <c r="M55">
        <v>71942.797283438893</v>
      </c>
      <c r="O55">
        <v>3517.698232847627</v>
      </c>
      <c r="P55">
        <v>1750.7988918176322</v>
      </c>
      <c r="R55">
        <v>45.777856999999997</v>
      </c>
      <c r="X55" s="38">
        <v>7338.5</v>
      </c>
      <c r="Y55">
        <v>7834.3</v>
      </c>
      <c r="AA55" s="38"/>
      <c r="AC55">
        <v>307.39999999999998</v>
      </c>
      <c r="AD55">
        <v>7.71</v>
      </c>
      <c r="AF55">
        <v>3470.2779999999998</v>
      </c>
      <c r="AH55">
        <v>14.236000000000001</v>
      </c>
      <c r="AN55">
        <v>20.391999999999999</v>
      </c>
      <c r="AV55">
        <v>21.974</v>
      </c>
      <c r="AW55">
        <v>115.15600000000001</v>
      </c>
      <c r="AX55">
        <v>21.742000000000001</v>
      </c>
    </row>
    <row r="56" spans="1:50" x14ac:dyDescent="0.25">
      <c r="A56">
        <v>1961</v>
      </c>
      <c r="B56" s="1">
        <v>22341</v>
      </c>
      <c r="C56">
        <v>84539</v>
      </c>
      <c r="D56">
        <v>75052</v>
      </c>
      <c r="G56" s="38"/>
      <c r="H56" s="38"/>
      <c r="I56">
        <v>683</v>
      </c>
      <c r="J56">
        <v>5305</v>
      </c>
      <c r="M56">
        <v>74168.740292149814</v>
      </c>
      <c r="O56">
        <v>3783.0371397258104</v>
      </c>
      <c r="P56">
        <v>1903.8231691902852</v>
      </c>
      <c r="R56">
        <v>45.581890000000001</v>
      </c>
      <c r="X56" s="38">
        <v>7573.4</v>
      </c>
      <c r="Y56">
        <v>8081.8</v>
      </c>
      <c r="AA56" s="38"/>
      <c r="AC56">
        <v>311.10000000000002</v>
      </c>
      <c r="AD56">
        <v>10.48</v>
      </c>
      <c r="AF56">
        <v>3493.703</v>
      </c>
      <c r="AH56">
        <v>14.064</v>
      </c>
      <c r="AN56">
        <v>20.358000000000001</v>
      </c>
      <c r="AV56">
        <v>21.933</v>
      </c>
      <c r="AW56">
        <v>114.599</v>
      </c>
      <c r="AX56">
        <v>21.658000000000001</v>
      </c>
    </row>
    <row r="57" spans="1:50" x14ac:dyDescent="0.25">
      <c r="B57" s="1">
        <v>22433</v>
      </c>
      <c r="C57">
        <v>83609</v>
      </c>
      <c r="D57">
        <v>74293</v>
      </c>
      <c r="G57" s="38"/>
      <c r="H57" s="38"/>
      <c r="I57">
        <v>598</v>
      </c>
      <c r="J57">
        <v>4642</v>
      </c>
      <c r="M57">
        <v>75729.660109870005</v>
      </c>
      <c r="O57">
        <v>4101.0978129329123</v>
      </c>
      <c r="P57">
        <v>2118.1187366980653</v>
      </c>
      <c r="R57">
        <v>45.581890000000001</v>
      </c>
      <c r="X57" s="38">
        <v>7900.3</v>
      </c>
      <c r="Y57">
        <v>8431.4</v>
      </c>
      <c r="AA57" s="38"/>
      <c r="AC57">
        <v>352</v>
      </c>
      <c r="AD57">
        <v>11.86</v>
      </c>
      <c r="AF57">
        <v>3553.0210000000002</v>
      </c>
      <c r="AH57">
        <v>14.256</v>
      </c>
      <c r="AN57">
        <v>20.288</v>
      </c>
      <c r="AV57">
        <v>21.719000000000001</v>
      </c>
      <c r="AW57">
        <v>115.998</v>
      </c>
      <c r="AX57">
        <v>21.899000000000001</v>
      </c>
    </row>
    <row r="58" spans="1:50" x14ac:dyDescent="0.25">
      <c r="B58" s="1">
        <v>22525</v>
      </c>
      <c r="C58">
        <v>83006</v>
      </c>
      <c r="D58">
        <v>73907</v>
      </c>
      <c r="G58" s="38"/>
      <c r="H58" s="38"/>
      <c r="I58">
        <v>532</v>
      </c>
      <c r="J58">
        <v>4151</v>
      </c>
      <c r="M58">
        <v>77170.191113952154</v>
      </c>
      <c r="O58">
        <v>4457.4933110527509</v>
      </c>
      <c r="P58">
        <v>2291.1562495419907</v>
      </c>
      <c r="R58">
        <v>46.287371</v>
      </c>
      <c r="X58" s="38">
        <v>7756.1</v>
      </c>
      <c r="Y58">
        <v>8279.5</v>
      </c>
      <c r="AA58" s="38"/>
      <c r="AC58">
        <v>255.7</v>
      </c>
      <c r="AD58">
        <v>9.11</v>
      </c>
      <c r="AF58">
        <v>3621.252</v>
      </c>
      <c r="AH58">
        <v>15.76</v>
      </c>
      <c r="AN58">
        <v>20.280999999999999</v>
      </c>
      <c r="AV58">
        <v>21.576000000000001</v>
      </c>
      <c r="AW58">
        <v>123.682</v>
      </c>
      <c r="AX58">
        <v>23.326000000000001</v>
      </c>
    </row>
    <row r="59" spans="1:50" x14ac:dyDescent="0.25">
      <c r="B59" s="1">
        <v>22616</v>
      </c>
      <c r="C59">
        <v>83959</v>
      </c>
      <c r="D59">
        <v>74655</v>
      </c>
      <c r="G59" s="38"/>
      <c r="H59" s="38"/>
      <c r="I59">
        <v>522</v>
      </c>
      <c r="J59">
        <v>4096</v>
      </c>
      <c r="M59">
        <v>80710.795352741945</v>
      </c>
      <c r="O59">
        <v>4529.7011879073834</v>
      </c>
      <c r="P59">
        <v>2310.9642210597112</v>
      </c>
      <c r="R59">
        <v>46.757691999999999</v>
      </c>
      <c r="X59" s="38">
        <v>7856.7</v>
      </c>
      <c r="Y59">
        <v>8386.2000000000007</v>
      </c>
      <c r="AA59" s="38"/>
      <c r="AC59">
        <v>298.10000000000002</v>
      </c>
      <c r="AD59">
        <v>10.68</v>
      </c>
      <c r="AF59">
        <v>3692.2890000000002</v>
      </c>
      <c r="AH59">
        <v>16.132000000000001</v>
      </c>
      <c r="AN59">
        <v>20.268000000000001</v>
      </c>
      <c r="AV59">
        <v>21.616</v>
      </c>
      <c r="AW59">
        <v>126.623</v>
      </c>
      <c r="AX59">
        <v>23.87</v>
      </c>
    </row>
    <row r="60" spans="1:50" x14ac:dyDescent="0.25">
      <c r="A60">
        <v>1962</v>
      </c>
      <c r="B60" s="1">
        <v>22706</v>
      </c>
      <c r="C60">
        <v>86308</v>
      </c>
      <c r="D60">
        <v>77094</v>
      </c>
      <c r="G60" s="38"/>
      <c r="H60" s="38"/>
      <c r="I60">
        <v>577</v>
      </c>
      <c r="J60">
        <v>4557</v>
      </c>
      <c r="M60">
        <v>81815.833888147637</v>
      </c>
      <c r="O60">
        <v>4258.1704328247661</v>
      </c>
      <c r="P60">
        <v>2155.7846721747678</v>
      </c>
      <c r="R60">
        <v>46.914465</v>
      </c>
      <c r="X60" s="38">
        <v>8013.2</v>
      </c>
      <c r="Y60">
        <v>8551.1</v>
      </c>
      <c r="AA60" s="38"/>
      <c r="AC60">
        <v>366.6</v>
      </c>
      <c r="AD60">
        <v>12.62</v>
      </c>
      <c r="AF60">
        <v>3758.1469999999999</v>
      </c>
      <c r="AH60">
        <v>16.440000000000001</v>
      </c>
      <c r="AN60">
        <v>19.931000000000001</v>
      </c>
      <c r="AV60">
        <v>21.622</v>
      </c>
      <c r="AW60">
        <v>130.476</v>
      </c>
      <c r="AX60">
        <v>24.314</v>
      </c>
    </row>
    <row r="61" spans="1:50" x14ac:dyDescent="0.25">
      <c r="B61" s="1">
        <v>22798</v>
      </c>
      <c r="C61">
        <v>87969</v>
      </c>
      <c r="D61">
        <v>78361</v>
      </c>
      <c r="G61" s="38"/>
      <c r="H61" s="38"/>
      <c r="I61">
        <v>614</v>
      </c>
      <c r="J61">
        <v>4853</v>
      </c>
      <c r="M61">
        <v>82950.777312564038</v>
      </c>
      <c r="O61">
        <v>4144.9870899113903</v>
      </c>
      <c r="P61">
        <v>2080.6580651749136</v>
      </c>
      <c r="R61">
        <v>47.071238000000001</v>
      </c>
      <c r="X61" s="38">
        <v>7863.5</v>
      </c>
      <c r="Y61">
        <v>8387.5</v>
      </c>
      <c r="AA61" s="38"/>
      <c r="AC61">
        <v>349.7</v>
      </c>
      <c r="AD61">
        <v>12.05</v>
      </c>
      <c r="AF61">
        <v>3792.1489999999999</v>
      </c>
      <c r="AH61">
        <v>16.920000000000002</v>
      </c>
      <c r="AN61">
        <v>19.89</v>
      </c>
      <c r="AV61">
        <v>21.81</v>
      </c>
      <c r="AW61">
        <v>133.32300000000001</v>
      </c>
      <c r="AX61">
        <v>24.884</v>
      </c>
    </row>
    <row r="62" spans="1:50" x14ac:dyDescent="0.25">
      <c r="B62" s="1">
        <v>22890</v>
      </c>
      <c r="C62">
        <v>88673</v>
      </c>
      <c r="D62">
        <v>78916</v>
      </c>
      <c r="G62" s="38"/>
      <c r="H62" s="38"/>
      <c r="I62">
        <v>648</v>
      </c>
      <c r="J62">
        <v>5039</v>
      </c>
      <c r="M62">
        <v>83958.120133388045</v>
      </c>
      <c r="O62">
        <v>4120.6749800498674</v>
      </c>
      <c r="P62">
        <v>2040.4263302788172</v>
      </c>
      <c r="R62">
        <v>47.423979000000003</v>
      </c>
      <c r="X62" s="38">
        <v>8093.7</v>
      </c>
      <c r="Y62">
        <v>8640.7999999999993</v>
      </c>
      <c r="AA62" s="38"/>
      <c r="AC62">
        <v>442.8</v>
      </c>
      <c r="AD62">
        <v>15.28</v>
      </c>
      <c r="AF62">
        <v>3838.7759999999998</v>
      </c>
      <c r="AH62">
        <v>17.084</v>
      </c>
      <c r="AN62">
        <v>19.73</v>
      </c>
      <c r="AV62">
        <v>21.594999999999999</v>
      </c>
      <c r="AW62">
        <v>135.01400000000001</v>
      </c>
      <c r="AX62">
        <v>25.111000000000001</v>
      </c>
    </row>
    <row r="63" spans="1:50" x14ac:dyDescent="0.25">
      <c r="B63" s="1">
        <v>22981</v>
      </c>
      <c r="C63">
        <v>90263</v>
      </c>
      <c r="D63">
        <v>80543</v>
      </c>
      <c r="G63" s="38"/>
      <c r="H63" s="38"/>
      <c r="I63">
        <v>667</v>
      </c>
      <c r="J63">
        <v>5191</v>
      </c>
      <c r="M63">
        <v>85707.988847912275</v>
      </c>
      <c r="O63">
        <v>4132.694450093767</v>
      </c>
      <c r="P63">
        <v>2049.7658401654107</v>
      </c>
      <c r="R63">
        <v>47.737524999999998</v>
      </c>
      <c r="X63" s="38">
        <v>8326.7999999999993</v>
      </c>
      <c r="Y63">
        <v>8900.7999999999993</v>
      </c>
      <c r="AA63" s="38"/>
      <c r="AC63">
        <v>494.3</v>
      </c>
      <c r="AD63">
        <v>17.11</v>
      </c>
      <c r="AF63">
        <v>3851.4209999999998</v>
      </c>
      <c r="AH63">
        <v>17.032</v>
      </c>
      <c r="AN63">
        <v>19.704999999999998</v>
      </c>
      <c r="AV63">
        <v>21.663</v>
      </c>
      <c r="AW63">
        <v>136.66399999999999</v>
      </c>
      <c r="AX63">
        <v>25.55</v>
      </c>
    </row>
    <row r="64" spans="1:50" x14ac:dyDescent="0.25">
      <c r="A64">
        <v>1963</v>
      </c>
      <c r="B64" s="1">
        <v>23071</v>
      </c>
      <c r="C64">
        <v>92352</v>
      </c>
      <c r="D64">
        <v>82882</v>
      </c>
      <c r="G64" s="38"/>
      <c r="H64" s="38"/>
      <c r="I64">
        <v>659</v>
      </c>
      <c r="J64">
        <v>5159</v>
      </c>
      <c r="M64">
        <v>86894.85716</v>
      </c>
      <c r="O64">
        <v>4400.8561113004416</v>
      </c>
      <c r="P64">
        <v>2217.3638582402214</v>
      </c>
      <c r="R64">
        <v>47.776719</v>
      </c>
      <c r="X64" s="38">
        <v>8814.7000000000007</v>
      </c>
      <c r="Y64">
        <v>9407.9</v>
      </c>
      <c r="AA64" s="38"/>
      <c r="AC64">
        <v>488</v>
      </c>
      <c r="AD64">
        <v>18.8</v>
      </c>
      <c r="AF64">
        <v>3893.482</v>
      </c>
      <c r="AH64">
        <v>16.916</v>
      </c>
      <c r="AN64">
        <v>19.832000000000001</v>
      </c>
      <c r="AV64">
        <v>21.693999999999999</v>
      </c>
      <c r="AW64">
        <v>133.501</v>
      </c>
      <c r="AX64">
        <v>25.184999999999999</v>
      </c>
    </row>
    <row r="65" spans="1:50" x14ac:dyDescent="0.25">
      <c r="B65" s="1">
        <v>23163</v>
      </c>
      <c r="C65">
        <v>91159</v>
      </c>
      <c r="D65">
        <v>81477</v>
      </c>
      <c r="G65" s="38"/>
      <c r="H65" s="38"/>
      <c r="I65">
        <v>685</v>
      </c>
      <c r="J65">
        <v>5328</v>
      </c>
      <c r="M65">
        <v>89446.099974251934</v>
      </c>
      <c r="O65">
        <v>4767.2678344568631</v>
      </c>
      <c r="P65">
        <v>2416.9830530690683</v>
      </c>
      <c r="R65">
        <v>47.972686000000003</v>
      </c>
      <c r="X65" s="38">
        <v>8606.7999999999993</v>
      </c>
      <c r="Y65">
        <v>9176.4</v>
      </c>
      <c r="AA65" s="38"/>
      <c r="AC65">
        <v>516</v>
      </c>
      <c r="AD65">
        <v>19.29</v>
      </c>
      <c r="AF65">
        <v>3937.183</v>
      </c>
      <c r="AH65">
        <v>17.568000000000001</v>
      </c>
      <c r="AN65">
        <v>19.917999999999999</v>
      </c>
      <c r="AV65">
        <v>21.684999999999999</v>
      </c>
      <c r="AW65">
        <v>136.64400000000001</v>
      </c>
      <c r="AX65">
        <v>25.89</v>
      </c>
    </row>
    <row r="66" spans="1:50" x14ac:dyDescent="0.25">
      <c r="B66" s="1">
        <v>23255</v>
      </c>
      <c r="C66">
        <v>94901</v>
      </c>
      <c r="D66">
        <v>85041</v>
      </c>
      <c r="G66" s="38"/>
      <c r="H66" s="38"/>
      <c r="I66">
        <v>684</v>
      </c>
      <c r="J66">
        <v>5442</v>
      </c>
      <c r="M66">
        <v>92066.479814866281</v>
      </c>
      <c r="O66">
        <v>5230.6548272856471</v>
      </c>
      <c r="P66">
        <v>2655.9102950030301</v>
      </c>
      <c r="R66">
        <v>48.325426</v>
      </c>
      <c r="X66" s="38">
        <v>8890.4</v>
      </c>
      <c r="Y66">
        <v>9492.5</v>
      </c>
      <c r="AA66" s="38"/>
      <c r="AC66">
        <v>554.29999999999995</v>
      </c>
      <c r="AD66">
        <v>19.989999999999998</v>
      </c>
      <c r="AF66">
        <v>4023.7550000000001</v>
      </c>
      <c r="AH66">
        <v>18.152000000000001</v>
      </c>
      <c r="AN66">
        <v>20.056999999999999</v>
      </c>
      <c r="AV66">
        <v>21.463999999999999</v>
      </c>
      <c r="AW66">
        <v>140.113</v>
      </c>
      <c r="AX66">
        <v>26.704000000000001</v>
      </c>
    </row>
    <row r="67" spans="1:50" x14ac:dyDescent="0.25">
      <c r="B67" s="1">
        <v>23346</v>
      </c>
      <c r="C67">
        <v>96925</v>
      </c>
      <c r="D67">
        <v>87267</v>
      </c>
      <c r="G67" s="38"/>
      <c r="H67" s="38"/>
      <c r="I67">
        <v>693</v>
      </c>
      <c r="J67">
        <v>5475</v>
      </c>
      <c r="M67">
        <v>95237.551936395001</v>
      </c>
      <c r="O67">
        <v>5543.7984445656984</v>
      </c>
      <c r="P67">
        <v>2861.4821444848699</v>
      </c>
      <c r="R67">
        <v>48.795746000000001</v>
      </c>
      <c r="X67" s="38">
        <v>8898.7000000000007</v>
      </c>
      <c r="Y67">
        <v>9509.9</v>
      </c>
      <c r="AA67" s="38"/>
      <c r="AC67">
        <v>505.5</v>
      </c>
      <c r="AD67">
        <v>17.899999999999999</v>
      </c>
      <c r="AF67">
        <v>4050.1469999999999</v>
      </c>
      <c r="AH67">
        <v>18.216000000000001</v>
      </c>
      <c r="AN67">
        <v>20.177</v>
      </c>
      <c r="AV67">
        <v>21.649000000000001</v>
      </c>
      <c r="AW67">
        <v>139.654</v>
      </c>
      <c r="AX67">
        <v>26.763999999999999</v>
      </c>
    </row>
    <row r="68" spans="1:50" x14ac:dyDescent="0.25">
      <c r="A68">
        <v>1964</v>
      </c>
      <c r="B68" s="1">
        <v>23437</v>
      </c>
      <c r="C68">
        <v>96758</v>
      </c>
      <c r="D68">
        <v>86849</v>
      </c>
      <c r="G68" s="38"/>
      <c r="H68" s="38"/>
      <c r="I68">
        <v>743</v>
      </c>
      <c r="J68">
        <v>5866</v>
      </c>
      <c r="M68">
        <v>98279.388781941758</v>
      </c>
      <c r="O68">
        <v>5730.1002302461238</v>
      </c>
      <c r="P68">
        <v>2957.3404107934266</v>
      </c>
      <c r="R68">
        <v>48.991714000000002</v>
      </c>
      <c r="X68" s="38">
        <v>9430</v>
      </c>
      <c r="Y68">
        <v>10057.1</v>
      </c>
      <c r="AA68" s="38"/>
      <c r="AC68">
        <v>410.4</v>
      </c>
      <c r="AD68">
        <v>19.170000000000002</v>
      </c>
      <c r="AF68">
        <v>4135.5529999999999</v>
      </c>
      <c r="AH68">
        <v>18.344000000000001</v>
      </c>
      <c r="AN68">
        <v>20.478999999999999</v>
      </c>
      <c r="AV68">
        <v>21.524999999999999</v>
      </c>
      <c r="AW68">
        <v>139.523</v>
      </c>
      <c r="AX68">
        <v>26.978000000000002</v>
      </c>
    </row>
    <row r="69" spans="1:50" x14ac:dyDescent="0.25">
      <c r="B69" s="1">
        <v>23529</v>
      </c>
      <c r="C69">
        <v>99153</v>
      </c>
      <c r="D69">
        <v>89107</v>
      </c>
      <c r="G69" s="38"/>
      <c r="H69" s="38"/>
      <c r="I69">
        <v>803</v>
      </c>
      <c r="J69">
        <v>6262</v>
      </c>
      <c r="M69">
        <v>100649.95221853728</v>
      </c>
      <c r="O69">
        <v>5640.5916010555793</v>
      </c>
      <c r="P69">
        <v>2901.6112474041902</v>
      </c>
      <c r="R69">
        <v>49.422840000000001</v>
      </c>
      <c r="X69" s="38">
        <v>9158.9</v>
      </c>
      <c r="Y69">
        <v>9762.2999999999993</v>
      </c>
      <c r="AA69" s="38"/>
      <c r="AC69">
        <v>354.1</v>
      </c>
      <c r="AD69">
        <v>20.94</v>
      </c>
      <c r="AF69">
        <v>4180.5919999999996</v>
      </c>
      <c r="AH69">
        <v>19.079999999999998</v>
      </c>
      <c r="AN69">
        <v>20.591000000000001</v>
      </c>
      <c r="AV69">
        <v>21.658999999999999</v>
      </c>
      <c r="AW69">
        <v>142.66300000000001</v>
      </c>
      <c r="AX69">
        <v>27.725999999999999</v>
      </c>
    </row>
    <row r="70" spans="1:50" x14ac:dyDescent="0.25">
      <c r="B70" s="1">
        <v>23621</v>
      </c>
      <c r="C70">
        <v>99760</v>
      </c>
      <c r="D70">
        <v>90659</v>
      </c>
      <c r="G70" s="38"/>
      <c r="H70" s="38"/>
      <c r="I70">
        <v>826</v>
      </c>
      <c r="J70">
        <v>6518</v>
      </c>
      <c r="M70">
        <v>102203.46793190434</v>
      </c>
      <c r="O70">
        <v>5558.8227821205719</v>
      </c>
      <c r="P70">
        <v>2873.7979816979609</v>
      </c>
      <c r="R70">
        <v>50.167515000000002</v>
      </c>
      <c r="X70" s="38">
        <v>9782.2000000000007</v>
      </c>
      <c r="Y70">
        <v>10436.9</v>
      </c>
      <c r="AA70" s="38"/>
      <c r="AC70">
        <v>368</v>
      </c>
      <c r="AD70">
        <v>24.08</v>
      </c>
      <c r="AF70">
        <v>4245.9179999999997</v>
      </c>
      <c r="AH70">
        <v>19.72</v>
      </c>
      <c r="AN70">
        <v>20.512</v>
      </c>
      <c r="AV70">
        <v>21.673999999999999</v>
      </c>
      <c r="AW70">
        <v>146.49199999999999</v>
      </c>
      <c r="AX70">
        <v>28.428999999999998</v>
      </c>
    </row>
    <row r="71" spans="1:50" x14ac:dyDescent="0.25">
      <c r="B71" s="1">
        <v>23712</v>
      </c>
      <c r="C71">
        <v>102593</v>
      </c>
      <c r="D71">
        <v>93155</v>
      </c>
      <c r="G71" s="38"/>
      <c r="H71" s="38"/>
      <c r="I71">
        <v>882</v>
      </c>
      <c r="J71">
        <v>6919</v>
      </c>
      <c r="M71">
        <v>103479.18549622969</v>
      </c>
      <c r="O71">
        <v>5714.3474399613178</v>
      </c>
      <c r="P71">
        <v>2963.1904334696442</v>
      </c>
      <c r="R71">
        <v>50.990575</v>
      </c>
      <c r="X71" s="38">
        <v>10175.4</v>
      </c>
      <c r="Y71">
        <v>10873.6</v>
      </c>
      <c r="AA71" s="38"/>
      <c r="AC71">
        <v>417.9</v>
      </c>
      <c r="AD71">
        <v>27.38</v>
      </c>
      <c r="AF71">
        <v>4259.0460000000003</v>
      </c>
      <c r="AH71">
        <v>20.423999999999999</v>
      </c>
      <c r="AN71">
        <v>20.56</v>
      </c>
      <c r="AV71">
        <v>21.977</v>
      </c>
      <c r="AW71">
        <v>150.45400000000001</v>
      </c>
      <c r="AX71">
        <v>29.285</v>
      </c>
    </row>
    <row r="72" spans="1:50" x14ac:dyDescent="0.25">
      <c r="A72">
        <v>1965</v>
      </c>
      <c r="B72" s="1">
        <v>23802</v>
      </c>
      <c r="C72">
        <v>103470</v>
      </c>
      <c r="D72">
        <v>93422</v>
      </c>
      <c r="G72" s="38"/>
      <c r="H72" s="38"/>
      <c r="I72">
        <v>896</v>
      </c>
      <c r="J72">
        <v>6867</v>
      </c>
      <c r="M72">
        <v>104323.54186408536</v>
      </c>
      <c r="O72">
        <v>5872.7859087217994</v>
      </c>
      <c r="P72">
        <v>2990.6958032455477</v>
      </c>
      <c r="R72">
        <v>51.108156000000001</v>
      </c>
      <c r="X72" s="38">
        <v>10305.5</v>
      </c>
      <c r="Y72">
        <v>10988</v>
      </c>
      <c r="AA72" s="38"/>
      <c r="AC72">
        <v>390.5</v>
      </c>
      <c r="AD72">
        <v>25.13</v>
      </c>
      <c r="AF72">
        <v>4362.1109999999999</v>
      </c>
      <c r="AH72">
        <v>19.552</v>
      </c>
      <c r="AN72">
        <v>20.632000000000001</v>
      </c>
      <c r="AV72">
        <v>21.800999999999998</v>
      </c>
      <c r="AW72">
        <v>145.03800000000001</v>
      </c>
      <c r="AX72">
        <v>28.457000000000001</v>
      </c>
    </row>
    <row r="73" spans="1:50" x14ac:dyDescent="0.25">
      <c r="B73" s="1">
        <v>23894</v>
      </c>
      <c r="C73">
        <v>105090</v>
      </c>
      <c r="D73">
        <v>95981</v>
      </c>
      <c r="G73" s="38"/>
      <c r="H73" s="38"/>
      <c r="I73">
        <v>936</v>
      </c>
      <c r="J73">
        <v>7138</v>
      </c>
      <c r="M73">
        <v>105626.18344424029</v>
      </c>
      <c r="O73">
        <v>6018.2032849347233</v>
      </c>
      <c r="P73">
        <v>3082.3461585062983</v>
      </c>
      <c r="R73">
        <v>51.186542000000003</v>
      </c>
      <c r="X73" s="38">
        <v>10328.799999999999</v>
      </c>
      <c r="Y73">
        <v>11002.3</v>
      </c>
      <c r="AA73" s="38"/>
      <c r="AC73">
        <v>407.1</v>
      </c>
      <c r="AD73">
        <v>27.26</v>
      </c>
      <c r="AF73">
        <v>4417.2250000000004</v>
      </c>
      <c r="AH73">
        <v>22.436</v>
      </c>
      <c r="AN73">
        <v>20.459</v>
      </c>
      <c r="AV73">
        <v>21.917999999999999</v>
      </c>
      <c r="AW73">
        <v>162.154</v>
      </c>
      <c r="AX73">
        <v>31.678999999999998</v>
      </c>
    </row>
    <row r="74" spans="1:50" x14ac:dyDescent="0.25">
      <c r="B74" s="1">
        <v>23986</v>
      </c>
      <c r="C74">
        <v>104774</v>
      </c>
      <c r="D74">
        <v>96203</v>
      </c>
      <c r="G74" s="38"/>
      <c r="H74" s="38"/>
      <c r="I74">
        <v>983</v>
      </c>
      <c r="J74">
        <v>7591</v>
      </c>
      <c r="M74">
        <v>108020.11308028793</v>
      </c>
      <c r="O74">
        <v>5964.6620092846288</v>
      </c>
      <c r="P74">
        <v>3076.3935038533041</v>
      </c>
      <c r="R74">
        <v>51.852829999999997</v>
      </c>
      <c r="X74" s="38">
        <v>10247.1</v>
      </c>
      <c r="Y74">
        <v>10936</v>
      </c>
      <c r="AA74" s="38"/>
      <c r="AC74">
        <v>430.3</v>
      </c>
      <c r="AD74">
        <v>29.82</v>
      </c>
      <c r="AF74">
        <v>4515.4269999999997</v>
      </c>
      <c r="AH74">
        <v>22.808</v>
      </c>
      <c r="AN74">
        <v>20.614000000000001</v>
      </c>
      <c r="AV74">
        <v>21.635000000000002</v>
      </c>
      <c r="AW74">
        <v>162.81899999999999</v>
      </c>
      <c r="AX74">
        <v>32.03</v>
      </c>
    </row>
    <row r="75" spans="1:50" x14ac:dyDescent="0.25">
      <c r="B75" s="1">
        <v>24077</v>
      </c>
      <c r="C75">
        <v>105032</v>
      </c>
      <c r="D75">
        <v>96513</v>
      </c>
      <c r="G75" s="38"/>
      <c r="H75" s="38"/>
      <c r="I75">
        <v>952</v>
      </c>
      <c r="J75">
        <v>7358</v>
      </c>
      <c r="M75">
        <v>109695.9407512808</v>
      </c>
      <c r="O75">
        <v>6046.9771677670851</v>
      </c>
      <c r="P75">
        <v>3116.9331346797285</v>
      </c>
      <c r="R75">
        <v>52.205570000000002</v>
      </c>
      <c r="X75" s="38">
        <v>10486.1</v>
      </c>
      <c r="Y75">
        <v>11211.8</v>
      </c>
      <c r="AA75" s="38"/>
      <c r="AC75">
        <v>533.5</v>
      </c>
      <c r="AD75">
        <v>36.93</v>
      </c>
      <c r="AF75">
        <v>4619.4579999999996</v>
      </c>
      <c r="AH75">
        <v>24.192</v>
      </c>
      <c r="AN75">
        <v>20.844000000000001</v>
      </c>
      <c r="AV75">
        <v>21.579000000000001</v>
      </c>
      <c r="AW75">
        <v>170.76300000000001</v>
      </c>
      <c r="AX75">
        <v>33.948</v>
      </c>
    </row>
    <row r="76" spans="1:50" x14ac:dyDescent="0.25">
      <c r="A76">
        <v>1966</v>
      </c>
      <c r="B76" s="1">
        <v>24167</v>
      </c>
      <c r="C76">
        <v>104732</v>
      </c>
      <c r="D76">
        <v>96681</v>
      </c>
      <c r="G76" s="38"/>
      <c r="H76" s="38"/>
      <c r="I76">
        <v>878</v>
      </c>
      <c r="J76">
        <v>6672</v>
      </c>
      <c r="M76">
        <v>112633.73550708606</v>
      </c>
      <c r="O76">
        <v>6272.524344272666</v>
      </c>
      <c r="P76">
        <v>3284.1206248474359</v>
      </c>
      <c r="R76">
        <v>52.558467</v>
      </c>
      <c r="X76" s="38">
        <v>11128.8</v>
      </c>
      <c r="Y76">
        <v>11868.1</v>
      </c>
      <c r="AA76" s="38"/>
      <c r="AC76">
        <v>561.1</v>
      </c>
      <c r="AD76">
        <v>42.16</v>
      </c>
      <c r="AF76">
        <v>4731.8879999999999</v>
      </c>
      <c r="AH76">
        <v>24.852</v>
      </c>
      <c r="AN76">
        <v>20.866</v>
      </c>
      <c r="AV76">
        <v>21.704999999999998</v>
      </c>
      <c r="AW76">
        <v>175.16399999999999</v>
      </c>
      <c r="AX76">
        <v>34.99</v>
      </c>
    </row>
    <row r="77" spans="1:50" x14ac:dyDescent="0.25">
      <c r="B77" s="1">
        <v>24259</v>
      </c>
      <c r="C77">
        <v>106160</v>
      </c>
      <c r="D77">
        <v>96969</v>
      </c>
      <c r="G77" s="38"/>
      <c r="H77" s="38"/>
      <c r="I77">
        <v>870</v>
      </c>
      <c r="J77">
        <v>6576</v>
      </c>
      <c r="M77">
        <v>117040.90842679092</v>
      </c>
      <c r="O77">
        <v>6537.5900813771241</v>
      </c>
      <c r="P77">
        <v>3436.7343743129859</v>
      </c>
      <c r="R77">
        <v>52.867938000000002</v>
      </c>
      <c r="X77" s="38">
        <v>11818.1</v>
      </c>
      <c r="Y77">
        <v>12604.9</v>
      </c>
      <c r="AA77" s="38"/>
      <c r="AC77">
        <v>593.5</v>
      </c>
      <c r="AD77">
        <v>43.94</v>
      </c>
      <c r="AF77">
        <v>4748.0460000000003</v>
      </c>
      <c r="AH77">
        <v>25.611999999999998</v>
      </c>
      <c r="AN77">
        <v>21.177</v>
      </c>
      <c r="AV77">
        <v>22.225000000000001</v>
      </c>
      <c r="AW77">
        <v>179.52</v>
      </c>
      <c r="AX77">
        <v>36.24</v>
      </c>
    </row>
    <row r="78" spans="1:50" x14ac:dyDescent="0.25">
      <c r="B78" s="1">
        <v>24351</v>
      </c>
      <c r="C78">
        <v>109160</v>
      </c>
      <c r="D78">
        <v>99990</v>
      </c>
      <c r="G78" s="38"/>
      <c r="H78" s="38"/>
      <c r="I78">
        <v>888</v>
      </c>
      <c r="J78">
        <v>6793</v>
      </c>
      <c r="M78">
        <v>119887.1615287756</v>
      </c>
      <c r="O78">
        <v>6811.3972512407818</v>
      </c>
      <c r="P78">
        <v>3588.5270679643299</v>
      </c>
      <c r="R78">
        <v>53.177408999999997</v>
      </c>
      <c r="X78" s="38">
        <v>11613.8</v>
      </c>
      <c r="Y78">
        <v>12400.5</v>
      </c>
      <c r="AA78" s="38"/>
      <c r="AC78">
        <v>631.70000000000005</v>
      </c>
      <c r="AD78">
        <v>46.06</v>
      </c>
      <c r="AF78">
        <v>4788.2539999999999</v>
      </c>
      <c r="AH78">
        <v>27.16</v>
      </c>
      <c r="AN78">
        <v>21.096</v>
      </c>
      <c r="AV78">
        <v>22.507000000000001</v>
      </c>
      <c r="AW78">
        <v>189.589</v>
      </c>
      <c r="AX78">
        <v>38.170999999999999</v>
      </c>
    </row>
    <row r="79" spans="1:50" x14ac:dyDescent="0.25">
      <c r="B79" s="1">
        <v>24442</v>
      </c>
      <c r="C79">
        <v>109881</v>
      </c>
      <c r="D79">
        <v>100363</v>
      </c>
      <c r="G79" s="38"/>
      <c r="H79" s="38"/>
      <c r="I79">
        <v>903</v>
      </c>
      <c r="J79">
        <v>6989</v>
      </c>
      <c r="M79">
        <v>122280.89885042446</v>
      </c>
      <c r="O79">
        <v>7197.3861415141582</v>
      </c>
      <c r="P79">
        <v>3774.8041058123281</v>
      </c>
      <c r="R79">
        <v>53.435301000000003</v>
      </c>
      <c r="X79" s="38">
        <v>11768.4</v>
      </c>
      <c r="Y79">
        <v>12564.7</v>
      </c>
      <c r="AA79" s="38"/>
      <c r="AC79">
        <v>848.5</v>
      </c>
      <c r="AD79">
        <v>62.05</v>
      </c>
      <c r="AF79">
        <v>4827.5370000000003</v>
      </c>
      <c r="AH79">
        <v>27.712</v>
      </c>
      <c r="AN79">
        <v>21.268999999999998</v>
      </c>
      <c r="AV79">
        <v>22.693999999999999</v>
      </c>
      <c r="AW79">
        <v>191.72399999999999</v>
      </c>
      <c r="AX79">
        <v>38.829000000000001</v>
      </c>
    </row>
    <row r="80" spans="1:50" x14ac:dyDescent="0.25">
      <c r="A80">
        <v>1967</v>
      </c>
      <c r="B80" s="1">
        <v>24532</v>
      </c>
      <c r="C80">
        <v>114174</v>
      </c>
      <c r="D80">
        <v>103475</v>
      </c>
      <c r="G80" s="38"/>
      <c r="H80" s="38"/>
      <c r="I80">
        <v>989</v>
      </c>
      <c r="J80">
        <v>7431</v>
      </c>
      <c r="M80">
        <v>125522.26188470831</v>
      </c>
      <c r="O80">
        <v>7523.6419079330099</v>
      </c>
      <c r="P80">
        <v>3947.0205628420476</v>
      </c>
      <c r="R80">
        <v>54.776342</v>
      </c>
      <c r="X80" s="38">
        <v>12165</v>
      </c>
      <c r="Y80">
        <v>12971.7</v>
      </c>
      <c r="AA80" s="38"/>
      <c r="AC80">
        <v>700.1</v>
      </c>
      <c r="AD80">
        <v>54.96</v>
      </c>
      <c r="AF80">
        <v>4870.299</v>
      </c>
      <c r="AH80">
        <v>27.704000000000001</v>
      </c>
      <c r="AI80">
        <v>25.571999999999999</v>
      </c>
      <c r="AJ80">
        <v>0</v>
      </c>
      <c r="AK80">
        <v>2.2559999999999998</v>
      </c>
      <c r="AN80">
        <v>21.195</v>
      </c>
      <c r="AO80">
        <v>31.131</v>
      </c>
      <c r="AQ80">
        <v>78.691999999999993</v>
      </c>
      <c r="AT80">
        <v>4.7629999999999999</v>
      </c>
      <c r="AV80">
        <v>22.69</v>
      </c>
      <c r="AW80">
        <v>194.71700000000001</v>
      </c>
      <c r="AX80">
        <v>39.432000000000002</v>
      </c>
    </row>
    <row r="81" spans="1:50" x14ac:dyDescent="0.25">
      <c r="B81" s="1">
        <v>24624</v>
      </c>
      <c r="C81">
        <v>114016</v>
      </c>
      <c r="D81">
        <v>103674</v>
      </c>
      <c r="G81" s="38"/>
      <c r="H81" s="38"/>
      <c r="I81">
        <v>994</v>
      </c>
      <c r="J81">
        <v>7460</v>
      </c>
      <c r="M81">
        <v>128899.97582772908</v>
      </c>
      <c r="O81">
        <v>8263.0214288152511</v>
      </c>
      <c r="P81">
        <v>4305.4114257429901</v>
      </c>
      <c r="R81">
        <v>56.272117000000001</v>
      </c>
      <c r="X81" s="38">
        <v>12419</v>
      </c>
      <c r="Y81">
        <v>13256.5</v>
      </c>
      <c r="AA81" s="38"/>
      <c r="AC81">
        <v>664.6</v>
      </c>
      <c r="AD81">
        <v>49.2</v>
      </c>
      <c r="AF81">
        <v>4873.2870000000003</v>
      </c>
      <c r="AH81">
        <v>26.795999999999999</v>
      </c>
      <c r="AI81">
        <v>24.591999999999999</v>
      </c>
      <c r="AJ81">
        <v>0</v>
      </c>
      <c r="AK81">
        <v>2.2160000000000002</v>
      </c>
      <c r="AN81">
        <v>21.111000000000001</v>
      </c>
      <c r="AO81">
        <v>30.957999999999998</v>
      </c>
      <c r="AQ81">
        <v>78.896000000000001</v>
      </c>
      <c r="AT81">
        <v>4.8339999999999996</v>
      </c>
      <c r="AV81">
        <v>22.91</v>
      </c>
      <c r="AW81">
        <v>193.17</v>
      </c>
      <c r="AX81">
        <v>39.020000000000003</v>
      </c>
    </row>
    <row r="82" spans="1:50" x14ac:dyDescent="0.25">
      <c r="B82" s="1">
        <v>24716</v>
      </c>
      <c r="C82">
        <v>116153</v>
      </c>
      <c r="D82">
        <v>106808</v>
      </c>
      <c r="G82" s="38"/>
      <c r="H82" s="38"/>
      <c r="I82">
        <v>984</v>
      </c>
      <c r="J82">
        <v>7247</v>
      </c>
      <c r="M82">
        <v>133369.65092703834</v>
      </c>
      <c r="O82">
        <v>8375.4763189986934</v>
      </c>
      <c r="P82">
        <v>4386.6959513493875</v>
      </c>
      <c r="R82">
        <v>56.891058999999998</v>
      </c>
      <c r="X82" s="38">
        <v>12933.1</v>
      </c>
      <c r="Y82">
        <v>13823</v>
      </c>
      <c r="AA82" s="38"/>
      <c r="AC82">
        <v>1059.3</v>
      </c>
      <c r="AD82">
        <v>78.599999999999994</v>
      </c>
      <c r="AF82">
        <v>4919.3919999999998</v>
      </c>
      <c r="AH82">
        <v>27.012</v>
      </c>
      <c r="AI82">
        <v>25.148</v>
      </c>
      <c r="AJ82">
        <v>0</v>
      </c>
      <c r="AK82">
        <v>2.2679999999999998</v>
      </c>
      <c r="AN82">
        <v>21.109000000000002</v>
      </c>
      <c r="AO82">
        <v>30.882000000000001</v>
      </c>
      <c r="AQ82">
        <v>78.885000000000005</v>
      </c>
      <c r="AT82">
        <v>4.9770000000000003</v>
      </c>
      <c r="AV82">
        <v>23.111999999999998</v>
      </c>
      <c r="AW82">
        <v>195.70699999999999</v>
      </c>
      <c r="AX82">
        <v>39.542999999999999</v>
      </c>
    </row>
    <row r="83" spans="1:50" x14ac:dyDescent="0.25">
      <c r="B83" s="1">
        <v>24807</v>
      </c>
      <c r="C83">
        <v>117162</v>
      </c>
      <c r="D83">
        <v>106826</v>
      </c>
      <c r="G83" s="38"/>
      <c r="H83" s="38"/>
      <c r="I83">
        <v>1014</v>
      </c>
      <c r="J83">
        <v>7589</v>
      </c>
      <c r="M83">
        <v>135947.24081392353</v>
      </c>
      <c r="O83">
        <v>8754.3627951552226</v>
      </c>
      <c r="P83">
        <v>4625.1100333994718</v>
      </c>
      <c r="R83">
        <v>56.942636999999998</v>
      </c>
      <c r="X83" s="38">
        <v>13018.5</v>
      </c>
      <c r="Y83">
        <v>13911.3</v>
      </c>
      <c r="AA83" s="38"/>
      <c r="AC83">
        <v>1011.3</v>
      </c>
      <c r="AD83">
        <v>75.75</v>
      </c>
      <c r="AF83">
        <v>4956.4769999999999</v>
      </c>
      <c r="AH83">
        <v>29.532</v>
      </c>
      <c r="AI83">
        <v>27.367999999999999</v>
      </c>
      <c r="AJ83">
        <v>0</v>
      </c>
      <c r="AK83">
        <v>2.2559999999999998</v>
      </c>
      <c r="AN83">
        <v>21.114999999999998</v>
      </c>
      <c r="AO83">
        <v>30.927</v>
      </c>
      <c r="AQ83">
        <v>78.849999999999994</v>
      </c>
      <c r="AT83">
        <v>4.907</v>
      </c>
      <c r="AV83">
        <v>23.332000000000001</v>
      </c>
      <c r="AW83">
        <v>206.02799999999999</v>
      </c>
      <c r="AX83">
        <v>41.652000000000001</v>
      </c>
    </row>
    <row r="84" spans="1:50" x14ac:dyDescent="0.25">
      <c r="A84">
        <v>1968</v>
      </c>
      <c r="B84" s="1">
        <v>24898</v>
      </c>
      <c r="C84">
        <v>116120</v>
      </c>
      <c r="D84">
        <v>109051</v>
      </c>
      <c r="G84" s="38"/>
      <c r="H84" s="38"/>
      <c r="I84">
        <v>1148</v>
      </c>
      <c r="J84">
        <v>8593</v>
      </c>
      <c r="M84">
        <v>139190.33467779635</v>
      </c>
      <c r="O84">
        <v>8818.8308617543134</v>
      </c>
      <c r="P84">
        <v>4711.1156299375552</v>
      </c>
      <c r="R84">
        <v>57.510001000000003</v>
      </c>
      <c r="X84" s="38">
        <v>13846.9</v>
      </c>
      <c r="Y84">
        <v>14750.8</v>
      </c>
      <c r="AA84" s="38"/>
      <c r="AC84">
        <v>1112.3</v>
      </c>
      <c r="AD84">
        <v>89.53</v>
      </c>
      <c r="AF84">
        <v>5057.5529999999999</v>
      </c>
      <c r="AH84">
        <v>32.116</v>
      </c>
      <c r="AI84">
        <v>29.867999999999999</v>
      </c>
      <c r="AJ84">
        <v>0</v>
      </c>
      <c r="AK84">
        <v>2.4079999999999999</v>
      </c>
      <c r="AN84">
        <v>21.26</v>
      </c>
      <c r="AO84">
        <v>31.228000000000002</v>
      </c>
      <c r="AQ84">
        <v>79.873000000000005</v>
      </c>
      <c r="AT84">
        <v>4.766</v>
      </c>
      <c r="AV84">
        <v>23.51</v>
      </c>
      <c r="AW84">
        <v>218.167</v>
      </c>
      <c r="AX84">
        <v>44.399000000000001</v>
      </c>
    </row>
    <row r="85" spans="1:50" x14ac:dyDescent="0.25">
      <c r="B85" s="1">
        <v>24990</v>
      </c>
      <c r="C85">
        <v>120583</v>
      </c>
      <c r="D85">
        <v>110601</v>
      </c>
      <c r="G85" s="38"/>
      <c r="H85" s="38"/>
      <c r="I85">
        <v>1084</v>
      </c>
      <c r="J85">
        <v>8078</v>
      </c>
      <c r="M85">
        <v>143940.9811137272</v>
      </c>
      <c r="O85">
        <v>9086.9014663697471</v>
      </c>
      <c r="P85">
        <v>4788.5001404264749</v>
      </c>
      <c r="R85">
        <v>58.283678000000002</v>
      </c>
      <c r="X85" s="38">
        <v>14050.7</v>
      </c>
      <c r="Y85">
        <v>15011.8</v>
      </c>
      <c r="AA85" s="38"/>
      <c r="AC85">
        <v>1138.8</v>
      </c>
      <c r="AD85">
        <v>88.97</v>
      </c>
      <c r="AF85">
        <v>5142.0330000000004</v>
      </c>
      <c r="AH85">
        <v>33.152000000000001</v>
      </c>
      <c r="AI85">
        <v>30.88</v>
      </c>
      <c r="AJ85">
        <v>0</v>
      </c>
      <c r="AK85">
        <v>2.4279999999999999</v>
      </c>
      <c r="AN85">
        <v>21.422000000000001</v>
      </c>
      <c r="AO85">
        <v>31.449000000000002</v>
      </c>
      <c r="AQ85">
        <v>79.825999999999993</v>
      </c>
      <c r="AT85">
        <v>4.84</v>
      </c>
      <c r="AV85">
        <v>23.678000000000001</v>
      </c>
      <c r="AW85">
        <v>221.494</v>
      </c>
      <c r="AX85">
        <v>45.415999999999997</v>
      </c>
    </row>
    <row r="86" spans="1:50" x14ac:dyDescent="0.25">
      <c r="B86" s="1">
        <v>25082</v>
      </c>
      <c r="C86">
        <v>122177</v>
      </c>
      <c r="D86">
        <v>112548</v>
      </c>
      <c r="G86" s="38"/>
      <c r="H86" s="38"/>
      <c r="I86">
        <v>1092</v>
      </c>
      <c r="J86">
        <v>8126</v>
      </c>
      <c r="M86">
        <v>147199.36397230331</v>
      </c>
      <c r="O86">
        <v>9323.6486035980488</v>
      </c>
      <c r="P86">
        <v>4903.1400584849953</v>
      </c>
      <c r="R86">
        <v>58.954197999999998</v>
      </c>
      <c r="X86" s="38">
        <v>14771.8</v>
      </c>
      <c r="Y86">
        <v>15831.9</v>
      </c>
      <c r="AA86" s="38"/>
      <c r="AC86">
        <v>1232.5</v>
      </c>
      <c r="AD86">
        <v>96.43</v>
      </c>
      <c r="AF86">
        <v>5181.8590000000004</v>
      </c>
      <c r="AH86">
        <v>35.408000000000001</v>
      </c>
      <c r="AI86">
        <v>32.908000000000001</v>
      </c>
      <c r="AJ86">
        <v>0</v>
      </c>
      <c r="AK86">
        <v>2.6720000000000002</v>
      </c>
      <c r="AN86">
        <v>21.402999999999999</v>
      </c>
      <c r="AO86">
        <v>31.454000000000001</v>
      </c>
      <c r="AQ86">
        <v>79.804000000000002</v>
      </c>
      <c r="AT86">
        <v>4.7690000000000001</v>
      </c>
      <c r="AV86">
        <v>24.074999999999999</v>
      </c>
      <c r="AW86">
        <v>234.80600000000001</v>
      </c>
      <c r="AX86">
        <v>48.24</v>
      </c>
    </row>
    <row r="87" spans="1:50" x14ac:dyDescent="0.25">
      <c r="B87" s="1">
        <v>25173</v>
      </c>
      <c r="C87">
        <v>126736</v>
      </c>
      <c r="D87">
        <v>114921</v>
      </c>
      <c r="G87" s="38"/>
      <c r="H87" s="38"/>
      <c r="I87">
        <v>1085</v>
      </c>
      <c r="J87">
        <v>8269</v>
      </c>
      <c r="M87">
        <v>155585.90643162082</v>
      </c>
      <c r="O87">
        <v>9712.7334179736445</v>
      </c>
      <c r="P87">
        <v>5111.2777073862308</v>
      </c>
      <c r="R87">
        <v>59.831032</v>
      </c>
      <c r="X87" s="38">
        <v>14519.7</v>
      </c>
      <c r="Y87">
        <v>15503.5</v>
      </c>
      <c r="AA87" s="38"/>
      <c r="AC87">
        <v>1389.2</v>
      </c>
      <c r="AD87">
        <v>108.26</v>
      </c>
      <c r="AF87">
        <v>5202.2120000000004</v>
      </c>
      <c r="AH87">
        <v>35.107999999999997</v>
      </c>
      <c r="AI87">
        <v>32.591999999999999</v>
      </c>
      <c r="AJ87">
        <v>0</v>
      </c>
      <c r="AK87">
        <v>2.74</v>
      </c>
      <c r="AN87">
        <v>21.58</v>
      </c>
      <c r="AO87">
        <v>31.661000000000001</v>
      </c>
      <c r="AQ87">
        <v>79.772999999999996</v>
      </c>
      <c r="AT87">
        <v>4.9119999999999999</v>
      </c>
      <c r="AV87">
        <v>24.6</v>
      </c>
      <c r="AW87">
        <v>232.828</v>
      </c>
      <c r="AX87">
        <v>48.17</v>
      </c>
    </row>
    <row r="88" spans="1:50" x14ac:dyDescent="0.25">
      <c r="A88">
        <v>1969</v>
      </c>
      <c r="B88" s="1">
        <v>25263</v>
      </c>
      <c r="C88">
        <v>125871</v>
      </c>
      <c r="D88">
        <v>117012</v>
      </c>
      <c r="G88" s="38"/>
      <c r="H88" s="38"/>
      <c r="I88">
        <v>1068</v>
      </c>
      <c r="J88">
        <v>8081</v>
      </c>
      <c r="M88">
        <v>156953.16564976674</v>
      </c>
      <c r="O88">
        <v>9672.6685178273165</v>
      </c>
      <c r="P88">
        <v>5188.8674818287027</v>
      </c>
      <c r="R88">
        <v>60.656288000000004</v>
      </c>
      <c r="X88" s="38">
        <v>15261.8</v>
      </c>
      <c r="Y88">
        <v>16266.5</v>
      </c>
      <c r="AA88" s="38"/>
      <c r="AC88">
        <v>1332.7</v>
      </c>
      <c r="AD88">
        <v>108.17</v>
      </c>
      <c r="AF88">
        <v>5283.5969999999998</v>
      </c>
      <c r="AH88">
        <v>30.771999999999998</v>
      </c>
      <c r="AI88">
        <v>28.295999999999999</v>
      </c>
      <c r="AJ88">
        <v>0</v>
      </c>
      <c r="AK88">
        <v>2.52</v>
      </c>
      <c r="AN88">
        <v>21.71</v>
      </c>
      <c r="AO88">
        <v>31.904</v>
      </c>
      <c r="AQ88">
        <v>82.209000000000003</v>
      </c>
      <c r="AT88">
        <v>4.8390000000000004</v>
      </c>
      <c r="AV88">
        <v>24.645</v>
      </c>
      <c r="AW88">
        <v>210.86699999999999</v>
      </c>
      <c r="AX88">
        <v>43.804000000000002</v>
      </c>
    </row>
    <row r="89" spans="1:50" x14ac:dyDescent="0.25">
      <c r="B89" s="1">
        <v>25355</v>
      </c>
      <c r="C89">
        <v>128360</v>
      </c>
      <c r="D89">
        <v>118107</v>
      </c>
      <c r="G89" s="38"/>
      <c r="H89" s="38"/>
      <c r="I89">
        <v>1114</v>
      </c>
      <c r="J89">
        <v>8118</v>
      </c>
      <c r="M89">
        <v>161524.67122323145</v>
      </c>
      <c r="O89">
        <v>9940.5570092602647</v>
      </c>
      <c r="P89">
        <v>5408.8078080591486</v>
      </c>
      <c r="R89">
        <v>61.326808</v>
      </c>
      <c r="X89" s="38">
        <v>15788.7</v>
      </c>
      <c r="Y89">
        <v>16883.400000000001</v>
      </c>
      <c r="AA89" s="38"/>
      <c r="AC89">
        <v>1473.2</v>
      </c>
      <c r="AD89">
        <v>118.67</v>
      </c>
      <c r="AF89">
        <v>5299.625</v>
      </c>
      <c r="AH89">
        <v>39.116</v>
      </c>
      <c r="AI89">
        <v>36.411999999999999</v>
      </c>
      <c r="AJ89">
        <v>0</v>
      </c>
      <c r="AK89">
        <v>3.32</v>
      </c>
      <c r="AN89">
        <v>21.794</v>
      </c>
      <c r="AO89">
        <v>32.036999999999999</v>
      </c>
      <c r="AQ89">
        <v>82.141000000000005</v>
      </c>
      <c r="AT89">
        <v>4.8380000000000001</v>
      </c>
      <c r="AV89">
        <v>25.300999999999998</v>
      </c>
      <c r="AW89">
        <v>252.46899999999999</v>
      </c>
      <c r="AX89">
        <v>52.670999999999999</v>
      </c>
    </row>
    <row r="90" spans="1:50" x14ac:dyDescent="0.25">
      <c r="B90" s="1">
        <v>25447</v>
      </c>
      <c r="C90">
        <v>130479</v>
      </c>
      <c r="D90">
        <v>120350</v>
      </c>
      <c r="G90" s="38"/>
      <c r="H90" s="38"/>
      <c r="I90">
        <v>1173</v>
      </c>
      <c r="J90">
        <v>8525</v>
      </c>
      <c r="M90">
        <v>165393.55614074337</v>
      </c>
      <c r="O90">
        <v>10938.628305860049</v>
      </c>
      <c r="P90">
        <v>6002.7390576604521</v>
      </c>
      <c r="R90">
        <v>61.945749999999997</v>
      </c>
      <c r="X90" s="38">
        <v>17061.5</v>
      </c>
      <c r="Y90">
        <v>18296.3</v>
      </c>
      <c r="AA90" s="38"/>
      <c r="AC90">
        <v>1592.2</v>
      </c>
      <c r="AD90">
        <v>128.79</v>
      </c>
      <c r="AF90">
        <v>5334.6</v>
      </c>
      <c r="AH90">
        <v>38.536000000000001</v>
      </c>
      <c r="AI90">
        <v>35.927999999999997</v>
      </c>
      <c r="AJ90">
        <v>0</v>
      </c>
      <c r="AK90">
        <v>3.32</v>
      </c>
      <c r="AN90">
        <v>21.917999999999999</v>
      </c>
      <c r="AO90">
        <v>32.268999999999998</v>
      </c>
      <c r="AQ90">
        <v>82.01</v>
      </c>
      <c r="AT90">
        <v>4.766</v>
      </c>
      <c r="AV90">
        <v>25.757999999999999</v>
      </c>
      <c r="AW90">
        <v>249.19800000000001</v>
      </c>
      <c r="AX90">
        <v>52.365000000000002</v>
      </c>
    </row>
    <row r="91" spans="1:50" x14ac:dyDescent="0.25">
      <c r="B91" s="1">
        <v>25538</v>
      </c>
      <c r="C91">
        <v>133488</v>
      </c>
      <c r="D91">
        <v>122466</v>
      </c>
      <c r="G91" s="38"/>
      <c r="H91" s="38"/>
      <c r="I91">
        <v>1209</v>
      </c>
      <c r="J91">
        <v>8888</v>
      </c>
      <c r="M91">
        <v>171848.68509308572</v>
      </c>
      <c r="O91">
        <v>11473.950005769739</v>
      </c>
      <c r="P91">
        <v>6239.5110280821218</v>
      </c>
      <c r="R91">
        <v>62.203642000000002</v>
      </c>
      <c r="X91" s="38">
        <v>17404.599999999999</v>
      </c>
      <c r="Y91">
        <v>18566.2</v>
      </c>
      <c r="AA91" s="38"/>
      <c r="AC91">
        <v>1747.1</v>
      </c>
      <c r="AD91">
        <v>141.12</v>
      </c>
      <c r="AF91">
        <v>5308.5559999999996</v>
      </c>
      <c r="AH91">
        <v>38.828000000000003</v>
      </c>
      <c r="AI91">
        <v>36.020000000000003</v>
      </c>
      <c r="AJ91">
        <v>0</v>
      </c>
      <c r="AK91">
        <v>3.28</v>
      </c>
      <c r="AN91">
        <v>22.658000000000001</v>
      </c>
      <c r="AO91">
        <v>33.442999999999998</v>
      </c>
      <c r="AQ91">
        <v>81.799000000000007</v>
      </c>
      <c r="AT91">
        <v>4.7649999999999997</v>
      </c>
      <c r="AV91">
        <v>26.376000000000001</v>
      </c>
      <c r="AW91">
        <v>246.46</v>
      </c>
      <c r="AX91">
        <v>53.125999999999998</v>
      </c>
    </row>
    <row r="92" spans="1:50" x14ac:dyDescent="0.25">
      <c r="A92">
        <v>1970</v>
      </c>
      <c r="B92" s="1">
        <v>25628</v>
      </c>
      <c r="C92">
        <v>136256</v>
      </c>
      <c r="D92">
        <v>123815</v>
      </c>
      <c r="G92" s="38"/>
      <c r="H92" s="38"/>
      <c r="I92">
        <v>1218</v>
      </c>
      <c r="J92">
        <v>8876</v>
      </c>
      <c r="M92">
        <v>177113.48407416223</v>
      </c>
      <c r="O92">
        <v>11900.36802255441</v>
      </c>
      <c r="P92">
        <v>6636.7994101810764</v>
      </c>
      <c r="R92">
        <v>63.544682999999999</v>
      </c>
      <c r="X92" s="38">
        <v>17109.7</v>
      </c>
      <c r="Y92">
        <v>18254.5</v>
      </c>
      <c r="AA92" s="38"/>
      <c r="AC92">
        <v>1679.3</v>
      </c>
      <c r="AD92">
        <v>137.1</v>
      </c>
      <c r="AF92">
        <v>5300.652</v>
      </c>
      <c r="AH92">
        <v>39.347999999999999</v>
      </c>
      <c r="AI92">
        <v>36.387999999999998</v>
      </c>
      <c r="AJ92">
        <v>0</v>
      </c>
      <c r="AK92">
        <v>3.48</v>
      </c>
      <c r="AN92">
        <v>22.919</v>
      </c>
      <c r="AO92">
        <v>33.820999999999998</v>
      </c>
      <c r="AQ92">
        <v>83.426000000000002</v>
      </c>
      <c r="AT92">
        <v>4.8360000000000003</v>
      </c>
      <c r="AV92">
        <v>26.754000000000001</v>
      </c>
      <c r="AW92">
        <v>245.65299999999999</v>
      </c>
      <c r="AX92">
        <v>53.517000000000003</v>
      </c>
    </row>
    <row r="93" spans="1:50" x14ac:dyDescent="0.25">
      <c r="B93" s="1">
        <v>25720</v>
      </c>
      <c r="C93">
        <v>139020</v>
      </c>
      <c r="D93">
        <v>126942</v>
      </c>
      <c r="G93" s="38"/>
      <c r="H93" s="38"/>
      <c r="I93">
        <v>1273</v>
      </c>
      <c r="J93">
        <v>9023</v>
      </c>
      <c r="M93">
        <v>179262.30900896128</v>
      </c>
      <c r="O93">
        <v>12612.885849020364</v>
      </c>
      <c r="P93">
        <v>7038.1930713510619</v>
      </c>
      <c r="R93">
        <v>64.524674000000005</v>
      </c>
      <c r="X93" s="38">
        <v>17797.7</v>
      </c>
      <c r="Y93">
        <v>19063.7</v>
      </c>
      <c r="AA93" s="38"/>
      <c r="AC93">
        <v>1573.4</v>
      </c>
      <c r="AD93">
        <v>131.6</v>
      </c>
      <c r="AF93">
        <v>5308.1639999999998</v>
      </c>
      <c r="AH93">
        <v>40.067999999999998</v>
      </c>
      <c r="AI93">
        <v>37.216000000000001</v>
      </c>
      <c r="AJ93">
        <v>0</v>
      </c>
      <c r="AK93">
        <v>3.508</v>
      </c>
      <c r="AN93">
        <v>23.149000000000001</v>
      </c>
      <c r="AO93">
        <v>34.189</v>
      </c>
      <c r="AQ93">
        <v>86.391999999999996</v>
      </c>
      <c r="AT93">
        <v>4.8380000000000001</v>
      </c>
      <c r="AV93">
        <v>26.777999999999999</v>
      </c>
      <c r="AW93">
        <v>250.50800000000001</v>
      </c>
      <c r="AX93">
        <v>55.204000000000001</v>
      </c>
    </row>
    <row r="94" spans="1:50" x14ac:dyDescent="0.25">
      <c r="B94" s="1">
        <v>25812</v>
      </c>
      <c r="C94">
        <v>138729</v>
      </c>
      <c r="D94">
        <v>128270</v>
      </c>
      <c r="G94" s="38"/>
      <c r="H94" s="38"/>
      <c r="I94">
        <v>1269</v>
      </c>
      <c r="J94">
        <v>9015</v>
      </c>
      <c r="M94">
        <v>184067.76504854523</v>
      </c>
      <c r="O94">
        <v>13400.889589625649</v>
      </c>
      <c r="P94">
        <v>7520.4607302203412</v>
      </c>
      <c r="R94">
        <v>65.710977999999997</v>
      </c>
      <c r="X94" s="38">
        <v>17907.8</v>
      </c>
      <c r="Y94">
        <v>19213.8</v>
      </c>
      <c r="AA94" s="38"/>
      <c r="AC94">
        <v>1671.1</v>
      </c>
      <c r="AD94">
        <v>148.5</v>
      </c>
      <c r="AF94">
        <v>5357.0770000000002</v>
      </c>
      <c r="AH94">
        <v>41.18</v>
      </c>
      <c r="AI94">
        <v>38.42</v>
      </c>
      <c r="AJ94">
        <v>0</v>
      </c>
      <c r="AK94">
        <v>3.6520000000000001</v>
      </c>
      <c r="AN94">
        <v>23.861000000000001</v>
      </c>
      <c r="AO94">
        <v>35.28</v>
      </c>
      <c r="AQ94">
        <v>100.578</v>
      </c>
      <c r="AT94">
        <v>4.9130000000000003</v>
      </c>
      <c r="AV94">
        <v>26.776</v>
      </c>
      <c r="AW94">
        <v>249.93299999999999</v>
      </c>
      <c r="AX94">
        <v>56.430999999999997</v>
      </c>
    </row>
    <row r="95" spans="1:50" x14ac:dyDescent="0.25">
      <c r="B95" s="1">
        <v>25903</v>
      </c>
      <c r="C95">
        <v>139334</v>
      </c>
      <c r="D95">
        <v>129985</v>
      </c>
      <c r="G95" s="38"/>
      <c r="H95" s="38"/>
      <c r="I95">
        <v>1277</v>
      </c>
      <c r="J95">
        <v>9177</v>
      </c>
      <c r="M95">
        <v>183474.85975709802</v>
      </c>
      <c r="O95">
        <v>13616.875824050856</v>
      </c>
      <c r="P95">
        <v>7482.3842668365351</v>
      </c>
      <c r="R95">
        <v>68.393058999999994</v>
      </c>
      <c r="X95" s="38">
        <v>19287.5</v>
      </c>
      <c r="Y95">
        <v>20598.7</v>
      </c>
      <c r="AA95" s="38"/>
      <c r="AC95">
        <v>1774.3</v>
      </c>
      <c r="AD95">
        <v>173.6</v>
      </c>
      <c r="AF95">
        <v>5299.6719999999996</v>
      </c>
      <c r="AH95">
        <v>42.823999999999998</v>
      </c>
      <c r="AI95">
        <v>39.688000000000002</v>
      </c>
      <c r="AJ95">
        <v>0</v>
      </c>
      <c r="AK95">
        <v>3.7480000000000002</v>
      </c>
      <c r="AN95">
        <v>24.135999999999999</v>
      </c>
      <c r="AO95">
        <v>35.637</v>
      </c>
      <c r="AQ95">
        <v>101.565</v>
      </c>
      <c r="AT95">
        <v>5.0609999999999999</v>
      </c>
      <c r="AV95">
        <v>27.274000000000001</v>
      </c>
      <c r="AW95">
        <v>253.809</v>
      </c>
      <c r="AX95">
        <v>57.887999999999998</v>
      </c>
    </row>
    <row r="96" spans="1:50" x14ac:dyDescent="0.25">
      <c r="A96">
        <v>1971</v>
      </c>
      <c r="B96" s="1">
        <v>25993</v>
      </c>
      <c r="C96">
        <v>141069</v>
      </c>
      <c r="D96">
        <v>130674</v>
      </c>
      <c r="G96" s="38"/>
      <c r="H96" s="38"/>
      <c r="I96">
        <v>1297</v>
      </c>
      <c r="J96">
        <v>9087</v>
      </c>
      <c r="M96">
        <v>185145.87956812131</v>
      </c>
      <c r="O96">
        <v>14517.334454839587</v>
      </c>
      <c r="P96">
        <v>7572.1872465153228</v>
      </c>
      <c r="R96">
        <v>70.095147999999995</v>
      </c>
      <c r="X96" s="38">
        <v>19395.7</v>
      </c>
      <c r="Y96">
        <v>20739.900000000001</v>
      </c>
      <c r="AA96" s="38"/>
      <c r="AC96">
        <v>1916.2</v>
      </c>
      <c r="AD96">
        <v>170.1</v>
      </c>
      <c r="AF96">
        <v>5443.6189999999997</v>
      </c>
      <c r="AH96">
        <v>43.375999999999998</v>
      </c>
      <c r="AI96">
        <v>40.543999999999997</v>
      </c>
      <c r="AJ96">
        <v>0</v>
      </c>
      <c r="AK96">
        <v>3.8079999999999998</v>
      </c>
      <c r="AN96">
        <v>24.565000000000001</v>
      </c>
      <c r="AO96">
        <v>36.256</v>
      </c>
      <c r="AQ96">
        <v>109.642</v>
      </c>
      <c r="AT96">
        <v>5.1769999999999996</v>
      </c>
      <c r="AV96">
        <v>27.009</v>
      </c>
      <c r="AW96">
        <v>250.81700000000001</v>
      </c>
      <c r="AX96">
        <v>58.651000000000003</v>
      </c>
    </row>
    <row r="97" spans="1:54" x14ac:dyDescent="0.25">
      <c r="B97" s="1">
        <v>26085</v>
      </c>
      <c r="C97">
        <v>141684</v>
      </c>
      <c r="D97">
        <v>131101</v>
      </c>
      <c r="G97" s="38"/>
      <c r="H97" s="38"/>
      <c r="I97">
        <v>1375</v>
      </c>
      <c r="J97">
        <v>9115</v>
      </c>
      <c r="M97">
        <v>188133.19528161312</v>
      </c>
      <c r="O97">
        <v>14033.368672390188</v>
      </c>
      <c r="P97">
        <v>7619.5005878089478</v>
      </c>
      <c r="R97">
        <v>71.642503000000005</v>
      </c>
      <c r="X97" s="38">
        <v>20027.5</v>
      </c>
      <c r="Y97">
        <v>21485.5</v>
      </c>
      <c r="AA97" s="38"/>
      <c r="AC97">
        <v>2119</v>
      </c>
      <c r="AD97">
        <v>194.1</v>
      </c>
      <c r="AF97">
        <v>5473.0590000000002</v>
      </c>
      <c r="AH97">
        <v>47.44</v>
      </c>
      <c r="AI97">
        <v>43.948</v>
      </c>
      <c r="AJ97">
        <v>0</v>
      </c>
      <c r="AK97">
        <v>3.964</v>
      </c>
      <c r="AN97">
        <v>24.501000000000001</v>
      </c>
      <c r="AO97">
        <v>36.076999999999998</v>
      </c>
      <c r="AQ97">
        <v>102.95</v>
      </c>
      <c r="AT97">
        <v>5.3230000000000004</v>
      </c>
      <c r="AV97">
        <v>27.295000000000002</v>
      </c>
      <c r="AW97">
        <v>269.738</v>
      </c>
      <c r="AX97">
        <v>63.295999999999999</v>
      </c>
    </row>
    <row r="98" spans="1:54" x14ac:dyDescent="0.25">
      <c r="B98" s="1">
        <v>26177</v>
      </c>
      <c r="C98">
        <v>146103</v>
      </c>
      <c r="D98">
        <v>134540</v>
      </c>
      <c r="G98" s="38"/>
      <c r="H98" s="38"/>
      <c r="I98">
        <v>1381</v>
      </c>
      <c r="J98">
        <v>9039</v>
      </c>
      <c r="M98">
        <v>190425.39060070468</v>
      </c>
      <c r="O98">
        <v>13393.240835961351</v>
      </c>
      <c r="P98">
        <v>7333.0547406278101</v>
      </c>
      <c r="R98">
        <v>73.035122000000001</v>
      </c>
      <c r="X98" s="38">
        <v>20066.2</v>
      </c>
      <c r="Y98">
        <v>21525.4</v>
      </c>
      <c r="AA98" s="38"/>
      <c r="AC98">
        <v>2058.6999999999998</v>
      </c>
      <c r="AD98">
        <v>219.5</v>
      </c>
      <c r="AF98">
        <v>5518.0720000000001</v>
      </c>
      <c r="AH98">
        <v>49.64</v>
      </c>
      <c r="AI98">
        <v>45.667999999999999</v>
      </c>
      <c r="AJ98">
        <v>0</v>
      </c>
      <c r="AK98">
        <v>4.0119999999999996</v>
      </c>
      <c r="AN98">
        <v>24.766999999999999</v>
      </c>
      <c r="AO98">
        <v>36.412999999999997</v>
      </c>
      <c r="AQ98">
        <v>104.361</v>
      </c>
      <c r="AT98">
        <v>5.4660000000000002</v>
      </c>
      <c r="AV98">
        <v>27.434000000000001</v>
      </c>
      <c r="AW98">
        <v>275.70100000000002</v>
      </c>
      <c r="AX98">
        <v>65.481999999999999</v>
      </c>
    </row>
    <row r="99" spans="1:54" x14ac:dyDescent="0.25">
      <c r="B99" s="1">
        <v>26268</v>
      </c>
      <c r="C99">
        <v>145631</v>
      </c>
      <c r="D99">
        <v>135134</v>
      </c>
      <c r="G99" s="38"/>
      <c r="H99" s="38"/>
      <c r="I99">
        <v>1363</v>
      </c>
      <c r="J99">
        <v>8453</v>
      </c>
      <c r="M99">
        <v>192160.06647772508</v>
      </c>
      <c r="O99">
        <v>13247.277120200975</v>
      </c>
      <c r="P99">
        <v>7255.6702301388896</v>
      </c>
      <c r="R99">
        <v>74.634055000000004</v>
      </c>
      <c r="X99" s="38">
        <v>20216.900000000001</v>
      </c>
      <c r="Y99">
        <v>21595.4</v>
      </c>
      <c r="AA99" s="38"/>
      <c r="AC99">
        <v>1946.4</v>
      </c>
      <c r="AD99">
        <v>207.8</v>
      </c>
      <c r="AF99">
        <v>5531.0320000000002</v>
      </c>
      <c r="AH99">
        <v>45.744</v>
      </c>
      <c r="AI99">
        <v>41.44</v>
      </c>
      <c r="AJ99">
        <v>0</v>
      </c>
      <c r="AK99">
        <v>3.7679999999999998</v>
      </c>
      <c r="AN99">
        <v>25.053000000000001</v>
      </c>
      <c r="AO99">
        <v>36.866999999999997</v>
      </c>
      <c r="AQ99">
        <v>99.320999999999998</v>
      </c>
      <c r="AT99">
        <v>5.4589999999999996</v>
      </c>
      <c r="AV99">
        <v>27.864999999999998</v>
      </c>
      <c r="AW99">
        <v>257.01299999999998</v>
      </c>
      <c r="AX99">
        <v>61.939</v>
      </c>
    </row>
    <row r="100" spans="1:54" x14ac:dyDescent="0.25">
      <c r="A100">
        <v>1972</v>
      </c>
      <c r="B100" s="1">
        <v>26359</v>
      </c>
      <c r="C100">
        <v>143895</v>
      </c>
      <c r="D100">
        <v>133170</v>
      </c>
      <c r="G100" s="38"/>
      <c r="H100" s="38"/>
      <c r="I100">
        <v>1336</v>
      </c>
      <c r="J100">
        <v>8409</v>
      </c>
      <c r="M100">
        <v>198420.3809441005</v>
      </c>
      <c r="O100">
        <v>14716.839446250049</v>
      </c>
      <c r="P100">
        <v>7324.0231266715427</v>
      </c>
      <c r="R100">
        <v>76.026674</v>
      </c>
      <c r="X100" s="38">
        <v>20507.5</v>
      </c>
      <c r="Y100">
        <v>22003.9</v>
      </c>
      <c r="AA100" s="38"/>
      <c r="AC100">
        <v>1928.1</v>
      </c>
      <c r="AD100">
        <v>207.8</v>
      </c>
      <c r="AF100">
        <v>5632.6490000000003</v>
      </c>
      <c r="AH100">
        <v>55.091999999999999</v>
      </c>
      <c r="AI100">
        <v>50.816000000000003</v>
      </c>
      <c r="AJ100">
        <v>0.29599999999999999</v>
      </c>
      <c r="AK100">
        <v>5.0199999999999996</v>
      </c>
      <c r="AN100">
        <v>25.68</v>
      </c>
      <c r="AO100">
        <v>37.869</v>
      </c>
      <c r="AP100">
        <v>8818.9660000000003</v>
      </c>
      <c r="AQ100">
        <v>104.997</v>
      </c>
      <c r="AT100">
        <v>5.4480000000000004</v>
      </c>
      <c r="AV100">
        <v>28.277999999999999</v>
      </c>
      <c r="AW100">
        <v>294.57499999999999</v>
      </c>
      <c r="AX100">
        <v>72.173000000000002</v>
      </c>
    </row>
    <row r="101" spans="1:54" x14ac:dyDescent="0.25">
      <c r="B101" s="1">
        <v>26451</v>
      </c>
      <c r="C101">
        <v>147099</v>
      </c>
      <c r="D101">
        <v>137037</v>
      </c>
      <c r="G101" s="38"/>
      <c r="H101" s="38"/>
      <c r="I101">
        <v>1244</v>
      </c>
      <c r="J101">
        <v>7591</v>
      </c>
      <c r="M101">
        <v>202155.12656846142</v>
      </c>
      <c r="O101">
        <v>14166.220239011764</v>
      </c>
      <c r="P101">
        <v>7337.1600196988402</v>
      </c>
      <c r="R101">
        <v>76.955085999999994</v>
      </c>
      <c r="X101" s="38">
        <v>21113.599999999999</v>
      </c>
      <c r="Y101">
        <v>22679.3</v>
      </c>
      <c r="AA101" s="38"/>
      <c r="AC101">
        <v>1893.5</v>
      </c>
      <c r="AD101">
        <v>210.7</v>
      </c>
      <c r="AF101">
        <v>5760.47</v>
      </c>
      <c r="AH101">
        <v>54.091999999999999</v>
      </c>
      <c r="AI101">
        <v>49.747999999999998</v>
      </c>
      <c r="AJ101">
        <v>0.26800000000000002</v>
      </c>
      <c r="AK101">
        <v>4.7720000000000002</v>
      </c>
      <c r="AN101">
        <v>26.463999999999999</v>
      </c>
      <c r="AO101">
        <v>39.04</v>
      </c>
      <c r="AP101">
        <v>8890.0840000000007</v>
      </c>
      <c r="AQ101">
        <v>108.523</v>
      </c>
      <c r="AT101">
        <v>5.5880000000000001</v>
      </c>
      <c r="AV101">
        <v>27.93</v>
      </c>
      <c r="AW101">
        <v>284.10899999999998</v>
      </c>
      <c r="AX101">
        <v>71.409000000000006</v>
      </c>
    </row>
    <row r="102" spans="1:54" x14ac:dyDescent="0.25">
      <c r="B102" s="1">
        <v>26543</v>
      </c>
      <c r="C102">
        <v>146358</v>
      </c>
      <c r="D102">
        <v>137092</v>
      </c>
      <c r="G102" s="38"/>
      <c r="H102" s="38"/>
      <c r="I102">
        <v>1230</v>
      </c>
      <c r="J102">
        <v>7506</v>
      </c>
      <c r="M102">
        <v>206470.08473394997</v>
      </c>
      <c r="O102">
        <v>15634.143546418485</v>
      </c>
      <c r="P102">
        <v>8053.1206896865187</v>
      </c>
      <c r="R102">
        <v>77.780342000000005</v>
      </c>
      <c r="X102" s="38">
        <v>21461.599999999999</v>
      </c>
      <c r="Y102">
        <v>23012.1</v>
      </c>
      <c r="AA102" s="38"/>
      <c r="AC102">
        <v>2061.3000000000002</v>
      </c>
      <c r="AD102">
        <v>242.1</v>
      </c>
      <c r="AF102">
        <v>5814.8540000000003</v>
      </c>
      <c r="AH102">
        <v>57.287999999999997</v>
      </c>
      <c r="AI102">
        <v>52.48</v>
      </c>
      <c r="AJ102">
        <v>0.24399999999999999</v>
      </c>
      <c r="AK102">
        <v>5.26</v>
      </c>
      <c r="AN102">
        <v>26.876999999999999</v>
      </c>
      <c r="AO102">
        <v>39.715000000000003</v>
      </c>
      <c r="AP102">
        <v>8405.9709999999995</v>
      </c>
      <c r="AQ102">
        <v>117.634</v>
      </c>
      <c r="AT102">
        <v>5.5949999999999998</v>
      </c>
      <c r="AV102">
        <v>28.143999999999998</v>
      </c>
      <c r="AW102">
        <v>290.02199999999999</v>
      </c>
      <c r="AX102">
        <v>74.09</v>
      </c>
    </row>
    <row r="103" spans="1:54" x14ac:dyDescent="0.25">
      <c r="B103" s="1">
        <v>26634</v>
      </c>
      <c r="C103">
        <v>147888</v>
      </c>
      <c r="D103">
        <v>140566</v>
      </c>
      <c r="G103" s="38"/>
      <c r="H103" s="38"/>
      <c r="I103">
        <v>1348</v>
      </c>
      <c r="J103">
        <v>8202</v>
      </c>
      <c r="M103">
        <v>211664.11201627448</v>
      </c>
      <c r="O103">
        <v>16413.405854264573</v>
      </c>
      <c r="P103">
        <v>8653.4151218479183</v>
      </c>
      <c r="R103">
        <v>78.708753999999999</v>
      </c>
      <c r="X103" s="38">
        <v>22374</v>
      </c>
      <c r="Y103">
        <v>23912.6</v>
      </c>
      <c r="AA103" s="38"/>
      <c r="AC103">
        <v>2178.1</v>
      </c>
      <c r="AD103">
        <v>254.9</v>
      </c>
      <c r="AF103">
        <v>5912.22</v>
      </c>
      <c r="AH103">
        <v>61.264000000000003</v>
      </c>
      <c r="AI103">
        <v>56.091999999999999</v>
      </c>
      <c r="AJ103">
        <v>0.252</v>
      </c>
      <c r="AK103">
        <v>5.6559999999999997</v>
      </c>
      <c r="AN103">
        <v>27.442</v>
      </c>
      <c r="AO103">
        <v>40.578000000000003</v>
      </c>
      <c r="AP103">
        <v>8345.268</v>
      </c>
      <c r="AQ103">
        <v>120.31699999999999</v>
      </c>
      <c r="AT103">
        <v>5.7190000000000003</v>
      </c>
      <c r="AV103">
        <v>28.411999999999999</v>
      </c>
      <c r="AW103">
        <v>303.08699999999999</v>
      </c>
      <c r="AX103">
        <v>79.19</v>
      </c>
    </row>
    <row r="104" spans="1:54" x14ac:dyDescent="0.25">
      <c r="A104">
        <v>1973</v>
      </c>
      <c r="B104" s="1">
        <v>26724</v>
      </c>
      <c r="C104">
        <v>151728</v>
      </c>
      <c r="D104">
        <v>144627</v>
      </c>
      <c r="G104" s="38"/>
      <c r="H104" s="38"/>
      <c r="I104">
        <v>1431</v>
      </c>
      <c r="J104">
        <v>9052</v>
      </c>
      <c r="M104">
        <v>218743.39734986619</v>
      </c>
      <c r="O104">
        <v>17548.60837727429</v>
      </c>
      <c r="P104">
        <v>9504.2342093189382</v>
      </c>
      <c r="R104">
        <v>80.565579</v>
      </c>
      <c r="X104" s="38">
        <v>23114</v>
      </c>
      <c r="Y104">
        <v>24863.1</v>
      </c>
      <c r="AA104" s="38"/>
      <c r="AC104">
        <v>2549.6</v>
      </c>
      <c r="AD104">
        <v>301.60000000000002</v>
      </c>
      <c r="AF104">
        <v>6058.5439999999999</v>
      </c>
      <c r="AH104">
        <v>66.459999999999994</v>
      </c>
      <c r="AI104">
        <v>60.323999999999998</v>
      </c>
      <c r="AJ104">
        <v>0.308</v>
      </c>
      <c r="AK104">
        <v>6.4320000000000004</v>
      </c>
      <c r="AN104">
        <v>28.28</v>
      </c>
      <c r="AO104">
        <v>41.822000000000003</v>
      </c>
      <c r="AP104">
        <v>8315.1129999999994</v>
      </c>
      <c r="AQ104">
        <v>123.521</v>
      </c>
      <c r="AT104">
        <v>5.9619999999999997</v>
      </c>
      <c r="AV104">
        <v>28.706</v>
      </c>
      <c r="AW104">
        <v>317.09300000000002</v>
      </c>
      <c r="AX104">
        <v>85.36</v>
      </c>
    </row>
    <row r="105" spans="1:54" x14ac:dyDescent="0.25">
      <c r="B105" s="1">
        <v>26816</v>
      </c>
      <c r="C105">
        <v>152014</v>
      </c>
      <c r="D105">
        <v>144440</v>
      </c>
      <c r="G105" s="38"/>
      <c r="H105" s="38"/>
      <c r="I105">
        <v>1482</v>
      </c>
      <c r="J105">
        <v>9155</v>
      </c>
      <c r="M105">
        <v>220744.04404040313</v>
      </c>
      <c r="O105">
        <v>18870.20374255567</v>
      </c>
      <c r="P105">
        <v>10824.491958562272</v>
      </c>
      <c r="R105">
        <v>82.783454000000006</v>
      </c>
      <c r="X105" s="38">
        <v>24085.3</v>
      </c>
      <c r="Y105">
        <v>25899.4</v>
      </c>
      <c r="AA105" s="38"/>
      <c r="AC105">
        <v>2811.5</v>
      </c>
      <c r="AD105">
        <v>381</v>
      </c>
      <c r="AF105">
        <v>6124.5060000000003</v>
      </c>
      <c r="AH105">
        <v>70.040000000000006</v>
      </c>
      <c r="AI105">
        <v>62.64</v>
      </c>
      <c r="AJ105">
        <v>0.34399999999999997</v>
      </c>
      <c r="AK105">
        <v>7.14</v>
      </c>
      <c r="AN105">
        <v>30.565999999999999</v>
      </c>
      <c r="AO105">
        <v>45.335000000000001</v>
      </c>
      <c r="AP105">
        <v>8043.5450000000001</v>
      </c>
      <c r="AQ105">
        <v>134.696</v>
      </c>
      <c r="AT105">
        <v>6.3079999999999998</v>
      </c>
      <c r="AV105">
        <v>29.029</v>
      </c>
      <c r="AW105">
        <v>307.95299999999997</v>
      </c>
      <c r="AX105">
        <v>89.468000000000004</v>
      </c>
    </row>
    <row r="106" spans="1:54" x14ac:dyDescent="0.25">
      <c r="B106" s="1">
        <v>26908</v>
      </c>
      <c r="C106">
        <v>153536</v>
      </c>
      <c r="D106">
        <v>145136</v>
      </c>
      <c r="G106" s="38"/>
      <c r="H106" s="38"/>
      <c r="I106">
        <v>1651</v>
      </c>
      <c r="J106">
        <v>9994</v>
      </c>
      <c r="M106">
        <v>221387.81649032835</v>
      </c>
      <c r="O106">
        <v>19184.531095521867</v>
      </c>
      <c r="P106">
        <v>11946.977888558724</v>
      </c>
      <c r="R106">
        <v>84.691856999999999</v>
      </c>
      <c r="X106" s="38">
        <v>25311.3</v>
      </c>
      <c r="Y106">
        <v>27124.3</v>
      </c>
      <c r="AA106" s="38"/>
      <c r="AC106">
        <v>2664.4</v>
      </c>
      <c r="AD106">
        <v>394</v>
      </c>
      <c r="AF106">
        <v>6092.3010000000004</v>
      </c>
      <c r="AH106">
        <v>72.099999999999994</v>
      </c>
      <c r="AI106">
        <v>63.752000000000002</v>
      </c>
      <c r="AJ106">
        <v>0.38400000000000001</v>
      </c>
      <c r="AK106">
        <v>7.4960000000000004</v>
      </c>
      <c r="AN106">
        <v>31.96</v>
      </c>
      <c r="AO106">
        <v>47.031999999999996</v>
      </c>
      <c r="AP106">
        <v>7568.9690000000001</v>
      </c>
      <c r="AQ106">
        <v>130.05799999999999</v>
      </c>
      <c r="AT106">
        <v>7.01</v>
      </c>
      <c r="AV106">
        <v>29.983000000000001</v>
      </c>
      <c r="AW106">
        <v>299.44600000000003</v>
      </c>
      <c r="AX106">
        <v>91.138999999999996</v>
      </c>
    </row>
    <row r="107" spans="1:54" x14ac:dyDescent="0.25">
      <c r="B107" s="1">
        <v>26999</v>
      </c>
      <c r="C107">
        <v>157369</v>
      </c>
      <c r="D107">
        <v>149668</v>
      </c>
      <c r="G107" s="38"/>
      <c r="H107" s="38"/>
      <c r="I107">
        <v>1819</v>
      </c>
      <c r="J107">
        <v>10577</v>
      </c>
      <c r="M107">
        <v>224123.58497021234</v>
      </c>
      <c r="O107">
        <v>20094.277498617248</v>
      </c>
      <c r="P107">
        <v>13865.374798451165</v>
      </c>
      <c r="R107">
        <v>86.703417999999999</v>
      </c>
      <c r="X107" s="38">
        <v>25677.599999999999</v>
      </c>
      <c r="Y107">
        <v>27439.200000000001</v>
      </c>
      <c r="AA107" s="38"/>
      <c r="AC107">
        <v>2763.9</v>
      </c>
      <c r="AD107">
        <v>452.7</v>
      </c>
      <c r="AF107">
        <v>6150.1310000000003</v>
      </c>
      <c r="AH107">
        <v>78.772000000000006</v>
      </c>
      <c r="AI107">
        <v>66.995999999999995</v>
      </c>
      <c r="AJ107">
        <v>0.36399999999999999</v>
      </c>
      <c r="AK107">
        <v>8.1120000000000001</v>
      </c>
      <c r="AN107">
        <v>34.679000000000002</v>
      </c>
      <c r="AO107">
        <v>49.527000000000001</v>
      </c>
      <c r="AP107">
        <v>7168.6130000000003</v>
      </c>
      <c r="AQ107">
        <v>132.27199999999999</v>
      </c>
      <c r="AT107">
        <v>9.1920000000000002</v>
      </c>
      <c r="AV107">
        <v>30.42</v>
      </c>
      <c r="AW107">
        <v>301.67899999999997</v>
      </c>
      <c r="AX107">
        <v>98.668999999999997</v>
      </c>
    </row>
    <row r="108" spans="1:54" x14ac:dyDescent="0.25">
      <c r="A108">
        <v>1974</v>
      </c>
      <c r="B108" s="1">
        <v>27089</v>
      </c>
      <c r="C108">
        <v>157417</v>
      </c>
      <c r="D108">
        <v>150020</v>
      </c>
      <c r="G108" s="38"/>
      <c r="H108" s="38"/>
      <c r="I108">
        <v>2073</v>
      </c>
      <c r="J108">
        <v>11655</v>
      </c>
      <c r="M108">
        <v>216422.64334255538</v>
      </c>
      <c r="O108">
        <v>19993.933135068939</v>
      </c>
      <c r="P108">
        <v>17839.182307231687</v>
      </c>
      <c r="R108">
        <v>88.869714000000002</v>
      </c>
      <c r="X108" s="38">
        <v>26749.7</v>
      </c>
      <c r="Y108">
        <v>28845.8</v>
      </c>
      <c r="AA108" s="38"/>
      <c r="AC108">
        <v>3347.6</v>
      </c>
      <c r="AD108">
        <v>598.20000000000005</v>
      </c>
      <c r="AF108">
        <v>6097.2579999999998</v>
      </c>
      <c r="AH108">
        <v>88.831999999999994</v>
      </c>
      <c r="AI108">
        <v>70.2</v>
      </c>
      <c r="AJ108">
        <v>0.36</v>
      </c>
      <c r="AK108">
        <v>7.72</v>
      </c>
      <c r="AN108">
        <v>41.093000000000004</v>
      </c>
      <c r="AO108">
        <v>51.481000000000002</v>
      </c>
      <c r="AP108">
        <v>6646.6019999999999</v>
      </c>
      <c r="AQ108">
        <v>134.22399999999999</v>
      </c>
      <c r="AT108">
        <v>19.513999999999999</v>
      </c>
      <c r="AV108">
        <v>31.414999999999999</v>
      </c>
      <c r="AW108">
        <v>291.44499999999999</v>
      </c>
      <c r="AX108">
        <v>110.315</v>
      </c>
    </row>
    <row r="109" spans="1:54" x14ac:dyDescent="0.25">
      <c r="B109" s="1">
        <v>27181</v>
      </c>
      <c r="C109">
        <v>154222</v>
      </c>
      <c r="D109">
        <v>147433</v>
      </c>
      <c r="G109" s="38"/>
      <c r="H109" s="38"/>
      <c r="I109">
        <v>2446</v>
      </c>
      <c r="J109">
        <v>11978</v>
      </c>
      <c r="M109">
        <v>217981.64001628771</v>
      </c>
      <c r="O109">
        <v>20177.047940055909</v>
      </c>
      <c r="P109">
        <v>19934.414113108756</v>
      </c>
      <c r="R109">
        <v>91.036010000000005</v>
      </c>
      <c r="X109" s="38">
        <v>26679.200000000001</v>
      </c>
      <c r="Y109">
        <v>28663.4</v>
      </c>
      <c r="AA109" s="38"/>
      <c r="AC109">
        <v>3221</v>
      </c>
      <c r="AD109">
        <v>659.3</v>
      </c>
      <c r="AF109">
        <v>6111.7510000000002</v>
      </c>
      <c r="AH109">
        <v>106.38800000000001</v>
      </c>
      <c r="AI109">
        <v>77.256</v>
      </c>
      <c r="AJ109">
        <v>0.38</v>
      </c>
      <c r="AK109">
        <v>8.4280000000000008</v>
      </c>
      <c r="AN109">
        <v>46.554000000000002</v>
      </c>
      <c r="AO109">
        <v>56.134999999999998</v>
      </c>
      <c r="AP109">
        <v>6241.14</v>
      </c>
      <c r="AQ109">
        <v>144.86699999999999</v>
      </c>
      <c r="AT109">
        <v>24.760999999999999</v>
      </c>
      <c r="AV109">
        <v>32.279000000000003</v>
      </c>
      <c r="AW109">
        <v>306.88600000000002</v>
      </c>
      <c r="AX109">
        <v>129.38200000000001</v>
      </c>
    </row>
    <row r="110" spans="1:54" x14ac:dyDescent="0.25">
      <c r="B110" s="1">
        <v>27273</v>
      </c>
      <c r="C110">
        <v>156046</v>
      </c>
      <c r="D110">
        <v>149774</v>
      </c>
      <c r="G110" s="38"/>
      <c r="H110" s="38"/>
      <c r="I110">
        <v>2702</v>
      </c>
      <c r="J110">
        <v>12881</v>
      </c>
      <c r="M110">
        <v>220771.06421343211</v>
      </c>
      <c r="O110">
        <v>19624.334431219064</v>
      </c>
      <c r="P110">
        <v>20636.519466231708</v>
      </c>
      <c r="R110">
        <v>94.440189000000004</v>
      </c>
      <c r="X110" s="38">
        <v>27095.599999999999</v>
      </c>
      <c r="Y110">
        <v>29042.400000000001</v>
      </c>
      <c r="AA110" s="38"/>
      <c r="AC110">
        <v>3239.9</v>
      </c>
      <c r="AD110">
        <v>684.4</v>
      </c>
      <c r="AF110">
        <v>6053.9780000000001</v>
      </c>
      <c r="AH110">
        <v>110.6</v>
      </c>
      <c r="AI110">
        <v>81.72</v>
      </c>
      <c r="AJ110">
        <v>0.40400000000000003</v>
      </c>
      <c r="AK110">
        <v>9.5079999999999991</v>
      </c>
      <c r="AN110">
        <v>49.252000000000002</v>
      </c>
      <c r="AO110">
        <v>60.517000000000003</v>
      </c>
      <c r="AP110">
        <v>5882.7830000000004</v>
      </c>
      <c r="AQ110">
        <v>153.23400000000001</v>
      </c>
      <c r="AT110">
        <v>24.777999999999999</v>
      </c>
      <c r="AV110">
        <v>33.600999999999999</v>
      </c>
      <c r="AW110">
        <v>301.52499999999998</v>
      </c>
      <c r="AX110">
        <v>133.61000000000001</v>
      </c>
    </row>
    <row r="111" spans="1:54" x14ac:dyDescent="0.25">
      <c r="B111" s="1">
        <v>27364</v>
      </c>
      <c r="C111">
        <v>156226</v>
      </c>
      <c r="D111">
        <v>150344</v>
      </c>
      <c r="G111" s="38"/>
      <c r="H111" s="38"/>
      <c r="I111">
        <v>2800</v>
      </c>
      <c r="J111">
        <v>12094</v>
      </c>
      <c r="M111">
        <v>219573.7147666107</v>
      </c>
      <c r="O111">
        <v>19144.3751387843</v>
      </c>
      <c r="P111">
        <v>20570.116577257792</v>
      </c>
      <c r="R111">
        <v>97.586476000000005</v>
      </c>
      <c r="X111" s="38">
        <v>27003.200000000001</v>
      </c>
      <c r="Y111">
        <v>28937.1</v>
      </c>
      <c r="AA111" s="38"/>
      <c r="AC111">
        <v>3083.5</v>
      </c>
      <c r="AD111">
        <v>691.7</v>
      </c>
      <c r="AF111">
        <v>6030.4639999999999</v>
      </c>
      <c r="AH111">
        <v>112.26</v>
      </c>
      <c r="AI111">
        <v>82.471999999999994</v>
      </c>
      <c r="AJ111">
        <v>0.41599999999999998</v>
      </c>
      <c r="AK111">
        <v>9.516</v>
      </c>
      <c r="AN111">
        <v>50.878</v>
      </c>
      <c r="AO111">
        <v>63.506</v>
      </c>
      <c r="AP111">
        <v>5697.308</v>
      </c>
      <c r="AQ111">
        <v>157.822</v>
      </c>
      <c r="AT111">
        <v>24.460999999999999</v>
      </c>
      <c r="AV111">
        <v>34.164000000000001</v>
      </c>
      <c r="AW111">
        <v>298.53699999999998</v>
      </c>
      <c r="AX111">
        <v>136.55199999999999</v>
      </c>
    </row>
    <row r="112" spans="1:54" x14ac:dyDescent="0.25">
      <c r="A112">
        <v>1975</v>
      </c>
      <c r="B112" s="1">
        <v>27454</v>
      </c>
      <c r="C112">
        <v>156823</v>
      </c>
      <c r="D112">
        <v>150118</v>
      </c>
      <c r="G112" s="38"/>
      <c r="H112" s="38"/>
      <c r="I112">
        <v>2486</v>
      </c>
      <c r="J112">
        <v>10365</v>
      </c>
      <c r="M112">
        <v>219861.03247839212</v>
      </c>
      <c r="O112">
        <v>17905.641271532815</v>
      </c>
      <c r="P112">
        <v>19188.177009972231</v>
      </c>
      <c r="R112">
        <v>100.61165699999999</v>
      </c>
      <c r="X112" s="38">
        <v>27385.200000000001</v>
      </c>
      <c r="Y112">
        <v>29533.3</v>
      </c>
      <c r="AA112" s="38"/>
      <c r="AC112">
        <v>3360.6</v>
      </c>
      <c r="AD112">
        <v>879</v>
      </c>
      <c r="AF112">
        <v>5957.0349999999999</v>
      </c>
      <c r="AH112">
        <v>100.93600000000001</v>
      </c>
      <c r="AI112">
        <v>74.036000000000001</v>
      </c>
      <c r="AJ112">
        <v>0.41599999999999998</v>
      </c>
      <c r="AK112">
        <v>9.1639999999999997</v>
      </c>
      <c r="AN112">
        <v>51.728999999999999</v>
      </c>
      <c r="AO112">
        <v>65.129000000000005</v>
      </c>
      <c r="AP112">
        <v>5713.6970000000001</v>
      </c>
      <c r="AQ112">
        <v>148.46199999999999</v>
      </c>
      <c r="AT112">
        <v>24.317</v>
      </c>
      <c r="AV112">
        <v>34.798999999999999</v>
      </c>
      <c r="AW112">
        <v>268.58699999999999</v>
      </c>
      <c r="AX112">
        <v>124.88800000000001</v>
      </c>
      <c r="AZ112">
        <v>5015.3</v>
      </c>
      <c r="BA112">
        <v>4329.3999999999996</v>
      </c>
      <c r="BB112">
        <v>4419</v>
      </c>
    </row>
    <row r="113" spans="1:54" x14ac:dyDescent="0.25">
      <c r="B113" s="1">
        <v>27546</v>
      </c>
      <c r="C113">
        <v>161783</v>
      </c>
      <c r="D113">
        <v>153247</v>
      </c>
      <c r="G113" s="38"/>
      <c r="H113" s="38"/>
      <c r="I113">
        <v>2477</v>
      </c>
      <c r="J113">
        <v>10001</v>
      </c>
      <c r="M113">
        <v>224742.35654829582</v>
      </c>
      <c r="O113">
        <v>17576.471694194232</v>
      </c>
      <c r="P113">
        <v>18821.165061022126</v>
      </c>
      <c r="R113">
        <v>104.612703</v>
      </c>
      <c r="X113" s="38">
        <v>28674.5</v>
      </c>
      <c r="Y113">
        <v>30780</v>
      </c>
      <c r="AA113" s="38"/>
      <c r="AC113">
        <v>3355.9</v>
      </c>
      <c r="AD113">
        <v>846</v>
      </c>
      <c r="AF113">
        <v>5999.61</v>
      </c>
      <c r="AH113">
        <v>92.263999999999996</v>
      </c>
      <c r="AI113">
        <v>67.543999999999997</v>
      </c>
      <c r="AJ113">
        <v>0.38</v>
      </c>
      <c r="AK113">
        <v>8.6959999999999997</v>
      </c>
      <c r="AN113">
        <v>51.677999999999997</v>
      </c>
      <c r="AO113">
        <v>65.322999999999993</v>
      </c>
      <c r="AP113">
        <v>5661.86</v>
      </c>
      <c r="AQ113">
        <v>169.70400000000001</v>
      </c>
      <c r="AT113">
        <v>24.055</v>
      </c>
      <c r="AV113">
        <v>34.957000000000001</v>
      </c>
      <c r="AW113">
        <v>247.09299999999999</v>
      </c>
      <c r="AX113">
        <v>115.245</v>
      </c>
      <c r="AZ113">
        <v>4815.2</v>
      </c>
      <c r="BA113">
        <v>4283.7</v>
      </c>
      <c r="BB113">
        <v>4359.8999999999996</v>
      </c>
    </row>
    <row r="114" spans="1:54" x14ac:dyDescent="0.25">
      <c r="B114" s="1">
        <v>27638</v>
      </c>
      <c r="C114">
        <v>159991</v>
      </c>
      <c r="D114">
        <v>152979</v>
      </c>
      <c r="G114" s="38"/>
      <c r="H114" s="38"/>
      <c r="I114">
        <v>2536</v>
      </c>
      <c r="J114">
        <v>10156</v>
      </c>
      <c r="M114">
        <v>227300.1380521064</v>
      </c>
      <c r="O114">
        <v>17682.461566399525</v>
      </c>
      <c r="P114">
        <v>19489.09396587875</v>
      </c>
      <c r="R114">
        <v>108.418575</v>
      </c>
      <c r="X114" s="38">
        <v>29494</v>
      </c>
      <c r="Y114">
        <v>31660.5</v>
      </c>
      <c r="AA114" s="38"/>
      <c r="AC114">
        <v>2881</v>
      </c>
      <c r="AD114">
        <v>683.4</v>
      </c>
      <c r="AF114">
        <v>6102.326</v>
      </c>
      <c r="AH114">
        <v>98.772000000000006</v>
      </c>
      <c r="AI114">
        <v>71.475999999999999</v>
      </c>
      <c r="AJ114">
        <v>0.4</v>
      </c>
      <c r="AK114">
        <v>9.1</v>
      </c>
      <c r="AN114">
        <v>50.11</v>
      </c>
      <c r="AO114">
        <v>62.863</v>
      </c>
      <c r="AP114">
        <v>5586.6080000000002</v>
      </c>
      <c r="AQ114">
        <v>165.86699999999999</v>
      </c>
      <c r="AT114">
        <v>23.818000000000001</v>
      </c>
      <c r="AV114">
        <v>35.06</v>
      </c>
      <c r="AW114">
        <v>267.62599999999998</v>
      </c>
      <c r="AX114">
        <v>122.05500000000001</v>
      </c>
      <c r="AZ114">
        <v>5064.3</v>
      </c>
      <c r="BA114">
        <v>4400.3</v>
      </c>
      <c r="BB114">
        <v>4309.3999999999996</v>
      </c>
    </row>
    <row r="115" spans="1:54" x14ac:dyDescent="0.25">
      <c r="B115" s="1">
        <v>27729</v>
      </c>
      <c r="C115">
        <v>157586</v>
      </c>
      <c r="D115">
        <v>152486</v>
      </c>
      <c r="G115" s="38"/>
      <c r="H115" s="38"/>
      <c r="I115">
        <v>2697</v>
      </c>
      <c r="J115">
        <v>10656</v>
      </c>
      <c r="M115">
        <v>229690.22140017842</v>
      </c>
      <c r="O115">
        <v>17676.269718195093</v>
      </c>
      <c r="P115">
        <v>20115.970080025065</v>
      </c>
      <c r="R115">
        <v>112.90755299999999</v>
      </c>
      <c r="X115" s="38">
        <v>30404.1</v>
      </c>
      <c r="Y115">
        <v>32674.9</v>
      </c>
      <c r="AA115" s="38"/>
      <c r="AC115">
        <v>3841.8</v>
      </c>
      <c r="AD115">
        <v>896.3</v>
      </c>
      <c r="AF115">
        <v>6184.53</v>
      </c>
      <c r="AH115">
        <v>104.02800000000001</v>
      </c>
      <c r="AI115">
        <v>74.872</v>
      </c>
      <c r="AJ115">
        <v>0.42399999999999999</v>
      </c>
      <c r="AK115">
        <v>9.8960000000000008</v>
      </c>
      <c r="AN115">
        <v>49.991</v>
      </c>
      <c r="AO115">
        <v>62.125</v>
      </c>
      <c r="AP115">
        <v>5405.518</v>
      </c>
      <c r="AQ115">
        <v>164.821</v>
      </c>
      <c r="AT115">
        <v>24.358000000000001</v>
      </c>
      <c r="AV115">
        <v>35.655999999999999</v>
      </c>
      <c r="AW115">
        <v>281.89499999999998</v>
      </c>
      <c r="AX115">
        <v>128.72999999999999</v>
      </c>
      <c r="AZ115">
        <v>5210.7</v>
      </c>
      <c r="BA115">
        <v>4479.8999999999996</v>
      </c>
      <c r="BB115">
        <v>4410.3</v>
      </c>
    </row>
    <row r="116" spans="1:54" x14ac:dyDescent="0.25">
      <c r="A116">
        <v>1976</v>
      </c>
      <c r="B116" s="1">
        <v>27820</v>
      </c>
      <c r="C116">
        <v>164568</v>
      </c>
      <c r="D116">
        <v>156662</v>
      </c>
      <c r="G116" s="38"/>
      <c r="H116" s="38"/>
      <c r="I116">
        <v>2903</v>
      </c>
      <c r="J116">
        <v>11032</v>
      </c>
      <c r="M116">
        <v>231636.44311585985</v>
      </c>
      <c r="O116">
        <v>18229.07428362318</v>
      </c>
      <c r="P116">
        <v>20614.761487155247</v>
      </c>
      <c r="R116">
        <v>117.884463</v>
      </c>
      <c r="X116" s="38">
        <v>31282.400000000001</v>
      </c>
      <c r="Y116">
        <v>33709.800000000003</v>
      </c>
      <c r="AA116" s="38"/>
      <c r="AC116">
        <v>3916.4</v>
      </c>
      <c r="AD116">
        <v>929.3</v>
      </c>
      <c r="AF116">
        <v>6323.6490000000003</v>
      </c>
      <c r="AH116">
        <v>113.54</v>
      </c>
      <c r="AI116">
        <v>82.847999999999999</v>
      </c>
      <c r="AJ116">
        <v>0.496</v>
      </c>
      <c r="AK116">
        <v>10.552</v>
      </c>
      <c r="AN116">
        <v>50.968000000000004</v>
      </c>
      <c r="AO116">
        <v>62.911999999999999</v>
      </c>
      <c r="AP116">
        <v>5191.7079999999996</v>
      </c>
      <c r="AQ116">
        <v>160.82900000000001</v>
      </c>
      <c r="AT116">
        <v>25.282</v>
      </c>
      <c r="AV116">
        <v>35.911000000000001</v>
      </c>
      <c r="AW116">
        <v>299.52800000000002</v>
      </c>
      <c r="AX116">
        <v>138.93799999999999</v>
      </c>
      <c r="AZ116">
        <v>5516.8</v>
      </c>
      <c r="BA116">
        <v>4642.3</v>
      </c>
      <c r="BB116">
        <v>4733.8999999999996</v>
      </c>
    </row>
    <row r="117" spans="1:54" x14ac:dyDescent="0.25">
      <c r="B117" s="1">
        <v>27912</v>
      </c>
      <c r="C117">
        <v>165058</v>
      </c>
      <c r="D117">
        <v>157468</v>
      </c>
      <c r="G117" s="38"/>
      <c r="H117" s="38"/>
      <c r="I117">
        <v>3000</v>
      </c>
      <c r="J117">
        <v>11273</v>
      </c>
      <c r="M117">
        <v>233004.95237759786</v>
      </c>
      <c r="O117">
        <v>18534.842317012655</v>
      </c>
      <c r="P117">
        <v>21269.656130961353</v>
      </c>
      <c r="R117">
        <v>123.154133</v>
      </c>
      <c r="X117" s="38">
        <v>32786.199999999997</v>
      </c>
      <c r="Y117">
        <v>35174.800000000003</v>
      </c>
      <c r="AA117" s="38"/>
      <c r="AC117">
        <v>4215.1000000000004</v>
      </c>
      <c r="AD117">
        <v>1013.4</v>
      </c>
      <c r="AF117">
        <v>6370.0249999999996</v>
      </c>
      <c r="AH117">
        <v>121.324</v>
      </c>
      <c r="AI117">
        <v>87.94</v>
      </c>
      <c r="AJ117">
        <v>0.53200000000000003</v>
      </c>
      <c r="AK117">
        <v>11.044</v>
      </c>
      <c r="AN117">
        <v>51.893999999999998</v>
      </c>
      <c r="AO117">
        <v>64.301000000000002</v>
      </c>
      <c r="AP117">
        <v>4920.9139999999998</v>
      </c>
      <c r="AQ117">
        <v>164.09299999999999</v>
      </c>
      <c r="AT117">
        <v>25.475999999999999</v>
      </c>
      <c r="AV117">
        <v>36.326000000000001</v>
      </c>
      <c r="AW117">
        <v>312.50700000000001</v>
      </c>
      <c r="AX117">
        <v>147.11600000000001</v>
      </c>
      <c r="AZ117">
        <v>5328.6</v>
      </c>
      <c r="BA117">
        <v>4419.8999999999996</v>
      </c>
      <c r="BB117">
        <v>4493.7</v>
      </c>
    </row>
    <row r="118" spans="1:54" x14ac:dyDescent="0.25">
      <c r="B118" s="1">
        <v>28004</v>
      </c>
      <c r="C118">
        <v>166399</v>
      </c>
      <c r="D118">
        <v>158625</v>
      </c>
      <c r="G118" s="38"/>
      <c r="H118" s="38"/>
      <c r="I118">
        <v>3215</v>
      </c>
      <c r="J118">
        <v>11824</v>
      </c>
      <c r="M118">
        <v>236280.93200366257</v>
      </c>
      <c r="O118">
        <v>19283.327497019061</v>
      </c>
      <c r="P118">
        <v>22405.894745845751</v>
      </c>
      <c r="R118">
        <v>127.057592</v>
      </c>
      <c r="X118" s="38">
        <v>33422.300000000003</v>
      </c>
      <c r="Y118">
        <v>35942.9</v>
      </c>
      <c r="AA118" s="38"/>
      <c r="AC118">
        <v>4309.5</v>
      </c>
      <c r="AD118">
        <v>1066.7</v>
      </c>
      <c r="AF118">
        <v>6404.8950000000004</v>
      </c>
      <c r="AH118">
        <v>128.91999999999999</v>
      </c>
      <c r="AI118">
        <v>93.343999999999994</v>
      </c>
      <c r="AJ118">
        <v>0.57599999999999996</v>
      </c>
      <c r="AK118">
        <v>11.54</v>
      </c>
      <c r="AN118">
        <v>52.813000000000002</v>
      </c>
      <c r="AO118">
        <v>65.728999999999999</v>
      </c>
      <c r="AP118">
        <v>4731.7340000000004</v>
      </c>
      <c r="AQ118">
        <v>165.01400000000001</v>
      </c>
      <c r="AT118">
        <v>25.623000000000001</v>
      </c>
      <c r="AV118">
        <v>36.953000000000003</v>
      </c>
      <c r="AW118">
        <v>325.3</v>
      </c>
      <c r="AX118">
        <v>155.84800000000001</v>
      </c>
      <c r="AZ118">
        <v>6294</v>
      </c>
      <c r="BA118">
        <v>5044.7</v>
      </c>
      <c r="BB118">
        <v>4944.3999999999996</v>
      </c>
    </row>
    <row r="119" spans="1:54" x14ac:dyDescent="0.25">
      <c r="B119" s="1">
        <v>28095</v>
      </c>
      <c r="C119">
        <v>167832</v>
      </c>
      <c r="D119">
        <v>160436</v>
      </c>
      <c r="G119" s="38"/>
      <c r="H119" s="38"/>
      <c r="I119">
        <v>3336</v>
      </c>
      <c r="J119">
        <v>11814</v>
      </c>
      <c r="M119">
        <v>236561.99949748354</v>
      </c>
      <c r="O119">
        <v>19528.907123597808</v>
      </c>
      <c r="P119">
        <v>22903.557201231397</v>
      </c>
      <c r="R119">
        <v>130.570706</v>
      </c>
      <c r="X119" s="38">
        <v>33798.199999999997</v>
      </c>
      <c r="Y119">
        <v>36353.599999999999</v>
      </c>
      <c r="AA119" s="38"/>
      <c r="AC119">
        <v>4306.6000000000004</v>
      </c>
      <c r="AD119">
        <v>1095.4000000000001</v>
      </c>
      <c r="AF119">
        <v>6451.1769999999997</v>
      </c>
      <c r="AH119">
        <v>134.744</v>
      </c>
      <c r="AI119">
        <v>96.108000000000004</v>
      </c>
      <c r="AJ119">
        <v>0.65600000000000003</v>
      </c>
      <c r="AK119">
        <v>12.108000000000001</v>
      </c>
      <c r="AN119">
        <v>53.273000000000003</v>
      </c>
      <c r="AO119">
        <v>66.06</v>
      </c>
      <c r="AP119">
        <v>4583.3190000000004</v>
      </c>
      <c r="AQ119">
        <v>158.001</v>
      </c>
      <c r="AT119">
        <v>26.077999999999999</v>
      </c>
      <c r="AV119">
        <v>37.606999999999999</v>
      </c>
      <c r="AW119">
        <v>336.15</v>
      </c>
      <c r="AX119">
        <v>162.68</v>
      </c>
      <c r="AZ119">
        <v>6328.8</v>
      </c>
      <c r="BA119">
        <v>5029.8</v>
      </c>
      <c r="BB119">
        <v>4963.5</v>
      </c>
    </row>
    <row r="120" spans="1:54" x14ac:dyDescent="0.25">
      <c r="A120">
        <v>1977</v>
      </c>
      <c r="B120" s="1">
        <v>28185</v>
      </c>
      <c r="C120">
        <v>166929</v>
      </c>
      <c r="D120">
        <v>159325</v>
      </c>
      <c r="G120" s="38"/>
      <c r="H120" s="38"/>
      <c r="I120">
        <v>3724</v>
      </c>
      <c r="J120">
        <v>11852</v>
      </c>
      <c r="M120">
        <v>241736.2183967334</v>
      </c>
      <c r="O120">
        <v>19414.084762042083</v>
      </c>
      <c r="P120">
        <v>22539.213683677463</v>
      </c>
      <c r="R120">
        <v>133.986232</v>
      </c>
      <c r="X120" s="38">
        <v>34136.5</v>
      </c>
      <c r="Y120">
        <v>36753.800000000003</v>
      </c>
      <c r="AA120" s="38"/>
      <c r="AC120">
        <v>4508</v>
      </c>
      <c r="AD120">
        <v>1130.7</v>
      </c>
      <c r="AF120">
        <v>6527.7030000000004</v>
      </c>
      <c r="AH120">
        <v>147.624</v>
      </c>
      <c r="AI120">
        <v>99.64</v>
      </c>
      <c r="AJ120">
        <v>0.59199999999999997</v>
      </c>
      <c r="AK120">
        <v>11.688000000000001</v>
      </c>
      <c r="AN120">
        <v>55.363999999999997</v>
      </c>
      <c r="AO120">
        <v>68.53</v>
      </c>
      <c r="AP120">
        <v>4456.6270000000004</v>
      </c>
      <c r="AQ120">
        <v>166.42</v>
      </c>
      <c r="AT120">
        <v>27.2</v>
      </c>
      <c r="AV120">
        <v>38.082000000000001</v>
      </c>
      <c r="AW120">
        <v>351.87900000000002</v>
      </c>
      <c r="AX120">
        <v>176.43299999999999</v>
      </c>
      <c r="AZ120">
        <v>6178.6</v>
      </c>
      <c r="BA120">
        <v>4899.1000000000004</v>
      </c>
      <c r="BB120">
        <v>4984.8999999999996</v>
      </c>
    </row>
    <row r="121" spans="1:54" x14ac:dyDescent="0.25">
      <c r="B121" s="1">
        <v>28277</v>
      </c>
      <c r="C121">
        <v>169294</v>
      </c>
      <c r="D121">
        <v>161248</v>
      </c>
      <c r="G121" s="38"/>
      <c r="H121" s="38"/>
      <c r="I121">
        <v>3793</v>
      </c>
      <c r="J121">
        <v>11732</v>
      </c>
      <c r="M121">
        <v>243437.52772556499</v>
      </c>
      <c r="O121">
        <v>19672.230198212172</v>
      </c>
      <c r="P121">
        <v>22335.797105707916</v>
      </c>
      <c r="R121">
        <v>140.42694</v>
      </c>
      <c r="X121" s="38">
        <v>35868.300000000003</v>
      </c>
      <c r="Y121">
        <v>38566.5</v>
      </c>
      <c r="AA121" s="38"/>
      <c r="AC121">
        <v>5430.5</v>
      </c>
      <c r="AD121">
        <v>1364.1</v>
      </c>
      <c r="AF121">
        <v>6654.4660000000003</v>
      </c>
      <c r="AH121">
        <v>153.15</v>
      </c>
      <c r="AI121">
        <v>108.01</v>
      </c>
      <c r="AJ121">
        <v>0.63600000000000001</v>
      </c>
      <c r="AK121">
        <v>12.292</v>
      </c>
      <c r="AN121">
        <v>56.976999999999997</v>
      </c>
      <c r="AO121">
        <v>70.754999999999995</v>
      </c>
      <c r="AP121">
        <v>4283.0219999999999</v>
      </c>
      <c r="AQ121">
        <v>168.26499999999999</v>
      </c>
      <c r="AT121">
        <v>27.795000000000002</v>
      </c>
      <c r="AV121">
        <v>38.65</v>
      </c>
      <c r="AW121">
        <v>355.21499999999997</v>
      </c>
      <c r="AX121">
        <v>183.042</v>
      </c>
      <c r="AZ121">
        <v>6487.3</v>
      </c>
      <c r="BA121">
        <v>5008.3</v>
      </c>
      <c r="BB121">
        <v>5080.5</v>
      </c>
    </row>
    <row r="122" spans="1:54" x14ac:dyDescent="0.25">
      <c r="B122" s="1">
        <v>28369</v>
      </c>
      <c r="C122">
        <v>168568</v>
      </c>
      <c r="D122">
        <v>159934</v>
      </c>
      <c r="G122" s="38"/>
      <c r="H122" s="38"/>
      <c r="I122">
        <v>3783</v>
      </c>
      <c r="J122">
        <v>11275</v>
      </c>
      <c r="M122">
        <v>245097.00867266135</v>
      </c>
      <c r="O122">
        <v>20010.141208309957</v>
      </c>
      <c r="P122">
        <v>22092.559320749369</v>
      </c>
      <c r="R122">
        <v>145.40385000000001</v>
      </c>
      <c r="X122" s="38">
        <v>38023.699999999997</v>
      </c>
      <c r="Y122">
        <v>40925.699999999997</v>
      </c>
      <c r="AA122" s="38"/>
      <c r="AC122">
        <v>4919.8</v>
      </c>
      <c r="AD122">
        <v>1264.5</v>
      </c>
      <c r="AF122">
        <v>6774.4570000000003</v>
      </c>
      <c r="AH122">
        <v>153.17099999999999</v>
      </c>
      <c r="AI122">
        <v>108.999</v>
      </c>
      <c r="AJ122">
        <v>0.67600000000000005</v>
      </c>
      <c r="AK122">
        <v>13.167999999999999</v>
      </c>
      <c r="AN122">
        <v>57.655000000000001</v>
      </c>
      <c r="AO122">
        <v>71.965000000000003</v>
      </c>
      <c r="AP122">
        <v>4117.0209999999997</v>
      </c>
      <c r="AQ122">
        <v>186.084</v>
      </c>
      <c r="AT122">
        <v>27.792999999999999</v>
      </c>
      <c r="AV122">
        <v>38.94</v>
      </c>
      <c r="AW122">
        <v>350.31400000000002</v>
      </c>
      <c r="AX122">
        <v>182.904</v>
      </c>
      <c r="AZ122">
        <v>7058.6</v>
      </c>
      <c r="BA122">
        <v>5445</v>
      </c>
      <c r="BB122">
        <v>5344.7</v>
      </c>
    </row>
    <row r="123" spans="1:54" x14ac:dyDescent="0.25">
      <c r="B123" s="1">
        <v>28460</v>
      </c>
      <c r="C123">
        <v>168041</v>
      </c>
      <c r="D123">
        <v>159743</v>
      </c>
      <c r="G123" s="38"/>
      <c r="H123" s="38"/>
      <c r="I123">
        <v>3634</v>
      </c>
      <c r="J123">
        <v>10806</v>
      </c>
      <c r="M123">
        <v>248421.64384161809</v>
      </c>
      <c r="O123">
        <v>19613.225527087579</v>
      </c>
      <c r="P123">
        <v>20416.271244070933</v>
      </c>
      <c r="R123">
        <v>150.57593299999999</v>
      </c>
      <c r="X123" s="38">
        <v>39456.5</v>
      </c>
      <c r="Y123">
        <v>42409.5</v>
      </c>
      <c r="AA123" s="38"/>
      <c r="AC123">
        <v>5592.5</v>
      </c>
      <c r="AD123">
        <v>1430.1</v>
      </c>
      <c r="AF123">
        <v>6774.5919999999996</v>
      </c>
      <c r="AH123">
        <v>156.571</v>
      </c>
      <c r="AI123">
        <v>113.93899999999999</v>
      </c>
      <c r="AJ123">
        <v>0.73599999999999999</v>
      </c>
      <c r="AK123">
        <v>13.784000000000001</v>
      </c>
      <c r="AN123">
        <v>58.097000000000001</v>
      </c>
      <c r="AO123">
        <v>72.536000000000001</v>
      </c>
      <c r="AP123">
        <v>3941.9389999999999</v>
      </c>
      <c r="AQ123">
        <v>177.024</v>
      </c>
      <c r="AT123">
        <v>28.016999999999999</v>
      </c>
      <c r="AV123">
        <v>40.023000000000003</v>
      </c>
      <c r="AW123">
        <v>355.29500000000002</v>
      </c>
      <c r="AX123">
        <v>187.39099999999999</v>
      </c>
      <c r="AZ123">
        <v>7131.5</v>
      </c>
      <c r="BA123">
        <v>5603.2</v>
      </c>
      <c r="BB123">
        <v>5551</v>
      </c>
    </row>
    <row r="124" spans="1:54" x14ac:dyDescent="0.25">
      <c r="A124">
        <v>1978</v>
      </c>
      <c r="B124" s="1">
        <v>28550</v>
      </c>
      <c r="C124">
        <v>169212</v>
      </c>
      <c r="D124">
        <v>162119</v>
      </c>
      <c r="G124" s="38"/>
      <c r="H124" s="38"/>
      <c r="I124">
        <v>3826</v>
      </c>
      <c r="J124">
        <v>11251</v>
      </c>
      <c r="M124">
        <v>253114.78827231287</v>
      </c>
      <c r="O124">
        <v>20018.427358112946</v>
      </c>
      <c r="P124">
        <v>20200.025669004412</v>
      </c>
      <c r="R124">
        <v>153.58745200000001</v>
      </c>
      <c r="X124" s="38">
        <v>39137.1</v>
      </c>
      <c r="Y124">
        <v>42149.4</v>
      </c>
      <c r="AA124" s="38"/>
      <c r="AC124">
        <v>5946.8</v>
      </c>
      <c r="AD124">
        <v>1570.9</v>
      </c>
      <c r="AF124">
        <v>6796.26</v>
      </c>
      <c r="AH124">
        <v>170.334</v>
      </c>
      <c r="AI124">
        <v>126.92700000000001</v>
      </c>
      <c r="AJ124">
        <v>0.84799999999999998</v>
      </c>
      <c r="AK124">
        <v>15.817</v>
      </c>
      <c r="AN124">
        <v>59.104999999999997</v>
      </c>
      <c r="AO124">
        <v>74.481999999999999</v>
      </c>
      <c r="AP124">
        <v>3767.8429999999998</v>
      </c>
      <c r="AQ124">
        <v>174.97200000000001</v>
      </c>
      <c r="AT124">
        <v>27.821000000000002</v>
      </c>
      <c r="AV124">
        <v>41.222999999999999</v>
      </c>
      <c r="AW124">
        <v>379.1</v>
      </c>
      <c r="AX124">
        <v>203.28200000000001</v>
      </c>
      <c r="AZ124">
        <v>7073</v>
      </c>
      <c r="BA124">
        <v>5460.8</v>
      </c>
      <c r="BB124">
        <v>5539.4</v>
      </c>
    </row>
    <row r="125" spans="1:54" x14ac:dyDescent="0.25">
      <c r="B125" s="1">
        <v>28642</v>
      </c>
      <c r="C125">
        <v>170637</v>
      </c>
      <c r="D125">
        <v>164531</v>
      </c>
      <c r="G125" s="38"/>
      <c r="H125" s="38"/>
      <c r="I125">
        <v>4042</v>
      </c>
      <c r="J125">
        <v>11678</v>
      </c>
      <c r="M125">
        <v>255575.06637594057</v>
      </c>
      <c r="O125">
        <v>20506.035404212013</v>
      </c>
      <c r="P125">
        <v>19678.142067099692</v>
      </c>
      <c r="R125">
        <v>157.65300199999999</v>
      </c>
      <c r="X125" s="38">
        <v>40343.4</v>
      </c>
      <c r="Y125">
        <v>43433.8</v>
      </c>
      <c r="AA125" s="38"/>
      <c r="AC125">
        <v>6179.7</v>
      </c>
      <c r="AD125">
        <v>1632.2</v>
      </c>
      <c r="AF125">
        <v>7058.92</v>
      </c>
      <c r="AH125">
        <v>175.13200000000001</v>
      </c>
      <c r="AI125">
        <v>134.83799999999999</v>
      </c>
      <c r="AJ125">
        <v>0.99199999999999999</v>
      </c>
      <c r="AK125">
        <v>17.207999999999998</v>
      </c>
      <c r="AN125">
        <v>60.527999999999999</v>
      </c>
      <c r="AO125">
        <v>77</v>
      </c>
      <c r="AP125">
        <v>3612.9740000000002</v>
      </c>
      <c r="AQ125">
        <v>194.179</v>
      </c>
      <c r="AT125">
        <v>27.687000000000001</v>
      </c>
      <c r="AV125">
        <v>41.097999999999999</v>
      </c>
      <c r="AW125">
        <v>380.28</v>
      </c>
      <c r="AX125">
        <v>208.84</v>
      </c>
      <c r="AZ125">
        <v>7461.3</v>
      </c>
      <c r="BA125">
        <v>5724.5</v>
      </c>
      <c r="BB125">
        <v>5788.2</v>
      </c>
    </row>
    <row r="126" spans="1:54" x14ac:dyDescent="0.25">
      <c r="B126" s="1">
        <v>28734</v>
      </c>
      <c r="C126">
        <v>173231</v>
      </c>
      <c r="D126">
        <v>166444</v>
      </c>
      <c r="G126" s="38"/>
      <c r="H126" s="38"/>
      <c r="I126">
        <v>4299</v>
      </c>
      <c r="J126">
        <v>12075</v>
      </c>
      <c r="M126">
        <v>258880.37394781969</v>
      </c>
      <c r="O126">
        <v>20842.398452258683</v>
      </c>
      <c r="P126">
        <v>18412.48452950106</v>
      </c>
      <c r="R126">
        <v>161.56797599999999</v>
      </c>
      <c r="X126" s="38">
        <v>41093.5</v>
      </c>
      <c r="Y126">
        <v>44285.5</v>
      </c>
      <c r="AA126" s="38"/>
      <c r="AC126">
        <v>6830.2</v>
      </c>
      <c r="AD126">
        <v>1907.8</v>
      </c>
      <c r="AF126">
        <v>7129.915</v>
      </c>
      <c r="AH126">
        <v>179.40600000000001</v>
      </c>
      <c r="AI126">
        <v>136.01499999999999</v>
      </c>
      <c r="AJ126">
        <v>0.96</v>
      </c>
      <c r="AK126">
        <v>17.850999999999999</v>
      </c>
      <c r="AN126">
        <v>61.295999999999999</v>
      </c>
      <c r="AO126">
        <v>78.322000000000003</v>
      </c>
      <c r="AP126">
        <v>3498.3249999999998</v>
      </c>
      <c r="AQ126">
        <v>196.755</v>
      </c>
      <c r="AT126">
        <v>27.640999999999998</v>
      </c>
      <c r="AV126">
        <v>41.786999999999999</v>
      </c>
      <c r="AW126">
        <v>385.238</v>
      </c>
      <c r="AX126">
        <v>215.06200000000001</v>
      </c>
      <c r="AZ126">
        <v>7996.6</v>
      </c>
      <c r="BA126">
        <v>6038.2</v>
      </c>
      <c r="BB126">
        <v>5936.7</v>
      </c>
    </row>
    <row r="127" spans="1:54" x14ac:dyDescent="0.25">
      <c r="B127" s="1">
        <v>28825</v>
      </c>
      <c r="C127">
        <v>174637</v>
      </c>
      <c r="D127">
        <v>168244</v>
      </c>
      <c r="G127" s="38"/>
      <c r="H127" s="38"/>
      <c r="I127">
        <v>4555</v>
      </c>
      <c r="J127">
        <v>12397</v>
      </c>
      <c r="M127">
        <v>262616.17730137397</v>
      </c>
      <c r="O127">
        <v>22742.567398289542</v>
      </c>
      <c r="P127">
        <v>20435.566055704781</v>
      </c>
      <c r="R127">
        <v>165.78410199999999</v>
      </c>
      <c r="X127" s="38">
        <v>43064.9</v>
      </c>
      <c r="Y127">
        <v>46349.2</v>
      </c>
      <c r="AA127" s="38"/>
      <c r="AC127">
        <v>7768.5</v>
      </c>
      <c r="AD127">
        <v>2242.6</v>
      </c>
      <c r="AF127">
        <v>7225.75</v>
      </c>
      <c r="AH127">
        <v>184.76499999999999</v>
      </c>
      <c r="AI127">
        <v>141.643</v>
      </c>
      <c r="AJ127">
        <v>1.06</v>
      </c>
      <c r="AK127">
        <v>19.026</v>
      </c>
      <c r="AN127">
        <v>62.338000000000001</v>
      </c>
      <c r="AO127">
        <v>79.975999999999999</v>
      </c>
      <c r="AP127">
        <v>3322.1129999999998</v>
      </c>
      <c r="AQ127">
        <v>189.042</v>
      </c>
      <c r="AT127">
        <v>27.725000000000001</v>
      </c>
      <c r="AV127">
        <v>42.683999999999997</v>
      </c>
      <c r="AW127">
        <v>390.52499999999998</v>
      </c>
      <c r="AX127">
        <v>221.815</v>
      </c>
      <c r="AZ127">
        <v>8489.2999999999993</v>
      </c>
      <c r="BA127">
        <v>6485.1</v>
      </c>
      <c r="BB127">
        <v>6459</v>
      </c>
    </row>
    <row r="128" spans="1:54" x14ac:dyDescent="0.25">
      <c r="A128">
        <v>1979</v>
      </c>
      <c r="B128" s="1">
        <v>28915</v>
      </c>
      <c r="C128">
        <v>179443</v>
      </c>
      <c r="D128">
        <v>171139</v>
      </c>
      <c r="G128" s="38"/>
      <c r="H128" s="38"/>
      <c r="I128">
        <v>4463</v>
      </c>
      <c r="J128">
        <v>11804</v>
      </c>
      <c r="M128">
        <v>266543.81426771404</v>
      </c>
      <c r="O128">
        <v>23734.082620319929</v>
      </c>
      <c r="P128">
        <v>22773.009326772633</v>
      </c>
      <c r="R128">
        <v>169.54850099999999</v>
      </c>
      <c r="X128" s="38">
        <v>44996.800000000003</v>
      </c>
      <c r="Y128">
        <v>48541.2</v>
      </c>
      <c r="AA128" s="38"/>
      <c r="AC128">
        <v>7588.6</v>
      </c>
      <c r="AD128">
        <v>2287.3000000000002</v>
      </c>
      <c r="AF128">
        <v>7238.7269999999999</v>
      </c>
      <c r="AH128">
        <v>192.18299999999999</v>
      </c>
      <c r="AI128">
        <v>144.72300000000001</v>
      </c>
      <c r="AJ128">
        <v>1.1399999999999999</v>
      </c>
      <c r="AK128">
        <v>20.155000000000001</v>
      </c>
      <c r="AN128">
        <v>64.974000000000004</v>
      </c>
      <c r="AO128">
        <v>83.150999999999996</v>
      </c>
      <c r="AP128">
        <v>3257.0630000000001</v>
      </c>
      <c r="AQ128">
        <v>196.54400000000001</v>
      </c>
      <c r="AT128">
        <v>29.076000000000001</v>
      </c>
      <c r="AV128">
        <v>44.064999999999998</v>
      </c>
      <c r="AW128">
        <v>389.471</v>
      </c>
      <c r="AX128">
        <v>229.828</v>
      </c>
      <c r="AZ128">
        <v>8380.7000000000007</v>
      </c>
      <c r="BA128">
        <v>6865.4</v>
      </c>
      <c r="BB128">
        <v>6941.2</v>
      </c>
    </row>
    <row r="129" spans="1:59" x14ac:dyDescent="0.25">
      <c r="B129" s="1">
        <v>29007</v>
      </c>
      <c r="C129">
        <v>176553</v>
      </c>
      <c r="D129">
        <v>171345</v>
      </c>
      <c r="G129" s="38"/>
      <c r="H129" s="38"/>
      <c r="I129">
        <v>4863</v>
      </c>
      <c r="J129">
        <v>12365</v>
      </c>
      <c r="M129">
        <v>271413.98410248832</v>
      </c>
      <c r="O129">
        <v>23617.074900574404</v>
      </c>
      <c r="P129">
        <v>25987.340207412555</v>
      </c>
      <c r="R129">
        <v>177.22787400000001</v>
      </c>
      <c r="X129" s="38">
        <v>45336.9</v>
      </c>
      <c r="Y129">
        <v>48849.1</v>
      </c>
      <c r="AA129" s="38"/>
      <c r="AC129">
        <v>7830</v>
      </c>
      <c r="AD129">
        <v>2542.1</v>
      </c>
      <c r="AF129">
        <v>7246.4539999999997</v>
      </c>
      <c r="AH129">
        <v>204.07400000000001</v>
      </c>
      <c r="AI129">
        <v>151.672</v>
      </c>
      <c r="AJ129">
        <v>1.32</v>
      </c>
      <c r="AK129">
        <v>21.856000000000002</v>
      </c>
      <c r="AN129">
        <v>68.561999999999998</v>
      </c>
      <c r="AO129">
        <v>84.793000000000006</v>
      </c>
      <c r="AP129">
        <v>3163.9279999999999</v>
      </c>
      <c r="AQ129">
        <v>199.565</v>
      </c>
      <c r="AT129">
        <v>33.963999999999999</v>
      </c>
      <c r="AV129">
        <v>45.155999999999999</v>
      </c>
      <c r="AW129">
        <v>391.58</v>
      </c>
      <c r="AX129">
        <v>243.09700000000001</v>
      </c>
      <c r="AZ129">
        <v>9547.7999999999993</v>
      </c>
      <c r="BA129">
        <v>7041.2</v>
      </c>
      <c r="BB129">
        <v>7085.3</v>
      </c>
    </row>
    <row r="130" spans="1:59" x14ac:dyDescent="0.25">
      <c r="B130" s="1">
        <v>29099</v>
      </c>
      <c r="C130">
        <v>178193</v>
      </c>
      <c r="D130">
        <v>172632</v>
      </c>
      <c r="G130" s="38"/>
      <c r="H130" s="38"/>
      <c r="I130">
        <v>4916</v>
      </c>
      <c r="J130">
        <v>11948</v>
      </c>
      <c r="M130">
        <v>273483.96013378643</v>
      </c>
      <c r="O130">
        <v>24068.260310176811</v>
      </c>
      <c r="P130">
        <v>30333.496527935516</v>
      </c>
      <c r="R130">
        <v>186.111853</v>
      </c>
      <c r="X130" s="38">
        <v>44082.1</v>
      </c>
      <c r="Y130">
        <v>47467</v>
      </c>
      <c r="AA130" s="38"/>
      <c r="AC130">
        <v>7638.6</v>
      </c>
      <c r="AD130">
        <v>2603.5</v>
      </c>
      <c r="AF130">
        <v>7300.2809999999999</v>
      </c>
      <c r="AH130">
        <v>216.774</v>
      </c>
      <c r="AI130">
        <v>150.25700000000001</v>
      </c>
      <c r="AJ130">
        <v>1.212</v>
      </c>
      <c r="AK130">
        <v>22.181000000000001</v>
      </c>
      <c r="AN130">
        <v>74.061999999999998</v>
      </c>
      <c r="AO130">
        <v>85.680999999999997</v>
      </c>
      <c r="AP130">
        <v>3032.873</v>
      </c>
      <c r="AQ130">
        <v>193.80099999999999</v>
      </c>
      <c r="AT130">
        <v>43.59</v>
      </c>
      <c r="AV130">
        <v>46.158000000000001</v>
      </c>
      <c r="AW130">
        <v>385.60300000000001</v>
      </c>
      <c r="AX130">
        <v>257.30599999999998</v>
      </c>
      <c r="AZ130">
        <v>11007.2</v>
      </c>
      <c r="BA130">
        <v>7571.1</v>
      </c>
      <c r="BB130">
        <v>7467</v>
      </c>
    </row>
    <row r="131" spans="1:59" x14ac:dyDescent="0.25">
      <c r="B131" s="1">
        <v>29190</v>
      </c>
      <c r="C131">
        <v>181623</v>
      </c>
      <c r="D131">
        <v>176052</v>
      </c>
      <c r="G131" s="38"/>
      <c r="H131" s="38"/>
      <c r="I131">
        <v>5296</v>
      </c>
      <c r="J131">
        <v>12451</v>
      </c>
      <c r="M131">
        <v>274672.65543266269</v>
      </c>
      <c r="O131">
        <v>23597.133507092476</v>
      </c>
      <c r="P131">
        <v>34198.411509356964</v>
      </c>
      <c r="R131">
        <v>193.18892299999999</v>
      </c>
      <c r="X131" s="38">
        <v>43412.6</v>
      </c>
      <c r="Y131">
        <v>46756.5</v>
      </c>
      <c r="AA131" s="38"/>
      <c r="AC131">
        <v>7216.5</v>
      </c>
      <c r="AD131">
        <v>2580</v>
      </c>
      <c r="AF131">
        <v>7318.5349999999999</v>
      </c>
      <c r="AH131">
        <v>238.11699999999999</v>
      </c>
      <c r="AI131">
        <v>162.77799999999999</v>
      </c>
      <c r="AJ131">
        <v>1.284</v>
      </c>
      <c r="AK131">
        <v>23.763999999999999</v>
      </c>
      <c r="AN131">
        <v>79.286000000000001</v>
      </c>
      <c r="AO131">
        <v>89.838999999999999</v>
      </c>
      <c r="AP131">
        <v>2853.7689999999998</v>
      </c>
      <c r="AQ131">
        <v>202.21600000000001</v>
      </c>
      <c r="AT131">
        <v>49.027000000000001</v>
      </c>
      <c r="AV131">
        <v>47.351999999999997</v>
      </c>
      <c r="AW131">
        <v>394.01299999999998</v>
      </c>
      <c r="AX131">
        <v>280.46600000000001</v>
      </c>
      <c r="AZ131">
        <v>11303</v>
      </c>
      <c r="BA131">
        <v>7514.5</v>
      </c>
      <c r="BB131">
        <v>7518</v>
      </c>
    </row>
    <row r="132" spans="1:59" x14ac:dyDescent="0.25">
      <c r="A132">
        <v>1980</v>
      </c>
      <c r="B132" s="1">
        <v>29281</v>
      </c>
      <c r="C132">
        <v>182478</v>
      </c>
      <c r="D132">
        <v>174995</v>
      </c>
      <c r="G132" s="38"/>
      <c r="H132" s="38"/>
      <c r="I132">
        <v>5538</v>
      </c>
      <c r="J132">
        <v>12260</v>
      </c>
      <c r="M132">
        <v>277749.49349878775</v>
      </c>
      <c r="N132">
        <v>280828.2</v>
      </c>
      <c r="O132">
        <v>21957.65958178648</v>
      </c>
      <c r="P132">
        <v>36682.105347330267</v>
      </c>
      <c r="R132">
        <v>200.71771899999999</v>
      </c>
      <c r="X132" s="38">
        <v>43797.3</v>
      </c>
      <c r="Y132">
        <v>47272</v>
      </c>
      <c r="AA132" s="38"/>
      <c r="AC132">
        <v>7374.2</v>
      </c>
      <c r="AD132">
        <v>3421.5</v>
      </c>
      <c r="AF132">
        <v>7341.5569999999998</v>
      </c>
      <c r="AH132">
        <v>259.654</v>
      </c>
      <c r="AI132">
        <v>171.976</v>
      </c>
      <c r="AJ132">
        <v>1.3440000000000001</v>
      </c>
      <c r="AK132">
        <v>26.402000000000001</v>
      </c>
      <c r="AN132">
        <v>86.262</v>
      </c>
      <c r="AO132">
        <v>93.995999999999995</v>
      </c>
      <c r="AP132">
        <v>2682.7069999999999</v>
      </c>
      <c r="AQ132">
        <v>210.66300000000001</v>
      </c>
      <c r="AT132">
        <v>58.13</v>
      </c>
      <c r="AV132">
        <v>48.459000000000003</v>
      </c>
      <c r="AW132">
        <v>394.279</v>
      </c>
      <c r="AX132">
        <v>304.31099999999998</v>
      </c>
      <c r="AZ132">
        <v>12406.9</v>
      </c>
      <c r="BA132">
        <v>8241.6</v>
      </c>
      <c r="BB132">
        <v>8310.1</v>
      </c>
      <c r="BC132">
        <v>56.7</v>
      </c>
    </row>
    <row r="133" spans="1:59" x14ac:dyDescent="0.25">
      <c r="B133" s="1">
        <v>29373</v>
      </c>
      <c r="C133">
        <v>182929</v>
      </c>
      <c r="D133">
        <v>174980</v>
      </c>
      <c r="G133" s="38"/>
      <c r="H133" s="38"/>
      <c r="I133">
        <v>5610</v>
      </c>
      <c r="J133">
        <v>12032</v>
      </c>
      <c r="M133">
        <v>276285.3230551657</v>
      </c>
      <c r="N133">
        <v>279347.8</v>
      </c>
      <c r="O133">
        <v>23009.891308370195</v>
      </c>
      <c r="P133">
        <v>38143.7966111321</v>
      </c>
      <c r="R133">
        <v>208.99939499999999</v>
      </c>
      <c r="X133" s="38">
        <v>43561</v>
      </c>
      <c r="Y133">
        <v>46962.7</v>
      </c>
      <c r="AA133" s="38"/>
      <c r="AC133">
        <v>7157.3</v>
      </c>
      <c r="AD133">
        <v>3365.5</v>
      </c>
      <c r="AF133">
        <v>7190.2889999999998</v>
      </c>
      <c r="AH133">
        <v>248.46899999999999</v>
      </c>
      <c r="AI133">
        <v>166.85400000000001</v>
      </c>
      <c r="AJ133">
        <v>1.34</v>
      </c>
      <c r="AK133">
        <v>27.178000000000001</v>
      </c>
      <c r="AN133">
        <v>89.683999999999997</v>
      </c>
      <c r="AO133">
        <v>95.516999999999996</v>
      </c>
      <c r="AP133">
        <v>2512.819</v>
      </c>
      <c r="AQ133">
        <v>219.57300000000001</v>
      </c>
      <c r="AT133">
        <v>63.54</v>
      </c>
      <c r="AV133">
        <v>50.286999999999999</v>
      </c>
      <c r="AW133">
        <v>365.64699999999999</v>
      </c>
      <c r="AX133">
        <v>292.60000000000002</v>
      </c>
      <c r="AZ133">
        <v>13334.5</v>
      </c>
      <c r="BA133">
        <v>8748.7999999999993</v>
      </c>
      <c r="BB133">
        <v>8761.9</v>
      </c>
      <c r="BC133">
        <v>51.8</v>
      </c>
    </row>
    <row r="134" spans="1:59" x14ac:dyDescent="0.25">
      <c r="B134" s="1">
        <v>29465</v>
      </c>
      <c r="C134">
        <v>183921</v>
      </c>
      <c r="D134">
        <v>178744</v>
      </c>
      <c r="G134" s="38"/>
      <c r="H134" s="38"/>
      <c r="I134">
        <v>6357</v>
      </c>
      <c r="J134">
        <v>13448</v>
      </c>
      <c r="M134">
        <v>282473.92566245585</v>
      </c>
      <c r="N134">
        <v>285605</v>
      </c>
      <c r="O134">
        <v>21570.276096238922</v>
      </c>
      <c r="P134">
        <v>34610.581603806364</v>
      </c>
      <c r="R134">
        <v>216.52819199999999</v>
      </c>
      <c r="X134" s="38">
        <v>44385.599999999999</v>
      </c>
      <c r="Y134">
        <v>47827</v>
      </c>
      <c r="AA134" s="38"/>
      <c r="AC134">
        <v>7215.9</v>
      </c>
      <c r="AD134">
        <v>3792.4</v>
      </c>
      <c r="AF134">
        <v>7181.7430000000004</v>
      </c>
      <c r="AH134">
        <v>234.14699999999999</v>
      </c>
      <c r="AI134">
        <v>162.745</v>
      </c>
      <c r="AJ134">
        <v>1.5760000000000001</v>
      </c>
      <c r="AK134">
        <v>26.327000000000002</v>
      </c>
      <c r="AN134">
        <v>92.171000000000006</v>
      </c>
      <c r="AO134">
        <v>98.611999999999995</v>
      </c>
      <c r="AP134">
        <v>2373.3960000000002</v>
      </c>
      <c r="AQ134">
        <v>220.78899999999999</v>
      </c>
      <c r="AT134">
        <v>64.884</v>
      </c>
      <c r="AV134">
        <v>51.445</v>
      </c>
      <c r="AW134">
        <v>339.334</v>
      </c>
      <c r="AX134">
        <v>279.202</v>
      </c>
      <c r="AZ134">
        <v>14158.5</v>
      </c>
      <c r="BA134">
        <v>9086.7999999999993</v>
      </c>
      <c r="BB134">
        <v>8989.5</v>
      </c>
      <c r="BC134">
        <v>53.5</v>
      </c>
    </row>
    <row r="135" spans="1:59" x14ac:dyDescent="0.25">
      <c r="B135" s="1">
        <v>29556</v>
      </c>
      <c r="C135">
        <v>187071</v>
      </c>
      <c r="D135">
        <v>182136</v>
      </c>
      <c r="G135" s="38"/>
      <c r="H135" s="38"/>
      <c r="I135">
        <v>6262</v>
      </c>
      <c r="J135">
        <v>13188</v>
      </c>
      <c r="M135">
        <v>288477.87505316664</v>
      </c>
      <c r="N135">
        <v>291675.5</v>
      </c>
      <c r="O135">
        <v>21432.96661467661</v>
      </c>
      <c r="P135">
        <v>34313.917425572086</v>
      </c>
      <c r="R135">
        <v>224.35813999999999</v>
      </c>
      <c r="X135" s="38">
        <v>43158</v>
      </c>
      <c r="Y135">
        <v>46631.4</v>
      </c>
      <c r="AA135" s="38"/>
      <c r="AC135">
        <v>7560.1</v>
      </c>
      <c r="AD135">
        <v>4176.2</v>
      </c>
      <c r="AF135">
        <v>7315.6769999999997</v>
      </c>
      <c r="AH135">
        <v>252.012</v>
      </c>
      <c r="AI135">
        <v>174.65199999999999</v>
      </c>
      <c r="AJ135">
        <v>1.6319999999999999</v>
      </c>
      <c r="AK135">
        <v>27.966000000000001</v>
      </c>
      <c r="AN135">
        <v>93.936000000000007</v>
      </c>
      <c r="AO135">
        <v>99.978999999999999</v>
      </c>
      <c r="AP135">
        <v>2276.9630000000002</v>
      </c>
      <c r="AQ135">
        <v>224.624</v>
      </c>
      <c r="AT135">
        <v>67.058000000000007</v>
      </c>
      <c r="AV135">
        <v>52.216999999999999</v>
      </c>
      <c r="AW135">
        <v>357.53</v>
      </c>
      <c r="AX135">
        <v>299.2</v>
      </c>
      <c r="AZ135">
        <v>14149.6</v>
      </c>
      <c r="BA135">
        <v>9090.2000000000007</v>
      </c>
      <c r="BB135">
        <v>9127.2999999999993</v>
      </c>
      <c r="BC135">
        <v>59.9</v>
      </c>
    </row>
    <row r="136" spans="1:59" x14ac:dyDescent="0.25">
      <c r="A136">
        <v>1981</v>
      </c>
      <c r="B136" s="1">
        <v>29646</v>
      </c>
      <c r="C136">
        <v>187774</v>
      </c>
      <c r="D136">
        <v>181124</v>
      </c>
      <c r="G136" s="38"/>
      <c r="H136" s="38"/>
      <c r="I136">
        <v>6051</v>
      </c>
      <c r="J136">
        <v>12539</v>
      </c>
      <c r="M136">
        <v>290246.47109969798</v>
      </c>
      <c r="N136">
        <v>293463.7</v>
      </c>
      <c r="O136">
        <v>21800.429553676269</v>
      </c>
      <c r="P136">
        <v>34971.314583490683</v>
      </c>
      <c r="R136">
        <v>231.313243</v>
      </c>
      <c r="X136" s="38">
        <v>44934</v>
      </c>
      <c r="Y136">
        <v>48571</v>
      </c>
      <c r="AA136" s="38"/>
      <c r="AC136">
        <v>7428.7</v>
      </c>
      <c r="AD136">
        <v>4446.8</v>
      </c>
      <c r="AF136">
        <v>7459.0219999999999</v>
      </c>
      <c r="AH136">
        <v>270.18599999999998</v>
      </c>
      <c r="AI136">
        <v>182.732</v>
      </c>
      <c r="AJ136">
        <v>1.6839999999999999</v>
      </c>
      <c r="AK136">
        <v>29.047999999999998</v>
      </c>
      <c r="AN136">
        <v>96.71</v>
      </c>
      <c r="AO136">
        <v>100.803</v>
      </c>
      <c r="AP136">
        <v>2286.1610000000001</v>
      </c>
      <c r="AQ136">
        <v>225.815</v>
      </c>
      <c r="AT136">
        <v>72.313000000000002</v>
      </c>
      <c r="AV136">
        <v>52.506999999999998</v>
      </c>
      <c r="AW136">
        <v>372.79</v>
      </c>
      <c r="AX136">
        <v>319.726</v>
      </c>
      <c r="AZ136">
        <v>14726.4</v>
      </c>
      <c r="BA136">
        <v>9240.9</v>
      </c>
      <c r="BB136">
        <v>9298.2999999999993</v>
      </c>
      <c r="BC136">
        <v>61.4</v>
      </c>
      <c r="BG136">
        <v>96.32</v>
      </c>
    </row>
    <row r="137" spans="1:59" x14ac:dyDescent="0.25">
      <c r="B137" s="1">
        <v>29738</v>
      </c>
      <c r="C137">
        <v>190698</v>
      </c>
      <c r="D137">
        <v>183732</v>
      </c>
      <c r="G137" s="38"/>
      <c r="H137" s="38"/>
      <c r="I137">
        <v>6905</v>
      </c>
      <c r="J137">
        <v>14120</v>
      </c>
      <c r="M137">
        <v>293798.39984475356</v>
      </c>
      <c r="N137">
        <v>297055</v>
      </c>
      <c r="O137">
        <v>22503.458842262567</v>
      </c>
      <c r="P137">
        <v>37305.981708330197</v>
      </c>
      <c r="R137">
        <v>240.51192700000001</v>
      </c>
      <c r="X137" s="38">
        <v>46019.4</v>
      </c>
      <c r="Y137">
        <v>49711.8</v>
      </c>
      <c r="AA137" s="38"/>
      <c r="AC137">
        <v>7817.3</v>
      </c>
      <c r="AD137">
        <v>4631</v>
      </c>
      <c r="AF137">
        <v>7403.7449999999999</v>
      </c>
      <c r="AH137">
        <v>271.77300000000002</v>
      </c>
      <c r="AI137">
        <v>189.58600000000001</v>
      </c>
      <c r="AJ137">
        <v>1.9159999999999999</v>
      </c>
      <c r="AK137">
        <v>30.518000000000001</v>
      </c>
      <c r="AN137">
        <v>97.295000000000002</v>
      </c>
      <c r="AO137">
        <v>100.15</v>
      </c>
      <c r="AP137">
        <v>2275.0059999999999</v>
      </c>
      <c r="AQ137">
        <v>218.524</v>
      </c>
      <c r="AT137">
        <v>74.828000000000003</v>
      </c>
      <c r="AV137">
        <v>53.956000000000003</v>
      </c>
      <c r="AW137">
        <v>373.34100000000001</v>
      </c>
      <c r="AX137">
        <v>321.96300000000002</v>
      </c>
      <c r="AZ137">
        <v>15426.1</v>
      </c>
      <c r="BA137">
        <v>9640.2999999999993</v>
      </c>
      <c r="BB137">
        <v>9613.7999999999993</v>
      </c>
      <c r="BC137">
        <v>55.5</v>
      </c>
      <c r="BG137">
        <v>96.39</v>
      </c>
    </row>
    <row r="138" spans="1:59" x14ac:dyDescent="0.25">
      <c r="B138" s="1">
        <v>29830</v>
      </c>
      <c r="C138">
        <v>194547</v>
      </c>
      <c r="D138">
        <v>186214</v>
      </c>
      <c r="G138" s="38"/>
      <c r="H138" s="38"/>
      <c r="I138">
        <v>6842</v>
      </c>
      <c r="J138">
        <v>14153</v>
      </c>
      <c r="M138">
        <v>293144.94306813827</v>
      </c>
      <c r="N138">
        <v>296394.3</v>
      </c>
      <c r="O138">
        <v>22545.908578358692</v>
      </c>
      <c r="P138">
        <v>37374.048402990717</v>
      </c>
      <c r="R138">
        <v>249.934968</v>
      </c>
      <c r="X138" s="38">
        <v>47935.1</v>
      </c>
      <c r="Y138">
        <v>51715.6</v>
      </c>
      <c r="AA138" s="38"/>
      <c r="AC138">
        <v>7817.9</v>
      </c>
      <c r="AD138">
        <v>4701.1000000000004</v>
      </c>
      <c r="AF138">
        <v>7492.4049999999997</v>
      </c>
      <c r="AH138">
        <v>260.49400000000003</v>
      </c>
      <c r="AI138">
        <v>187.393</v>
      </c>
      <c r="AJ138">
        <v>2</v>
      </c>
      <c r="AK138">
        <v>31.738</v>
      </c>
      <c r="AN138">
        <v>94.186000000000007</v>
      </c>
      <c r="AO138">
        <v>98.364999999999995</v>
      </c>
      <c r="AP138">
        <v>2269.9270000000001</v>
      </c>
      <c r="AQ138">
        <v>211.001</v>
      </c>
      <c r="AT138">
        <v>69.953999999999994</v>
      </c>
      <c r="AV138">
        <v>54.377000000000002</v>
      </c>
      <c r="AW138">
        <v>369.06700000000001</v>
      </c>
      <c r="AX138">
        <v>309.89999999999998</v>
      </c>
      <c r="AZ138">
        <v>15812.3</v>
      </c>
      <c r="BA138">
        <v>9938.2999999999993</v>
      </c>
      <c r="BB138">
        <v>9873</v>
      </c>
      <c r="BC138">
        <v>58.4</v>
      </c>
      <c r="BG138">
        <v>96.27</v>
      </c>
    </row>
    <row r="139" spans="1:59" x14ac:dyDescent="0.25">
      <c r="B139" s="1">
        <v>29921</v>
      </c>
      <c r="C139">
        <v>193750</v>
      </c>
      <c r="D139">
        <v>186336</v>
      </c>
      <c r="G139" s="38"/>
      <c r="H139" s="38"/>
      <c r="I139">
        <v>7163</v>
      </c>
      <c r="J139">
        <v>14561</v>
      </c>
      <c r="M139">
        <v>295284.72471821704</v>
      </c>
      <c r="N139">
        <v>298557.8</v>
      </c>
      <c r="O139">
        <v>22949.655369999164</v>
      </c>
      <c r="P139">
        <v>37649.595504267054</v>
      </c>
      <c r="R139">
        <v>259.58236900000003</v>
      </c>
      <c r="X139" s="38">
        <v>48687.1</v>
      </c>
      <c r="Y139">
        <v>52665.2</v>
      </c>
      <c r="AA139" s="38"/>
      <c r="AC139">
        <v>7627.6</v>
      </c>
      <c r="AD139">
        <v>4719.7</v>
      </c>
      <c r="AF139">
        <v>7410.768</v>
      </c>
      <c r="AH139">
        <v>268.80399999999997</v>
      </c>
      <c r="AI139">
        <v>198.054</v>
      </c>
      <c r="AJ139">
        <v>2.1800000000000002</v>
      </c>
      <c r="AK139">
        <v>34.006</v>
      </c>
      <c r="AN139">
        <v>94.138999999999996</v>
      </c>
      <c r="AO139">
        <v>99.24</v>
      </c>
      <c r="AP139">
        <v>2237.2919999999999</v>
      </c>
      <c r="AQ139">
        <v>213.08799999999999</v>
      </c>
      <c r="AT139">
        <v>68.191999999999993</v>
      </c>
      <c r="AV139">
        <v>55.951999999999998</v>
      </c>
      <c r="AW139">
        <v>379.63400000000001</v>
      </c>
      <c r="AX139">
        <v>319.44499999999999</v>
      </c>
      <c r="AZ139">
        <v>15223.5</v>
      </c>
      <c r="BA139">
        <v>9823.4</v>
      </c>
      <c r="BB139">
        <v>9861.6</v>
      </c>
      <c r="BC139">
        <v>67</v>
      </c>
      <c r="BG139">
        <v>96.18</v>
      </c>
    </row>
    <row r="140" spans="1:59" x14ac:dyDescent="0.25">
      <c r="A140">
        <v>1982</v>
      </c>
      <c r="B140" s="1">
        <v>30011</v>
      </c>
      <c r="C140">
        <v>192200</v>
      </c>
      <c r="D140">
        <v>185356</v>
      </c>
      <c r="G140" s="38"/>
      <c r="H140" s="38"/>
      <c r="I140">
        <v>7829</v>
      </c>
      <c r="J140">
        <v>15332</v>
      </c>
      <c r="M140">
        <v>299809.96482072223</v>
      </c>
      <c r="N140">
        <v>303133.2</v>
      </c>
      <c r="O140">
        <v>23322.098445635795</v>
      </c>
      <c r="P140">
        <v>39000.883409410169</v>
      </c>
      <c r="R140">
        <v>267.88362000000001</v>
      </c>
      <c r="X140" s="38">
        <v>49017.5</v>
      </c>
      <c r="Y140">
        <v>53051.199999999997</v>
      </c>
      <c r="AA140" s="38"/>
      <c r="AC140">
        <v>7249.4</v>
      </c>
      <c r="AD140">
        <v>4369.2</v>
      </c>
      <c r="AF140">
        <v>7295.6310000000003</v>
      </c>
      <c r="AH140">
        <v>257.62400000000002</v>
      </c>
      <c r="AI140">
        <v>190.71199999999999</v>
      </c>
      <c r="AJ140">
        <v>2.319</v>
      </c>
      <c r="AK140">
        <v>33.966000000000001</v>
      </c>
      <c r="AN140">
        <v>93.715999999999994</v>
      </c>
      <c r="AO140">
        <v>99.087999999999994</v>
      </c>
      <c r="AP140">
        <v>2198.625</v>
      </c>
      <c r="AQ140">
        <v>209.815</v>
      </c>
      <c r="AT140">
        <v>67.305999999999997</v>
      </c>
      <c r="AV140">
        <v>57.695</v>
      </c>
      <c r="AW140">
        <v>368.79300000000001</v>
      </c>
      <c r="AX140">
        <v>309.47800000000001</v>
      </c>
      <c r="AZ140">
        <v>16098.2</v>
      </c>
      <c r="BA140">
        <v>10300.6</v>
      </c>
      <c r="BB140">
        <v>10367.799999999999</v>
      </c>
      <c r="BC140">
        <v>67.900000000000006</v>
      </c>
      <c r="BE140">
        <v>670633</v>
      </c>
      <c r="BG140">
        <v>95.68</v>
      </c>
    </row>
    <row r="141" spans="1:59" x14ac:dyDescent="0.25">
      <c r="B141" s="1">
        <v>30103</v>
      </c>
      <c r="C141">
        <v>193912</v>
      </c>
      <c r="D141">
        <v>187052</v>
      </c>
      <c r="G141" s="38"/>
      <c r="H141" s="38"/>
      <c r="I141">
        <v>7788</v>
      </c>
      <c r="J141">
        <v>15413</v>
      </c>
      <c r="M141">
        <v>301868.34872187488</v>
      </c>
      <c r="N141">
        <v>305214.40000000002</v>
      </c>
      <c r="O141">
        <v>22321.090981603822</v>
      </c>
      <c r="P141">
        <v>38023.039734159058</v>
      </c>
      <c r="R141">
        <v>281.34510799999998</v>
      </c>
      <c r="X141" s="38">
        <v>50168.6</v>
      </c>
      <c r="Y141">
        <v>54194.6</v>
      </c>
      <c r="AA141" s="38"/>
      <c r="AC141">
        <v>7688.5</v>
      </c>
      <c r="AD141">
        <v>4593.8</v>
      </c>
      <c r="AF141">
        <v>7328.9120000000003</v>
      </c>
      <c r="AH141">
        <v>245.84399999999999</v>
      </c>
      <c r="AI141">
        <v>192.84</v>
      </c>
      <c r="AJ141">
        <v>2.5419999999999998</v>
      </c>
      <c r="AK141">
        <v>34.456000000000003</v>
      </c>
      <c r="AN141">
        <v>91.992000000000004</v>
      </c>
      <c r="AO141">
        <v>98.134</v>
      </c>
      <c r="AP141">
        <v>2105.5970000000002</v>
      </c>
      <c r="AQ141">
        <v>207.51599999999999</v>
      </c>
      <c r="AT141">
        <v>64.218999999999994</v>
      </c>
      <c r="AV141">
        <v>58.16</v>
      </c>
      <c r="AW141">
        <v>362.75400000000002</v>
      </c>
      <c r="AX141">
        <v>299.11500000000001</v>
      </c>
      <c r="AZ141">
        <v>15835.2</v>
      </c>
      <c r="BA141">
        <v>10186.9</v>
      </c>
      <c r="BB141">
        <v>10125.4</v>
      </c>
      <c r="BC141">
        <v>63.8</v>
      </c>
      <c r="BE141">
        <v>664218</v>
      </c>
      <c r="BG141">
        <v>95.75</v>
      </c>
    </row>
    <row r="142" spans="1:59" x14ac:dyDescent="0.25">
      <c r="B142" s="1">
        <v>30195</v>
      </c>
      <c r="C142">
        <v>192629</v>
      </c>
      <c r="D142">
        <v>185327</v>
      </c>
      <c r="G142" s="38"/>
      <c r="H142" s="38"/>
      <c r="I142">
        <v>7526</v>
      </c>
      <c r="J142">
        <v>14363</v>
      </c>
      <c r="M142">
        <v>303187.52633448172</v>
      </c>
      <c r="N142">
        <v>306548.2</v>
      </c>
      <c r="O142">
        <v>22079.4357800287</v>
      </c>
      <c r="P142">
        <v>38227.752368552225</v>
      </c>
      <c r="R142">
        <v>291.44122399999998</v>
      </c>
      <c r="X142" s="38">
        <v>51209.1</v>
      </c>
      <c r="Y142">
        <v>55298.9</v>
      </c>
      <c r="AA142" s="38"/>
      <c r="AC142">
        <v>8137.7</v>
      </c>
      <c r="AD142">
        <v>4950</v>
      </c>
      <c r="AF142">
        <v>7300.8959999999997</v>
      </c>
      <c r="AH142">
        <v>257.20400000000001</v>
      </c>
      <c r="AI142">
        <v>190.76</v>
      </c>
      <c r="AJ142">
        <v>2.8820000000000001</v>
      </c>
      <c r="AK142">
        <v>32.283000000000001</v>
      </c>
      <c r="AN142">
        <v>90.997</v>
      </c>
      <c r="AO142">
        <v>96.087999999999994</v>
      </c>
      <c r="AP142">
        <v>2054.7840000000001</v>
      </c>
      <c r="AQ142">
        <v>201.11500000000001</v>
      </c>
      <c r="AT142">
        <v>65.685000000000002</v>
      </c>
      <c r="AV142">
        <v>58.982999999999997</v>
      </c>
      <c r="AW142">
        <v>379.57900000000001</v>
      </c>
      <c r="AX142">
        <v>309.28199999999998</v>
      </c>
      <c r="AZ142">
        <v>15765.4</v>
      </c>
      <c r="BA142">
        <v>10202.299999999999</v>
      </c>
      <c r="BB142">
        <v>10176</v>
      </c>
      <c r="BC142">
        <v>66.599999999999994</v>
      </c>
      <c r="BE142">
        <v>673454</v>
      </c>
      <c r="BG142">
        <v>97.01</v>
      </c>
    </row>
    <row r="143" spans="1:59" x14ac:dyDescent="0.25">
      <c r="B143" s="1">
        <v>30286</v>
      </c>
      <c r="C143">
        <v>189529</v>
      </c>
      <c r="D143">
        <v>183700</v>
      </c>
      <c r="G143" s="38"/>
      <c r="H143" s="38"/>
      <c r="I143">
        <v>7543</v>
      </c>
      <c r="J143">
        <v>13903</v>
      </c>
      <c r="M143">
        <v>307400.62634511502</v>
      </c>
      <c r="N143">
        <v>310808</v>
      </c>
      <c r="O143">
        <v>21489.171013865332</v>
      </c>
      <c r="P143">
        <v>37879.320598746323</v>
      </c>
      <c r="R143">
        <v>299.29375900000002</v>
      </c>
      <c r="X143" s="38">
        <v>52820.6</v>
      </c>
      <c r="Y143">
        <v>57281</v>
      </c>
      <c r="AA143" s="38"/>
      <c r="AC143">
        <v>8108.7</v>
      </c>
      <c r="AD143">
        <v>4936.7</v>
      </c>
      <c r="AF143">
        <v>7303.817</v>
      </c>
      <c r="AH143">
        <v>241.49600000000001</v>
      </c>
      <c r="AI143">
        <v>180.05</v>
      </c>
      <c r="AJ143">
        <v>3.0339999999999998</v>
      </c>
      <c r="AK143">
        <v>28.222999999999999</v>
      </c>
      <c r="AN143">
        <v>90.21</v>
      </c>
      <c r="AO143">
        <v>95.353999999999999</v>
      </c>
      <c r="AP143">
        <v>2015.3720000000001</v>
      </c>
      <c r="AQ143">
        <v>196.19300000000001</v>
      </c>
      <c r="AT143">
        <v>64.983000000000004</v>
      </c>
      <c r="AV143">
        <v>59.322000000000003</v>
      </c>
      <c r="AW143">
        <v>364.68099999999998</v>
      </c>
      <c r="AX143">
        <v>294.86099999999999</v>
      </c>
      <c r="AZ143">
        <v>15908.8</v>
      </c>
      <c r="BA143">
        <v>10302.299999999999</v>
      </c>
      <c r="BB143">
        <v>10313.5</v>
      </c>
      <c r="BC143">
        <v>77.900000000000006</v>
      </c>
      <c r="BE143">
        <v>683506</v>
      </c>
      <c r="BG143">
        <v>96.22</v>
      </c>
    </row>
    <row r="144" spans="1:59" x14ac:dyDescent="0.25">
      <c r="A144">
        <v>1983</v>
      </c>
      <c r="B144" s="1">
        <v>30376</v>
      </c>
      <c r="C144">
        <v>187699</v>
      </c>
      <c r="D144">
        <v>181273</v>
      </c>
      <c r="G144" s="38"/>
      <c r="H144" s="38"/>
      <c r="I144">
        <v>7153</v>
      </c>
      <c r="J144">
        <v>13142</v>
      </c>
      <c r="M144">
        <v>307594.47760622686</v>
      </c>
      <c r="N144">
        <v>311004</v>
      </c>
      <c r="O144">
        <v>21072.381007223255</v>
      </c>
      <c r="P144">
        <v>35193.453931878263</v>
      </c>
      <c r="R144">
        <v>301.76169900000002</v>
      </c>
      <c r="X144" s="38">
        <v>55160.800000000003</v>
      </c>
      <c r="Y144">
        <v>59706.7</v>
      </c>
      <c r="AA144" s="38"/>
      <c r="AC144">
        <v>8194.6</v>
      </c>
      <c r="AD144">
        <v>4969.3999999999996</v>
      </c>
      <c r="AF144">
        <v>7400.0659999999998</v>
      </c>
      <c r="AH144">
        <v>242.50899999999999</v>
      </c>
      <c r="AI144">
        <v>198.78700000000001</v>
      </c>
      <c r="AJ144">
        <v>4.4400000000000004</v>
      </c>
      <c r="AK144">
        <v>31.62</v>
      </c>
      <c r="AN144">
        <v>87.956000000000003</v>
      </c>
      <c r="AO144">
        <v>95.225999999999999</v>
      </c>
      <c r="AP144">
        <v>1882.347</v>
      </c>
      <c r="AQ144">
        <v>196.65</v>
      </c>
      <c r="AT144">
        <v>58.177999999999997</v>
      </c>
      <c r="AV144">
        <v>59.317999999999998</v>
      </c>
      <c r="AW144">
        <v>373.03899999999999</v>
      </c>
      <c r="AX144">
        <v>295.25099999999998</v>
      </c>
      <c r="AZ144">
        <v>15204.4</v>
      </c>
      <c r="BA144">
        <v>10138.6</v>
      </c>
      <c r="BB144">
        <v>10225.700000000001</v>
      </c>
      <c r="BC144">
        <v>77.3</v>
      </c>
      <c r="BE144">
        <v>700651</v>
      </c>
      <c r="BG144">
        <v>95.48</v>
      </c>
    </row>
    <row r="145" spans="1:59" x14ac:dyDescent="0.25">
      <c r="B145" s="1">
        <v>30468</v>
      </c>
      <c r="C145">
        <v>187316</v>
      </c>
      <c r="D145">
        <v>182896</v>
      </c>
      <c r="G145" s="38"/>
      <c r="H145" s="38"/>
      <c r="I145">
        <v>7305</v>
      </c>
      <c r="J145">
        <v>13033</v>
      </c>
      <c r="M145">
        <v>309907.43964314571</v>
      </c>
      <c r="N145">
        <v>313342.59999999998</v>
      </c>
      <c r="O145">
        <v>21029.219823036139</v>
      </c>
      <c r="P145">
        <v>34199.618683785215</v>
      </c>
      <c r="R145">
        <v>304.67835500000001</v>
      </c>
      <c r="X145" s="38">
        <v>56864</v>
      </c>
      <c r="Y145">
        <v>61414.5</v>
      </c>
      <c r="AA145" s="38"/>
      <c r="AC145">
        <v>8279.6</v>
      </c>
      <c r="AD145">
        <v>4926.7</v>
      </c>
      <c r="AF145">
        <v>7568.4560000000001</v>
      </c>
      <c r="AH145">
        <v>262.76</v>
      </c>
      <c r="AI145">
        <v>208.24100000000001</v>
      </c>
      <c r="AJ145">
        <v>5.2480000000000002</v>
      </c>
      <c r="AK145">
        <v>32.049999999999997</v>
      </c>
      <c r="AN145">
        <v>87.977000000000004</v>
      </c>
      <c r="AO145">
        <v>95.162999999999997</v>
      </c>
      <c r="AP145">
        <v>1781.171</v>
      </c>
      <c r="AQ145">
        <v>193.91800000000001</v>
      </c>
      <c r="AT145">
        <v>58.469000000000001</v>
      </c>
      <c r="AV145">
        <v>58.912999999999997</v>
      </c>
      <c r="AW145">
        <v>401.72300000000001</v>
      </c>
      <c r="AX145">
        <v>317.94900000000001</v>
      </c>
      <c r="AZ145">
        <v>16271.4</v>
      </c>
      <c r="BA145">
        <v>11058.3</v>
      </c>
      <c r="BB145">
        <v>10970</v>
      </c>
      <c r="BC145">
        <v>69.5</v>
      </c>
      <c r="BE145">
        <v>716423</v>
      </c>
      <c r="BG145">
        <v>96.99</v>
      </c>
    </row>
    <row r="146" spans="1:59" x14ac:dyDescent="0.25">
      <c r="B146" s="1">
        <v>30560</v>
      </c>
      <c r="C146">
        <v>192527</v>
      </c>
      <c r="D146">
        <v>184546</v>
      </c>
      <c r="G146" s="38"/>
      <c r="H146" s="38"/>
      <c r="I146">
        <v>7436</v>
      </c>
      <c r="J146">
        <v>13104</v>
      </c>
      <c r="M146">
        <v>314544.44093190419</v>
      </c>
      <c r="N146">
        <v>318031</v>
      </c>
      <c r="O146">
        <v>21164.039236279961</v>
      </c>
      <c r="P146">
        <v>34566.399758326414</v>
      </c>
      <c r="R146">
        <v>307.14629400000001</v>
      </c>
      <c r="X146" s="38">
        <v>58975.7</v>
      </c>
      <c r="Y146">
        <v>63773.5</v>
      </c>
      <c r="AA146" s="38"/>
      <c r="AC146">
        <v>8101.5</v>
      </c>
      <c r="AD146">
        <v>4978.2</v>
      </c>
      <c r="AF146">
        <v>7719.7460000000001</v>
      </c>
      <c r="AH146">
        <v>285.851</v>
      </c>
      <c r="AI146">
        <v>220.751</v>
      </c>
      <c r="AJ146">
        <v>5.7439999999999998</v>
      </c>
      <c r="AK146">
        <v>36.261000000000003</v>
      </c>
      <c r="AN146">
        <v>88.153000000000006</v>
      </c>
      <c r="AO146">
        <v>94.762</v>
      </c>
      <c r="AP146">
        <v>1690.66</v>
      </c>
      <c r="AQ146">
        <v>189.71799999999999</v>
      </c>
      <c r="AT146">
        <v>59.945999999999998</v>
      </c>
      <c r="AV146">
        <v>58.927</v>
      </c>
      <c r="AW146">
        <v>433.017</v>
      </c>
      <c r="AX146">
        <v>343.38099999999997</v>
      </c>
      <c r="AZ146">
        <v>15858.6</v>
      </c>
      <c r="BA146">
        <v>10784.9</v>
      </c>
      <c r="BB146">
        <v>10794</v>
      </c>
      <c r="BC146">
        <v>71.900000000000006</v>
      </c>
      <c r="BE146">
        <v>749898</v>
      </c>
      <c r="BG146">
        <v>96.47</v>
      </c>
    </row>
    <row r="147" spans="1:59" x14ac:dyDescent="0.25">
      <c r="B147" s="1">
        <v>30651</v>
      </c>
      <c r="C147">
        <v>195767</v>
      </c>
      <c r="D147">
        <v>188948</v>
      </c>
      <c r="G147" s="38"/>
      <c r="H147" s="38"/>
      <c r="I147">
        <v>7589</v>
      </c>
      <c r="J147">
        <v>13704</v>
      </c>
      <c r="M147">
        <v>317164.99349028111</v>
      </c>
      <c r="N147">
        <v>320680.59999999998</v>
      </c>
      <c r="O147">
        <v>22804.401384754059</v>
      </c>
      <c r="P147">
        <v>36470.422027339329</v>
      </c>
      <c r="R147">
        <v>310.06295</v>
      </c>
      <c r="X147" s="38">
        <v>59397.9</v>
      </c>
      <c r="Y147">
        <v>64534.400000000001</v>
      </c>
      <c r="AA147" s="38"/>
      <c r="AC147">
        <v>8729.2999999999993</v>
      </c>
      <c r="AD147">
        <v>5595.7</v>
      </c>
      <c r="AF147">
        <v>7880.7939999999999</v>
      </c>
      <c r="AH147">
        <v>299.58999999999997</v>
      </c>
      <c r="AI147">
        <v>242.57900000000001</v>
      </c>
      <c r="AJ147">
        <v>6.6790000000000003</v>
      </c>
      <c r="AK147">
        <v>40.033999999999999</v>
      </c>
      <c r="AN147">
        <v>87.489000000000004</v>
      </c>
      <c r="AO147">
        <v>94.265000000000001</v>
      </c>
      <c r="AP147">
        <v>1621.1959999999999</v>
      </c>
      <c r="AQ147">
        <v>188.41800000000001</v>
      </c>
      <c r="AT147">
        <v>58.991999999999997</v>
      </c>
      <c r="AV147">
        <v>59.24</v>
      </c>
      <c r="AW147">
        <v>454.25900000000001</v>
      </c>
      <c r="AX147">
        <v>357.97199999999998</v>
      </c>
      <c r="AZ147">
        <v>15949</v>
      </c>
      <c r="BA147">
        <v>11019</v>
      </c>
      <c r="BB147">
        <v>10966</v>
      </c>
      <c r="BC147">
        <v>77.099999999999994</v>
      </c>
      <c r="BE147">
        <v>767748</v>
      </c>
      <c r="BG147">
        <v>95.26</v>
      </c>
    </row>
    <row r="148" spans="1:59" x14ac:dyDescent="0.25">
      <c r="A148">
        <v>1984</v>
      </c>
      <c r="B148" s="1">
        <v>30742</v>
      </c>
      <c r="C148">
        <v>200551</v>
      </c>
      <c r="D148">
        <v>192490</v>
      </c>
      <c r="G148" s="38"/>
      <c r="H148" s="38"/>
      <c r="I148">
        <v>8376</v>
      </c>
      <c r="J148">
        <v>15191</v>
      </c>
      <c r="M148">
        <v>320817.70511037379</v>
      </c>
      <c r="N148">
        <v>324373.8</v>
      </c>
      <c r="O148">
        <v>23453.360618424642</v>
      </c>
      <c r="P148">
        <v>36997.118830299827</v>
      </c>
      <c r="R148">
        <v>312.23339099999998</v>
      </c>
      <c r="X148" s="38">
        <v>62000.3</v>
      </c>
      <c r="Y148">
        <v>67142.5</v>
      </c>
      <c r="AA148" s="38"/>
      <c r="AC148">
        <v>8780.4</v>
      </c>
      <c r="AD148">
        <v>5534.7</v>
      </c>
      <c r="AF148">
        <v>8034.8469999999998</v>
      </c>
      <c r="AH148">
        <v>322.45400000000001</v>
      </c>
      <c r="AI148">
        <v>264.37799999999999</v>
      </c>
      <c r="AJ148">
        <v>7.3609999999999998</v>
      </c>
      <c r="AK148">
        <v>44.298999999999999</v>
      </c>
      <c r="AN148">
        <v>87.721000000000004</v>
      </c>
      <c r="AO148">
        <v>94.605999999999995</v>
      </c>
      <c r="AP148">
        <v>1535.905</v>
      </c>
      <c r="AQ148">
        <v>187.20400000000001</v>
      </c>
      <c r="AT148">
        <v>58.896000000000001</v>
      </c>
      <c r="AV148">
        <v>59.569000000000003</v>
      </c>
      <c r="AW148">
        <v>490.77600000000001</v>
      </c>
      <c r="AX148">
        <v>387.97800000000001</v>
      </c>
      <c r="AZ148">
        <v>16038</v>
      </c>
      <c r="BA148">
        <v>11377.2</v>
      </c>
      <c r="BB148">
        <v>11529.7</v>
      </c>
      <c r="BC148">
        <v>77.099999999999994</v>
      </c>
      <c r="BE148">
        <v>785243</v>
      </c>
      <c r="BG148">
        <v>97.38</v>
      </c>
    </row>
    <row r="149" spans="1:59" x14ac:dyDescent="0.25">
      <c r="B149" s="1">
        <v>30834</v>
      </c>
      <c r="C149">
        <v>202888</v>
      </c>
      <c r="D149">
        <v>196002</v>
      </c>
      <c r="G149" s="38"/>
      <c r="H149" s="38"/>
      <c r="I149">
        <v>8666</v>
      </c>
      <c r="J149">
        <v>15702</v>
      </c>
      <c r="M149">
        <v>325676.25069754582</v>
      </c>
      <c r="N149">
        <v>329286.2</v>
      </c>
      <c r="O149">
        <v>23541.580181708196</v>
      </c>
      <c r="P149">
        <v>37157.034558719126</v>
      </c>
      <c r="R149">
        <v>319.054776</v>
      </c>
      <c r="X149" s="38">
        <v>63554.3</v>
      </c>
      <c r="Y149">
        <v>68657</v>
      </c>
      <c r="AA149" s="38"/>
      <c r="AC149">
        <v>8620.2000000000007</v>
      </c>
      <c r="AD149">
        <v>5485.6</v>
      </c>
      <c r="AF149">
        <v>8173.67</v>
      </c>
      <c r="AH149">
        <v>337.92500000000001</v>
      </c>
      <c r="AI149">
        <v>278.21899999999999</v>
      </c>
      <c r="AJ149">
        <v>8.2460000000000004</v>
      </c>
      <c r="AK149">
        <v>48.731999999999999</v>
      </c>
      <c r="AN149">
        <v>88.316999999999993</v>
      </c>
      <c r="AO149">
        <v>95.174999999999997</v>
      </c>
      <c r="AP149">
        <v>1450.723</v>
      </c>
      <c r="AQ149">
        <v>182.98500000000001</v>
      </c>
      <c r="AT149">
        <v>59.531999999999996</v>
      </c>
      <c r="AV149">
        <v>59.64</v>
      </c>
      <c r="AW149">
        <v>511.33499999999998</v>
      </c>
      <c r="AX149">
        <v>406.50099999999998</v>
      </c>
      <c r="AZ149">
        <v>16436.8</v>
      </c>
      <c r="BA149">
        <v>11615.3</v>
      </c>
      <c r="BB149">
        <v>11521.7</v>
      </c>
      <c r="BC149">
        <v>70.900000000000006</v>
      </c>
      <c r="BE149">
        <v>800106</v>
      </c>
      <c r="BG149">
        <v>98.12</v>
      </c>
    </row>
    <row r="150" spans="1:59" x14ac:dyDescent="0.25">
      <c r="B150" s="1">
        <v>30926</v>
      </c>
      <c r="C150">
        <v>204764</v>
      </c>
      <c r="D150">
        <v>198268</v>
      </c>
      <c r="G150" s="38"/>
      <c r="H150" s="38"/>
      <c r="I150">
        <v>9830</v>
      </c>
      <c r="J150">
        <v>17021</v>
      </c>
      <c r="M150">
        <v>329656.23467632168</v>
      </c>
      <c r="N150">
        <v>333310.3</v>
      </c>
      <c r="O150">
        <v>24340.41781321535</v>
      </c>
      <c r="P150">
        <v>38775.566248470655</v>
      </c>
      <c r="R150">
        <v>328.66672699999998</v>
      </c>
      <c r="X150" s="38">
        <v>64420.7</v>
      </c>
      <c r="Y150">
        <v>69809.8</v>
      </c>
      <c r="AA150" s="38"/>
      <c r="AC150">
        <v>8858.4</v>
      </c>
      <c r="AD150">
        <v>5821.7</v>
      </c>
      <c r="AF150">
        <v>8252.4650000000001</v>
      </c>
      <c r="AH150">
        <v>339.85700000000003</v>
      </c>
      <c r="AI150">
        <v>283.29199999999997</v>
      </c>
      <c r="AJ150">
        <v>8.7789999999999999</v>
      </c>
      <c r="AK150">
        <v>50.334000000000003</v>
      </c>
      <c r="AN150">
        <v>87.004999999999995</v>
      </c>
      <c r="AO150">
        <v>93.826999999999998</v>
      </c>
      <c r="AP150">
        <v>1392.45</v>
      </c>
      <c r="AQ150">
        <v>176.96</v>
      </c>
      <c r="AT150">
        <v>58.503</v>
      </c>
      <c r="AV150">
        <v>60.188000000000002</v>
      </c>
      <c r="AW150">
        <v>524.572</v>
      </c>
      <c r="AX150">
        <v>409.59100000000001</v>
      </c>
      <c r="AZ150">
        <v>16217.8</v>
      </c>
      <c r="BA150">
        <v>11540</v>
      </c>
      <c r="BB150">
        <v>11554.7</v>
      </c>
      <c r="BC150">
        <v>74.599999999999994</v>
      </c>
      <c r="BE150">
        <v>824683</v>
      </c>
      <c r="BG150">
        <v>94.81</v>
      </c>
    </row>
    <row r="151" spans="1:59" x14ac:dyDescent="0.25">
      <c r="B151" s="1">
        <v>31017</v>
      </c>
      <c r="C151">
        <v>206003</v>
      </c>
      <c r="D151">
        <v>197999</v>
      </c>
      <c r="G151" s="38"/>
      <c r="H151" s="38"/>
      <c r="I151">
        <v>9625</v>
      </c>
      <c r="J151">
        <v>16991</v>
      </c>
      <c r="M151">
        <v>330225.22768916667</v>
      </c>
      <c r="N151">
        <v>333885.59999999998</v>
      </c>
      <c r="O151">
        <v>23865.644787157071</v>
      </c>
      <c r="P151">
        <v>38256.865231931122</v>
      </c>
      <c r="R151">
        <v>339.208867</v>
      </c>
      <c r="X151" s="38">
        <v>64733.8</v>
      </c>
      <c r="Y151">
        <v>70350.7</v>
      </c>
      <c r="AA151" s="38"/>
      <c r="AC151">
        <v>8472.5</v>
      </c>
      <c r="AD151">
        <v>5560.2</v>
      </c>
      <c r="AF151">
        <v>8320.1990000000005</v>
      </c>
      <c r="AH151">
        <v>345.02800000000002</v>
      </c>
      <c r="AI151">
        <v>287.17500000000001</v>
      </c>
      <c r="AJ151">
        <v>8.8059999999999992</v>
      </c>
      <c r="AK151">
        <v>50.143000000000001</v>
      </c>
      <c r="AN151">
        <v>86.11</v>
      </c>
      <c r="AO151">
        <v>92.820999999999998</v>
      </c>
      <c r="AP151">
        <v>1350.86</v>
      </c>
      <c r="AQ151">
        <v>170.34100000000001</v>
      </c>
      <c r="AT151">
        <v>58.094000000000001</v>
      </c>
      <c r="AV151">
        <v>60.578000000000003</v>
      </c>
      <c r="AW151">
        <v>539.94799999999998</v>
      </c>
      <c r="AX151">
        <v>416.35899999999998</v>
      </c>
      <c r="AZ151">
        <v>16682</v>
      </c>
      <c r="BA151">
        <v>11941.1</v>
      </c>
      <c r="BB151">
        <v>11812.7</v>
      </c>
      <c r="BC151">
        <v>82.1</v>
      </c>
      <c r="BE151">
        <v>819621</v>
      </c>
      <c r="BG151">
        <v>94.93</v>
      </c>
    </row>
    <row r="152" spans="1:59" x14ac:dyDescent="0.25">
      <c r="A152">
        <v>1985</v>
      </c>
      <c r="B152" s="1">
        <v>31107</v>
      </c>
      <c r="C152">
        <v>209049</v>
      </c>
      <c r="D152">
        <v>202798</v>
      </c>
      <c r="G152" s="38"/>
      <c r="H152" s="38"/>
      <c r="I152">
        <v>9941</v>
      </c>
      <c r="J152">
        <v>16661</v>
      </c>
      <c r="M152">
        <v>338317.62770724337</v>
      </c>
      <c r="N152">
        <v>342067.7</v>
      </c>
      <c r="O152">
        <v>23882.838116022816</v>
      </c>
      <c r="P152">
        <v>38945.117924628059</v>
      </c>
      <c r="R152">
        <v>354.09188899999998</v>
      </c>
      <c r="X152" s="38">
        <v>66553.399999999994</v>
      </c>
      <c r="Y152">
        <v>72078.899999999994</v>
      </c>
      <c r="AA152" s="38"/>
      <c r="AC152">
        <v>8719.7999999999993</v>
      </c>
      <c r="AD152">
        <v>5670.4</v>
      </c>
      <c r="AF152">
        <v>8400.82</v>
      </c>
      <c r="AH152">
        <v>325.38799999999998</v>
      </c>
      <c r="AI152">
        <v>281.303</v>
      </c>
      <c r="AJ152">
        <v>8.2669999999999995</v>
      </c>
      <c r="AK152">
        <v>46.985999999999997</v>
      </c>
      <c r="AN152">
        <v>83.852000000000004</v>
      </c>
      <c r="AO152">
        <v>90.433999999999997</v>
      </c>
      <c r="AP152">
        <v>1338.498</v>
      </c>
      <c r="AQ152">
        <v>160.251</v>
      </c>
      <c r="AT152">
        <v>56.470999999999997</v>
      </c>
      <c r="AV152">
        <v>61.109000000000002</v>
      </c>
      <c r="AW152">
        <v>528.04</v>
      </c>
      <c r="AX152">
        <v>397.30799999999999</v>
      </c>
      <c r="AZ152">
        <v>16277.1</v>
      </c>
      <c r="BA152">
        <v>11393.4</v>
      </c>
      <c r="BB152">
        <v>11611.2</v>
      </c>
      <c r="BC152">
        <v>77.599999999999994</v>
      </c>
      <c r="BE152">
        <v>827905</v>
      </c>
      <c r="BG152">
        <v>95.75</v>
      </c>
    </row>
    <row r="153" spans="1:59" x14ac:dyDescent="0.25">
      <c r="B153" s="1">
        <v>31199</v>
      </c>
      <c r="C153">
        <v>213736</v>
      </c>
      <c r="D153">
        <v>207635</v>
      </c>
      <c r="G153" s="38"/>
      <c r="H153" s="38"/>
      <c r="I153">
        <v>11312</v>
      </c>
      <c r="J153">
        <v>16630</v>
      </c>
      <c r="M153">
        <v>345168.39061715797</v>
      </c>
      <c r="N153">
        <v>348994.4</v>
      </c>
      <c r="O153">
        <v>23497.114676020919</v>
      </c>
      <c r="P153">
        <v>38067.221579639001</v>
      </c>
      <c r="R153">
        <v>372.07553999999999</v>
      </c>
      <c r="X153" s="38">
        <v>68156.600000000006</v>
      </c>
      <c r="Y153">
        <v>73807.7</v>
      </c>
      <c r="AA153" s="38"/>
      <c r="AC153">
        <v>8589.6</v>
      </c>
      <c r="AD153">
        <v>5762.1</v>
      </c>
      <c r="AF153">
        <v>8474.7870000000003</v>
      </c>
      <c r="AH153">
        <v>344.42500000000001</v>
      </c>
      <c r="AI153">
        <v>289.76799999999997</v>
      </c>
      <c r="AJ153">
        <v>8.01</v>
      </c>
      <c r="AK153">
        <v>46.895000000000003</v>
      </c>
      <c r="AN153">
        <v>83.825999999999993</v>
      </c>
      <c r="AO153">
        <v>90.272000000000006</v>
      </c>
      <c r="AP153">
        <v>1313.4480000000001</v>
      </c>
      <c r="AQ153">
        <v>158.14400000000001</v>
      </c>
      <c r="AT153">
        <v>56.936</v>
      </c>
      <c r="AV153">
        <v>61.49</v>
      </c>
      <c r="AW153">
        <v>553.98500000000001</v>
      </c>
      <c r="AX153">
        <v>418.57100000000003</v>
      </c>
      <c r="AZ153">
        <v>15806.5</v>
      </c>
      <c r="BA153">
        <v>11289.5</v>
      </c>
      <c r="BB153">
        <v>11219.6</v>
      </c>
      <c r="BC153">
        <v>72.2</v>
      </c>
      <c r="BE153">
        <v>838175</v>
      </c>
      <c r="BG153">
        <v>96.56</v>
      </c>
    </row>
    <row r="154" spans="1:59" x14ac:dyDescent="0.25">
      <c r="B154" s="1">
        <v>31291</v>
      </c>
      <c r="C154">
        <v>216480</v>
      </c>
      <c r="D154">
        <v>211386</v>
      </c>
      <c r="E154">
        <v>34.6</v>
      </c>
      <c r="G154" s="38"/>
      <c r="H154" s="38"/>
      <c r="I154">
        <v>11712</v>
      </c>
      <c r="J154">
        <v>17043</v>
      </c>
      <c r="K154">
        <v>33.200000000000003</v>
      </c>
      <c r="M154">
        <v>349685.1250010634</v>
      </c>
      <c r="N154">
        <v>353561.2</v>
      </c>
      <c r="O154">
        <v>22683.692358648332</v>
      </c>
      <c r="P154">
        <v>35133.895574050308</v>
      </c>
      <c r="R154">
        <v>382.30761699999999</v>
      </c>
      <c r="X154" s="38">
        <v>68932</v>
      </c>
      <c r="Y154">
        <v>74802.2</v>
      </c>
      <c r="AA154" s="38"/>
      <c r="AC154">
        <v>8353.5</v>
      </c>
      <c r="AD154">
        <v>5697.8</v>
      </c>
      <c r="AF154">
        <v>8604.2199999999993</v>
      </c>
      <c r="AH154">
        <v>340.52100000000002</v>
      </c>
      <c r="AI154">
        <v>291.01900000000001</v>
      </c>
      <c r="AJ154">
        <v>8.2409999999999997</v>
      </c>
      <c r="AK154">
        <v>47.037999999999997</v>
      </c>
      <c r="AN154">
        <v>83.162999999999997</v>
      </c>
      <c r="AO154">
        <v>90.283000000000001</v>
      </c>
      <c r="AP154">
        <v>1260.28</v>
      </c>
      <c r="AQ154">
        <v>159.435</v>
      </c>
      <c r="AT154">
        <v>53.914999999999999</v>
      </c>
      <c r="AV154">
        <v>61.491999999999997</v>
      </c>
      <c r="AW154">
        <v>548.62599999999998</v>
      </c>
      <c r="AX154">
        <v>414.16800000000001</v>
      </c>
      <c r="AZ154">
        <v>14834.6</v>
      </c>
      <c r="BA154">
        <v>10757.3</v>
      </c>
      <c r="BB154">
        <v>10753.6</v>
      </c>
      <c r="BC154">
        <v>73.599999999999994</v>
      </c>
      <c r="BE154">
        <v>854273</v>
      </c>
      <c r="BG154">
        <v>94.89</v>
      </c>
    </row>
    <row r="155" spans="1:59" x14ac:dyDescent="0.25">
      <c r="B155" s="1">
        <v>31382</v>
      </c>
      <c r="C155">
        <v>215860</v>
      </c>
      <c r="D155">
        <v>212001</v>
      </c>
      <c r="E155">
        <v>35.9</v>
      </c>
      <c r="G155" s="38"/>
      <c r="H155" s="38"/>
      <c r="I155">
        <v>11980</v>
      </c>
      <c r="J155">
        <v>16807</v>
      </c>
      <c r="K155">
        <v>34.1</v>
      </c>
      <c r="M155">
        <v>354330.43420101231</v>
      </c>
      <c r="N155">
        <v>358258</v>
      </c>
      <c r="O155">
        <v>22635.788187187911</v>
      </c>
      <c r="P155">
        <v>32058.695614530629</v>
      </c>
      <c r="R155">
        <v>390.98937999999998</v>
      </c>
      <c r="X155" s="38">
        <v>71033.5</v>
      </c>
      <c r="Y155">
        <v>77179.100000000006</v>
      </c>
      <c r="AA155" s="38"/>
      <c r="AC155">
        <v>8342.9</v>
      </c>
      <c r="AD155">
        <v>5629.8</v>
      </c>
      <c r="AF155">
        <v>8668.1880000000001</v>
      </c>
      <c r="AH155">
        <v>362.84399999999999</v>
      </c>
      <c r="AI155">
        <v>305.55099999999999</v>
      </c>
      <c r="AJ155">
        <v>8.94</v>
      </c>
      <c r="AK155">
        <v>49.616999999999997</v>
      </c>
      <c r="AN155">
        <v>84.575999999999993</v>
      </c>
      <c r="AO155">
        <v>91.953999999999994</v>
      </c>
      <c r="AP155">
        <v>1184.8699999999999</v>
      </c>
      <c r="AQ155">
        <v>162.14099999999999</v>
      </c>
      <c r="AT155">
        <v>54.223999999999997</v>
      </c>
      <c r="AV155">
        <v>62.481000000000002</v>
      </c>
      <c r="AW155">
        <v>570.096</v>
      </c>
      <c r="AX155">
        <v>438.86700000000002</v>
      </c>
      <c r="AZ155">
        <v>15161.6</v>
      </c>
      <c r="BA155">
        <v>11164.5</v>
      </c>
      <c r="BB155">
        <v>10965.2</v>
      </c>
      <c r="BC155">
        <v>81.400000000000006</v>
      </c>
      <c r="BE155">
        <v>864587</v>
      </c>
      <c r="BG155">
        <v>94.96</v>
      </c>
    </row>
    <row r="156" spans="1:59" x14ac:dyDescent="0.25">
      <c r="A156">
        <v>1986</v>
      </c>
      <c r="B156" s="1">
        <v>31472</v>
      </c>
      <c r="C156">
        <v>217343</v>
      </c>
      <c r="D156">
        <v>212230</v>
      </c>
      <c r="E156">
        <v>37</v>
      </c>
      <c r="G156" s="38"/>
      <c r="H156" s="38"/>
      <c r="I156">
        <v>11840</v>
      </c>
      <c r="J156">
        <v>16604</v>
      </c>
      <c r="K156">
        <v>35</v>
      </c>
      <c r="M156">
        <v>355739.41637744027</v>
      </c>
      <c r="N156">
        <v>359682.6</v>
      </c>
      <c r="O156">
        <v>22598.200013046935</v>
      </c>
      <c r="P156">
        <v>29316.140872139571</v>
      </c>
      <c r="R156">
        <v>399.98120599999999</v>
      </c>
      <c r="V156">
        <v>4.2</v>
      </c>
      <c r="X156" s="38">
        <v>72401.2</v>
      </c>
      <c r="Y156">
        <v>78418.899999999994</v>
      </c>
      <c r="AA156" s="38"/>
      <c r="AC156">
        <v>10804.3</v>
      </c>
      <c r="AD156">
        <v>7143.9</v>
      </c>
      <c r="AF156">
        <v>8749.1270000000004</v>
      </c>
      <c r="AH156">
        <v>357.70499999999998</v>
      </c>
      <c r="AI156">
        <v>315.93</v>
      </c>
      <c r="AJ156">
        <v>9.6850000000000005</v>
      </c>
      <c r="AK156">
        <v>51.156999999999996</v>
      </c>
      <c r="AN156">
        <v>84.001000000000005</v>
      </c>
      <c r="AO156">
        <v>94.337999999999994</v>
      </c>
      <c r="AP156">
        <v>1111.8889999999999</v>
      </c>
      <c r="AQ156">
        <v>167.10599999999999</v>
      </c>
      <c r="AT156">
        <v>43.743000000000002</v>
      </c>
      <c r="AV156">
        <v>62.661000000000001</v>
      </c>
      <c r="AW156">
        <v>569.52700000000004</v>
      </c>
      <c r="AX156">
        <v>439.41800000000001</v>
      </c>
      <c r="AZ156">
        <v>14444</v>
      </c>
      <c r="BA156">
        <v>11271.5</v>
      </c>
      <c r="BB156">
        <v>11575.2</v>
      </c>
      <c r="BC156">
        <v>76.3</v>
      </c>
      <c r="BE156">
        <v>908941</v>
      </c>
      <c r="BG156">
        <v>90.48</v>
      </c>
    </row>
    <row r="157" spans="1:59" x14ac:dyDescent="0.25">
      <c r="B157" s="1">
        <v>31564</v>
      </c>
      <c r="C157">
        <v>216958</v>
      </c>
      <c r="D157">
        <v>211763</v>
      </c>
      <c r="E157">
        <v>37.299999999999997</v>
      </c>
      <c r="G157" s="38"/>
      <c r="H157" s="38"/>
      <c r="I157">
        <v>11556</v>
      </c>
      <c r="J157">
        <v>16689</v>
      </c>
      <c r="K157">
        <v>35.5</v>
      </c>
      <c r="M157">
        <v>354865.40433945815</v>
      </c>
      <c r="N157">
        <v>358798.9</v>
      </c>
      <c r="O157">
        <v>24028.922124040753</v>
      </c>
      <c r="P157">
        <v>25707.990994637872</v>
      </c>
      <c r="R157">
        <v>410.83340900000002</v>
      </c>
      <c r="V157">
        <v>4.0999999999999996</v>
      </c>
      <c r="X157" s="38">
        <v>75222.8</v>
      </c>
      <c r="Y157">
        <v>81654.7</v>
      </c>
      <c r="AA157" s="38"/>
      <c r="AC157">
        <v>11228.6</v>
      </c>
      <c r="AD157">
        <v>7107.9</v>
      </c>
      <c r="AF157">
        <v>8788.5239999999994</v>
      </c>
      <c r="AH157">
        <v>365.1</v>
      </c>
      <c r="AI157">
        <v>333.82499999999999</v>
      </c>
      <c r="AJ157">
        <v>10.596</v>
      </c>
      <c r="AK157">
        <v>54.188000000000002</v>
      </c>
      <c r="AN157">
        <v>80.625</v>
      </c>
      <c r="AO157">
        <v>95.372</v>
      </c>
      <c r="AP157">
        <v>1084.6310000000001</v>
      </c>
      <c r="AQ157">
        <v>170.86199999999999</v>
      </c>
      <c r="AT157">
        <v>26.632000000000001</v>
      </c>
      <c r="AV157">
        <v>62.959000000000003</v>
      </c>
      <c r="AW157">
        <v>593.75900000000001</v>
      </c>
      <c r="AX157">
        <v>443.99</v>
      </c>
      <c r="AZ157">
        <v>14451.8</v>
      </c>
      <c r="BA157">
        <v>12408.7</v>
      </c>
      <c r="BB157">
        <v>12354</v>
      </c>
      <c r="BC157">
        <v>64.400000000000006</v>
      </c>
      <c r="BE157">
        <v>925140</v>
      </c>
      <c r="BG157">
        <v>85.82</v>
      </c>
    </row>
    <row r="158" spans="1:59" x14ac:dyDescent="0.25">
      <c r="B158" s="1">
        <v>31656</v>
      </c>
      <c r="C158">
        <v>217525</v>
      </c>
      <c r="D158">
        <v>212132</v>
      </c>
      <c r="E158">
        <v>38.200000000000003</v>
      </c>
      <c r="G158" s="38"/>
      <c r="H158" s="38"/>
      <c r="I158">
        <v>12072</v>
      </c>
      <c r="J158">
        <v>15726</v>
      </c>
      <c r="K158">
        <v>36.799999999999997</v>
      </c>
      <c r="M158">
        <v>356944.16240376845</v>
      </c>
      <c r="N158">
        <v>360900.7</v>
      </c>
      <c r="O158">
        <v>24798.827533180716</v>
      </c>
      <c r="P158">
        <v>22544.529854240616</v>
      </c>
      <c r="R158">
        <v>424.476179</v>
      </c>
      <c r="V158">
        <v>4.2</v>
      </c>
      <c r="X158" s="38">
        <v>78470.3</v>
      </c>
      <c r="Y158">
        <v>85381.5</v>
      </c>
      <c r="AA158" s="38"/>
      <c r="AC158">
        <v>11392.4</v>
      </c>
      <c r="AD158">
        <v>7228</v>
      </c>
      <c r="AF158">
        <v>8872.6010000000006</v>
      </c>
      <c r="AH158">
        <v>374.75700000000001</v>
      </c>
      <c r="AI158">
        <v>343.08199999999999</v>
      </c>
      <c r="AJ158">
        <v>11.526</v>
      </c>
      <c r="AK158">
        <v>57.232999999999997</v>
      </c>
      <c r="AN158">
        <v>81.064999999999998</v>
      </c>
      <c r="AO158">
        <v>97.259</v>
      </c>
      <c r="AP158">
        <v>1067.0329999999999</v>
      </c>
      <c r="AQ158">
        <v>175.21199999999999</v>
      </c>
      <c r="AT158">
        <v>23.140999999999998</v>
      </c>
      <c r="AV158">
        <v>63.381</v>
      </c>
      <c r="AW158">
        <v>610.21699999999998</v>
      </c>
      <c r="AX158">
        <v>459.43200000000002</v>
      </c>
      <c r="AZ158">
        <v>14938.1</v>
      </c>
      <c r="BA158">
        <v>12865.5</v>
      </c>
      <c r="BB158">
        <v>12825.4</v>
      </c>
      <c r="BC158">
        <v>64.5</v>
      </c>
      <c r="BE158">
        <v>955345</v>
      </c>
      <c r="BG158">
        <v>82.71</v>
      </c>
    </row>
    <row r="159" spans="1:59" x14ac:dyDescent="0.25">
      <c r="B159" s="1">
        <v>31747</v>
      </c>
      <c r="C159">
        <v>221103</v>
      </c>
      <c r="D159">
        <v>216245</v>
      </c>
      <c r="E159">
        <v>38</v>
      </c>
      <c r="G159" s="38"/>
      <c r="H159" s="38"/>
      <c r="I159">
        <v>12430</v>
      </c>
      <c r="J159">
        <v>16154</v>
      </c>
      <c r="K159">
        <v>36.299999999999997</v>
      </c>
      <c r="M159">
        <v>359759.45635659905</v>
      </c>
      <c r="N159">
        <v>363747.2</v>
      </c>
      <c r="O159">
        <v>24734.797204991042</v>
      </c>
      <c r="P159">
        <v>24091.50950653274</v>
      </c>
      <c r="R159">
        <v>462.30385799999999</v>
      </c>
      <c r="V159">
        <v>4.3</v>
      </c>
      <c r="X159" s="38">
        <v>79694.3</v>
      </c>
      <c r="Y159">
        <v>86676.5</v>
      </c>
      <c r="AA159" s="38"/>
      <c r="AC159">
        <v>11912.9</v>
      </c>
      <c r="AD159">
        <v>7537.7</v>
      </c>
      <c r="AF159">
        <v>8920.1929999999993</v>
      </c>
      <c r="AH159">
        <v>382.46199999999999</v>
      </c>
      <c r="AI159">
        <v>350.072</v>
      </c>
      <c r="AJ159">
        <v>12.148999999999999</v>
      </c>
      <c r="AK159">
        <v>57.16</v>
      </c>
      <c r="AN159">
        <v>82.210999999999999</v>
      </c>
      <c r="AO159">
        <v>97.707999999999998</v>
      </c>
      <c r="AP159">
        <v>1045.3979999999999</v>
      </c>
      <c r="AQ159">
        <v>176.03</v>
      </c>
      <c r="AT159">
        <v>26.024999999999999</v>
      </c>
      <c r="AV159">
        <v>64.370999999999995</v>
      </c>
      <c r="AW159">
        <v>614.95299999999997</v>
      </c>
      <c r="AX159">
        <v>468.62799999999999</v>
      </c>
      <c r="AZ159">
        <v>15908.5</v>
      </c>
      <c r="BA159">
        <v>12926.5</v>
      </c>
      <c r="BB159">
        <v>12641.8</v>
      </c>
      <c r="BC159">
        <v>72.2</v>
      </c>
      <c r="BE159">
        <v>985214</v>
      </c>
      <c r="BG159">
        <v>82.13</v>
      </c>
    </row>
    <row r="160" spans="1:59" x14ac:dyDescent="0.25">
      <c r="A160">
        <v>1987</v>
      </c>
      <c r="B160" s="1">
        <v>31837</v>
      </c>
      <c r="C160">
        <v>223306</v>
      </c>
      <c r="D160">
        <v>216928</v>
      </c>
      <c r="E160">
        <v>38.299999999999997</v>
      </c>
      <c r="G160" s="38"/>
      <c r="H160" s="38"/>
      <c r="I160">
        <v>12058</v>
      </c>
      <c r="J160">
        <v>15633</v>
      </c>
      <c r="K160">
        <v>36.700000000000003</v>
      </c>
      <c r="M160">
        <v>359501.41659117013</v>
      </c>
      <c r="N160">
        <v>363486.3</v>
      </c>
      <c r="O160">
        <v>24312.434188302832</v>
      </c>
      <c r="P160">
        <v>24161.421382675031</v>
      </c>
      <c r="R160">
        <v>473.15606200000002</v>
      </c>
      <c r="V160">
        <v>4.0999999999999996</v>
      </c>
      <c r="X160" s="38">
        <v>82253.7</v>
      </c>
      <c r="Y160">
        <v>89176.8</v>
      </c>
      <c r="AA160" s="38"/>
      <c r="AC160">
        <v>12115.8</v>
      </c>
      <c r="AD160">
        <v>7684.1</v>
      </c>
      <c r="AF160">
        <v>8986.3670000000002</v>
      </c>
      <c r="AH160">
        <v>389.536</v>
      </c>
      <c r="AI160">
        <v>353.98500000000001</v>
      </c>
      <c r="AJ160">
        <v>12.965999999999999</v>
      </c>
      <c r="AK160">
        <v>57.887999999999998</v>
      </c>
      <c r="AN160">
        <v>85.120999999999995</v>
      </c>
      <c r="AO160">
        <v>99.307000000000002</v>
      </c>
      <c r="AP160">
        <v>979.68700000000001</v>
      </c>
      <c r="AQ160">
        <v>182.77600000000001</v>
      </c>
      <c r="AT160">
        <v>32.6</v>
      </c>
      <c r="AV160">
        <v>64.933999999999997</v>
      </c>
      <c r="AW160">
        <v>611.34799999999996</v>
      </c>
      <c r="AX160">
        <v>477.685</v>
      </c>
      <c r="AZ160">
        <v>15838.7</v>
      </c>
      <c r="BA160">
        <v>12304.9</v>
      </c>
      <c r="BB160">
        <v>12687.6</v>
      </c>
      <c r="BC160">
        <v>68.3</v>
      </c>
      <c r="BE160">
        <v>1027282</v>
      </c>
      <c r="BG160">
        <v>84.18</v>
      </c>
    </row>
    <row r="161" spans="1:59" x14ac:dyDescent="0.25">
      <c r="B161" s="1">
        <v>31929</v>
      </c>
      <c r="C161">
        <v>226866</v>
      </c>
      <c r="D161">
        <v>222692</v>
      </c>
      <c r="E161">
        <v>38.200000000000003</v>
      </c>
      <c r="G161" s="38"/>
      <c r="H161" s="38"/>
      <c r="I161">
        <v>12276</v>
      </c>
      <c r="J161">
        <v>16456</v>
      </c>
      <c r="K161">
        <v>36.4</v>
      </c>
      <c r="M161">
        <v>367035.1095816851</v>
      </c>
      <c r="N161">
        <v>371103.5</v>
      </c>
      <c r="O161">
        <v>25826.632875306896</v>
      </c>
      <c r="P161">
        <v>25707.27342406163</v>
      </c>
      <c r="R161">
        <v>488.65920899999998</v>
      </c>
      <c r="T161">
        <v>4647</v>
      </c>
      <c r="U161">
        <v>4038</v>
      </c>
      <c r="V161">
        <v>4.2</v>
      </c>
      <c r="X161" s="38">
        <v>86327.9</v>
      </c>
      <c r="Y161">
        <v>93998.399999999994</v>
      </c>
      <c r="AA161" s="38"/>
      <c r="AC161">
        <v>13622.5</v>
      </c>
      <c r="AD161">
        <v>8674</v>
      </c>
      <c r="AF161">
        <v>9083.2559999999994</v>
      </c>
      <c r="AH161">
        <v>409.06200000000001</v>
      </c>
      <c r="AI161">
        <v>368.66</v>
      </c>
      <c r="AJ161">
        <v>14.058999999999999</v>
      </c>
      <c r="AK161">
        <v>62.45</v>
      </c>
      <c r="AN161">
        <v>87.653000000000006</v>
      </c>
      <c r="AO161">
        <v>101.34699999999999</v>
      </c>
      <c r="AP161">
        <v>920.72400000000005</v>
      </c>
      <c r="AQ161">
        <v>187.96899999999999</v>
      </c>
      <c r="AT161">
        <v>36.537999999999997</v>
      </c>
      <c r="AV161">
        <v>65.022000000000006</v>
      </c>
      <c r="AW161">
        <v>626.64300000000003</v>
      </c>
      <c r="AX161">
        <v>502.33699999999999</v>
      </c>
      <c r="AZ161">
        <v>17595.099999999999</v>
      </c>
      <c r="BA161">
        <v>13294.2</v>
      </c>
      <c r="BB161">
        <v>13267.8</v>
      </c>
      <c r="BC161">
        <v>63.1</v>
      </c>
      <c r="BE161">
        <v>1058732</v>
      </c>
      <c r="BG161">
        <v>80.53</v>
      </c>
    </row>
    <row r="162" spans="1:59" x14ac:dyDescent="0.25">
      <c r="B162" s="1">
        <v>32021</v>
      </c>
      <c r="C162">
        <v>230949</v>
      </c>
      <c r="D162">
        <v>226584</v>
      </c>
      <c r="E162">
        <v>39</v>
      </c>
      <c r="G162" s="38"/>
      <c r="H162" s="38"/>
      <c r="I162">
        <v>12572</v>
      </c>
      <c r="J162">
        <v>16868</v>
      </c>
      <c r="K162">
        <v>37.5</v>
      </c>
      <c r="M162">
        <v>374376.83048147679</v>
      </c>
      <c r="N162">
        <v>378526.6</v>
      </c>
      <c r="O162">
        <v>26850.169528887091</v>
      </c>
      <c r="P162">
        <v>27576.03222475644</v>
      </c>
      <c r="R162">
        <v>496.41078299999998</v>
      </c>
      <c r="T162">
        <v>4458</v>
      </c>
      <c r="U162">
        <v>3876</v>
      </c>
      <c r="V162">
        <v>4.2</v>
      </c>
      <c r="X162" s="38">
        <v>87170.2</v>
      </c>
      <c r="Y162">
        <v>95056</v>
      </c>
      <c r="AA162" s="38"/>
      <c r="AC162">
        <v>13626.6</v>
      </c>
      <c r="AD162">
        <v>8730</v>
      </c>
      <c r="AF162">
        <v>9162.0239999999994</v>
      </c>
      <c r="AH162">
        <v>422.798</v>
      </c>
      <c r="AI162">
        <v>372.35500000000002</v>
      </c>
      <c r="AJ162">
        <v>15.406000000000001</v>
      </c>
      <c r="AK162">
        <v>65.548000000000002</v>
      </c>
      <c r="AN162">
        <v>88.477999999999994</v>
      </c>
      <c r="AO162">
        <v>101.86499999999999</v>
      </c>
      <c r="AP162">
        <v>864.86099999999999</v>
      </c>
      <c r="AQ162">
        <v>186.405</v>
      </c>
      <c r="AT162">
        <v>38.151000000000003</v>
      </c>
      <c r="AV162">
        <v>65.626000000000005</v>
      </c>
      <c r="AW162">
        <v>638.85799999999995</v>
      </c>
      <c r="AX162">
        <v>517.31799999999998</v>
      </c>
      <c r="AZ162">
        <v>19214.400000000001</v>
      </c>
      <c r="BA162">
        <v>14525.8</v>
      </c>
      <c r="BB162">
        <v>14458.6</v>
      </c>
      <c r="BC162">
        <v>60.9</v>
      </c>
      <c r="BE162">
        <v>1079749</v>
      </c>
      <c r="BG162">
        <v>77.040000000000006</v>
      </c>
    </row>
    <row r="163" spans="1:59" x14ac:dyDescent="0.25">
      <c r="B163" s="1">
        <v>32112</v>
      </c>
      <c r="C163">
        <v>235613</v>
      </c>
      <c r="D163">
        <v>230646</v>
      </c>
      <c r="E163">
        <v>39.1</v>
      </c>
      <c r="G163" s="38"/>
      <c r="H163" s="38"/>
      <c r="I163">
        <v>13657</v>
      </c>
      <c r="J163">
        <v>17680</v>
      </c>
      <c r="K163">
        <v>37.4</v>
      </c>
      <c r="M163">
        <v>384016.28224767133</v>
      </c>
      <c r="N163">
        <v>388272.9</v>
      </c>
      <c r="O163">
        <v>27818.450380733233</v>
      </c>
      <c r="P163">
        <v>27536.053292651617</v>
      </c>
      <c r="R163">
        <v>506.64286099999998</v>
      </c>
      <c r="T163">
        <v>4738</v>
      </c>
      <c r="U163">
        <v>3914</v>
      </c>
      <c r="V163">
        <v>4.4000000000000004</v>
      </c>
      <c r="X163" s="38">
        <v>88944.4</v>
      </c>
      <c r="Y163">
        <v>96719.5</v>
      </c>
      <c r="AA163" s="38"/>
      <c r="AC163">
        <v>14199.8</v>
      </c>
      <c r="AD163">
        <v>9257.1</v>
      </c>
      <c r="AF163">
        <v>9319.3320000000003</v>
      </c>
      <c r="AH163">
        <v>437.67700000000002</v>
      </c>
      <c r="AI163">
        <v>392.29899999999998</v>
      </c>
      <c r="AJ163">
        <v>16.925000000000001</v>
      </c>
      <c r="AK163">
        <v>68.965999999999994</v>
      </c>
      <c r="AN163">
        <v>89.994</v>
      </c>
      <c r="AO163">
        <v>104.518</v>
      </c>
      <c r="AP163">
        <v>862.47799999999995</v>
      </c>
      <c r="AQ163">
        <v>194.273</v>
      </c>
      <c r="AT163">
        <v>36.095999999999997</v>
      </c>
      <c r="AV163">
        <v>65.855999999999995</v>
      </c>
      <c r="AW163">
        <v>653.548</v>
      </c>
      <c r="AX163">
        <v>537.51099999999997</v>
      </c>
      <c r="AZ163">
        <v>20702.5</v>
      </c>
      <c r="BA163">
        <v>15927.6</v>
      </c>
      <c r="BB163">
        <v>15526.1</v>
      </c>
      <c r="BC163">
        <v>69.900000000000006</v>
      </c>
      <c r="BE163">
        <v>1090196</v>
      </c>
      <c r="BG163">
        <v>78.48</v>
      </c>
    </row>
    <row r="164" spans="1:59" x14ac:dyDescent="0.25">
      <c r="A164">
        <v>1988</v>
      </c>
      <c r="B164" s="1">
        <v>32203</v>
      </c>
      <c r="C164">
        <v>236601</v>
      </c>
      <c r="D164">
        <v>231268</v>
      </c>
      <c r="E164">
        <v>39.799999999999997</v>
      </c>
      <c r="F164">
        <v>100</v>
      </c>
      <c r="G164">
        <v>100</v>
      </c>
      <c r="H164">
        <v>47.556399999999996</v>
      </c>
      <c r="I164">
        <v>14079</v>
      </c>
      <c r="J164">
        <v>18201</v>
      </c>
      <c r="K164">
        <v>37.9</v>
      </c>
      <c r="M164">
        <v>393183.567727872</v>
      </c>
      <c r="N164">
        <v>397541.8</v>
      </c>
      <c r="O164">
        <v>29325.771736191</v>
      </c>
      <c r="P164">
        <v>28137.479945623447</v>
      </c>
      <c r="R164">
        <v>515.63468599999999</v>
      </c>
      <c r="T164">
        <v>4627</v>
      </c>
      <c r="U164">
        <v>3741</v>
      </c>
      <c r="V164">
        <v>5</v>
      </c>
      <c r="X164" s="38">
        <v>95796</v>
      </c>
      <c r="Y164">
        <v>104030.39999999999</v>
      </c>
      <c r="AA164" s="38"/>
      <c r="AC164">
        <v>14489.2</v>
      </c>
      <c r="AD164">
        <v>9313.4</v>
      </c>
      <c r="AF164">
        <v>9367.5020000000004</v>
      </c>
      <c r="AH164">
        <v>441.48700000000002</v>
      </c>
      <c r="AI164">
        <v>401.27100000000002</v>
      </c>
      <c r="AJ164">
        <v>17.506</v>
      </c>
      <c r="AK164">
        <v>72.010000000000005</v>
      </c>
      <c r="AN164">
        <v>91.037000000000006</v>
      </c>
      <c r="AO164">
        <v>107.288</v>
      </c>
      <c r="AP164">
        <v>873.66099999999994</v>
      </c>
      <c r="AQ164">
        <v>199.93899999999999</v>
      </c>
      <c r="AT164">
        <v>31.756</v>
      </c>
      <c r="AV164">
        <v>66.831000000000003</v>
      </c>
      <c r="AW164">
        <v>650.47</v>
      </c>
      <c r="AX164">
        <v>542.71400000000006</v>
      </c>
      <c r="AZ164">
        <v>20505.099999999999</v>
      </c>
      <c r="BA164">
        <v>15641.1</v>
      </c>
      <c r="BB164">
        <v>16154.7</v>
      </c>
      <c r="BC164">
        <v>68.5</v>
      </c>
      <c r="BE164">
        <v>1106548</v>
      </c>
      <c r="BG164">
        <v>79.47</v>
      </c>
    </row>
    <row r="165" spans="1:59" x14ac:dyDescent="0.25">
      <c r="B165" s="1">
        <v>32295</v>
      </c>
      <c r="C165">
        <v>236843</v>
      </c>
      <c r="D165">
        <v>233067</v>
      </c>
      <c r="E165">
        <v>40.6</v>
      </c>
      <c r="F165">
        <v>101.72465060957478</v>
      </c>
      <c r="G165">
        <v>101.85950413223139</v>
      </c>
      <c r="H165">
        <v>48.46</v>
      </c>
      <c r="I165">
        <v>13693</v>
      </c>
      <c r="J165">
        <v>18401</v>
      </c>
      <c r="K165">
        <v>38.799999999999997</v>
      </c>
      <c r="M165">
        <v>392609.53062608995</v>
      </c>
      <c r="N165">
        <v>396961.4</v>
      </c>
      <c r="O165">
        <v>30725.545855226486</v>
      </c>
      <c r="P165">
        <v>29591.995503662871</v>
      </c>
      <c r="R165">
        <v>519.66550400000006</v>
      </c>
      <c r="T165">
        <v>4575</v>
      </c>
      <c r="U165">
        <v>3697</v>
      </c>
      <c r="V165">
        <v>5.5</v>
      </c>
      <c r="X165" s="38">
        <v>93726.1</v>
      </c>
      <c r="Y165">
        <v>102150.39999999999</v>
      </c>
      <c r="AA165" s="38"/>
      <c r="AC165">
        <v>14904.9</v>
      </c>
      <c r="AD165">
        <v>9379</v>
      </c>
      <c r="AF165">
        <v>9490.5939999999991</v>
      </c>
      <c r="AH165">
        <v>445.67899999999997</v>
      </c>
      <c r="AI165">
        <v>404.37</v>
      </c>
      <c r="AJ165">
        <v>18.303999999999998</v>
      </c>
      <c r="AK165">
        <v>74.873000000000005</v>
      </c>
      <c r="AN165">
        <v>92.808999999999997</v>
      </c>
      <c r="AO165">
        <v>109.66200000000001</v>
      </c>
      <c r="AP165">
        <v>868.76</v>
      </c>
      <c r="AQ165">
        <v>203.48500000000001</v>
      </c>
      <c r="AT165">
        <v>31.521999999999998</v>
      </c>
      <c r="AV165">
        <v>67.575999999999993</v>
      </c>
      <c r="AW165">
        <v>642.97799999999995</v>
      </c>
      <c r="AX165">
        <v>546.09799999999996</v>
      </c>
      <c r="AZ165">
        <v>23128.5</v>
      </c>
      <c r="BA165">
        <v>17301.400000000001</v>
      </c>
      <c r="BB165">
        <v>17297.599999999999</v>
      </c>
      <c r="BC165">
        <v>61.2</v>
      </c>
      <c r="BE165">
        <v>1141060</v>
      </c>
      <c r="BG165">
        <v>80.7</v>
      </c>
    </row>
    <row r="166" spans="1:59" x14ac:dyDescent="0.25">
      <c r="B166" s="1">
        <v>32387</v>
      </c>
      <c r="C166">
        <v>238732</v>
      </c>
      <c r="D166">
        <v>234107</v>
      </c>
      <c r="E166">
        <v>40.799999999999997</v>
      </c>
      <c r="F166">
        <v>103.68718406184951</v>
      </c>
      <c r="G166">
        <v>103.92561983471073</v>
      </c>
      <c r="H166">
        <v>49.283799999999999</v>
      </c>
      <c r="I166">
        <v>14011</v>
      </c>
      <c r="J166">
        <v>19772</v>
      </c>
      <c r="K166">
        <v>39.299999999999997</v>
      </c>
      <c r="M166">
        <v>401368.44270979537</v>
      </c>
      <c r="N166">
        <v>405817.4</v>
      </c>
      <c r="O166">
        <v>32279.704210008174</v>
      </c>
      <c r="P166">
        <v>31886.581186315238</v>
      </c>
      <c r="R166">
        <v>524.31644900000003</v>
      </c>
      <c r="T166">
        <v>4546</v>
      </c>
      <c r="U166">
        <v>3756</v>
      </c>
      <c r="V166">
        <v>6.4</v>
      </c>
      <c r="X166" s="38">
        <v>96674.4</v>
      </c>
      <c r="Y166">
        <v>105616.6</v>
      </c>
      <c r="AA166" s="38"/>
      <c r="AC166">
        <v>15713.9</v>
      </c>
      <c r="AD166">
        <v>10023</v>
      </c>
      <c r="AF166">
        <v>9546.2060000000001</v>
      </c>
      <c r="AH166">
        <v>451.12099999999998</v>
      </c>
      <c r="AI166">
        <v>411.83699999999999</v>
      </c>
      <c r="AJ166">
        <v>18.846</v>
      </c>
      <c r="AK166">
        <v>76.409000000000006</v>
      </c>
      <c r="AN166">
        <v>91.658000000000001</v>
      </c>
      <c r="AO166">
        <v>108.893</v>
      </c>
      <c r="AP166">
        <v>848.38699999999994</v>
      </c>
      <c r="AQ166">
        <v>197.54900000000001</v>
      </c>
      <c r="AT166">
        <v>29.513999999999999</v>
      </c>
      <c r="AV166">
        <v>68.251999999999995</v>
      </c>
      <c r="AW166">
        <v>658.14800000000002</v>
      </c>
      <c r="AX166">
        <v>552.84900000000005</v>
      </c>
      <c r="AZ166">
        <v>24447</v>
      </c>
      <c r="BA166">
        <v>18548.7</v>
      </c>
      <c r="BB166">
        <v>18453.7</v>
      </c>
      <c r="BC166">
        <v>61.9</v>
      </c>
      <c r="BE166">
        <v>1165129</v>
      </c>
      <c r="BG166">
        <v>79.5</v>
      </c>
    </row>
    <row r="167" spans="1:59" x14ac:dyDescent="0.25">
      <c r="B167" s="1">
        <v>32478</v>
      </c>
      <c r="C167">
        <v>242652</v>
      </c>
      <c r="D167">
        <v>237554</v>
      </c>
      <c r="E167">
        <v>42.3</v>
      </c>
      <c r="F167">
        <v>105.76865893547426</v>
      </c>
      <c r="G167">
        <v>105.78512396694215</v>
      </c>
      <c r="H167">
        <v>50.072299999999998</v>
      </c>
      <c r="I167">
        <v>15344</v>
      </c>
      <c r="J167">
        <v>21902</v>
      </c>
      <c r="K167">
        <v>40.5</v>
      </c>
      <c r="M167">
        <v>405598.15854280966</v>
      </c>
      <c r="N167">
        <v>410094</v>
      </c>
      <c r="O167">
        <v>32021.922851703806</v>
      </c>
      <c r="P167">
        <v>30026.843272864589</v>
      </c>
      <c r="R167">
        <v>530.51770699999997</v>
      </c>
      <c r="T167">
        <v>4560</v>
      </c>
      <c r="U167">
        <v>3913</v>
      </c>
      <c r="V167">
        <v>6.3</v>
      </c>
      <c r="X167" s="38">
        <v>99820.800000000003</v>
      </c>
      <c r="Y167">
        <v>108646.8</v>
      </c>
      <c r="AA167" s="38"/>
      <c r="AC167">
        <v>15509.8</v>
      </c>
      <c r="AD167">
        <v>9606.2000000000007</v>
      </c>
      <c r="AF167">
        <v>9673.4050000000007</v>
      </c>
      <c r="AH167">
        <v>470.214</v>
      </c>
      <c r="AI167">
        <v>432.495</v>
      </c>
      <c r="AJ167">
        <v>18.774999999999999</v>
      </c>
      <c r="AK167">
        <v>80.534000000000006</v>
      </c>
      <c r="AN167">
        <v>92.472999999999999</v>
      </c>
      <c r="AO167">
        <v>110.95099999999999</v>
      </c>
      <c r="AP167">
        <v>835.57899999999995</v>
      </c>
      <c r="AQ167">
        <v>200.733</v>
      </c>
      <c r="AT167">
        <v>26.84</v>
      </c>
      <c r="AV167">
        <v>68.557000000000002</v>
      </c>
      <c r="AW167">
        <v>678.197</v>
      </c>
      <c r="AX167">
        <v>574.31399999999996</v>
      </c>
      <c r="AZ167">
        <v>25507.7</v>
      </c>
      <c r="BA167">
        <v>19504.400000000001</v>
      </c>
      <c r="BB167">
        <v>19024.2</v>
      </c>
      <c r="BC167">
        <v>76.7</v>
      </c>
      <c r="BE167">
        <v>1184732</v>
      </c>
      <c r="BG167">
        <v>80.86</v>
      </c>
    </row>
    <row r="168" spans="1:59" x14ac:dyDescent="0.25">
      <c r="A168">
        <v>1989</v>
      </c>
      <c r="B168" s="1">
        <v>32568</v>
      </c>
      <c r="C168">
        <v>244896</v>
      </c>
      <c r="D168">
        <v>240160</v>
      </c>
      <c r="E168">
        <v>43.4</v>
      </c>
      <c r="F168">
        <v>106.77966101694913</v>
      </c>
      <c r="G168">
        <v>106.81818181818184</v>
      </c>
      <c r="H168">
        <v>50.723199999999999</v>
      </c>
      <c r="I168">
        <v>15942</v>
      </c>
      <c r="J168">
        <v>23262</v>
      </c>
      <c r="K168">
        <v>41.4</v>
      </c>
      <c r="M168">
        <v>416541.35894368601</v>
      </c>
      <c r="N168">
        <v>421158.5</v>
      </c>
      <c r="O168">
        <v>35591.020774869226</v>
      </c>
      <c r="P168">
        <v>33820.94643969489</v>
      </c>
      <c r="R168">
        <v>536.35340199999996</v>
      </c>
      <c r="T168">
        <v>4838</v>
      </c>
      <c r="U168">
        <v>4233</v>
      </c>
      <c r="V168">
        <v>7.1</v>
      </c>
      <c r="X168" s="38">
        <v>99864</v>
      </c>
      <c r="Y168">
        <v>108617.4</v>
      </c>
      <c r="AA168" s="38"/>
      <c r="AC168">
        <v>16211.8</v>
      </c>
      <c r="AD168">
        <v>9931.9</v>
      </c>
      <c r="AF168">
        <v>9771.7250000000004</v>
      </c>
      <c r="AH168">
        <v>481.98599999999999</v>
      </c>
      <c r="AI168">
        <v>433.62200000000001</v>
      </c>
      <c r="AJ168">
        <v>19.626000000000001</v>
      </c>
      <c r="AK168">
        <v>79.495000000000005</v>
      </c>
      <c r="AN168">
        <v>94.51</v>
      </c>
      <c r="AO168">
        <v>111.664</v>
      </c>
      <c r="AP168">
        <v>814.88699999999994</v>
      </c>
      <c r="AQ168">
        <v>200.49100000000001</v>
      </c>
      <c r="AT168">
        <v>32.262999999999998</v>
      </c>
      <c r="AV168">
        <v>68.632999999999996</v>
      </c>
      <c r="AW168">
        <v>681.351</v>
      </c>
      <c r="AX168">
        <v>586.154</v>
      </c>
      <c r="AZ168">
        <v>23460.2</v>
      </c>
      <c r="BA168">
        <v>17868.8</v>
      </c>
      <c r="BB168">
        <v>18386.599999999999</v>
      </c>
      <c r="BC168">
        <v>71.7</v>
      </c>
      <c r="BE168">
        <v>1204474</v>
      </c>
      <c r="BG168">
        <v>80</v>
      </c>
    </row>
    <row r="169" spans="1:59" x14ac:dyDescent="0.25">
      <c r="B169" s="1">
        <v>32660</v>
      </c>
      <c r="C169">
        <v>250189</v>
      </c>
      <c r="D169">
        <v>245695</v>
      </c>
      <c r="E169">
        <v>43.1</v>
      </c>
      <c r="F169">
        <v>109.42610764198631</v>
      </c>
      <c r="G169">
        <v>109.71074380165288</v>
      </c>
      <c r="H169">
        <v>51.534799999999997</v>
      </c>
      <c r="I169">
        <v>17248</v>
      </c>
      <c r="J169">
        <v>23917</v>
      </c>
      <c r="K169">
        <v>41.3</v>
      </c>
      <c r="M169">
        <v>411102.44641763426</v>
      </c>
      <c r="N169">
        <v>415659.3</v>
      </c>
      <c r="O169">
        <v>35953.50357723191</v>
      </c>
      <c r="P169">
        <v>36423.472409636743</v>
      </c>
      <c r="R169">
        <v>542.71961499999998</v>
      </c>
      <c r="T169">
        <v>5133</v>
      </c>
      <c r="U169">
        <v>4575</v>
      </c>
      <c r="V169">
        <v>7.5</v>
      </c>
      <c r="X169" s="38">
        <v>101322.6</v>
      </c>
      <c r="Y169">
        <v>110439.3</v>
      </c>
      <c r="AA169" s="38"/>
      <c r="AC169">
        <v>16925.5</v>
      </c>
      <c r="AD169">
        <v>10195.4</v>
      </c>
      <c r="AF169">
        <v>9846.2929999999997</v>
      </c>
      <c r="AH169">
        <v>490.71300000000002</v>
      </c>
      <c r="AI169">
        <v>437.98399999999998</v>
      </c>
      <c r="AJ169">
        <v>20.678999999999998</v>
      </c>
      <c r="AK169">
        <v>82.789000000000001</v>
      </c>
      <c r="AN169">
        <v>95.825999999999993</v>
      </c>
      <c r="AO169">
        <v>111.205</v>
      </c>
      <c r="AP169">
        <v>801.73199999999997</v>
      </c>
      <c r="AQ169">
        <v>198.191</v>
      </c>
      <c r="AT169">
        <v>38.302</v>
      </c>
      <c r="AV169">
        <v>68.691999999999993</v>
      </c>
      <c r="AW169">
        <v>684.58100000000002</v>
      </c>
      <c r="AX169">
        <v>595.38900000000001</v>
      </c>
      <c r="AZ169">
        <v>26014.2</v>
      </c>
      <c r="BA169">
        <v>19173.400000000001</v>
      </c>
      <c r="BB169">
        <v>19215.099999999999</v>
      </c>
      <c r="BC169">
        <v>65.2</v>
      </c>
      <c r="BE169">
        <v>1248968</v>
      </c>
      <c r="BG169">
        <v>78.34</v>
      </c>
    </row>
    <row r="170" spans="1:59" x14ac:dyDescent="0.25">
      <c r="B170" s="1">
        <v>32752</v>
      </c>
      <c r="C170">
        <v>252318</v>
      </c>
      <c r="D170">
        <v>246447</v>
      </c>
      <c r="E170">
        <v>44</v>
      </c>
      <c r="F170">
        <v>111.95361284567349</v>
      </c>
      <c r="G170">
        <v>112.19008264462809</v>
      </c>
      <c r="H170">
        <v>52.3078</v>
      </c>
      <c r="I170">
        <v>17757</v>
      </c>
      <c r="J170">
        <v>24140</v>
      </c>
      <c r="K170">
        <v>42.9</v>
      </c>
      <c r="M170">
        <v>418295.41614563396</v>
      </c>
      <c r="N170">
        <v>422932</v>
      </c>
      <c r="O170">
        <v>37088.263282371219</v>
      </c>
      <c r="P170">
        <v>38106.585451249914</v>
      </c>
      <c r="R170">
        <v>561.81825200000003</v>
      </c>
      <c r="T170">
        <v>5310</v>
      </c>
      <c r="U170">
        <v>4764</v>
      </c>
      <c r="V170">
        <v>7.4</v>
      </c>
      <c r="X170" s="38">
        <v>103920.9</v>
      </c>
      <c r="Y170">
        <v>113588.1</v>
      </c>
      <c r="AA170" s="38"/>
      <c r="AC170">
        <v>18212</v>
      </c>
      <c r="AD170">
        <v>11010.8</v>
      </c>
      <c r="AF170">
        <v>9919.2279999999992</v>
      </c>
      <c r="AH170">
        <v>477.447</v>
      </c>
      <c r="AI170">
        <v>428</v>
      </c>
      <c r="AJ170">
        <v>21.835000000000001</v>
      </c>
      <c r="AK170">
        <v>81.968999999999994</v>
      </c>
      <c r="AN170">
        <v>93.811999999999998</v>
      </c>
      <c r="AO170">
        <v>109.77200000000001</v>
      </c>
      <c r="AP170">
        <v>786.46199999999999</v>
      </c>
      <c r="AQ170">
        <v>193.91900000000001</v>
      </c>
      <c r="AT170">
        <v>34.948</v>
      </c>
      <c r="AV170">
        <v>68.989000000000004</v>
      </c>
      <c r="AW170">
        <v>683.65</v>
      </c>
      <c r="AX170">
        <v>584.42700000000002</v>
      </c>
      <c r="AZ170">
        <v>26271.599999999999</v>
      </c>
      <c r="BA170">
        <v>19836.900000000001</v>
      </c>
      <c r="BB170">
        <v>19757.3</v>
      </c>
      <c r="BC170">
        <v>68.400000000000006</v>
      </c>
      <c r="BE170">
        <v>1260364</v>
      </c>
      <c r="BG170">
        <v>73.52</v>
      </c>
    </row>
    <row r="171" spans="1:59" x14ac:dyDescent="0.25">
      <c r="B171" s="1">
        <v>32843</v>
      </c>
      <c r="C171">
        <v>251641</v>
      </c>
      <c r="D171">
        <v>245798</v>
      </c>
      <c r="E171">
        <v>45.1</v>
      </c>
      <c r="F171">
        <v>114.03508771929825</v>
      </c>
      <c r="G171">
        <v>114.04958677685953</v>
      </c>
      <c r="H171">
        <v>53.197000000000003</v>
      </c>
      <c r="I171">
        <v>17135</v>
      </c>
      <c r="J171">
        <v>23535</v>
      </c>
      <c r="K171">
        <v>43.5</v>
      </c>
      <c r="M171">
        <v>431255.26308430097</v>
      </c>
      <c r="N171">
        <v>436035.5</v>
      </c>
      <c r="O171">
        <v>38112.155659996912</v>
      </c>
      <c r="P171">
        <v>39331.888465221666</v>
      </c>
      <c r="R171">
        <v>568.71498199999996</v>
      </c>
      <c r="T171">
        <v>5614</v>
      </c>
      <c r="U171">
        <v>4989</v>
      </c>
      <c r="V171">
        <v>7.3</v>
      </c>
      <c r="X171" s="38">
        <v>108212.6</v>
      </c>
      <c r="Y171">
        <v>117924.2</v>
      </c>
      <c r="AA171" s="38"/>
      <c r="AC171">
        <v>18893.400000000001</v>
      </c>
      <c r="AD171">
        <v>11287.8</v>
      </c>
      <c r="AF171">
        <v>9938.7669999999998</v>
      </c>
      <c r="AH171">
        <v>489.02</v>
      </c>
      <c r="AI171">
        <v>435.911</v>
      </c>
      <c r="AJ171">
        <v>23.68</v>
      </c>
      <c r="AK171">
        <v>81.36</v>
      </c>
      <c r="AN171">
        <v>94.125</v>
      </c>
      <c r="AO171">
        <v>109.53100000000001</v>
      </c>
      <c r="AP171">
        <v>769.63499999999999</v>
      </c>
      <c r="AQ171">
        <v>189.239</v>
      </c>
      <c r="AT171">
        <v>36.607999999999997</v>
      </c>
      <c r="AV171">
        <v>69.918000000000006</v>
      </c>
      <c r="AW171">
        <v>696.01900000000001</v>
      </c>
      <c r="AX171">
        <v>598.15200000000004</v>
      </c>
      <c r="AZ171">
        <v>27422.1</v>
      </c>
      <c r="BA171">
        <v>20933.400000000001</v>
      </c>
      <c r="BB171">
        <v>20430</v>
      </c>
      <c r="BC171">
        <v>81.7</v>
      </c>
      <c r="BE171">
        <v>1284669</v>
      </c>
      <c r="BG171">
        <v>75.02</v>
      </c>
    </row>
    <row r="172" spans="1:59" x14ac:dyDescent="0.25">
      <c r="A172">
        <v>1990</v>
      </c>
      <c r="B172" s="1">
        <v>32933</v>
      </c>
      <c r="C172">
        <v>253527</v>
      </c>
      <c r="D172">
        <v>248277</v>
      </c>
      <c r="E172">
        <v>46.2</v>
      </c>
      <c r="F172">
        <v>115.997621171573</v>
      </c>
      <c r="G172">
        <v>115.90909090909092</v>
      </c>
      <c r="H172">
        <v>54.101300000000002</v>
      </c>
      <c r="I172">
        <v>17663</v>
      </c>
      <c r="J172">
        <v>23907</v>
      </c>
      <c r="K172">
        <v>44.1</v>
      </c>
      <c r="M172">
        <v>429203.50573135976</v>
      </c>
      <c r="N172">
        <v>433961</v>
      </c>
      <c r="O172">
        <v>39039.646821292576</v>
      </c>
      <c r="P172">
        <v>41613.865407748672</v>
      </c>
      <c r="R172">
        <v>574.02015900000004</v>
      </c>
      <c r="T172">
        <v>5355</v>
      </c>
      <c r="U172">
        <v>4673</v>
      </c>
      <c r="V172">
        <v>7.2</v>
      </c>
      <c r="X172" s="38">
        <v>109314.8</v>
      </c>
      <c r="Y172">
        <v>119159.6</v>
      </c>
      <c r="AA172" s="38"/>
      <c r="AC172">
        <v>18975.7</v>
      </c>
      <c r="AD172">
        <v>11802.2</v>
      </c>
      <c r="AF172">
        <v>10047.386</v>
      </c>
      <c r="AH172">
        <v>510.37599999999998</v>
      </c>
      <c r="AI172">
        <v>441.04899999999998</v>
      </c>
      <c r="AJ172">
        <v>23.202000000000002</v>
      </c>
      <c r="AK172">
        <v>81.463999999999999</v>
      </c>
      <c r="AN172">
        <v>95.382999999999996</v>
      </c>
      <c r="AO172">
        <v>109.74299999999999</v>
      </c>
      <c r="AP172">
        <v>760.66899999999998</v>
      </c>
      <c r="AQ172">
        <v>186.745</v>
      </c>
      <c r="AT172">
        <v>39.962000000000003</v>
      </c>
      <c r="AV172">
        <v>70.67</v>
      </c>
      <c r="AW172">
        <v>718.09100000000001</v>
      </c>
      <c r="AX172">
        <v>626.76700000000005</v>
      </c>
      <c r="AZ172">
        <v>28378</v>
      </c>
      <c r="BA172">
        <v>21651.4</v>
      </c>
      <c r="BB172">
        <v>22197</v>
      </c>
      <c r="BC172">
        <v>74.7</v>
      </c>
      <c r="BE172">
        <v>1284296</v>
      </c>
      <c r="BG172">
        <v>75.13</v>
      </c>
    </row>
    <row r="173" spans="1:59" x14ac:dyDescent="0.25">
      <c r="B173" s="1">
        <v>33025</v>
      </c>
      <c r="C173">
        <v>253871</v>
      </c>
      <c r="D173">
        <v>248584</v>
      </c>
      <c r="E173">
        <v>47</v>
      </c>
      <c r="F173">
        <v>117.84121320249777</v>
      </c>
      <c r="G173">
        <v>117.97520661157026</v>
      </c>
      <c r="H173">
        <v>55.021000000000001</v>
      </c>
      <c r="I173">
        <v>16440</v>
      </c>
      <c r="J173">
        <v>22263</v>
      </c>
      <c r="K173">
        <v>45.3</v>
      </c>
      <c r="M173">
        <v>442740.45578665304</v>
      </c>
      <c r="N173">
        <v>447648</v>
      </c>
      <c r="O173">
        <v>39459.638344344152</v>
      </c>
      <c r="P173">
        <v>42894.2163359263</v>
      </c>
      <c r="R173">
        <v>584.09999600000003</v>
      </c>
      <c r="T173">
        <v>5519</v>
      </c>
      <c r="U173">
        <v>4959</v>
      </c>
      <c r="V173">
        <v>7.7</v>
      </c>
      <c r="X173" s="38">
        <v>111753.2</v>
      </c>
      <c r="Y173">
        <v>121845.8</v>
      </c>
      <c r="AA173" s="38"/>
      <c r="AC173">
        <v>19494.8</v>
      </c>
      <c r="AD173">
        <v>12331.5</v>
      </c>
      <c r="AF173">
        <v>10083.855</v>
      </c>
      <c r="AH173">
        <v>495.803</v>
      </c>
      <c r="AI173">
        <v>446.31400000000002</v>
      </c>
      <c r="AJ173">
        <v>22.707999999999998</v>
      </c>
      <c r="AK173">
        <v>82.653000000000006</v>
      </c>
      <c r="AN173">
        <v>92.992000000000004</v>
      </c>
      <c r="AO173">
        <v>109.539</v>
      </c>
      <c r="AP173">
        <v>757.154</v>
      </c>
      <c r="AQ173">
        <v>184.64699999999999</v>
      </c>
      <c r="AT173">
        <v>32.47</v>
      </c>
      <c r="AV173">
        <v>71.555999999999997</v>
      </c>
      <c r="AW173">
        <v>716.88699999999994</v>
      </c>
      <c r="AX173">
        <v>614.75900000000001</v>
      </c>
      <c r="AZ173">
        <v>28352.400000000001</v>
      </c>
      <c r="BA173">
        <v>21993.599999999999</v>
      </c>
      <c r="BB173">
        <v>22075.1</v>
      </c>
      <c r="BC173">
        <v>70.5</v>
      </c>
      <c r="BE173">
        <v>1302091</v>
      </c>
      <c r="BG173">
        <v>76.290000000000006</v>
      </c>
    </row>
    <row r="174" spans="1:59" x14ac:dyDescent="0.25">
      <c r="B174" s="1">
        <v>33117</v>
      </c>
      <c r="C174">
        <v>252550</v>
      </c>
      <c r="D174">
        <v>246382</v>
      </c>
      <c r="E174">
        <v>47.9</v>
      </c>
      <c r="F174">
        <v>118.76300921796015</v>
      </c>
      <c r="G174">
        <v>119.00826446280992</v>
      </c>
      <c r="H174">
        <v>55.7363</v>
      </c>
      <c r="I174">
        <v>16757</v>
      </c>
      <c r="J174">
        <v>23009</v>
      </c>
      <c r="K174">
        <v>46.5</v>
      </c>
      <c r="M174">
        <v>450164.06895389385</v>
      </c>
      <c r="N174">
        <v>455153.9</v>
      </c>
      <c r="O174">
        <v>38986.288214467859</v>
      </c>
      <c r="P174">
        <v>41856.199242353308</v>
      </c>
      <c r="R174">
        <v>589.93569100000002</v>
      </c>
      <c r="T174">
        <v>5618</v>
      </c>
      <c r="U174">
        <v>4985</v>
      </c>
      <c r="V174">
        <v>8.1</v>
      </c>
      <c r="X174" s="38">
        <v>115366.1</v>
      </c>
      <c r="Y174">
        <v>126163.7</v>
      </c>
      <c r="AA174" s="38"/>
      <c r="AC174">
        <v>20119.400000000001</v>
      </c>
      <c r="AD174">
        <v>12987.2</v>
      </c>
      <c r="AF174">
        <v>10090.569</v>
      </c>
      <c r="AH174">
        <v>506.28300000000002</v>
      </c>
      <c r="AI174">
        <v>448.03100000000001</v>
      </c>
      <c r="AJ174">
        <v>22.510999999999999</v>
      </c>
      <c r="AK174">
        <v>84.183999999999997</v>
      </c>
      <c r="AN174">
        <v>95.635000000000005</v>
      </c>
      <c r="AO174">
        <v>109.96899999999999</v>
      </c>
      <c r="AP174">
        <v>755.10900000000004</v>
      </c>
      <c r="AQ174">
        <v>185.077</v>
      </c>
      <c r="AT174">
        <v>40.689</v>
      </c>
      <c r="AV174">
        <v>72.149000000000001</v>
      </c>
      <c r="AW174">
        <v>713.99199999999996</v>
      </c>
      <c r="AX174">
        <v>630.10199999999998</v>
      </c>
      <c r="AZ174">
        <v>28610.6</v>
      </c>
      <c r="BA174">
        <v>21680</v>
      </c>
      <c r="BB174">
        <v>21587.8</v>
      </c>
      <c r="BC174">
        <v>73.8</v>
      </c>
      <c r="BE174">
        <v>1313922</v>
      </c>
      <c r="BG174">
        <v>79.260000000000005</v>
      </c>
    </row>
    <row r="175" spans="1:59" x14ac:dyDescent="0.25">
      <c r="B175" s="1">
        <v>33208</v>
      </c>
      <c r="C175">
        <v>253941</v>
      </c>
      <c r="D175">
        <v>247364</v>
      </c>
      <c r="E175">
        <v>47.6</v>
      </c>
      <c r="F175">
        <v>121.85548617305975</v>
      </c>
      <c r="G175">
        <v>121.900826446281</v>
      </c>
      <c r="H175">
        <v>56.739600000000003</v>
      </c>
      <c r="I175">
        <v>17174</v>
      </c>
      <c r="J175">
        <v>22010</v>
      </c>
      <c r="K175">
        <v>46</v>
      </c>
      <c r="M175">
        <v>449308.84861979494</v>
      </c>
      <c r="N175">
        <v>454289.2</v>
      </c>
      <c r="O175">
        <v>41124.664026639453</v>
      </c>
      <c r="P175">
        <v>44538.785586587117</v>
      </c>
      <c r="R175">
        <v>596.30190300000004</v>
      </c>
      <c r="T175">
        <v>5305</v>
      </c>
      <c r="U175">
        <v>4890</v>
      </c>
      <c r="V175">
        <v>8.9</v>
      </c>
      <c r="X175" s="38">
        <v>117711.8</v>
      </c>
      <c r="Y175">
        <v>128569.2</v>
      </c>
      <c r="AA175" s="38"/>
      <c r="AC175">
        <v>21057.599999999999</v>
      </c>
      <c r="AD175">
        <v>14602.2</v>
      </c>
      <c r="AF175">
        <v>9998.7039999999997</v>
      </c>
      <c r="AH175">
        <v>519.82000000000005</v>
      </c>
      <c r="AI175">
        <v>447.70499999999998</v>
      </c>
      <c r="AJ175">
        <v>23.254000000000001</v>
      </c>
      <c r="AK175">
        <v>83.602000000000004</v>
      </c>
      <c r="AN175">
        <v>101.212</v>
      </c>
      <c r="AO175">
        <v>111.188</v>
      </c>
      <c r="AP175">
        <v>740.65899999999999</v>
      </c>
      <c r="AQ175">
        <v>187.35499999999999</v>
      </c>
      <c r="AT175">
        <v>58.947000000000003</v>
      </c>
      <c r="AV175">
        <v>73.400000000000006</v>
      </c>
      <c r="AW175">
        <v>694.84400000000005</v>
      </c>
      <c r="AX175">
        <v>647.28200000000004</v>
      </c>
      <c r="AZ175">
        <v>32479.599999999999</v>
      </c>
      <c r="BA175">
        <v>23766.6</v>
      </c>
      <c r="BB175">
        <v>23269.599999999999</v>
      </c>
      <c r="BC175">
        <v>84.9</v>
      </c>
      <c r="BE175">
        <v>1375149</v>
      </c>
      <c r="BG175">
        <v>81.64</v>
      </c>
    </row>
    <row r="176" spans="1:59" x14ac:dyDescent="0.25">
      <c r="A176">
        <v>1991</v>
      </c>
      <c r="B176" s="1">
        <v>33298</v>
      </c>
      <c r="C176">
        <v>250751</v>
      </c>
      <c r="D176">
        <v>244853</v>
      </c>
      <c r="E176">
        <v>48.1</v>
      </c>
      <c r="F176">
        <v>121.61760333035978</v>
      </c>
      <c r="G176">
        <v>121.69421487603307</v>
      </c>
      <c r="H176">
        <v>57.1935</v>
      </c>
      <c r="I176">
        <v>16816</v>
      </c>
      <c r="J176">
        <v>21672</v>
      </c>
      <c r="K176">
        <v>46.4</v>
      </c>
      <c r="M176">
        <v>453223.75396091188</v>
      </c>
      <c r="N176">
        <v>458247.5</v>
      </c>
      <c r="O176">
        <v>38701.827552751121</v>
      </c>
      <c r="P176">
        <v>41008.543371648673</v>
      </c>
      <c r="R176">
        <v>600.01552700000002</v>
      </c>
      <c r="T176">
        <v>5265</v>
      </c>
      <c r="U176">
        <v>4837</v>
      </c>
      <c r="V176">
        <v>9.8000000000000007</v>
      </c>
      <c r="X176" s="38">
        <v>122126.2</v>
      </c>
      <c r="Y176">
        <v>133273.1</v>
      </c>
      <c r="AA176" s="38"/>
      <c r="AC176">
        <v>22337.1</v>
      </c>
      <c r="AD176">
        <v>15210.5</v>
      </c>
      <c r="AF176">
        <v>9951.9159999999993</v>
      </c>
      <c r="AH176">
        <v>496.96699999999998</v>
      </c>
      <c r="AI176">
        <v>439.67899999999997</v>
      </c>
      <c r="AJ176">
        <v>24.968</v>
      </c>
      <c r="AK176">
        <v>84.418000000000006</v>
      </c>
      <c r="AN176">
        <v>97.358999999999995</v>
      </c>
      <c r="AO176">
        <v>111.938</v>
      </c>
      <c r="AP176">
        <v>709.56799999999998</v>
      </c>
      <c r="AQ176">
        <v>188.46299999999999</v>
      </c>
      <c r="AT176">
        <v>41.701999999999998</v>
      </c>
      <c r="AV176">
        <v>73.638000000000005</v>
      </c>
      <c r="AW176">
        <v>686.92600000000004</v>
      </c>
      <c r="AX176">
        <v>620.31700000000001</v>
      </c>
      <c r="AZ176">
        <v>31235</v>
      </c>
      <c r="BA176">
        <v>23406</v>
      </c>
      <c r="BB176">
        <v>23902.7</v>
      </c>
      <c r="BC176">
        <v>80.5</v>
      </c>
      <c r="BE176">
        <v>1375046</v>
      </c>
      <c r="BG176">
        <v>79.59</v>
      </c>
    </row>
    <row r="177" spans="1:61" x14ac:dyDescent="0.25">
      <c r="B177" s="1">
        <v>33390</v>
      </c>
      <c r="C177">
        <v>250227</v>
      </c>
      <c r="D177">
        <v>243946</v>
      </c>
      <c r="E177">
        <v>47.7</v>
      </c>
      <c r="F177">
        <v>121.85548617305975</v>
      </c>
      <c r="G177">
        <v>122.10743801652893</v>
      </c>
      <c r="H177">
        <v>57.822600000000001</v>
      </c>
      <c r="I177">
        <v>16423</v>
      </c>
      <c r="J177">
        <v>21790</v>
      </c>
      <c r="K177">
        <v>46.2</v>
      </c>
      <c r="M177">
        <v>458600.85167155799</v>
      </c>
      <c r="N177">
        <v>463684.2</v>
      </c>
      <c r="O177">
        <v>38731.352648527463</v>
      </c>
      <c r="P177">
        <v>39686.983390378373</v>
      </c>
      <c r="R177">
        <v>600.54604500000005</v>
      </c>
      <c r="T177">
        <v>5129</v>
      </c>
      <c r="U177">
        <v>4626</v>
      </c>
      <c r="V177">
        <v>10.5</v>
      </c>
      <c r="X177" s="38">
        <v>124155.3</v>
      </c>
      <c r="Y177">
        <v>135544.5</v>
      </c>
      <c r="AA177" s="38"/>
      <c r="AC177">
        <v>23417.5</v>
      </c>
      <c r="AD177">
        <v>15389.1</v>
      </c>
      <c r="AF177">
        <v>10029.51</v>
      </c>
      <c r="AH177">
        <v>491.02300000000002</v>
      </c>
      <c r="AI177">
        <v>440.71</v>
      </c>
      <c r="AJ177">
        <v>25.786999999999999</v>
      </c>
      <c r="AK177">
        <v>83.073999999999998</v>
      </c>
      <c r="AN177">
        <v>94.629000000000005</v>
      </c>
      <c r="AO177">
        <v>110.59099999999999</v>
      </c>
      <c r="AP177">
        <v>681.75699999999995</v>
      </c>
      <c r="AQ177">
        <v>182.489</v>
      </c>
      <c r="AT177">
        <v>35.53</v>
      </c>
      <c r="AV177">
        <v>73.817999999999998</v>
      </c>
      <c r="AW177">
        <v>699.13499999999999</v>
      </c>
      <c r="AX177">
        <v>613.92100000000005</v>
      </c>
      <c r="AZ177">
        <v>30559.200000000001</v>
      </c>
      <c r="BA177">
        <v>24097.4</v>
      </c>
      <c r="BB177">
        <v>24220.2</v>
      </c>
      <c r="BC177">
        <v>75.7</v>
      </c>
      <c r="BE177">
        <v>1412016</v>
      </c>
      <c r="BG177">
        <v>78.88</v>
      </c>
    </row>
    <row r="178" spans="1:61" x14ac:dyDescent="0.25">
      <c r="B178" s="1">
        <v>33482</v>
      </c>
      <c r="C178">
        <v>251370</v>
      </c>
      <c r="D178">
        <v>245689</v>
      </c>
      <c r="E178">
        <v>48</v>
      </c>
      <c r="F178">
        <v>122.53939934582219</v>
      </c>
      <c r="G178">
        <v>122.93388429752066</v>
      </c>
      <c r="H178">
        <v>58.458599999999997</v>
      </c>
      <c r="I178">
        <v>16671</v>
      </c>
      <c r="J178">
        <v>22363</v>
      </c>
      <c r="K178">
        <v>46.3</v>
      </c>
      <c r="M178">
        <v>457585.60514333716</v>
      </c>
      <c r="N178">
        <v>462657.7</v>
      </c>
      <c r="O178">
        <v>39673.428495688575</v>
      </c>
      <c r="P178">
        <v>40199.021251567101</v>
      </c>
      <c r="R178">
        <v>602.66811600000005</v>
      </c>
      <c r="T178">
        <v>5093</v>
      </c>
      <c r="U178">
        <v>4632</v>
      </c>
      <c r="V178">
        <v>11.2</v>
      </c>
      <c r="X178" s="38">
        <v>126818.8</v>
      </c>
      <c r="Y178">
        <v>138631</v>
      </c>
      <c r="AA178" s="38"/>
      <c r="AC178">
        <v>24653</v>
      </c>
      <c r="AD178">
        <v>16038.5</v>
      </c>
      <c r="AF178">
        <v>10080.195</v>
      </c>
      <c r="AH178">
        <v>500.43599999999998</v>
      </c>
      <c r="AI178">
        <v>450.34800000000001</v>
      </c>
      <c r="AJ178">
        <v>26.571000000000002</v>
      </c>
      <c r="AK178">
        <v>82.337000000000003</v>
      </c>
      <c r="AN178">
        <v>92.781999999999996</v>
      </c>
      <c r="AO178">
        <v>109.06399999999999</v>
      </c>
      <c r="AP178">
        <v>646.68799999999999</v>
      </c>
      <c r="AQ178">
        <v>177.238</v>
      </c>
      <c r="AT178">
        <v>33.090000000000003</v>
      </c>
      <c r="AV178">
        <v>74.159000000000006</v>
      </c>
      <c r="AW178">
        <v>718.81</v>
      </c>
      <c r="AX178">
        <v>621.66899999999998</v>
      </c>
      <c r="AZ178">
        <v>30884.6</v>
      </c>
      <c r="BA178">
        <v>24407.599999999999</v>
      </c>
      <c r="BB178">
        <v>24258.400000000001</v>
      </c>
      <c r="BC178">
        <v>77.400000000000006</v>
      </c>
      <c r="BE178">
        <v>1438429</v>
      </c>
      <c r="BG178">
        <v>78.52</v>
      </c>
    </row>
    <row r="179" spans="1:61" x14ac:dyDescent="0.25">
      <c r="B179" s="1">
        <v>33573</v>
      </c>
      <c r="C179">
        <v>251546</v>
      </c>
      <c r="D179">
        <v>246441</v>
      </c>
      <c r="E179">
        <v>48.9</v>
      </c>
      <c r="F179">
        <v>123.69907820398454</v>
      </c>
      <c r="G179">
        <v>123.7603305785124</v>
      </c>
      <c r="H179">
        <v>58.867800000000003</v>
      </c>
      <c r="I179">
        <v>17349</v>
      </c>
      <c r="J179">
        <v>22993</v>
      </c>
      <c r="K179">
        <v>47.3</v>
      </c>
      <c r="M179">
        <v>460799.38212219812</v>
      </c>
      <c r="N179">
        <v>465907.1</v>
      </c>
      <c r="O179">
        <v>39719.316897557852</v>
      </c>
      <c r="P179">
        <v>39534.243367721472</v>
      </c>
      <c r="R179">
        <v>602.13759800000003</v>
      </c>
      <c r="T179">
        <v>5168</v>
      </c>
      <c r="U179">
        <v>4856</v>
      </c>
      <c r="V179">
        <v>11</v>
      </c>
      <c r="X179" s="38">
        <v>129993.8</v>
      </c>
      <c r="Y179">
        <v>142201</v>
      </c>
      <c r="AA179" s="38"/>
      <c r="AC179">
        <v>25149.5</v>
      </c>
      <c r="AD179">
        <v>16608.8</v>
      </c>
      <c r="AF179">
        <v>10115.329</v>
      </c>
      <c r="AH179">
        <v>514.45500000000004</v>
      </c>
      <c r="AI179">
        <v>465.185</v>
      </c>
      <c r="AJ179">
        <v>26.571000000000002</v>
      </c>
      <c r="AK179">
        <v>83.756</v>
      </c>
      <c r="AN179">
        <v>93.168000000000006</v>
      </c>
      <c r="AO179">
        <v>109.542</v>
      </c>
      <c r="AP179">
        <v>624.13</v>
      </c>
      <c r="AQ179">
        <v>177.989</v>
      </c>
      <c r="AT179">
        <v>33.106000000000002</v>
      </c>
      <c r="AV179">
        <v>74.731999999999999</v>
      </c>
      <c r="AW179">
        <v>734.68899999999996</v>
      </c>
      <c r="AX179">
        <v>638.27</v>
      </c>
      <c r="AZ179">
        <v>29331</v>
      </c>
      <c r="BA179">
        <v>23577.4</v>
      </c>
      <c r="BB179">
        <v>23138.9</v>
      </c>
      <c r="BC179">
        <v>90.5</v>
      </c>
      <c r="BE179">
        <v>1491628</v>
      </c>
      <c r="BG179">
        <v>76.709999999999994</v>
      </c>
    </row>
    <row r="180" spans="1:61" x14ac:dyDescent="0.25">
      <c r="A180">
        <v>1992</v>
      </c>
      <c r="B180" s="1">
        <v>33664</v>
      </c>
      <c r="C180">
        <v>253539</v>
      </c>
      <c r="D180">
        <v>247420</v>
      </c>
      <c r="E180">
        <v>48.4</v>
      </c>
      <c r="F180">
        <v>123.69907820398454</v>
      </c>
      <c r="G180">
        <v>123.7603305785124</v>
      </c>
      <c r="H180">
        <v>59.103299999999997</v>
      </c>
      <c r="I180">
        <v>17468</v>
      </c>
      <c r="J180">
        <v>22735</v>
      </c>
      <c r="K180">
        <v>46.8</v>
      </c>
      <c r="M180">
        <v>460942.69359023432</v>
      </c>
      <c r="N180">
        <v>466052</v>
      </c>
      <c r="O180">
        <v>39274.661840685076</v>
      </c>
      <c r="P180">
        <v>38082.803112151661</v>
      </c>
      <c r="R180">
        <v>604.79018699999995</v>
      </c>
      <c r="T180">
        <v>5570</v>
      </c>
      <c r="U180">
        <v>5281</v>
      </c>
      <c r="V180">
        <v>11</v>
      </c>
      <c r="X180" s="38">
        <v>132308.20000000001</v>
      </c>
      <c r="Y180">
        <v>144661.6</v>
      </c>
      <c r="AA180" s="38"/>
      <c r="AC180">
        <v>25300.799999999999</v>
      </c>
      <c r="AD180">
        <v>17082.599999999999</v>
      </c>
      <c r="AF180">
        <v>10236.434999999999</v>
      </c>
      <c r="AH180">
        <v>523.47</v>
      </c>
      <c r="AI180">
        <v>476.755</v>
      </c>
      <c r="AJ180">
        <v>28.1</v>
      </c>
      <c r="AK180">
        <v>86.231999999999999</v>
      </c>
      <c r="AN180">
        <v>93.489000000000004</v>
      </c>
      <c r="AO180">
        <v>110.357</v>
      </c>
      <c r="AP180">
        <v>610.51599999999996</v>
      </c>
      <c r="AQ180">
        <v>178.917</v>
      </c>
      <c r="AT180">
        <v>31.847000000000001</v>
      </c>
      <c r="AV180">
        <v>75.052000000000007</v>
      </c>
      <c r="AW180">
        <v>740.02599999999995</v>
      </c>
      <c r="AX180">
        <v>645.82299999999998</v>
      </c>
      <c r="AZ180">
        <v>28856.400000000001</v>
      </c>
      <c r="BA180">
        <v>24030.9</v>
      </c>
      <c r="BB180">
        <v>24544.9</v>
      </c>
      <c r="BC180">
        <v>85</v>
      </c>
      <c r="BE180">
        <v>1516624</v>
      </c>
      <c r="BG180">
        <v>74.97</v>
      </c>
    </row>
    <row r="181" spans="1:61" x14ac:dyDescent="0.25">
      <c r="B181" s="1">
        <v>33756</v>
      </c>
      <c r="C181">
        <v>255375</v>
      </c>
      <c r="D181">
        <v>249184</v>
      </c>
      <c r="E181">
        <v>48.3</v>
      </c>
      <c r="F181">
        <v>123.34225393993457</v>
      </c>
      <c r="G181">
        <v>123.55371900826447</v>
      </c>
      <c r="H181">
        <v>59.457900000000002</v>
      </c>
      <c r="I181">
        <v>17991</v>
      </c>
      <c r="J181">
        <v>23485</v>
      </c>
      <c r="K181">
        <v>47</v>
      </c>
      <c r="M181">
        <v>462556.70314639958</v>
      </c>
      <c r="N181">
        <v>467683.9</v>
      </c>
      <c r="O181">
        <v>39271.934623002926</v>
      </c>
      <c r="P181">
        <v>38577.721789592928</v>
      </c>
      <c r="R181">
        <v>606.38174000000004</v>
      </c>
      <c r="T181">
        <v>5500</v>
      </c>
      <c r="U181">
        <v>5399</v>
      </c>
      <c r="V181">
        <v>10.5</v>
      </c>
      <c r="X181" s="38">
        <v>133236.6</v>
      </c>
      <c r="Y181">
        <v>145750.70000000001</v>
      </c>
      <c r="AA181" s="38"/>
      <c r="AC181">
        <v>25167.3</v>
      </c>
      <c r="AD181">
        <v>17469.8</v>
      </c>
      <c r="AF181">
        <v>10347.429</v>
      </c>
      <c r="AH181">
        <v>537.88199999999995</v>
      </c>
      <c r="AI181">
        <v>487.53300000000002</v>
      </c>
      <c r="AJ181">
        <v>30.988</v>
      </c>
      <c r="AK181">
        <v>88.522000000000006</v>
      </c>
      <c r="AN181">
        <v>93.76</v>
      </c>
      <c r="AO181">
        <v>109.554</v>
      </c>
      <c r="AP181">
        <v>592.72900000000004</v>
      </c>
      <c r="AQ181">
        <v>175.953</v>
      </c>
      <c r="AT181">
        <v>35.268999999999998</v>
      </c>
      <c r="AV181">
        <v>75.075999999999993</v>
      </c>
      <c r="AW181">
        <v>752.19200000000001</v>
      </c>
      <c r="AX181">
        <v>658.95100000000002</v>
      </c>
      <c r="AZ181">
        <v>30657.5</v>
      </c>
      <c r="BA181">
        <v>24298.5</v>
      </c>
      <c r="BB181">
        <v>24430.9</v>
      </c>
      <c r="BC181">
        <v>79</v>
      </c>
      <c r="BE181">
        <v>1528924</v>
      </c>
      <c r="BG181">
        <v>76.64</v>
      </c>
    </row>
    <row r="182" spans="1:61" x14ac:dyDescent="0.25">
      <c r="B182" s="1">
        <v>33848</v>
      </c>
      <c r="C182">
        <v>257851</v>
      </c>
      <c r="D182">
        <v>251816</v>
      </c>
      <c r="E182">
        <v>48.7</v>
      </c>
      <c r="F182">
        <v>123.46119536128457</v>
      </c>
      <c r="G182">
        <v>123.7603305785124</v>
      </c>
      <c r="H182">
        <v>59.755200000000002</v>
      </c>
      <c r="I182">
        <v>19211</v>
      </c>
      <c r="J182">
        <v>24080</v>
      </c>
      <c r="K182">
        <v>47.8</v>
      </c>
      <c r="M182">
        <v>463100.97023308242</v>
      </c>
      <c r="N182">
        <v>468234.2</v>
      </c>
      <c r="O182">
        <v>38551.712005550871</v>
      </c>
      <c r="P182">
        <v>37981.420640737109</v>
      </c>
      <c r="R182">
        <v>608.50381000000004</v>
      </c>
      <c r="T182">
        <v>5582</v>
      </c>
      <c r="U182">
        <v>5474</v>
      </c>
      <c r="V182">
        <v>10.6</v>
      </c>
      <c r="X182" s="38">
        <v>133326.70000000001</v>
      </c>
      <c r="Y182">
        <v>145926.1</v>
      </c>
      <c r="AA182" s="38"/>
      <c r="AC182">
        <v>24333</v>
      </c>
      <c r="AD182">
        <v>17025.8</v>
      </c>
      <c r="AF182">
        <v>10449.673000000001</v>
      </c>
      <c r="AH182">
        <v>553.86</v>
      </c>
      <c r="AI182">
        <v>499.34899999999999</v>
      </c>
      <c r="AJ182">
        <v>33.502000000000002</v>
      </c>
      <c r="AK182">
        <v>92.944999999999993</v>
      </c>
      <c r="AN182">
        <v>94.623000000000005</v>
      </c>
      <c r="AO182">
        <v>110.34</v>
      </c>
      <c r="AP182">
        <v>575.85799999999995</v>
      </c>
      <c r="AQ182">
        <v>178.643</v>
      </c>
      <c r="AT182">
        <v>36.241999999999997</v>
      </c>
      <c r="AV182">
        <v>75.238</v>
      </c>
      <c r="AW182">
        <v>764.04899999999998</v>
      </c>
      <c r="AX182">
        <v>677.85299999999995</v>
      </c>
      <c r="AZ182">
        <v>31716.2</v>
      </c>
      <c r="BA182">
        <v>26006.3</v>
      </c>
      <c r="BB182">
        <v>25742.7</v>
      </c>
      <c r="BC182">
        <v>79.599999999999994</v>
      </c>
      <c r="BE182">
        <v>1562517</v>
      </c>
      <c r="BG182">
        <v>77.239999999999995</v>
      </c>
    </row>
    <row r="183" spans="1:61" x14ac:dyDescent="0.25">
      <c r="B183" s="1">
        <v>33939</v>
      </c>
      <c r="C183">
        <v>263251</v>
      </c>
      <c r="D183">
        <v>257434</v>
      </c>
      <c r="E183">
        <v>48.2</v>
      </c>
      <c r="F183">
        <v>124.02616711269698</v>
      </c>
      <c r="G183">
        <v>124.17355371900827</v>
      </c>
      <c r="H183">
        <v>60.054000000000002</v>
      </c>
      <c r="I183">
        <v>20123</v>
      </c>
      <c r="J183">
        <v>24606</v>
      </c>
      <c r="K183">
        <v>46.8</v>
      </c>
      <c r="M183">
        <v>460148.69464931311</v>
      </c>
      <c r="N183">
        <v>465249.2</v>
      </c>
      <c r="O183">
        <v>38125.673173725845</v>
      </c>
      <c r="P183">
        <v>36694.201537044035</v>
      </c>
      <c r="R183">
        <v>610.09536400000002</v>
      </c>
      <c r="S183">
        <v>699.615771</v>
      </c>
      <c r="T183">
        <v>5754</v>
      </c>
      <c r="U183">
        <v>5615</v>
      </c>
      <c r="V183">
        <v>10.6</v>
      </c>
      <c r="X183" s="38">
        <v>135407.5</v>
      </c>
      <c r="Y183">
        <v>148222.70000000001</v>
      </c>
      <c r="AA183" s="38"/>
      <c r="AC183">
        <v>25195</v>
      </c>
      <c r="AD183">
        <v>17010.8</v>
      </c>
      <c r="AF183">
        <v>10558.647999999999</v>
      </c>
      <c r="AH183">
        <v>564.495</v>
      </c>
      <c r="AI183">
        <v>509.75299999999999</v>
      </c>
      <c r="AJ183">
        <v>34.156999999999996</v>
      </c>
      <c r="AK183">
        <v>94.486999999999995</v>
      </c>
      <c r="AN183">
        <v>93.998000000000005</v>
      </c>
      <c r="AO183">
        <v>110.49</v>
      </c>
      <c r="AP183">
        <v>562.81600000000003</v>
      </c>
      <c r="AQ183">
        <v>177.83099999999999</v>
      </c>
      <c r="AT183">
        <v>33.445999999999998</v>
      </c>
      <c r="AV183">
        <v>75.236999999999995</v>
      </c>
      <c r="AW183">
        <v>782.33900000000006</v>
      </c>
      <c r="AX183">
        <v>688.53599999999994</v>
      </c>
      <c r="AZ183">
        <v>35798.9</v>
      </c>
      <c r="BA183">
        <v>28285.1</v>
      </c>
      <c r="BB183">
        <v>27831.200000000001</v>
      </c>
      <c r="BC183">
        <v>91.5</v>
      </c>
      <c r="BE183">
        <v>1584188</v>
      </c>
      <c r="BG183">
        <v>77.849999999999994</v>
      </c>
    </row>
    <row r="184" spans="1:61" x14ac:dyDescent="0.25">
      <c r="A184">
        <v>1993</v>
      </c>
      <c r="B184" s="1">
        <v>34029</v>
      </c>
      <c r="C184">
        <v>265076</v>
      </c>
      <c r="D184">
        <v>257843</v>
      </c>
      <c r="E184">
        <v>48.4</v>
      </c>
      <c r="F184">
        <v>125.18584597085936</v>
      </c>
      <c r="G184">
        <v>125.20661157024794</v>
      </c>
      <c r="H184">
        <v>60.354300000000002</v>
      </c>
      <c r="I184">
        <v>19765</v>
      </c>
      <c r="J184">
        <v>24228</v>
      </c>
      <c r="K184">
        <v>47</v>
      </c>
      <c r="M184">
        <v>465333.91917294025</v>
      </c>
      <c r="N184">
        <v>470491.9</v>
      </c>
      <c r="O184">
        <v>38339.107601024771</v>
      </c>
      <c r="P184">
        <v>36002.258481383586</v>
      </c>
      <c r="R184">
        <v>610.62588100000005</v>
      </c>
      <c r="S184">
        <v>701.71461799999997</v>
      </c>
      <c r="T184">
        <v>5637</v>
      </c>
      <c r="U184">
        <v>5481</v>
      </c>
      <c r="V184">
        <v>10.1</v>
      </c>
      <c r="X184" s="38">
        <v>138103</v>
      </c>
      <c r="Y184">
        <v>151302</v>
      </c>
      <c r="AA184" s="38"/>
      <c r="AC184">
        <v>25392.7</v>
      </c>
      <c r="AD184">
        <v>17448.599999999999</v>
      </c>
      <c r="AF184">
        <v>10576.275</v>
      </c>
      <c r="AH184">
        <v>575.86500000000001</v>
      </c>
      <c r="AI184">
        <v>519.80499999999995</v>
      </c>
      <c r="AJ184">
        <v>35.832999999999998</v>
      </c>
      <c r="AK184">
        <v>97.037999999999997</v>
      </c>
      <c r="AN184">
        <v>93.343000000000004</v>
      </c>
      <c r="AO184">
        <v>109.37</v>
      </c>
      <c r="AP184">
        <v>554.23599999999999</v>
      </c>
      <c r="AQ184">
        <v>174.92699999999999</v>
      </c>
      <c r="AT184">
        <v>34.256</v>
      </c>
      <c r="AV184">
        <v>75.415000000000006</v>
      </c>
      <c r="AW184">
        <v>799.27800000000002</v>
      </c>
      <c r="AX184">
        <v>699.31</v>
      </c>
      <c r="AZ184">
        <v>34225.4</v>
      </c>
      <c r="BA184">
        <v>28152</v>
      </c>
      <c r="BB184">
        <v>28800.6</v>
      </c>
      <c r="BC184">
        <v>85.4</v>
      </c>
      <c r="BE184">
        <v>1616512</v>
      </c>
      <c r="BG184">
        <v>78.44</v>
      </c>
      <c r="BI184">
        <v>1067301</v>
      </c>
    </row>
    <row r="185" spans="1:61" x14ac:dyDescent="0.25">
      <c r="B185" s="1">
        <v>34121</v>
      </c>
      <c r="C185">
        <v>266590</v>
      </c>
      <c r="D185">
        <v>260909</v>
      </c>
      <c r="E185">
        <v>48.3</v>
      </c>
      <c r="F185">
        <v>125.63187630092179</v>
      </c>
      <c r="G185">
        <v>125.82644628099173</v>
      </c>
      <c r="H185">
        <v>60.7164</v>
      </c>
      <c r="I185">
        <v>20314</v>
      </c>
      <c r="J185">
        <v>24702</v>
      </c>
      <c r="K185">
        <v>46.9</v>
      </c>
      <c r="M185">
        <v>462387.67671515455</v>
      </c>
      <c r="N185">
        <v>467513</v>
      </c>
      <c r="O185">
        <v>37851.528509328557</v>
      </c>
      <c r="P185">
        <v>34123.761222868365</v>
      </c>
      <c r="R185">
        <v>614.33950500000003</v>
      </c>
      <c r="S185">
        <v>703.81346599999995</v>
      </c>
      <c r="T185">
        <v>5877</v>
      </c>
      <c r="U185">
        <v>5653</v>
      </c>
      <c r="V185">
        <v>10.199999999999999</v>
      </c>
      <c r="X185" s="38">
        <v>141645.79999999999</v>
      </c>
      <c r="Y185">
        <v>155120.79999999999</v>
      </c>
      <c r="AA185" s="38"/>
      <c r="AC185">
        <v>26027</v>
      </c>
      <c r="AD185">
        <v>18327.3</v>
      </c>
      <c r="AF185">
        <v>10637.847</v>
      </c>
      <c r="AH185">
        <v>590.14499999999998</v>
      </c>
      <c r="AI185">
        <v>535.35500000000002</v>
      </c>
      <c r="AJ185">
        <v>37.664999999999999</v>
      </c>
      <c r="AK185">
        <v>102.751</v>
      </c>
      <c r="AN185">
        <v>93.528999999999996</v>
      </c>
      <c r="AO185">
        <v>109.79600000000001</v>
      </c>
      <c r="AP185">
        <v>533.92700000000002</v>
      </c>
      <c r="AQ185">
        <v>176.13</v>
      </c>
      <c r="AT185">
        <v>33.731999999999999</v>
      </c>
      <c r="AV185">
        <v>76.367999999999995</v>
      </c>
      <c r="AW185">
        <v>815.79200000000003</v>
      </c>
      <c r="AX185">
        <v>716.28099999999995</v>
      </c>
      <c r="AZ185">
        <v>37591.599999999999</v>
      </c>
      <c r="BA185">
        <v>29972</v>
      </c>
      <c r="BB185">
        <v>30133.5</v>
      </c>
      <c r="BC185">
        <v>78.7</v>
      </c>
      <c r="BE185">
        <v>1639302</v>
      </c>
      <c r="BF185">
        <v>1.47</v>
      </c>
      <c r="BG185">
        <v>81.11</v>
      </c>
      <c r="BI185">
        <v>1039924</v>
      </c>
    </row>
    <row r="186" spans="1:61" x14ac:dyDescent="0.25">
      <c r="B186" s="1">
        <v>34213</v>
      </c>
      <c r="C186">
        <v>266912</v>
      </c>
      <c r="D186">
        <v>260985</v>
      </c>
      <c r="E186">
        <v>48.4</v>
      </c>
      <c r="F186">
        <v>126.22658340767173</v>
      </c>
      <c r="G186">
        <v>126.44628099173553</v>
      </c>
      <c r="H186">
        <v>61.02</v>
      </c>
      <c r="I186">
        <v>21417</v>
      </c>
      <c r="J186">
        <v>25387</v>
      </c>
      <c r="K186">
        <v>47.3</v>
      </c>
      <c r="M186">
        <v>459068.36948343331</v>
      </c>
      <c r="N186">
        <v>464156.9</v>
      </c>
      <c r="O186">
        <v>38231.797513966143</v>
      </c>
      <c r="P186">
        <v>33210.396389396577</v>
      </c>
      <c r="R186">
        <v>617.52261199999998</v>
      </c>
      <c r="S186">
        <v>705.21269700000005</v>
      </c>
      <c r="T186">
        <v>5951</v>
      </c>
      <c r="U186">
        <v>5728</v>
      </c>
      <c r="V186">
        <v>9.5</v>
      </c>
      <c r="X186" s="38">
        <v>144257.29999999999</v>
      </c>
      <c r="Y186">
        <v>157958.29999999999</v>
      </c>
      <c r="AA186" s="38"/>
      <c r="AC186">
        <v>27103.3</v>
      </c>
      <c r="AD186">
        <v>18760</v>
      </c>
      <c r="AF186">
        <v>10688.606</v>
      </c>
      <c r="AH186">
        <v>592.10900000000004</v>
      </c>
      <c r="AI186">
        <v>544.36699999999996</v>
      </c>
      <c r="AJ186">
        <v>39.119999999999997</v>
      </c>
      <c r="AK186">
        <v>104.96599999999999</v>
      </c>
      <c r="AN186">
        <v>92.668999999999997</v>
      </c>
      <c r="AO186">
        <v>109.973</v>
      </c>
      <c r="AP186">
        <v>519.12900000000002</v>
      </c>
      <c r="AQ186">
        <v>178.142</v>
      </c>
      <c r="AT186">
        <v>29.805</v>
      </c>
      <c r="AV186">
        <v>76.481999999999999</v>
      </c>
      <c r="AW186">
        <v>826.53499999999997</v>
      </c>
      <c r="AX186">
        <v>719.25099999999998</v>
      </c>
      <c r="AZ186">
        <v>37973.1</v>
      </c>
      <c r="BA186">
        <v>31581.5</v>
      </c>
      <c r="BB186">
        <v>31192.5</v>
      </c>
      <c r="BC186">
        <v>79.599999999999994</v>
      </c>
      <c r="BE186">
        <v>1673943</v>
      </c>
      <c r="BF186">
        <v>1.45</v>
      </c>
      <c r="BG186">
        <v>81.849999999999994</v>
      </c>
      <c r="BI186">
        <v>1086494</v>
      </c>
    </row>
    <row r="187" spans="1:61" x14ac:dyDescent="0.25">
      <c r="B187" s="1">
        <v>34304</v>
      </c>
      <c r="C187">
        <v>271795</v>
      </c>
      <c r="D187">
        <v>264934</v>
      </c>
      <c r="E187">
        <v>48.2</v>
      </c>
      <c r="F187">
        <v>126.46446625037169</v>
      </c>
      <c r="G187">
        <v>126.44628099173553</v>
      </c>
      <c r="H187">
        <v>61.386099999999999</v>
      </c>
      <c r="I187">
        <v>21535</v>
      </c>
      <c r="J187">
        <v>25487</v>
      </c>
      <c r="K187">
        <v>46.8</v>
      </c>
      <c r="M187">
        <v>461960.51161477604</v>
      </c>
      <c r="N187">
        <v>467081.1</v>
      </c>
      <c r="O187">
        <v>38805.46182467293</v>
      </c>
      <c r="P187">
        <v>33428.84537482063</v>
      </c>
      <c r="R187">
        <v>618.58364700000004</v>
      </c>
      <c r="S187">
        <v>706.61192900000003</v>
      </c>
      <c r="T187">
        <v>6115</v>
      </c>
      <c r="U187">
        <v>5725</v>
      </c>
      <c r="V187">
        <v>9.4</v>
      </c>
      <c r="X187" s="38">
        <v>147017.9</v>
      </c>
      <c r="Y187">
        <v>161068.4</v>
      </c>
      <c r="AA187" s="38"/>
      <c r="AC187">
        <v>28524</v>
      </c>
      <c r="AD187">
        <v>18939.5</v>
      </c>
      <c r="AF187">
        <v>10833.986999999999</v>
      </c>
      <c r="AH187">
        <v>612.92399999999998</v>
      </c>
      <c r="AI187">
        <v>565.58799999999997</v>
      </c>
      <c r="AJ187">
        <v>39.53</v>
      </c>
      <c r="AK187">
        <v>110.53400000000001</v>
      </c>
      <c r="AN187">
        <v>92.13</v>
      </c>
      <c r="AO187">
        <v>110.246</v>
      </c>
      <c r="AP187">
        <v>501.48899999999998</v>
      </c>
      <c r="AQ187">
        <v>178.33699999999999</v>
      </c>
      <c r="AT187">
        <v>26.856999999999999</v>
      </c>
      <c r="AV187">
        <v>76.435000000000002</v>
      </c>
      <c r="AW187">
        <v>859.74</v>
      </c>
      <c r="AX187">
        <v>745.04899999999998</v>
      </c>
      <c r="AZ187">
        <v>38823.5</v>
      </c>
      <c r="BA187">
        <v>31950</v>
      </c>
      <c r="BB187">
        <v>31377.4</v>
      </c>
      <c r="BC187">
        <v>92</v>
      </c>
      <c r="BE187">
        <v>1684478</v>
      </c>
      <c r="BF187">
        <v>1.4466666699999999</v>
      </c>
      <c r="BG187">
        <v>81.11</v>
      </c>
      <c r="BI187">
        <v>1147308</v>
      </c>
    </row>
    <row r="188" spans="1:61" x14ac:dyDescent="0.25">
      <c r="A188">
        <v>1994</v>
      </c>
      <c r="B188" s="1">
        <v>34394</v>
      </c>
      <c r="C188">
        <v>276328</v>
      </c>
      <c r="D188">
        <v>269400</v>
      </c>
      <c r="E188">
        <v>48.5</v>
      </c>
      <c r="F188">
        <v>126.91049658043411</v>
      </c>
      <c r="G188">
        <v>127.06611570247934</v>
      </c>
      <c r="H188">
        <v>61.692999999999998</v>
      </c>
      <c r="I188">
        <v>21264</v>
      </c>
      <c r="J188">
        <v>26462</v>
      </c>
      <c r="K188">
        <v>47.2</v>
      </c>
      <c r="M188">
        <v>465065</v>
      </c>
      <c r="N188">
        <v>470220</v>
      </c>
      <c r="O188">
        <v>39988.6</v>
      </c>
      <c r="P188">
        <v>33933.4</v>
      </c>
      <c r="R188">
        <v>618.58364700000004</v>
      </c>
      <c r="S188">
        <v>708.71077600000001</v>
      </c>
      <c r="T188">
        <v>6145</v>
      </c>
      <c r="U188">
        <v>5691</v>
      </c>
      <c r="V188">
        <v>9.3000000000000007</v>
      </c>
      <c r="X188" s="38">
        <v>151306.20000000001</v>
      </c>
      <c r="Y188">
        <v>165850.70000000001</v>
      </c>
      <c r="AA188" s="38"/>
      <c r="AC188">
        <v>30635.8</v>
      </c>
      <c r="AD188">
        <v>20898.599999999999</v>
      </c>
      <c r="AF188">
        <v>10939.116</v>
      </c>
      <c r="AH188">
        <v>627.22299999999996</v>
      </c>
      <c r="AI188">
        <v>581.41999999999996</v>
      </c>
      <c r="AJ188">
        <v>41.997999999999998</v>
      </c>
      <c r="AK188">
        <v>117.791</v>
      </c>
      <c r="AN188">
        <v>92.043000000000006</v>
      </c>
      <c r="AO188">
        <v>110.29</v>
      </c>
      <c r="AP188">
        <v>494.94799999999998</v>
      </c>
      <c r="AQ188">
        <v>177.31</v>
      </c>
      <c r="AT188">
        <v>26.329000000000001</v>
      </c>
      <c r="AV188">
        <v>75.727000000000004</v>
      </c>
      <c r="AW188">
        <v>879.77</v>
      </c>
      <c r="AX188">
        <v>761.827</v>
      </c>
      <c r="AZ188">
        <v>37307.9</v>
      </c>
      <c r="BA188">
        <v>30314</v>
      </c>
      <c r="BB188">
        <v>31175.4</v>
      </c>
      <c r="BC188">
        <v>86.1</v>
      </c>
      <c r="BE188">
        <v>1715888</v>
      </c>
      <c r="BF188">
        <v>1.57666667</v>
      </c>
      <c r="BG188">
        <v>80.17</v>
      </c>
      <c r="BI188">
        <v>1179517</v>
      </c>
    </row>
    <row r="189" spans="1:61" x14ac:dyDescent="0.25">
      <c r="B189" s="1">
        <v>34486</v>
      </c>
      <c r="C189">
        <v>279621</v>
      </c>
      <c r="D189">
        <v>273434</v>
      </c>
      <c r="E189">
        <v>49</v>
      </c>
      <c r="F189">
        <v>127.83229259589652</v>
      </c>
      <c r="G189">
        <v>127.89256198347107</v>
      </c>
      <c r="H189">
        <v>62.063200000000002</v>
      </c>
      <c r="I189">
        <v>22087</v>
      </c>
      <c r="J189">
        <v>27602</v>
      </c>
      <c r="K189">
        <v>47.6</v>
      </c>
      <c r="M189">
        <v>461497.8</v>
      </c>
      <c r="N189">
        <v>470235.4</v>
      </c>
      <c r="O189">
        <v>40760</v>
      </c>
      <c r="P189">
        <v>35524.199999999997</v>
      </c>
      <c r="R189">
        <v>621.05798100000004</v>
      </c>
      <c r="S189">
        <v>710.11000799999999</v>
      </c>
      <c r="T189">
        <v>6588</v>
      </c>
      <c r="U189">
        <v>6112</v>
      </c>
      <c r="V189">
        <v>8.5</v>
      </c>
      <c r="X189" s="38">
        <v>153774.9</v>
      </c>
      <c r="Y189">
        <v>168612.4</v>
      </c>
      <c r="AA189" s="38"/>
      <c r="AC189">
        <v>32083.599999999999</v>
      </c>
      <c r="AD189">
        <v>22509.8</v>
      </c>
      <c r="AF189">
        <v>11087.361000000001</v>
      </c>
      <c r="AH189">
        <v>662.02200000000005</v>
      </c>
      <c r="AI189">
        <v>612.85299999999995</v>
      </c>
      <c r="AJ189">
        <v>45.05</v>
      </c>
      <c r="AK189">
        <v>123.081</v>
      </c>
      <c r="AN189">
        <v>93.049000000000007</v>
      </c>
      <c r="AO189">
        <v>110.81100000000001</v>
      </c>
      <c r="AP189">
        <v>488.09199999999998</v>
      </c>
      <c r="AQ189">
        <v>178.03700000000001</v>
      </c>
      <c r="AT189">
        <v>28.713000000000001</v>
      </c>
      <c r="AV189">
        <v>76.284000000000006</v>
      </c>
      <c r="AW189">
        <v>912.55</v>
      </c>
      <c r="AX189">
        <v>797.56</v>
      </c>
      <c r="AZ189">
        <v>42784.3</v>
      </c>
      <c r="BA189">
        <v>35868.400000000001</v>
      </c>
      <c r="BB189">
        <v>36025.5</v>
      </c>
      <c r="BC189">
        <v>80.400000000000006</v>
      </c>
      <c r="BE189">
        <v>1770906</v>
      </c>
      <c r="BF189">
        <v>1.54666667</v>
      </c>
      <c r="BG189">
        <v>83.63</v>
      </c>
      <c r="BI189">
        <v>1146232</v>
      </c>
    </row>
    <row r="190" spans="1:61" x14ac:dyDescent="0.25">
      <c r="B190" s="1">
        <v>34578</v>
      </c>
      <c r="C190">
        <v>281753</v>
      </c>
      <c r="D190">
        <v>276380</v>
      </c>
      <c r="E190">
        <v>48.4</v>
      </c>
      <c r="F190">
        <v>128.63514719000889</v>
      </c>
      <c r="G190">
        <v>128.71900826446281</v>
      </c>
      <c r="H190">
        <v>62.435600000000001</v>
      </c>
      <c r="I190">
        <v>23515</v>
      </c>
      <c r="J190">
        <v>29396</v>
      </c>
      <c r="K190">
        <v>47.2</v>
      </c>
      <c r="M190">
        <v>466136.4</v>
      </c>
      <c r="N190">
        <v>474627.6</v>
      </c>
      <c r="O190">
        <v>41988.4</v>
      </c>
      <c r="P190">
        <v>36487.199999999997</v>
      </c>
      <c r="R190">
        <v>628.48098500000003</v>
      </c>
      <c r="S190">
        <v>713.60808599999996</v>
      </c>
      <c r="T190">
        <v>6850</v>
      </c>
      <c r="U190">
        <v>6339</v>
      </c>
      <c r="V190">
        <v>8</v>
      </c>
      <c r="X190" s="38">
        <v>156361.70000000001</v>
      </c>
      <c r="Y190">
        <v>171330.8</v>
      </c>
      <c r="AA190" s="38"/>
      <c r="AC190">
        <v>34105.9</v>
      </c>
      <c r="AD190">
        <v>24020.5</v>
      </c>
      <c r="AF190">
        <v>11152.175999999999</v>
      </c>
      <c r="AH190">
        <v>695.66</v>
      </c>
      <c r="AI190">
        <v>637.13099999999997</v>
      </c>
      <c r="AJ190">
        <v>46.973999999999997</v>
      </c>
      <c r="AK190">
        <v>131.82900000000001</v>
      </c>
      <c r="AN190">
        <v>94.507000000000005</v>
      </c>
      <c r="AO190">
        <v>111.727</v>
      </c>
      <c r="AP190">
        <v>474.92399999999998</v>
      </c>
      <c r="AQ190">
        <v>179.12799999999999</v>
      </c>
      <c r="AT190">
        <v>31.736000000000001</v>
      </c>
      <c r="AV190">
        <v>76.69</v>
      </c>
      <c r="AW190">
        <v>938.21100000000001</v>
      </c>
      <c r="AX190">
        <v>833.75099999999998</v>
      </c>
      <c r="AZ190">
        <v>44121.599999999999</v>
      </c>
      <c r="BA190">
        <v>37494.5</v>
      </c>
      <c r="BB190">
        <v>36970.300000000003</v>
      </c>
      <c r="BC190">
        <v>81.099999999999994</v>
      </c>
      <c r="BE190">
        <v>1794705</v>
      </c>
      <c r="BF190">
        <v>1.54666667</v>
      </c>
      <c r="BG190">
        <v>85.59</v>
      </c>
      <c r="BI190">
        <v>1135828</v>
      </c>
    </row>
    <row r="191" spans="1:61" x14ac:dyDescent="0.25">
      <c r="B191" s="1">
        <v>34669</v>
      </c>
      <c r="C191">
        <v>284861</v>
      </c>
      <c r="D191">
        <v>280236</v>
      </c>
      <c r="E191">
        <v>48.5</v>
      </c>
      <c r="F191">
        <v>129.67588462682127</v>
      </c>
      <c r="G191">
        <v>129.95867768595042</v>
      </c>
      <c r="H191">
        <v>62.747799999999998</v>
      </c>
      <c r="I191">
        <v>24022</v>
      </c>
      <c r="J191">
        <v>30603</v>
      </c>
      <c r="K191">
        <v>46.9</v>
      </c>
      <c r="M191">
        <v>464395.6</v>
      </c>
      <c r="N191">
        <v>471056.6</v>
      </c>
      <c r="O191">
        <v>42414.6</v>
      </c>
      <c r="P191">
        <v>36525.199999999997</v>
      </c>
      <c r="R191">
        <v>635.90398900000002</v>
      </c>
      <c r="S191">
        <v>715.00731800000005</v>
      </c>
      <c r="T191">
        <v>6933</v>
      </c>
      <c r="U191">
        <v>6390</v>
      </c>
      <c r="V191">
        <v>7.6</v>
      </c>
      <c r="X191" s="38">
        <v>162507.4</v>
      </c>
      <c r="Y191">
        <v>178271.7</v>
      </c>
      <c r="AA191" s="38"/>
      <c r="AC191">
        <v>37805.4</v>
      </c>
      <c r="AD191">
        <v>25874.400000000001</v>
      </c>
      <c r="AF191">
        <v>11279.932000000001</v>
      </c>
      <c r="AH191">
        <v>722.34400000000005</v>
      </c>
      <c r="AI191">
        <v>670.74300000000005</v>
      </c>
      <c r="AJ191">
        <v>50.621000000000002</v>
      </c>
      <c r="AK191">
        <v>137.52699999999999</v>
      </c>
      <c r="AN191">
        <v>94.78</v>
      </c>
      <c r="AO191">
        <v>112.771</v>
      </c>
      <c r="AP191">
        <v>464.35599999999999</v>
      </c>
      <c r="AQ191">
        <v>179.291</v>
      </c>
      <c r="AT191">
        <v>29.498999999999999</v>
      </c>
      <c r="AV191">
        <v>76.471999999999994</v>
      </c>
      <c r="AW191">
        <v>964.60900000000004</v>
      </c>
      <c r="AX191">
        <v>860.55899999999997</v>
      </c>
      <c r="AZ191">
        <v>44645.4</v>
      </c>
      <c r="BA191">
        <v>38008.1</v>
      </c>
      <c r="BB191">
        <v>37257.4</v>
      </c>
      <c r="BC191">
        <v>95</v>
      </c>
      <c r="BE191">
        <v>1829074</v>
      </c>
      <c r="BF191">
        <v>1.57</v>
      </c>
      <c r="BG191">
        <v>85.92</v>
      </c>
      <c r="BI191">
        <v>1226603</v>
      </c>
    </row>
    <row r="192" spans="1:61" x14ac:dyDescent="0.25">
      <c r="A192">
        <v>1995</v>
      </c>
      <c r="B192" s="1">
        <v>34759</v>
      </c>
      <c r="C192">
        <v>284635</v>
      </c>
      <c r="D192">
        <v>280399</v>
      </c>
      <c r="E192">
        <v>49.8</v>
      </c>
      <c r="F192">
        <v>131.84656556645854</v>
      </c>
      <c r="G192">
        <v>132.02479338842977</v>
      </c>
      <c r="H192">
        <v>63.061500000000002</v>
      </c>
      <c r="I192">
        <v>25107</v>
      </c>
      <c r="J192">
        <v>31260</v>
      </c>
      <c r="K192">
        <v>47.8</v>
      </c>
      <c r="M192">
        <v>468895.6</v>
      </c>
      <c r="N192">
        <v>475399.4</v>
      </c>
      <c r="O192">
        <v>43802.400000000001</v>
      </c>
      <c r="P192">
        <v>37246.300000000003</v>
      </c>
      <c r="R192">
        <v>643.32699300000002</v>
      </c>
      <c r="S192">
        <v>717.80578100000002</v>
      </c>
      <c r="T192">
        <v>7165</v>
      </c>
      <c r="U192">
        <v>6579</v>
      </c>
      <c r="V192">
        <v>6.8</v>
      </c>
      <c r="X192" s="38">
        <v>165904.6</v>
      </c>
      <c r="Y192">
        <v>182209.4</v>
      </c>
      <c r="AA192" s="38"/>
      <c r="AC192">
        <v>39428.300000000003</v>
      </c>
      <c r="AD192">
        <v>27794.7</v>
      </c>
      <c r="AF192">
        <v>11319.950999999999</v>
      </c>
      <c r="AH192">
        <v>745.46400000000006</v>
      </c>
      <c r="AI192">
        <v>688.40800000000002</v>
      </c>
      <c r="AJ192">
        <v>50.488</v>
      </c>
      <c r="AK192">
        <v>145.05699999999999</v>
      </c>
      <c r="AN192">
        <v>95.94</v>
      </c>
      <c r="AO192">
        <v>113.303</v>
      </c>
      <c r="AP192">
        <v>455.94799999999998</v>
      </c>
      <c r="AQ192">
        <v>178.89599999999999</v>
      </c>
      <c r="AT192">
        <v>32.814999999999998</v>
      </c>
      <c r="AV192">
        <v>77.125</v>
      </c>
      <c r="AW192">
        <v>985.774</v>
      </c>
      <c r="AX192">
        <v>886.899</v>
      </c>
      <c r="AZ192">
        <v>45677.5</v>
      </c>
      <c r="BA192">
        <v>38441</v>
      </c>
      <c r="BB192">
        <v>39672.400000000001</v>
      </c>
      <c r="BC192">
        <v>91.2</v>
      </c>
      <c r="BE192">
        <v>1848853</v>
      </c>
      <c r="BF192">
        <v>1.6266666700000001</v>
      </c>
      <c r="BG192">
        <v>89.27</v>
      </c>
      <c r="BI192">
        <v>1265610</v>
      </c>
    </row>
    <row r="193" spans="1:61" x14ac:dyDescent="0.25">
      <c r="B193" s="1">
        <v>34851</v>
      </c>
      <c r="C193">
        <v>285991</v>
      </c>
      <c r="D193">
        <v>280577</v>
      </c>
      <c r="E193">
        <v>49.9</v>
      </c>
      <c r="F193">
        <v>133.57121617603329</v>
      </c>
      <c r="G193">
        <v>133.67768595041323</v>
      </c>
      <c r="H193">
        <v>63.629100000000001</v>
      </c>
      <c r="I193">
        <v>25802</v>
      </c>
      <c r="J193">
        <v>30828</v>
      </c>
      <c r="K193">
        <v>48.5</v>
      </c>
      <c r="M193">
        <v>473156</v>
      </c>
      <c r="N193">
        <v>479074</v>
      </c>
      <c r="O193">
        <v>45134.6</v>
      </c>
      <c r="P193">
        <v>36671.300000000003</v>
      </c>
      <c r="R193">
        <v>649.51283000000001</v>
      </c>
      <c r="S193">
        <v>719.904628</v>
      </c>
      <c r="T193">
        <v>7087</v>
      </c>
      <c r="U193">
        <v>6433</v>
      </c>
      <c r="V193">
        <v>6.4</v>
      </c>
      <c r="X193" s="38">
        <v>169258.9</v>
      </c>
      <c r="Y193">
        <v>185683.6</v>
      </c>
      <c r="AA193" s="38"/>
      <c r="AC193">
        <v>41300.800000000003</v>
      </c>
      <c r="AD193">
        <v>29923.7</v>
      </c>
      <c r="AF193">
        <v>11353.721</v>
      </c>
      <c r="AH193">
        <v>764.255</v>
      </c>
      <c r="AI193">
        <v>707.40300000000002</v>
      </c>
      <c r="AJ193">
        <v>53.765999999999998</v>
      </c>
      <c r="AK193">
        <v>155.428</v>
      </c>
      <c r="AN193">
        <v>97.001000000000005</v>
      </c>
      <c r="AO193">
        <v>114.288</v>
      </c>
      <c r="AP193">
        <v>445.61399999999998</v>
      </c>
      <c r="AQ193">
        <v>181.11500000000001</v>
      </c>
      <c r="AT193">
        <v>34.167000000000002</v>
      </c>
      <c r="AV193">
        <v>77.433000000000007</v>
      </c>
      <c r="AW193">
        <v>995.13599999999997</v>
      </c>
      <c r="AX193">
        <v>908.34299999999996</v>
      </c>
      <c r="AZ193">
        <v>50234.1</v>
      </c>
      <c r="BA193">
        <v>42453.7</v>
      </c>
      <c r="BB193">
        <v>42628.5</v>
      </c>
      <c r="BC193">
        <v>82.9</v>
      </c>
      <c r="BE193">
        <v>1893573</v>
      </c>
      <c r="BF193">
        <v>1.72666667</v>
      </c>
      <c r="BG193">
        <v>91.8</v>
      </c>
      <c r="BI193">
        <v>1256367</v>
      </c>
    </row>
    <row r="194" spans="1:61" x14ac:dyDescent="0.25">
      <c r="B194" s="1">
        <v>34943</v>
      </c>
      <c r="C194">
        <v>292600</v>
      </c>
      <c r="D194">
        <v>286189</v>
      </c>
      <c r="E194">
        <v>49.9</v>
      </c>
      <c r="F194">
        <v>135.1769253642581</v>
      </c>
      <c r="G194">
        <v>135.3305785123967</v>
      </c>
      <c r="H194">
        <v>64.2654</v>
      </c>
      <c r="I194">
        <v>25430</v>
      </c>
      <c r="J194">
        <v>30737</v>
      </c>
      <c r="K194">
        <v>49</v>
      </c>
      <c r="M194">
        <v>478593</v>
      </c>
      <c r="N194">
        <v>483686.7</v>
      </c>
      <c r="O194">
        <v>47649.5</v>
      </c>
      <c r="P194">
        <v>40549.800000000003</v>
      </c>
      <c r="R194">
        <v>650.74999700000001</v>
      </c>
      <c r="S194">
        <v>724.10232299999996</v>
      </c>
      <c r="T194">
        <v>7251</v>
      </c>
      <c r="U194">
        <v>6606</v>
      </c>
      <c r="V194">
        <v>6.2</v>
      </c>
      <c r="X194" s="38">
        <v>172772.5</v>
      </c>
      <c r="Y194">
        <v>189589.1</v>
      </c>
      <c r="AA194" s="38"/>
      <c r="AC194">
        <v>42500.2</v>
      </c>
      <c r="AD194">
        <v>30958.1</v>
      </c>
      <c r="AF194">
        <v>11450.31</v>
      </c>
      <c r="AH194">
        <v>759.71900000000005</v>
      </c>
      <c r="AI194">
        <v>704.49199999999996</v>
      </c>
      <c r="AJ194">
        <v>58.368000000000002</v>
      </c>
      <c r="AK194">
        <v>160.27600000000001</v>
      </c>
      <c r="AN194">
        <v>96.206999999999994</v>
      </c>
      <c r="AO194">
        <v>114.051</v>
      </c>
      <c r="AP194">
        <v>437.68299999999999</v>
      </c>
      <c r="AQ194">
        <v>177.465</v>
      </c>
      <c r="AT194">
        <v>31.372</v>
      </c>
      <c r="AV194">
        <v>77.840999999999994</v>
      </c>
      <c r="AW194">
        <v>998.55499999999995</v>
      </c>
      <c r="AX194">
        <v>905.84299999999996</v>
      </c>
      <c r="AZ194">
        <v>53043.5</v>
      </c>
      <c r="BA194">
        <v>45364.7</v>
      </c>
      <c r="BB194">
        <v>44724.2</v>
      </c>
      <c r="BC194">
        <v>82.3</v>
      </c>
      <c r="BE194">
        <v>1917259</v>
      </c>
      <c r="BF194">
        <v>1.76666667</v>
      </c>
      <c r="BG194">
        <v>93.11</v>
      </c>
      <c r="BI194">
        <v>1231962</v>
      </c>
    </row>
    <row r="195" spans="1:61" x14ac:dyDescent="0.25">
      <c r="B195" s="1">
        <v>35034</v>
      </c>
      <c r="C195">
        <v>292553</v>
      </c>
      <c r="D195">
        <v>285893</v>
      </c>
      <c r="E195">
        <v>51.2</v>
      </c>
      <c r="F195">
        <v>136.21766280107045</v>
      </c>
      <c r="G195">
        <v>136.36363636363637</v>
      </c>
      <c r="H195">
        <v>64.715299999999999</v>
      </c>
      <c r="I195">
        <v>25401</v>
      </c>
      <c r="J195">
        <v>31267</v>
      </c>
      <c r="K195">
        <v>49.9</v>
      </c>
      <c r="M195">
        <v>479789.2</v>
      </c>
      <c r="N195">
        <v>482757.4</v>
      </c>
      <c r="O195">
        <v>49962.1</v>
      </c>
      <c r="P195">
        <v>43434.1</v>
      </c>
      <c r="R195">
        <v>654.46149800000001</v>
      </c>
      <c r="S195">
        <v>728.30001800000002</v>
      </c>
      <c r="T195">
        <v>7353</v>
      </c>
      <c r="U195">
        <v>6651</v>
      </c>
      <c r="V195">
        <v>6.4</v>
      </c>
      <c r="X195" s="38">
        <v>176004.3</v>
      </c>
      <c r="Y195">
        <v>193183.4</v>
      </c>
      <c r="AA195" s="38"/>
      <c r="AC195">
        <v>42680</v>
      </c>
      <c r="AD195">
        <v>30275.4</v>
      </c>
      <c r="AF195">
        <v>11528.066999999999</v>
      </c>
      <c r="AH195">
        <v>760.35599999999999</v>
      </c>
      <c r="AI195">
        <v>705.37599999999998</v>
      </c>
      <c r="AJ195">
        <v>62.485999999999997</v>
      </c>
      <c r="AK195">
        <v>159.881</v>
      </c>
      <c r="AN195">
        <v>95.210999999999999</v>
      </c>
      <c r="AO195">
        <v>112.866</v>
      </c>
      <c r="AP195">
        <v>422.24</v>
      </c>
      <c r="AQ195">
        <v>171.94800000000001</v>
      </c>
      <c r="AT195">
        <v>31.052</v>
      </c>
      <c r="AV195">
        <v>77.988</v>
      </c>
      <c r="AW195">
        <v>1011.318</v>
      </c>
      <c r="AX195">
        <v>909.20100000000002</v>
      </c>
      <c r="AZ195">
        <v>55585.8</v>
      </c>
      <c r="BA195">
        <v>47883.1</v>
      </c>
      <c r="BB195">
        <v>46800.1</v>
      </c>
      <c r="BC195">
        <v>96</v>
      </c>
      <c r="BE195">
        <v>1913002</v>
      </c>
      <c r="BF195">
        <v>2.0566666699999998</v>
      </c>
      <c r="BG195">
        <v>90.85</v>
      </c>
      <c r="BI195">
        <v>1314936</v>
      </c>
    </row>
    <row r="196" spans="1:61" x14ac:dyDescent="0.25">
      <c r="A196">
        <v>1996</v>
      </c>
      <c r="B196" s="1">
        <v>35125</v>
      </c>
      <c r="C196">
        <v>297073</v>
      </c>
      <c r="D196">
        <v>290329</v>
      </c>
      <c r="E196">
        <v>51</v>
      </c>
      <c r="F196">
        <v>136.7826345524829</v>
      </c>
      <c r="G196">
        <v>136.98347107438016</v>
      </c>
      <c r="H196">
        <v>65.1036</v>
      </c>
      <c r="I196">
        <v>26071</v>
      </c>
      <c r="J196">
        <v>32582</v>
      </c>
      <c r="K196">
        <v>49.4</v>
      </c>
      <c r="M196">
        <v>484268.9</v>
      </c>
      <c r="N196">
        <v>487474.5</v>
      </c>
      <c r="O196">
        <v>50922.8</v>
      </c>
      <c r="P196">
        <v>45231.5</v>
      </c>
      <c r="R196">
        <v>657.55441699999994</v>
      </c>
      <c r="S196">
        <v>731.79809599999999</v>
      </c>
      <c r="T196">
        <v>7571</v>
      </c>
      <c r="U196">
        <v>6798</v>
      </c>
      <c r="V196">
        <v>6.4</v>
      </c>
      <c r="X196" s="38">
        <v>179362.7</v>
      </c>
      <c r="Y196">
        <v>197063.4</v>
      </c>
      <c r="AA196" s="38"/>
      <c r="AC196">
        <v>45191.8</v>
      </c>
      <c r="AD196">
        <v>32422.3</v>
      </c>
      <c r="AF196">
        <v>11614.418</v>
      </c>
      <c r="AH196">
        <v>784.52599999999995</v>
      </c>
      <c r="AI196">
        <v>720.83600000000001</v>
      </c>
      <c r="AJ196">
        <v>61.784999999999997</v>
      </c>
      <c r="AK196">
        <v>158.70400000000001</v>
      </c>
      <c r="AN196">
        <v>94.861000000000004</v>
      </c>
      <c r="AO196">
        <v>111.31399999999999</v>
      </c>
      <c r="AP196">
        <v>404.46899999999999</v>
      </c>
      <c r="AQ196">
        <v>166.04400000000001</v>
      </c>
      <c r="AT196">
        <v>34.948</v>
      </c>
      <c r="AV196">
        <v>78.224999999999994</v>
      </c>
      <c r="AW196">
        <v>1044.193</v>
      </c>
      <c r="AX196">
        <v>936.73500000000001</v>
      </c>
      <c r="AZ196">
        <v>53502.8</v>
      </c>
      <c r="BA196">
        <v>46446.8</v>
      </c>
      <c r="BB196">
        <v>48101.5</v>
      </c>
      <c r="BC196">
        <v>90.4</v>
      </c>
      <c r="BE196">
        <v>1963732</v>
      </c>
      <c r="BF196">
        <v>2.21</v>
      </c>
      <c r="BG196">
        <v>91.63</v>
      </c>
      <c r="BI196">
        <v>1313862</v>
      </c>
    </row>
    <row r="197" spans="1:61" x14ac:dyDescent="0.25">
      <c r="B197" s="1">
        <v>35217</v>
      </c>
      <c r="C197">
        <v>298975</v>
      </c>
      <c r="D197">
        <v>292385</v>
      </c>
      <c r="E197">
        <v>51.1</v>
      </c>
      <c r="F197">
        <v>137.70443056794528</v>
      </c>
      <c r="G197">
        <v>137.80991735537191</v>
      </c>
      <c r="H197">
        <v>65.559299999999993</v>
      </c>
      <c r="I197">
        <v>25407</v>
      </c>
      <c r="J197">
        <v>33222</v>
      </c>
      <c r="K197">
        <v>49.6</v>
      </c>
      <c r="M197">
        <v>489500.4</v>
      </c>
      <c r="N197">
        <v>492039.4</v>
      </c>
      <c r="O197">
        <v>52539</v>
      </c>
      <c r="P197">
        <v>47840.6</v>
      </c>
      <c r="R197">
        <v>662.50308600000005</v>
      </c>
      <c r="S197">
        <v>733.89694399999996</v>
      </c>
      <c r="T197">
        <v>7712</v>
      </c>
      <c r="U197">
        <v>6859</v>
      </c>
      <c r="V197">
        <v>6.2</v>
      </c>
      <c r="X197" s="38">
        <v>182986.1</v>
      </c>
      <c r="Y197">
        <v>200858.6</v>
      </c>
      <c r="AA197" s="38"/>
      <c r="AC197">
        <v>46423.8</v>
      </c>
      <c r="AD197">
        <v>33577.4</v>
      </c>
      <c r="AF197">
        <v>11808.14</v>
      </c>
      <c r="AH197">
        <v>798.39700000000005</v>
      </c>
      <c r="AI197">
        <v>727.38599999999997</v>
      </c>
      <c r="AJ197">
        <v>60.881</v>
      </c>
      <c r="AK197">
        <v>152.14099999999999</v>
      </c>
      <c r="AN197">
        <v>94.165000000000006</v>
      </c>
      <c r="AO197">
        <v>109.51300000000001</v>
      </c>
      <c r="AP197">
        <v>381.49799999999999</v>
      </c>
      <c r="AQ197">
        <v>158.102</v>
      </c>
      <c r="AT197">
        <v>38.228999999999999</v>
      </c>
      <c r="AV197">
        <v>78.125</v>
      </c>
      <c r="AW197">
        <v>1067.5619999999999</v>
      </c>
      <c r="AX197">
        <v>952.75099999999998</v>
      </c>
      <c r="AZ197">
        <v>53483.5</v>
      </c>
      <c r="BA197">
        <v>47115.9</v>
      </c>
      <c r="BB197">
        <v>47281.4</v>
      </c>
      <c r="BC197">
        <v>85.1</v>
      </c>
      <c r="BE197">
        <v>2006887</v>
      </c>
      <c r="BF197">
        <v>2.52</v>
      </c>
      <c r="BG197">
        <v>90.89</v>
      </c>
      <c r="BI197">
        <v>1336374</v>
      </c>
    </row>
    <row r="198" spans="1:61" x14ac:dyDescent="0.25">
      <c r="B198" s="1">
        <v>35309</v>
      </c>
      <c r="C198">
        <v>301360</v>
      </c>
      <c r="D198">
        <v>294255</v>
      </c>
      <c r="E198">
        <v>51.4</v>
      </c>
      <c r="F198">
        <v>138.06125483199523</v>
      </c>
      <c r="G198">
        <v>138.2231404958678</v>
      </c>
      <c r="H198">
        <v>65.887100000000004</v>
      </c>
      <c r="I198">
        <v>25245</v>
      </c>
      <c r="J198">
        <v>33382</v>
      </c>
      <c r="K198">
        <v>50.2</v>
      </c>
      <c r="M198">
        <v>490385.9</v>
      </c>
      <c r="N198">
        <v>493185.3</v>
      </c>
      <c r="O198">
        <v>52444.7</v>
      </c>
      <c r="P198">
        <v>48280.5</v>
      </c>
      <c r="R198">
        <v>666.21458700000005</v>
      </c>
      <c r="S198">
        <v>738.09463800000003</v>
      </c>
      <c r="T198">
        <v>7932</v>
      </c>
      <c r="U198">
        <v>6910</v>
      </c>
      <c r="V198">
        <v>6.5</v>
      </c>
      <c r="X198" s="38">
        <v>186204.7</v>
      </c>
      <c r="Y198">
        <v>204565.9</v>
      </c>
      <c r="AA198" s="38"/>
      <c r="AC198">
        <v>47655.8</v>
      </c>
      <c r="AD198">
        <v>35601.199999999997</v>
      </c>
      <c r="AF198">
        <v>11914.063</v>
      </c>
      <c r="AH198">
        <v>814.40899999999999</v>
      </c>
      <c r="AI198">
        <v>741.20500000000004</v>
      </c>
      <c r="AJ198">
        <v>61.042999999999999</v>
      </c>
      <c r="AK198">
        <v>152.084</v>
      </c>
      <c r="AN198">
        <v>92.897999999999996</v>
      </c>
      <c r="AO198">
        <v>107.767</v>
      </c>
      <c r="AP198">
        <v>367.80799999999999</v>
      </c>
      <c r="AQ198">
        <v>150.428</v>
      </c>
      <c r="AT198">
        <v>38.768999999999998</v>
      </c>
      <c r="AV198">
        <v>78.555999999999997</v>
      </c>
      <c r="AW198">
        <v>1102.174</v>
      </c>
      <c r="AX198">
        <v>973.75699999999995</v>
      </c>
      <c r="AZ198">
        <v>52705.7</v>
      </c>
      <c r="BA198">
        <v>47109.5</v>
      </c>
      <c r="BB198">
        <v>46450.8</v>
      </c>
      <c r="BC198">
        <v>86.8</v>
      </c>
      <c r="BE198">
        <v>2029908</v>
      </c>
      <c r="BF198">
        <v>2.74333333</v>
      </c>
      <c r="BG198">
        <v>89.91</v>
      </c>
      <c r="BI198">
        <v>1323012</v>
      </c>
    </row>
    <row r="199" spans="1:61" x14ac:dyDescent="0.25">
      <c r="B199" s="1">
        <v>35400</v>
      </c>
      <c r="C199">
        <v>304236</v>
      </c>
      <c r="D199">
        <v>296227</v>
      </c>
      <c r="E199">
        <v>51.8</v>
      </c>
      <c r="F199">
        <v>138.2991376746952</v>
      </c>
      <c r="G199">
        <v>138.63636363636363</v>
      </c>
      <c r="H199">
        <v>66.216499999999996</v>
      </c>
      <c r="I199">
        <v>26071</v>
      </c>
      <c r="J199">
        <v>34845</v>
      </c>
      <c r="K199">
        <v>50.9</v>
      </c>
      <c r="M199">
        <v>495641.59999999998</v>
      </c>
      <c r="N199">
        <v>500321.6</v>
      </c>
      <c r="O199">
        <v>53145.1</v>
      </c>
      <c r="P199">
        <v>50097.3</v>
      </c>
      <c r="R199">
        <v>671.16325700000004</v>
      </c>
      <c r="S199">
        <v>742.99194899999998</v>
      </c>
      <c r="T199">
        <v>7694</v>
      </c>
      <c r="U199">
        <v>6653</v>
      </c>
      <c r="V199">
        <v>6.2</v>
      </c>
      <c r="X199" s="38">
        <v>189354.5</v>
      </c>
      <c r="Y199">
        <v>208158.9</v>
      </c>
      <c r="AA199" s="38"/>
      <c r="AC199">
        <v>49559.7</v>
      </c>
      <c r="AD199">
        <v>37844.9</v>
      </c>
      <c r="AF199">
        <v>12037.775</v>
      </c>
      <c r="AH199">
        <v>832.45899999999995</v>
      </c>
      <c r="AI199">
        <v>749.37900000000002</v>
      </c>
      <c r="AJ199">
        <v>62.347000000000001</v>
      </c>
      <c r="AK199">
        <v>153.99</v>
      </c>
      <c r="AN199">
        <v>92.694999999999993</v>
      </c>
      <c r="AO199">
        <v>106.379</v>
      </c>
      <c r="AP199">
        <v>358.43400000000003</v>
      </c>
      <c r="AQ199">
        <v>142.34</v>
      </c>
      <c r="AT199">
        <v>43.000999999999998</v>
      </c>
      <c r="AV199">
        <v>78.885999999999996</v>
      </c>
      <c r="AW199">
        <v>1123.9110000000001</v>
      </c>
      <c r="AX199">
        <v>992.62</v>
      </c>
      <c r="AZ199">
        <v>56557.7</v>
      </c>
      <c r="BA199">
        <v>50932.7</v>
      </c>
      <c r="BB199">
        <v>49690</v>
      </c>
      <c r="BC199">
        <v>98.1</v>
      </c>
      <c r="BE199">
        <v>2039894</v>
      </c>
      <c r="BF199">
        <v>2.9366666700000001</v>
      </c>
      <c r="BG199">
        <v>88.25</v>
      </c>
      <c r="BI199">
        <v>1382117</v>
      </c>
    </row>
    <row r="200" spans="1:61" x14ac:dyDescent="0.25">
      <c r="A200">
        <v>1997</v>
      </c>
      <c r="B200" s="1">
        <v>35490</v>
      </c>
      <c r="C200">
        <v>306373</v>
      </c>
      <c r="D200">
        <v>299996</v>
      </c>
      <c r="E200">
        <v>51.8</v>
      </c>
      <c r="F200">
        <v>138.50728516205768</v>
      </c>
      <c r="G200">
        <v>138.63636363636363</v>
      </c>
      <c r="H200">
        <v>66.680000000000007</v>
      </c>
      <c r="I200">
        <v>26218</v>
      </c>
      <c r="J200">
        <v>35127</v>
      </c>
      <c r="K200">
        <v>50.1</v>
      </c>
      <c r="M200">
        <v>498907.8</v>
      </c>
      <c r="N200">
        <v>504837.7</v>
      </c>
      <c r="O200">
        <v>53586.6</v>
      </c>
      <c r="P200">
        <v>52858.2</v>
      </c>
      <c r="R200">
        <v>669.30750599999999</v>
      </c>
      <c r="S200">
        <v>747.88925900000004</v>
      </c>
      <c r="T200">
        <v>7686</v>
      </c>
      <c r="U200">
        <v>6610</v>
      </c>
      <c r="V200">
        <v>6.7</v>
      </c>
      <c r="X200" s="38">
        <v>190240.8</v>
      </c>
      <c r="Y200">
        <v>209163.5</v>
      </c>
      <c r="AA200" s="38"/>
      <c r="AC200">
        <v>48214.2</v>
      </c>
      <c r="AD200">
        <v>37458.5</v>
      </c>
      <c r="AF200">
        <v>12115.472</v>
      </c>
      <c r="AH200">
        <v>861.45899999999995</v>
      </c>
      <c r="AI200">
        <v>778.00300000000004</v>
      </c>
      <c r="AJ200">
        <v>66.921999999999997</v>
      </c>
      <c r="AK200">
        <v>157.90299999999999</v>
      </c>
      <c r="AN200">
        <v>91.956999999999994</v>
      </c>
      <c r="AO200">
        <v>105.48099999999999</v>
      </c>
      <c r="AP200">
        <v>346.01600000000002</v>
      </c>
      <c r="AQ200">
        <v>137.74700000000001</v>
      </c>
      <c r="AT200">
        <v>42.997</v>
      </c>
      <c r="AV200">
        <v>79.882999999999996</v>
      </c>
      <c r="AW200">
        <v>1171.915</v>
      </c>
      <c r="AX200">
        <v>1027.213</v>
      </c>
      <c r="AZ200">
        <v>52768.3</v>
      </c>
      <c r="BA200">
        <v>48455.3</v>
      </c>
      <c r="BB200">
        <v>50240.9</v>
      </c>
      <c r="BC200">
        <v>92.4</v>
      </c>
      <c r="BE200">
        <v>2078739</v>
      </c>
      <c r="BF200">
        <v>2.92</v>
      </c>
      <c r="BG200">
        <v>87.12</v>
      </c>
      <c r="BI200">
        <v>1318993</v>
      </c>
    </row>
    <row r="201" spans="1:61" x14ac:dyDescent="0.25">
      <c r="B201" s="1">
        <v>35582</v>
      </c>
      <c r="C201">
        <v>315512</v>
      </c>
      <c r="D201">
        <v>308450</v>
      </c>
      <c r="E201">
        <v>51.7</v>
      </c>
      <c r="F201">
        <v>138.1801962533452</v>
      </c>
      <c r="G201">
        <v>138.2231404958678</v>
      </c>
      <c r="H201">
        <v>66.88</v>
      </c>
      <c r="I201">
        <v>27382</v>
      </c>
      <c r="J201">
        <v>37101</v>
      </c>
      <c r="K201">
        <v>50.1</v>
      </c>
      <c r="M201">
        <v>495402.7</v>
      </c>
      <c r="N201">
        <v>500532.4</v>
      </c>
      <c r="O201">
        <v>52714.6</v>
      </c>
      <c r="P201">
        <v>51279.5</v>
      </c>
      <c r="R201">
        <v>669.92609000000004</v>
      </c>
      <c r="S201">
        <v>752.08695399999999</v>
      </c>
      <c r="T201">
        <v>8576</v>
      </c>
      <c r="U201">
        <v>6718</v>
      </c>
      <c r="V201">
        <v>6.8</v>
      </c>
      <c r="X201" s="38">
        <v>196995.4</v>
      </c>
      <c r="Y201">
        <v>216503.8</v>
      </c>
      <c r="AA201" s="38"/>
      <c r="AC201">
        <v>48496.7</v>
      </c>
      <c r="AD201">
        <v>38512.800000000003</v>
      </c>
      <c r="AF201">
        <v>12317.221</v>
      </c>
      <c r="AH201">
        <v>871.95899999999995</v>
      </c>
      <c r="AI201">
        <v>804.01900000000001</v>
      </c>
      <c r="AJ201">
        <v>70.575000000000003</v>
      </c>
      <c r="AK201">
        <v>164.97300000000001</v>
      </c>
      <c r="AN201">
        <v>89.664000000000001</v>
      </c>
      <c r="AO201">
        <v>104.542</v>
      </c>
      <c r="AP201">
        <v>333.73500000000001</v>
      </c>
      <c r="AQ201">
        <v>136.221</v>
      </c>
      <c r="AT201">
        <v>35.436</v>
      </c>
      <c r="AV201">
        <v>79.376000000000005</v>
      </c>
      <c r="AW201">
        <v>1211.249</v>
      </c>
      <c r="AX201">
        <v>1039.6510000000001</v>
      </c>
      <c r="AZ201">
        <v>55805</v>
      </c>
      <c r="BA201">
        <v>52515.8</v>
      </c>
      <c r="BB201">
        <v>52733.599999999999</v>
      </c>
      <c r="BC201">
        <v>84.6</v>
      </c>
      <c r="BE201">
        <v>2118866</v>
      </c>
      <c r="BF201">
        <v>2.73</v>
      </c>
      <c r="BG201">
        <v>89.26</v>
      </c>
      <c r="BI201">
        <v>1309139</v>
      </c>
    </row>
    <row r="202" spans="1:61" x14ac:dyDescent="0.25">
      <c r="B202" s="1">
        <v>35674</v>
      </c>
      <c r="C202">
        <v>315980</v>
      </c>
      <c r="D202">
        <v>309098</v>
      </c>
      <c r="E202">
        <v>51.8</v>
      </c>
      <c r="F202">
        <v>137.6152245019328</v>
      </c>
      <c r="G202">
        <v>137.80991735537191</v>
      </c>
      <c r="H202">
        <v>67.013800000000003</v>
      </c>
      <c r="I202">
        <v>28494</v>
      </c>
      <c r="J202">
        <v>37908</v>
      </c>
      <c r="K202">
        <v>51.1</v>
      </c>
      <c r="M202">
        <v>496173.3</v>
      </c>
      <c r="N202">
        <v>498375.1</v>
      </c>
      <c r="O202">
        <v>52611.5</v>
      </c>
      <c r="P202">
        <v>50205.5</v>
      </c>
      <c r="R202">
        <v>673.01900699999999</v>
      </c>
      <c r="S202">
        <v>755.58503299999995</v>
      </c>
      <c r="T202">
        <v>7669</v>
      </c>
      <c r="U202">
        <v>6754</v>
      </c>
      <c r="V202">
        <v>7</v>
      </c>
      <c r="X202" s="38">
        <v>198555.1</v>
      </c>
      <c r="Y202">
        <v>218621.3</v>
      </c>
      <c r="AA202" s="38"/>
      <c r="AC202">
        <v>50099.6</v>
      </c>
      <c r="AD202">
        <v>38989.199999999997</v>
      </c>
      <c r="AF202">
        <v>12471.01</v>
      </c>
      <c r="AH202">
        <v>898.36900000000003</v>
      </c>
      <c r="AI202">
        <v>831.33900000000006</v>
      </c>
      <c r="AJ202">
        <v>72.548000000000002</v>
      </c>
      <c r="AK202">
        <v>169.792</v>
      </c>
      <c r="AN202">
        <v>89.135999999999996</v>
      </c>
      <c r="AO202">
        <v>104.129</v>
      </c>
      <c r="AP202">
        <v>321.63099999999997</v>
      </c>
      <c r="AQ202">
        <v>135.36000000000001</v>
      </c>
      <c r="AT202">
        <v>34.465000000000003</v>
      </c>
      <c r="AV202">
        <v>79.555000000000007</v>
      </c>
      <c r="AW202">
        <v>1255.884</v>
      </c>
      <c r="AX202">
        <v>1070.8879999999999</v>
      </c>
      <c r="AZ202">
        <v>59781.2</v>
      </c>
      <c r="BA202">
        <v>56030.8</v>
      </c>
      <c r="BB202">
        <v>55296.5</v>
      </c>
      <c r="BC202">
        <v>85.3</v>
      </c>
      <c r="BE202">
        <v>2150767</v>
      </c>
      <c r="BF202">
        <v>2.6366666699999999</v>
      </c>
      <c r="BG202">
        <v>91</v>
      </c>
      <c r="BI202">
        <v>1282881</v>
      </c>
    </row>
    <row r="203" spans="1:61" x14ac:dyDescent="0.25">
      <c r="B203" s="1">
        <v>35765</v>
      </c>
      <c r="C203">
        <v>320542</v>
      </c>
      <c r="D203">
        <v>313419</v>
      </c>
      <c r="E203">
        <v>51.7</v>
      </c>
      <c r="F203">
        <v>137.94231341064526</v>
      </c>
      <c r="G203">
        <v>138.2231404958678</v>
      </c>
      <c r="H203">
        <v>67.482900000000001</v>
      </c>
      <c r="I203">
        <v>29543</v>
      </c>
      <c r="J203">
        <v>37879</v>
      </c>
      <c r="K203">
        <v>50.3</v>
      </c>
      <c r="M203">
        <v>496112</v>
      </c>
      <c r="N203">
        <v>499813.1</v>
      </c>
      <c r="O203">
        <v>51358.1</v>
      </c>
      <c r="P203">
        <v>50052.9</v>
      </c>
      <c r="R203">
        <v>676.73050999999998</v>
      </c>
      <c r="S203">
        <v>759.08311200000003</v>
      </c>
      <c r="T203">
        <v>7958</v>
      </c>
      <c r="U203">
        <v>7021</v>
      </c>
      <c r="V203">
        <v>7</v>
      </c>
      <c r="X203" s="38">
        <v>197649.7</v>
      </c>
      <c r="Y203">
        <v>217284.7</v>
      </c>
      <c r="AA203" s="38"/>
      <c r="AC203">
        <v>45413.599999999999</v>
      </c>
      <c r="AD203">
        <v>44345.8</v>
      </c>
      <c r="AF203">
        <v>12577.495000000001</v>
      </c>
      <c r="AH203">
        <v>910.83</v>
      </c>
      <c r="AI203">
        <v>842.173</v>
      </c>
      <c r="AJ203">
        <v>70.659000000000006</v>
      </c>
      <c r="AK203">
        <v>174.55199999999999</v>
      </c>
      <c r="AN203">
        <v>88.388999999999996</v>
      </c>
      <c r="AO203">
        <v>103.327</v>
      </c>
      <c r="AP203">
        <v>305.46699999999998</v>
      </c>
      <c r="AQ203">
        <v>133.708</v>
      </c>
      <c r="AT203">
        <v>33.895000000000003</v>
      </c>
      <c r="AV203">
        <v>80.662999999999997</v>
      </c>
      <c r="AW203">
        <v>1282.9870000000001</v>
      </c>
      <c r="AX203">
        <v>1085.3440000000001</v>
      </c>
      <c r="AZ203">
        <v>61432.4</v>
      </c>
      <c r="BA203">
        <v>56121</v>
      </c>
      <c r="BB203">
        <v>54579.1</v>
      </c>
      <c r="BC203">
        <v>100</v>
      </c>
      <c r="BE203">
        <v>2178609</v>
      </c>
      <c r="BF203">
        <v>2.5866666700000001</v>
      </c>
      <c r="BG203">
        <v>93.52</v>
      </c>
      <c r="BI203">
        <v>1296888</v>
      </c>
    </row>
    <row r="204" spans="1:61" x14ac:dyDescent="0.25">
      <c r="A204">
        <v>1998</v>
      </c>
      <c r="B204" s="1">
        <v>35855</v>
      </c>
      <c r="C204">
        <v>322495</v>
      </c>
      <c r="D204">
        <v>315613</v>
      </c>
      <c r="E204">
        <v>51.5</v>
      </c>
      <c r="F204">
        <v>138.2991376746952</v>
      </c>
      <c r="G204">
        <v>138.4297520661157</v>
      </c>
      <c r="H204">
        <v>67.820300000000003</v>
      </c>
      <c r="I204">
        <v>30913</v>
      </c>
      <c r="J204">
        <v>39384</v>
      </c>
      <c r="K204">
        <v>50.1</v>
      </c>
      <c r="M204">
        <v>488264.2</v>
      </c>
      <c r="N204">
        <v>490550.8</v>
      </c>
      <c r="O204">
        <v>50918.1</v>
      </c>
      <c r="P204">
        <v>48529.4</v>
      </c>
      <c r="R204">
        <v>677.96767699999998</v>
      </c>
      <c r="S204">
        <v>761.881575</v>
      </c>
      <c r="T204">
        <v>7933</v>
      </c>
      <c r="U204">
        <v>7171</v>
      </c>
      <c r="V204">
        <v>7.4</v>
      </c>
      <c r="X204" s="38">
        <v>184173.9</v>
      </c>
      <c r="Y204">
        <v>202695.9</v>
      </c>
      <c r="AA204" s="38"/>
      <c r="AC204">
        <v>33890.400000000001</v>
      </c>
      <c r="AD204">
        <v>43453</v>
      </c>
      <c r="AF204">
        <v>12703.742</v>
      </c>
      <c r="AH204">
        <v>920.8</v>
      </c>
      <c r="AI204">
        <v>862.39800000000002</v>
      </c>
      <c r="AJ204">
        <v>72.712000000000003</v>
      </c>
      <c r="AK204">
        <v>177.923</v>
      </c>
      <c r="AN204">
        <v>86.18</v>
      </c>
      <c r="AO204">
        <v>101.887</v>
      </c>
      <c r="AP204">
        <v>288.76299999999998</v>
      </c>
      <c r="AQ204">
        <v>131.52699999999999</v>
      </c>
      <c r="AT204">
        <v>28.347000000000001</v>
      </c>
      <c r="AV204">
        <v>81.281999999999996</v>
      </c>
      <c r="AW204">
        <v>1331.107</v>
      </c>
      <c r="AX204">
        <v>1098.2360000000001</v>
      </c>
      <c r="AZ204">
        <v>55086.9</v>
      </c>
      <c r="BA204">
        <v>50593</v>
      </c>
      <c r="BB204">
        <v>52561.4</v>
      </c>
      <c r="BC204">
        <v>98.5</v>
      </c>
      <c r="BE204">
        <v>2180707</v>
      </c>
      <c r="BF204">
        <v>2.51333333</v>
      </c>
      <c r="BG204">
        <v>93.7</v>
      </c>
      <c r="BI204">
        <v>1244216</v>
      </c>
    </row>
    <row r="205" spans="1:61" x14ac:dyDescent="0.25">
      <c r="B205" s="1">
        <v>35947</v>
      </c>
      <c r="C205">
        <v>325872</v>
      </c>
      <c r="D205">
        <v>318387</v>
      </c>
      <c r="E205">
        <v>51.6</v>
      </c>
      <c r="F205">
        <v>139.10199226880761</v>
      </c>
      <c r="G205">
        <v>139.25619834710744</v>
      </c>
      <c r="H205">
        <v>68.159400000000005</v>
      </c>
      <c r="I205">
        <v>31662</v>
      </c>
      <c r="J205">
        <v>39676</v>
      </c>
      <c r="K205">
        <v>50.5</v>
      </c>
      <c r="M205">
        <v>485566.6</v>
      </c>
      <c r="N205">
        <v>488263.6</v>
      </c>
      <c r="O205">
        <v>48672.6</v>
      </c>
      <c r="P205">
        <v>46774.1</v>
      </c>
      <c r="R205">
        <v>681.06059500000003</v>
      </c>
      <c r="S205">
        <v>766.77888499999995</v>
      </c>
      <c r="T205">
        <v>7908</v>
      </c>
      <c r="U205">
        <v>7402</v>
      </c>
      <c r="V205">
        <v>7.9</v>
      </c>
      <c r="X205" s="38">
        <v>182685.9</v>
      </c>
      <c r="Y205">
        <v>201114.3</v>
      </c>
      <c r="AA205" s="38"/>
      <c r="AC205">
        <v>35535.199999999997</v>
      </c>
      <c r="AD205">
        <v>39394</v>
      </c>
      <c r="AF205">
        <v>12821.339</v>
      </c>
      <c r="AH205">
        <v>926.87599999999998</v>
      </c>
      <c r="AI205">
        <v>875.46799999999996</v>
      </c>
      <c r="AJ205">
        <v>71.798000000000002</v>
      </c>
      <c r="AK205">
        <v>174.92500000000001</v>
      </c>
      <c r="AN205">
        <v>84.765000000000001</v>
      </c>
      <c r="AO205">
        <v>100.935</v>
      </c>
      <c r="AP205">
        <v>273.399</v>
      </c>
      <c r="AQ205">
        <v>130.548</v>
      </c>
      <c r="AT205">
        <v>24.850999999999999</v>
      </c>
      <c r="AV205">
        <v>81.903999999999996</v>
      </c>
      <c r="AW205">
        <v>1361.614</v>
      </c>
      <c r="AX205">
        <v>1109.626</v>
      </c>
      <c r="AZ205">
        <v>51515.4</v>
      </c>
      <c r="BA205">
        <v>48729.3</v>
      </c>
      <c r="BB205">
        <v>48970.2</v>
      </c>
      <c r="BC205">
        <v>90.7</v>
      </c>
      <c r="BE205">
        <v>2204325</v>
      </c>
      <c r="BF205">
        <v>2.5933333300000001</v>
      </c>
      <c r="BG205">
        <v>92.59</v>
      </c>
      <c r="BI205">
        <v>1145060</v>
      </c>
    </row>
    <row r="206" spans="1:61" x14ac:dyDescent="0.25">
      <c r="B206" s="1">
        <v>36039</v>
      </c>
      <c r="C206">
        <v>331941</v>
      </c>
      <c r="D206">
        <v>323863</v>
      </c>
      <c r="E206">
        <v>51.9</v>
      </c>
      <c r="F206">
        <v>139.48855188819505</v>
      </c>
      <c r="G206">
        <v>139.6694214876033</v>
      </c>
      <c r="H206">
        <v>68.363900000000001</v>
      </c>
      <c r="I206">
        <v>32779</v>
      </c>
      <c r="J206">
        <v>39855</v>
      </c>
      <c r="K206">
        <v>51.1</v>
      </c>
      <c r="M206">
        <v>486201.9</v>
      </c>
      <c r="N206">
        <v>490212.2</v>
      </c>
      <c r="O206">
        <v>48793.7</v>
      </c>
      <c r="P206">
        <v>47537.3</v>
      </c>
      <c r="R206">
        <v>684.77209700000003</v>
      </c>
      <c r="S206">
        <v>769.57734800000003</v>
      </c>
      <c r="T206">
        <v>7891</v>
      </c>
      <c r="U206">
        <v>7450</v>
      </c>
      <c r="V206">
        <v>7.7</v>
      </c>
      <c r="X206" s="38">
        <v>185877.7</v>
      </c>
      <c r="Y206">
        <v>205049.8</v>
      </c>
      <c r="AA206" s="38"/>
      <c r="AC206">
        <v>35814.699999999997</v>
      </c>
      <c r="AD206">
        <v>36090.400000000001</v>
      </c>
      <c r="AF206">
        <v>12982.752</v>
      </c>
      <c r="AH206">
        <v>922.49800000000005</v>
      </c>
      <c r="AI206">
        <v>875.21600000000001</v>
      </c>
      <c r="AJ206">
        <v>70.885999999999996</v>
      </c>
      <c r="AK206">
        <v>174.108</v>
      </c>
      <c r="AN206">
        <v>83.412999999999997</v>
      </c>
      <c r="AO206">
        <v>99.805000000000007</v>
      </c>
      <c r="AP206">
        <v>265.89400000000001</v>
      </c>
      <c r="AQ206">
        <v>128.792</v>
      </c>
      <c r="AT206">
        <v>22.42</v>
      </c>
      <c r="AV206">
        <v>82.043000000000006</v>
      </c>
      <c r="AW206">
        <v>1379.9860000000001</v>
      </c>
      <c r="AX206">
        <v>1109.8969999999999</v>
      </c>
      <c r="AZ206">
        <v>52233.4</v>
      </c>
      <c r="BA206">
        <v>48931.8</v>
      </c>
      <c r="BB206">
        <v>48270.5</v>
      </c>
      <c r="BC206">
        <v>90.8</v>
      </c>
      <c r="BE206">
        <v>2246918</v>
      </c>
      <c r="BF206">
        <v>2.73</v>
      </c>
      <c r="BG206">
        <v>92.7</v>
      </c>
      <c r="BI206">
        <v>1155997</v>
      </c>
    </row>
    <row r="207" spans="1:61" x14ac:dyDescent="0.25">
      <c r="B207" s="1">
        <v>36130</v>
      </c>
      <c r="C207">
        <v>337084</v>
      </c>
      <c r="D207">
        <v>328596</v>
      </c>
      <c r="E207">
        <v>51.8</v>
      </c>
      <c r="F207">
        <v>140.08325899494497</v>
      </c>
      <c r="G207">
        <v>140.28925619834715</v>
      </c>
      <c r="H207">
        <v>68.6374</v>
      </c>
      <c r="I207">
        <v>32122</v>
      </c>
      <c r="J207">
        <v>39869</v>
      </c>
      <c r="K207">
        <v>51.1</v>
      </c>
      <c r="M207">
        <v>490396.6</v>
      </c>
      <c r="N207">
        <v>491323.9</v>
      </c>
      <c r="O207">
        <v>47661.1</v>
      </c>
      <c r="P207">
        <v>42374.5</v>
      </c>
      <c r="R207">
        <v>679.20484399999998</v>
      </c>
      <c r="S207">
        <v>772.375811</v>
      </c>
      <c r="T207">
        <v>8108</v>
      </c>
      <c r="U207">
        <v>7562</v>
      </c>
      <c r="V207">
        <v>7.9</v>
      </c>
      <c r="X207" s="38">
        <v>190517.3</v>
      </c>
      <c r="Y207">
        <v>210160.9</v>
      </c>
      <c r="AA207" s="38"/>
      <c r="AC207">
        <v>39724.400000000001</v>
      </c>
      <c r="AD207">
        <v>37475.800000000003</v>
      </c>
      <c r="AF207">
        <v>13191.67</v>
      </c>
      <c r="AH207">
        <v>952.82899999999995</v>
      </c>
      <c r="AI207">
        <v>906.30700000000002</v>
      </c>
      <c r="AJ207">
        <v>74.498999999999995</v>
      </c>
      <c r="AK207">
        <v>175.21299999999999</v>
      </c>
      <c r="AN207">
        <v>83.094999999999999</v>
      </c>
      <c r="AO207">
        <v>99.552999999999997</v>
      </c>
      <c r="AP207">
        <v>255.32499999999999</v>
      </c>
      <c r="AQ207">
        <v>129.61600000000001</v>
      </c>
      <c r="AT207">
        <v>21.782</v>
      </c>
      <c r="AV207">
        <v>81.902000000000001</v>
      </c>
      <c r="AW207">
        <v>1424.6510000000001</v>
      </c>
      <c r="AX207">
        <v>1145</v>
      </c>
      <c r="AZ207">
        <v>49621.4</v>
      </c>
      <c r="BA207">
        <v>46872.1</v>
      </c>
      <c r="BB207">
        <v>45523.7</v>
      </c>
      <c r="BC207">
        <v>99.1</v>
      </c>
      <c r="BE207">
        <v>2253574</v>
      </c>
      <c r="BF207">
        <v>2.93</v>
      </c>
      <c r="BG207">
        <v>88.1</v>
      </c>
      <c r="BI207">
        <v>1265055</v>
      </c>
    </row>
    <row r="208" spans="1:61" x14ac:dyDescent="0.25">
      <c r="A208">
        <v>1999</v>
      </c>
      <c r="B208" s="1">
        <v>36220</v>
      </c>
      <c r="C208">
        <v>339593</v>
      </c>
      <c r="D208">
        <v>331976</v>
      </c>
      <c r="E208">
        <v>51.5</v>
      </c>
      <c r="F208">
        <v>139.99405292893249</v>
      </c>
      <c r="G208">
        <v>140.08264462809916</v>
      </c>
      <c r="H208">
        <v>68.980599999999995</v>
      </c>
      <c r="I208">
        <v>32063</v>
      </c>
      <c r="J208">
        <v>41095</v>
      </c>
      <c r="K208">
        <v>50.3</v>
      </c>
      <c r="M208">
        <v>483236.2</v>
      </c>
      <c r="N208">
        <v>487576.6</v>
      </c>
      <c r="O208">
        <v>49068.800000000003</v>
      </c>
      <c r="P208">
        <v>41864.300000000003</v>
      </c>
      <c r="R208">
        <v>677.34909300000004</v>
      </c>
      <c r="S208">
        <v>775.17427399999997</v>
      </c>
      <c r="T208">
        <v>8437</v>
      </c>
      <c r="U208">
        <v>7803</v>
      </c>
      <c r="V208">
        <v>7.5</v>
      </c>
      <c r="X208" s="38">
        <v>196298.8</v>
      </c>
      <c r="Y208">
        <v>216688</v>
      </c>
      <c r="Z208">
        <v>88.2</v>
      </c>
      <c r="AA208" s="38"/>
      <c r="AC208">
        <v>41227.699999999997</v>
      </c>
      <c r="AD208">
        <v>34909.5</v>
      </c>
      <c r="AF208">
        <v>13315.597</v>
      </c>
      <c r="AH208">
        <v>978.93899999999996</v>
      </c>
      <c r="AI208">
        <v>929.47699999999998</v>
      </c>
      <c r="AJ208">
        <v>78.376000000000005</v>
      </c>
      <c r="AK208">
        <v>178.43299999999999</v>
      </c>
      <c r="AL208">
        <v>33.360999999999997</v>
      </c>
      <c r="AN208">
        <v>82.784999999999997</v>
      </c>
      <c r="AO208">
        <v>99.322000000000003</v>
      </c>
      <c r="AP208">
        <v>249.16800000000001</v>
      </c>
      <c r="AQ208">
        <v>129.83000000000001</v>
      </c>
      <c r="AR208">
        <v>172.49100000000001</v>
      </c>
      <c r="AT208">
        <v>21.13</v>
      </c>
      <c r="AV208">
        <v>82.277000000000001</v>
      </c>
      <c r="AW208">
        <v>1464.9059999999999</v>
      </c>
      <c r="AX208">
        <v>1173.3240000000001</v>
      </c>
      <c r="AZ208">
        <v>50946</v>
      </c>
      <c r="BA208">
        <v>46710.7</v>
      </c>
      <c r="BB208">
        <v>48572.5</v>
      </c>
      <c r="BC208">
        <v>91.3</v>
      </c>
      <c r="BE208">
        <v>2316676</v>
      </c>
      <c r="BF208">
        <v>2.86</v>
      </c>
      <c r="BG208">
        <v>87.77</v>
      </c>
      <c r="BI208">
        <v>1259716</v>
      </c>
    </row>
    <row r="209" spans="1:61" x14ac:dyDescent="0.25">
      <c r="B209" s="1">
        <v>36312</v>
      </c>
      <c r="C209">
        <v>340877</v>
      </c>
      <c r="D209">
        <v>333292</v>
      </c>
      <c r="E209">
        <v>52.3</v>
      </c>
      <c r="F209">
        <v>140.61849539101991</v>
      </c>
      <c r="G209">
        <v>140.70247933884298</v>
      </c>
      <c r="H209">
        <v>69.325500000000005</v>
      </c>
      <c r="I209">
        <v>31963</v>
      </c>
      <c r="J209">
        <v>41945</v>
      </c>
      <c r="K209">
        <v>51</v>
      </c>
      <c r="M209">
        <v>485679</v>
      </c>
      <c r="N209">
        <v>490520.6</v>
      </c>
      <c r="O209">
        <v>49971.9</v>
      </c>
      <c r="P209">
        <v>43813.4</v>
      </c>
      <c r="R209">
        <v>678.58626000000004</v>
      </c>
      <c r="S209">
        <v>777.27312199999994</v>
      </c>
      <c r="T209">
        <v>8659</v>
      </c>
      <c r="U209">
        <v>7988</v>
      </c>
      <c r="V209">
        <v>7.3</v>
      </c>
      <c r="X209" s="38">
        <v>204902.9</v>
      </c>
      <c r="Y209">
        <v>226088.5</v>
      </c>
      <c r="Z209">
        <v>83.4</v>
      </c>
      <c r="AA209" s="38"/>
      <c r="AC209">
        <v>43968.9</v>
      </c>
      <c r="AD209">
        <v>38335.800000000003</v>
      </c>
      <c r="AF209">
        <v>13426.748</v>
      </c>
      <c r="AH209">
        <v>1024.0160000000001</v>
      </c>
      <c r="AI209">
        <v>958.52499999999998</v>
      </c>
      <c r="AJ209">
        <v>81.835999999999999</v>
      </c>
      <c r="AK209">
        <v>187.059</v>
      </c>
      <c r="AL209">
        <v>37.649000000000001</v>
      </c>
      <c r="AN209">
        <v>83.795000000000002</v>
      </c>
      <c r="AO209">
        <v>98.712000000000003</v>
      </c>
      <c r="AP209">
        <v>237.59899999999999</v>
      </c>
      <c r="AQ209">
        <v>128.66300000000001</v>
      </c>
      <c r="AR209">
        <v>170.99700000000001</v>
      </c>
      <c r="AT209">
        <v>28.919</v>
      </c>
      <c r="AV209">
        <v>82.314999999999998</v>
      </c>
      <c r="AW209">
        <v>1506.9780000000001</v>
      </c>
      <c r="AX209">
        <v>1222.126</v>
      </c>
      <c r="AZ209">
        <v>56937.2</v>
      </c>
      <c r="BA209">
        <v>52754.6</v>
      </c>
      <c r="BB209">
        <v>53053.3</v>
      </c>
      <c r="BC209">
        <v>82.8</v>
      </c>
      <c r="BE209">
        <v>2357087</v>
      </c>
      <c r="BF209">
        <v>2.97333333</v>
      </c>
      <c r="BG209">
        <v>87.78</v>
      </c>
      <c r="BI209">
        <v>1206997</v>
      </c>
    </row>
    <row r="210" spans="1:61" x14ac:dyDescent="0.25">
      <c r="B210" s="1">
        <v>36404</v>
      </c>
      <c r="C210">
        <v>344646</v>
      </c>
      <c r="D210">
        <v>335994</v>
      </c>
      <c r="E210">
        <v>52.2</v>
      </c>
      <c r="F210">
        <v>141.89711567053226</v>
      </c>
      <c r="G210">
        <v>141.94214876033058</v>
      </c>
      <c r="H210">
        <v>69.880099999999999</v>
      </c>
      <c r="I210">
        <v>33531</v>
      </c>
      <c r="J210">
        <v>44032</v>
      </c>
      <c r="K210">
        <v>52</v>
      </c>
      <c r="M210">
        <v>488376</v>
      </c>
      <c r="N210">
        <v>489311.7</v>
      </c>
      <c r="O210">
        <v>51246.8</v>
      </c>
      <c r="P210">
        <v>44842.8</v>
      </c>
      <c r="R210">
        <v>681.30060500000002</v>
      </c>
      <c r="S210">
        <v>780.77120000000002</v>
      </c>
      <c r="T210">
        <v>8887</v>
      </c>
      <c r="U210">
        <v>8309</v>
      </c>
      <c r="V210">
        <v>7</v>
      </c>
      <c r="X210" s="38">
        <v>210601.60000000001</v>
      </c>
      <c r="Y210">
        <v>232582.6</v>
      </c>
      <c r="Z210">
        <v>88.4</v>
      </c>
      <c r="AA210" s="38"/>
      <c r="AC210">
        <v>45749.4</v>
      </c>
      <c r="AD210">
        <v>41965.1</v>
      </c>
      <c r="AF210">
        <v>13604.771000000001</v>
      </c>
      <c r="AH210">
        <v>1077.2719999999999</v>
      </c>
      <c r="AI210">
        <v>996.40499999999997</v>
      </c>
      <c r="AJ210">
        <v>81.747</v>
      </c>
      <c r="AK210">
        <v>193.887</v>
      </c>
      <c r="AL210">
        <v>38.356000000000002</v>
      </c>
      <c r="AN210">
        <v>84.909000000000006</v>
      </c>
      <c r="AO210">
        <v>98.588999999999999</v>
      </c>
      <c r="AP210">
        <v>229.44499999999999</v>
      </c>
      <c r="AQ210">
        <v>127.601</v>
      </c>
      <c r="AR210">
        <v>167.74299999999999</v>
      </c>
      <c r="AT210">
        <v>35.558999999999997</v>
      </c>
      <c r="AV210">
        <v>82.263999999999996</v>
      </c>
      <c r="AW210">
        <v>1561.4549999999999</v>
      </c>
      <c r="AX210">
        <v>1281.712</v>
      </c>
      <c r="AZ210">
        <v>60893.3</v>
      </c>
      <c r="BA210">
        <v>55417.4</v>
      </c>
      <c r="BB210">
        <v>54608.1</v>
      </c>
      <c r="BC210">
        <v>82.8</v>
      </c>
      <c r="BE210">
        <v>2382468</v>
      </c>
      <c r="BF210">
        <v>2.9266666699999999</v>
      </c>
      <c r="BG210">
        <v>90.15</v>
      </c>
      <c r="BI210">
        <v>1246015</v>
      </c>
    </row>
    <row r="211" spans="1:61" x14ac:dyDescent="0.25">
      <c r="B211" s="1">
        <v>36495</v>
      </c>
      <c r="C211">
        <v>350510</v>
      </c>
      <c r="D211">
        <v>342376</v>
      </c>
      <c r="E211">
        <v>52.7</v>
      </c>
      <c r="F211">
        <v>142.64049955396965</v>
      </c>
      <c r="G211">
        <v>142.7685950413223</v>
      </c>
      <c r="H211">
        <v>70.299400000000006</v>
      </c>
      <c r="I211">
        <v>34719</v>
      </c>
      <c r="J211">
        <v>44726</v>
      </c>
      <c r="K211">
        <v>51.4</v>
      </c>
      <c r="M211">
        <v>488083.5</v>
      </c>
      <c r="N211">
        <v>492631.7</v>
      </c>
      <c r="O211">
        <v>52790.3</v>
      </c>
      <c r="P211">
        <v>45143.3</v>
      </c>
      <c r="R211">
        <v>682.65777800000001</v>
      </c>
      <c r="S211">
        <v>783.56966399999999</v>
      </c>
      <c r="T211">
        <v>9762</v>
      </c>
      <c r="U211">
        <v>8586</v>
      </c>
      <c r="V211">
        <v>6.4</v>
      </c>
      <c r="X211" s="38">
        <v>216680.1</v>
      </c>
      <c r="Y211">
        <v>238809.5</v>
      </c>
      <c r="Z211">
        <v>83.6</v>
      </c>
      <c r="AA211" s="38"/>
      <c r="AC211">
        <v>49683.199999999997</v>
      </c>
      <c r="AD211">
        <v>46533.2</v>
      </c>
      <c r="AF211">
        <v>13827.98</v>
      </c>
      <c r="AH211">
        <v>1124.6110000000001</v>
      </c>
      <c r="AI211">
        <v>1031.961</v>
      </c>
      <c r="AJ211">
        <v>83.957999999999998</v>
      </c>
      <c r="AK211">
        <v>203.95</v>
      </c>
      <c r="AL211">
        <v>41.170999999999999</v>
      </c>
      <c r="AN211">
        <v>86.35</v>
      </c>
      <c r="AO211">
        <v>98.831999999999994</v>
      </c>
      <c r="AP211">
        <v>228.227</v>
      </c>
      <c r="AQ211">
        <v>127.295</v>
      </c>
      <c r="AR211">
        <v>167.02600000000001</v>
      </c>
      <c r="AT211">
        <v>42.786999999999999</v>
      </c>
      <c r="AV211">
        <v>82.656999999999996</v>
      </c>
      <c r="AW211">
        <v>1601.395</v>
      </c>
      <c r="AX211">
        <v>1332.6790000000001</v>
      </c>
      <c r="AZ211">
        <v>64847</v>
      </c>
      <c r="BA211">
        <v>58608.6</v>
      </c>
      <c r="BB211">
        <v>56970.1</v>
      </c>
      <c r="BC211">
        <v>96.7</v>
      </c>
      <c r="BE211">
        <v>2427465</v>
      </c>
      <c r="BF211">
        <v>2.95333333</v>
      </c>
      <c r="BG211">
        <v>92.14</v>
      </c>
      <c r="BI211">
        <v>1317543</v>
      </c>
    </row>
    <row r="212" spans="1:61" x14ac:dyDescent="0.25">
      <c r="A212">
        <v>2000</v>
      </c>
      <c r="B212" s="1">
        <v>36586</v>
      </c>
      <c r="C212">
        <v>351882</v>
      </c>
      <c r="D212">
        <v>343382</v>
      </c>
      <c r="E212">
        <v>53.4</v>
      </c>
      <c r="F212">
        <v>143.919119833482</v>
      </c>
      <c r="G212">
        <v>144.00826446280993</v>
      </c>
      <c r="H212">
        <v>70.791499999999999</v>
      </c>
      <c r="I212">
        <v>36274</v>
      </c>
      <c r="J212">
        <v>46788</v>
      </c>
      <c r="K212">
        <v>52.3</v>
      </c>
      <c r="M212">
        <v>497255.3</v>
      </c>
      <c r="N212">
        <v>501748</v>
      </c>
      <c r="O212">
        <v>52798.8</v>
      </c>
      <c r="P212">
        <v>46248.1</v>
      </c>
      <c r="R212">
        <v>687.40788199999997</v>
      </c>
      <c r="S212">
        <v>786.36812699999996</v>
      </c>
      <c r="T212">
        <v>8771</v>
      </c>
      <c r="U212">
        <v>8983</v>
      </c>
      <c r="V212">
        <v>6.5</v>
      </c>
      <c r="X212" s="38">
        <v>220786.3</v>
      </c>
      <c r="Y212">
        <v>243573.1</v>
      </c>
      <c r="Z212">
        <v>81.3</v>
      </c>
      <c r="AA212" s="38"/>
      <c r="AC212">
        <v>54526.400000000001</v>
      </c>
      <c r="AD212">
        <v>50558.6</v>
      </c>
      <c r="AF212">
        <v>13878.147000000001</v>
      </c>
      <c r="AH212">
        <v>1193.644</v>
      </c>
      <c r="AI212">
        <v>1071.0540000000001</v>
      </c>
      <c r="AJ212">
        <v>83.278000000000006</v>
      </c>
      <c r="AK212">
        <v>214.393</v>
      </c>
      <c r="AL212">
        <v>43.152999999999999</v>
      </c>
      <c r="AN212">
        <v>88.265000000000001</v>
      </c>
      <c r="AO212">
        <v>99.075999999999993</v>
      </c>
      <c r="AP212">
        <v>227.447</v>
      </c>
      <c r="AQ212">
        <v>126.789</v>
      </c>
      <c r="AR212">
        <v>165.56100000000001</v>
      </c>
      <c r="AT212">
        <v>53.064</v>
      </c>
      <c r="AV212">
        <v>85.712000000000003</v>
      </c>
      <c r="AW212">
        <v>1661.8510000000001</v>
      </c>
      <c r="AX212">
        <v>1409.4870000000001</v>
      </c>
      <c r="AZ212">
        <v>64005</v>
      </c>
      <c r="BA212">
        <v>56945.599999999999</v>
      </c>
      <c r="BB212">
        <v>59193.8</v>
      </c>
      <c r="BC212">
        <v>92.2</v>
      </c>
      <c r="BE212">
        <v>2458122</v>
      </c>
      <c r="BF212">
        <v>2.9066666699999999</v>
      </c>
      <c r="BG212">
        <v>91.26</v>
      </c>
      <c r="BI212">
        <v>1346757</v>
      </c>
    </row>
    <row r="213" spans="1:61" x14ac:dyDescent="0.25">
      <c r="B213" s="1">
        <v>36678</v>
      </c>
      <c r="C213">
        <v>355304</v>
      </c>
      <c r="D213">
        <v>347229</v>
      </c>
      <c r="E213">
        <v>52.9</v>
      </c>
      <c r="F213">
        <v>145.01932798096936</v>
      </c>
      <c r="G213">
        <v>145.04132231404961</v>
      </c>
      <c r="H213">
        <v>71.216200000000001</v>
      </c>
      <c r="I213">
        <v>38456</v>
      </c>
      <c r="J213">
        <v>46828</v>
      </c>
      <c r="K213">
        <v>51.9</v>
      </c>
      <c r="M213">
        <v>500296.7</v>
      </c>
      <c r="N213">
        <v>502614.8</v>
      </c>
      <c r="O213">
        <v>54858.9</v>
      </c>
      <c r="P213">
        <v>47244.2</v>
      </c>
      <c r="R213">
        <v>692.15798600000005</v>
      </c>
      <c r="S213">
        <v>789.86620500000004</v>
      </c>
      <c r="T213">
        <v>8884</v>
      </c>
      <c r="U213">
        <v>9215</v>
      </c>
      <c r="V213">
        <v>6.3</v>
      </c>
      <c r="X213" s="38">
        <v>223728.3</v>
      </c>
      <c r="Y213">
        <v>247325.9</v>
      </c>
      <c r="Z213">
        <v>81</v>
      </c>
      <c r="AA213" s="38"/>
      <c r="AC213">
        <v>55124.4</v>
      </c>
      <c r="AD213">
        <v>52034.8</v>
      </c>
      <c r="AF213">
        <v>14130.907999999999</v>
      </c>
      <c r="AH213">
        <v>1232.2929999999999</v>
      </c>
      <c r="AI213">
        <v>1113.943</v>
      </c>
      <c r="AJ213">
        <v>89.528999999999996</v>
      </c>
      <c r="AK213">
        <v>232.39699999999999</v>
      </c>
      <c r="AL213">
        <v>47.36</v>
      </c>
      <c r="AN213">
        <v>88.539000000000001</v>
      </c>
      <c r="AO213">
        <v>99.676000000000002</v>
      </c>
      <c r="AP213">
        <v>222.87799999999999</v>
      </c>
      <c r="AQ213">
        <v>127.039</v>
      </c>
      <c r="AR213">
        <v>165.47800000000001</v>
      </c>
      <c r="AT213">
        <v>51.866999999999997</v>
      </c>
      <c r="AV213">
        <v>84.35</v>
      </c>
      <c r="AW213">
        <v>1714.7919999999999</v>
      </c>
      <c r="AX213">
        <v>1455.86</v>
      </c>
      <c r="AZ213">
        <v>70170.2</v>
      </c>
      <c r="BA213">
        <v>61804.3</v>
      </c>
      <c r="BB213">
        <v>62123</v>
      </c>
      <c r="BC213">
        <v>83.2</v>
      </c>
      <c r="BE213">
        <v>2532883</v>
      </c>
      <c r="BF213">
        <v>2.89</v>
      </c>
      <c r="BG213">
        <v>91.69</v>
      </c>
      <c r="BI213">
        <v>1279194</v>
      </c>
    </row>
    <row r="214" spans="1:61" x14ac:dyDescent="0.25">
      <c r="B214" s="1">
        <v>36770</v>
      </c>
      <c r="C214">
        <v>356301</v>
      </c>
      <c r="D214">
        <v>347477</v>
      </c>
      <c r="E214">
        <v>54.1</v>
      </c>
      <c r="F214">
        <v>150.43116265239368</v>
      </c>
      <c r="G214">
        <v>150.61983471074382</v>
      </c>
      <c r="H214">
        <v>71.572299999999998</v>
      </c>
      <c r="I214">
        <v>38636</v>
      </c>
      <c r="J214">
        <v>46674</v>
      </c>
      <c r="K214">
        <v>53.4</v>
      </c>
      <c r="M214">
        <v>500070.9</v>
      </c>
      <c r="N214">
        <v>503048.8</v>
      </c>
      <c r="O214">
        <v>56271</v>
      </c>
      <c r="P214">
        <v>49289.7</v>
      </c>
      <c r="R214">
        <v>701.65819299999998</v>
      </c>
      <c r="S214">
        <v>792.664669</v>
      </c>
      <c r="T214">
        <v>8921</v>
      </c>
      <c r="U214">
        <v>9701</v>
      </c>
      <c r="V214">
        <v>6</v>
      </c>
      <c r="X214" s="38">
        <v>229891.1</v>
      </c>
      <c r="Y214">
        <v>254117.2</v>
      </c>
      <c r="Z214">
        <v>88.3</v>
      </c>
      <c r="AA214" s="38"/>
      <c r="AC214">
        <v>56649</v>
      </c>
      <c r="AD214">
        <v>53740.1</v>
      </c>
      <c r="AF214">
        <v>14145.312</v>
      </c>
      <c r="AH214">
        <v>1285.0619999999999</v>
      </c>
      <c r="AI214">
        <v>1158.425</v>
      </c>
      <c r="AJ214">
        <v>95.953999999999994</v>
      </c>
      <c r="AK214">
        <v>240.173</v>
      </c>
      <c r="AL214">
        <v>53.542999999999999</v>
      </c>
      <c r="AN214">
        <v>89.197999999999993</v>
      </c>
      <c r="AO214">
        <v>99.968000000000004</v>
      </c>
      <c r="AP214">
        <v>221.78800000000001</v>
      </c>
      <c r="AQ214">
        <v>126.35299999999999</v>
      </c>
      <c r="AR214">
        <v>163.53899999999999</v>
      </c>
      <c r="AT214">
        <v>54.472999999999999</v>
      </c>
      <c r="AV214">
        <v>86.007000000000005</v>
      </c>
      <c r="AW214">
        <v>1776.491</v>
      </c>
      <c r="AX214">
        <v>1518.8689999999999</v>
      </c>
      <c r="AZ214">
        <v>76864.600000000006</v>
      </c>
      <c r="BA214">
        <v>67245.5</v>
      </c>
      <c r="BB214">
        <v>66266.100000000006</v>
      </c>
      <c r="BC214">
        <v>84.7</v>
      </c>
      <c r="BE214">
        <v>2547616</v>
      </c>
      <c r="BF214">
        <v>2.9266666699999999</v>
      </c>
      <c r="BG214">
        <v>93.73</v>
      </c>
      <c r="BI214">
        <v>1276273</v>
      </c>
    </row>
    <row r="215" spans="1:61" x14ac:dyDescent="0.25">
      <c r="B215" s="1">
        <v>36861</v>
      </c>
      <c r="C215">
        <v>354898</v>
      </c>
      <c r="D215">
        <v>346558</v>
      </c>
      <c r="E215">
        <v>55.1</v>
      </c>
      <c r="F215">
        <v>150.93666369313112</v>
      </c>
      <c r="G215">
        <v>151.03305785123965</v>
      </c>
      <c r="H215">
        <v>72.0017</v>
      </c>
      <c r="I215">
        <v>39798</v>
      </c>
      <c r="J215">
        <v>45312</v>
      </c>
      <c r="K215">
        <v>54.4</v>
      </c>
      <c r="M215">
        <v>505253.3</v>
      </c>
      <c r="N215">
        <v>508129.6</v>
      </c>
      <c r="O215">
        <v>58373.7</v>
      </c>
      <c r="P215">
        <v>51964.5</v>
      </c>
      <c r="R215">
        <v>709.80122800000004</v>
      </c>
      <c r="S215">
        <v>796.16274699999997</v>
      </c>
      <c r="T215">
        <v>8888</v>
      </c>
      <c r="U215">
        <v>10313</v>
      </c>
      <c r="V215">
        <v>5.8</v>
      </c>
      <c r="X215" s="38">
        <v>229145.2</v>
      </c>
      <c r="Y215">
        <v>253273</v>
      </c>
      <c r="Z215">
        <v>87.7</v>
      </c>
      <c r="AA215" s="38"/>
      <c r="AC215">
        <v>54856</v>
      </c>
      <c r="AD215">
        <v>54458</v>
      </c>
      <c r="AF215">
        <v>14229.764999999999</v>
      </c>
      <c r="AH215">
        <v>1293.691</v>
      </c>
      <c r="AI215">
        <v>1156.7049999999999</v>
      </c>
      <c r="AJ215">
        <v>90.489000000000004</v>
      </c>
      <c r="AK215">
        <v>239.005</v>
      </c>
      <c r="AL215">
        <v>49.442999999999998</v>
      </c>
      <c r="AN215">
        <v>89.649000000000001</v>
      </c>
      <c r="AO215">
        <v>99.947999999999993</v>
      </c>
      <c r="AP215">
        <v>217.071</v>
      </c>
      <c r="AQ215">
        <v>125.76</v>
      </c>
      <c r="AR215">
        <v>163.31899999999999</v>
      </c>
      <c r="AT215">
        <v>57.267000000000003</v>
      </c>
      <c r="AV215">
        <v>85.649000000000001</v>
      </c>
      <c r="AW215">
        <v>1779.0889999999999</v>
      </c>
      <c r="AX215">
        <v>1524.52</v>
      </c>
      <c r="AZ215">
        <v>80495.8</v>
      </c>
      <c r="BA215">
        <v>70234.8</v>
      </c>
      <c r="BB215">
        <v>68414.3</v>
      </c>
      <c r="BC215">
        <v>99.4</v>
      </c>
      <c r="BE215">
        <v>2543901</v>
      </c>
      <c r="BF215">
        <v>3.22333333</v>
      </c>
      <c r="BG215">
        <v>95.42</v>
      </c>
      <c r="BI215">
        <v>1352158</v>
      </c>
    </row>
    <row r="216" spans="1:61" x14ac:dyDescent="0.25">
      <c r="A216">
        <v>2001</v>
      </c>
      <c r="B216" s="1">
        <v>36951</v>
      </c>
      <c r="C216">
        <v>358245</v>
      </c>
      <c r="D216">
        <v>349827</v>
      </c>
      <c r="E216">
        <v>55.4</v>
      </c>
      <c r="F216">
        <v>152.5423728813559</v>
      </c>
      <c r="G216">
        <v>152.68595041322314</v>
      </c>
      <c r="H216">
        <v>72.721699999999998</v>
      </c>
      <c r="I216">
        <v>38548</v>
      </c>
      <c r="J216">
        <v>44691</v>
      </c>
      <c r="K216">
        <v>54.3</v>
      </c>
      <c r="M216">
        <v>508208</v>
      </c>
      <c r="N216">
        <v>510402.5</v>
      </c>
      <c r="O216">
        <v>58480.800000000003</v>
      </c>
      <c r="P216">
        <v>52469.599999999999</v>
      </c>
      <c r="R216">
        <v>708.44405600000005</v>
      </c>
      <c r="S216">
        <v>800.36044200000003</v>
      </c>
      <c r="T216">
        <v>9019</v>
      </c>
      <c r="U216">
        <v>10024</v>
      </c>
      <c r="V216">
        <v>5.5</v>
      </c>
      <c r="X216" s="38">
        <v>231953.5</v>
      </c>
      <c r="Y216">
        <v>255820.79999999999</v>
      </c>
      <c r="Z216">
        <v>95.5</v>
      </c>
      <c r="AA216" s="38"/>
      <c r="AC216">
        <v>53724.800000000003</v>
      </c>
      <c r="AD216">
        <v>54763.3</v>
      </c>
      <c r="AF216">
        <v>14183.12</v>
      </c>
      <c r="AH216">
        <v>1265.827</v>
      </c>
      <c r="AI216">
        <v>1134.461</v>
      </c>
      <c r="AJ216">
        <v>83.328999999999994</v>
      </c>
      <c r="AK216">
        <v>225.98599999999999</v>
      </c>
      <c r="AL216">
        <v>42.414999999999999</v>
      </c>
      <c r="AN216">
        <v>89.218999999999994</v>
      </c>
      <c r="AO216">
        <v>100.47</v>
      </c>
      <c r="AP216">
        <v>213.30799999999999</v>
      </c>
      <c r="AQ216">
        <v>125.51</v>
      </c>
      <c r="AR216">
        <v>161.87200000000001</v>
      </c>
      <c r="AT216">
        <v>52.220999999999997</v>
      </c>
      <c r="AV216">
        <v>88.064999999999998</v>
      </c>
      <c r="AW216">
        <v>1756.1379999999999</v>
      </c>
      <c r="AX216">
        <v>1499.4639999999999</v>
      </c>
      <c r="AZ216">
        <v>69826.3</v>
      </c>
      <c r="BA216">
        <v>61898.9</v>
      </c>
      <c r="BB216">
        <v>64187.199999999997</v>
      </c>
      <c r="BC216">
        <v>96.5</v>
      </c>
      <c r="BE216">
        <v>2514038</v>
      </c>
      <c r="BF216">
        <v>3.7666666700000002</v>
      </c>
      <c r="BG216">
        <v>93.61</v>
      </c>
      <c r="BI216">
        <v>1378078</v>
      </c>
    </row>
    <row r="217" spans="1:61" x14ac:dyDescent="0.25">
      <c r="B217" s="1">
        <v>37043</v>
      </c>
      <c r="C217">
        <v>361385</v>
      </c>
      <c r="D217">
        <v>352292</v>
      </c>
      <c r="E217">
        <v>55.5</v>
      </c>
      <c r="F217">
        <v>153.82099316086826</v>
      </c>
      <c r="G217">
        <v>153.92561983471074</v>
      </c>
      <c r="H217">
        <v>73.3035</v>
      </c>
      <c r="I217">
        <v>39053</v>
      </c>
      <c r="J217">
        <v>43918</v>
      </c>
      <c r="K217">
        <v>54.6</v>
      </c>
      <c r="M217">
        <v>504352.5</v>
      </c>
      <c r="N217">
        <v>507418</v>
      </c>
      <c r="O217">
        <v>57199.1</v>
      </c>
      <c r="P217">
        <v>51849.2</v>
      </c>
      <c r="R217">
        <v>714.551332</v>
      </c>
      <c r="S217">
        <v>803.858521</v>
      </c>
      <c r="T217">
        <v>8900</v>
      </c>
      <c r="U217">
        <v>9963</v>
      </c>
      <c r="V217">
        <v>5.4</v>
      </c>
      <c r="X217" s="38">
        <v>234966.3</v>
      </c>
      <c r="Y217">
        <v>259678.3</v>
      </c>
      <c r="Z217">
        <v>88.2</v>
      </c>
      <c r="AA217" s="38"/>
      <c r="AC217">
        <v>51983.4</v>
      </c>
      <c r="AD217">
        <v>54763.7</v>
      </c>
      <c r="AF217">
        <v>14271.694</v>
      </c>
      <c r="AH217">
        <v>1188.6410000000001</v>
      </c>
      <c r="AI217">
        <v>1074.415</v>
      </c>
      <c r="AJ217">
        <v>75.073999999999998</v>
      </c>
      <c r="AK217">
        <v>194.917</v>
      </c>
      <c r="AL217">
        <v>30.858000000000001</v>
      </c>
      <c r="AN217">
        <v>87.272000000000006</v>
      </c>
      <c r="AO217">
        <v>98.988</v>
      </c>
      <c r="AP217">
        <v>205.51499999999999</v>
      </c>
      <c r="AQ217">
        <v>124.95099999999999</v>
      </c>
      <c r="AR217">
        <v>159.28200000000001</v>
      </c>
      <c r="AT217">
        <v>47.77</v>
      </c>
      <c r="AV217">
        <v>87.051000000000002</v>
      </c>
      <c r="AW217">
        <v>1699.93</v>
      </c>
      <c r="AX217">
        <v>1422.028</v>
      </c>
      <c r="AZ217">
        <v>67815.399999999994</v>
      </c>
      <c r="BA217">
        <v>59411.5</v>
      </c>
      <c r="BB217">
        <v>59678.9</v>
      </c>
      <c r="BC217">
        <v>88.5</v>
      </c>
      <c r="BE217">
        <v>2463354</v>
      </c>
      <c r="BF217">
        <v>4.3600000000000003</v>
      </c>
      <c r="BG217">
        <v>93.53</v>
      </c>
      <c r="BI217">
        <v>1326723</v>
      </c>
    </row>
    <row r="218" spans="1:61" x14ac:dyDescent="0.25">
      <c r="B218" s="1">
        <v>37135</v>
      </c>
      <c r="C218">
        <v>365519</v>
      </c>
      <c r="D218">
        <v>355992</v>
      </c>
      <c r="E218">
        <v>55.4</v>
      </c>
      <c r="F218">
        <v>154.23728813559322</v>
      </c>
      <c r="G218">
        <v>154.3388429752066</v>
      </c>
      <c r="H218">
        <v>73.816599999999994</v>
      </c>
      <c r="I218">
        <v>38273</v>
      </c>
      <c r="J218">
        <v>43690</v>
      </c>
      <c r="K218">
        <v>54.9</v>
      </c>
      <c r="M218">
        <v>498415</v>
      </c>
      <c r="N218">
        <v>501572.7</v>
      </c>
      <c r="O218">
        <v>55543.9</v>
      </c>
      <c r="P218">
        <v>49824</v>
      </c>
      <c r="R218">
        <v>718.62284999999997</v>
      </c>
      <c r="S218">
        <v>808.75583099999994</v>
      </c>
      <c r="T218">
        <v>9111</v>
      </c>
      <c r="U218">
        <v>9993</v>
      </c>
      <c r="V218">
        <v>5.4</v>
      </c>
      <c r="X218" s="38">
        <v>238138.8</v>
      </c>
      <c r="Y218">
        <v>262985.59999999998</v>
      </c>
      <c r="Z218">
        <v>97.7</v>
      </c>
      <c r="AA218" s="38"/>
      <c r="AC218">
        <v>53596.2</v>
      </c>
      <c r="AD218">
        <v>55146.8</v>
      </c>
      <c r="AF218">
        <v>14214.516</v>
      </c>
      <c r="AH218">
        <v>1144.4000000000001</v>
      </c>
      <c r="AI218">
        <v>1041.26</v>
      </c>
      <c r="AJ218">
        <v>69.539000000000001</v>
      </c>
      <c r="AK218">
        <v>180.61600000000001</v>
      </c>
      <c r="AL218">
        <v>25.143000000000001</v>
      </c>
      <c r="AN218">
        <v>85.715999999999994</v>
      </c>
      <c r="AO218">
        <v>97.57</v>
      </c>
      <c r="AP218">
        <v>197.583</v>
      </c>
      <c r="AQ218">
        <v>124.593</v>
      </c>
      <c r="AR218">
        <v>158.76900000000001</v>
      </c>
      <c r="AT218">
        <v>45.204999999999998</v>
      </c>
      <c r="AV218">
        <v>86.706999999999994</v>
      </c>
      <c r="AW218">
        <v>1661.3689999999999</v>
      </c>
      <c r="AX218">
        <v>1369.5360000000001</v>
      </c>
      <c r="AZ218">
        <v>65100.4</v>
      </c>
      <c r="BA218">
        <v>58485.4</v>
      </c>
      <c r="BB218">
        <v>57709.2</v>
      </c>
      <c r="BC218">
        <v>93.1</v>
      </c>
      <c r="BE218">
        <v>2448154</v>
      </c>
      <c r="BF218">
        <v>4.8600000000000003</v>
      </c>
      <c r="BG218">
        <v>94.63</v>
      </c>
      <c r="BI218">
        <v>1322686</v>
      </c>
    </row>
    <row r="219" spans="1:61" x14ac:dyDescent="0.25">
      <c r="B219" s="1">
        <v>37226</v>
      </c>
      <c r="C219">
        <v>369880</v>
      </c>
      <c r="D219">
        <v>360940</v>
      </c>
      <c r="E219">
        <v>55.7</v>
      </c>
      <c r="F219">
        <v>155.66458519179304</v>
      </c>
      <c r="G219">
        <v>155.78512396694217</v>
      </c>
      <c r="H219">
        <v>74.4071</v>
      </c>
      <c r="I219">
        <v>38899</v>
      </c>
      <c r="J219">
        <v>44668</v>
      </c>
      <c r="K219">
        <v>54.7</v>
      </c>
      <c r="M219">
        <v>497326.7</v>
      </c>
      <c r="N219">
        <v>499384.8</v>
      </c>
      <c r="O219">
        <v>53825.3</v>
      </c>
      <c r="P219">
        <v>47489.4</v>
      </c>
      <c r="R219">
        <v>722.69436800000005</v>
      </c>
      <c r="S219">
        <v>812.95352600000001</v>
      </c>
      <c r="T219">
        <v>9239</v>
      </c>
      <c r="U219">
        <v>10064</v>
      </c>
      <c r="V219">
        <v>5.6</v>
      </c>
      <c r="X219" s="38">
        <v>242336.2</v>
      </c>
      <c r="Y219">
        <v>266982.90000000002</v>
      </c>
      <c r="Z219">
        <v>94.5</v>
      </c>
      <c r="AA219" s="38"/>
      <c r="AC219">
        <v>54088.6</v>
      </c>
      <c r="AD219">
        <v>51954.8</v>
      </c>
      <c r="AF219">
        <v>14253.574000000001</v>
      </c>
      <c r="AH219">
        <v>1105.885</v>
      </c>
      <c r="AI219">
        <v>1016.924</v>
      </c>
      <c r="AJ219">
        <v>68.313000000000002</v>
      </c>
      <c r="AK219">
        <v>173.30199999999999</v>
      </c>
      <c r="AL219">
        <v>23.385999999999999</v>
      </c>
      <c r="AN219">
        <v>83.441999999999993</v>
      </c>
      <c r="AO219">
        <v>96.411000000000001</v>
      </c>
      <c r="AP219">
        <v>190.047</v>
      </c>
      <c r="AQ219">
        <v>124.324</v>
      </c>
      <c r="AR219">
        <v>157.923</v>
      </c>
      <c r="AT219">
        <v>37.381</v>
      </c>
      <c r="AV219">
        <v>86.301000000000002</v>
      </c>
      <c r="AW219">
        <v>1644.162</v>
      </c>
      <c r="AX219">
        <v>1323.2080000000001</v>
      </c>
      <c r="AZ219">
        <v>64968.2</v>
      </c>
      <c r="BA219">
        <v>58951.1</v>
      </c>
      <c r="BB219">
        <v>57545.8</v>
      </c>
      <c r="BC219">
        <v>98.9</v>
      </c>
      <c r="BE219">
        <v>2515633</v>
      </c>
      <c r="BF219">
        <v>5.2566666700000004</v>
      </c>
      <c r="BG219">
        <v>93.87</v>
      </c>
      <c r="BI219">
        <v>1407869</v>
      </c>
    </row>
    <row r="220" spans="1:61" x14ac:dyDescent="0.25">
      <c r="A220">
        <v>2002</v>
      </c>
      <c r="B220" s="1">
        <v>37316</v>
      </c>
      <c r="C220">
        <v>372764</v>
      </c>
      <c r="D220">
        <v>363395</v>
      </c>
      <c r="E220">
        <v>55.8</v>
      </c>
      <c r="F220">
        <v>157.06214689265536</v>
      </c>
      <c r="G220">
        <v>157.2314049586777</v>
      </c>
      <c r="H220">
        <v>75.002399999999994</v>
      </c>
      <c r="I220">
        <v>39285</v>
      </c>
      <c r="J220">
        <v>46453</v>
      </c>
      <c r="K220">
        <v>54.9</v>
      </c>
      <c r="M220">
        <v>498587.7</v>
      </c>
      <c r="N220">
        <v>500863.9</v>
      </c>
      <c r="O220">
        <v>54331.6</v>
      </c>
      <c r="P220">
        <v>48779</v>
      </c>
      <c r="R220">
        <v>726.76588500000003</v>
      </c>
      <c r="S220">
        <v>816.72025699999995</v>
      </c>
      <c r="T220">
        <v>10038</v>
      </c>
      <c r="U220">
        <v>11019</v>
      </c>
      <c r="V220">
        <v>5.3</v>
      </c>
      <c r="X220" s="38">
        <v>248502.39999999999</v>
      </c>
      <c r="Y220">
        <v>274419.90000000002</v>
      </c>
      <c r="Z220">
        <v>97.3</v>
      </c>
      <c r="AA220" s="38"/>
      <c r="AC220">
        <v>56188.4</v>
      </c>
      <c r="AD220">
        <v>52329.5</v>
      </c>
      <c r="AF220">
        <v>14372.785</v>
      </c>
      <c r="AH220">
        <v>1121.5519999999999</v>
      </c>
      <c r="AI220">
        <v>1035.175</v>
      </c>
      <c r="AJ220">
        <v>75.384</v>
      </c>
      <c r="AK220">
        <v>175.02500000000001</v>
      </c>
      <c r="AL220">
        <v>25.251999999999999</v>
      </c>
      <c r="AN220">
        <v>83.149000000000001</v>
      </c>
      <c r="AO220">
        <v>95.837999999999994</v>
      </c>
      <c r="AP220">
        <v>188.56100000000001</v>
      </c>
      <c r="AQ220">
        <v>122.627</v>
      </c>
      <c r="AR220">
        <v>156.827</v>
      </c>
      <c r="AT220">
        <v>38.195</v>
      </c>
      <c r="AV220">
        <v>85.122</v>
      </c>
      <c r="AW220">
        <v>1690.8779999999999</v>
      </c>
      <c r="AX220">
        <v>1356.0409999999999</v>
      </c>
      <c r="AZ220">
        <v>63237.599999999999</v>
      </c>
      <c r="BA220">
        <v>57679.1</v>
      </c>
      <c r="BB220">
        <v>59608</v>
      </c>
      <c r="BC220">
        <v>95.1</v>
      </c>
      <c r="BE220">
        <v>2561459</v>
      </c>
      <c r="BF220">
        <v>5.2733333299999998</v>
      </c>
      <c r="BG220">
        <v>93.39</v>
      </c>
      <c r="BI220">
        <v>1441030</v>
      </c>
    </row>
    <row r="221" spans="1:61" x14ac:dyDescent="0.25">
      <c r="B221" s="1">
        <v>37408</v>
      </c>
      <c r="C221">
        <v>379182</v>
      </c>
      <c r="D221">
        <v>371027</v>
      </c>
      <c r="E221">
        <v>55.9</v>
      </c>
      <c r="F221">
        <v>158.19209039548022</v>
      </c>
      <c r="G221">
        <v>158.26446280991735</v>
      </c>
      <c r="H221">
        <v>75.452299999999994</v>
      </c>
      <c r="I221">
        <v>40286</v>
      </c>
      <c r="J221">
        <v>48220</v>
      </c>
      <c r="K221">
        <v>54.8</v>
      </c>
      <c r="M221">
        <v>502166.1</v>
      </c>
      <c r="N221">
        <v>504943.7</v>
      </c>
      <c r="O221">
        <v>55937.3</v>
      </c>
      <c r="P221">
        <v>49749.8</v>
      </c>
      <c r="R221">
        <v>734.23033399999997</v>
      </c>
      <c r="S221">
        <v>820.73955000000001</v>
      </c>
      <c r="T221">
        <v>9465</v>
      </c>
      <c r="U221">
        <v>9935</v>
      </c>
      <c r="V221">
        <v>5.3</v>
      </c>
      <c r="X221" s="38">
        <v>253005.6</v>
      </c>
      <c r="Y221">
        <v>279643.7</v>
      </c>
      <c r="Z221">
        <v>90.1</v>
      </c>
      <c r="AA221" s="38"/>
      <c r="AC221">
        <v>60219.9</v>
      </c>
      <c r="AD221">
        <v>56118.8</v>
      </c>
      <c r="AF221">
        <v>14460.848</v>
      </c>
      <c r="AH221">
        <v>1197.3979999999999</v>
      </c>
      <c r="AI221">
        <v>1087.326</v>
      </c>
      <c r="AJ221">
        <v>76.153999999999996</v>
      </c>
      <c r="AK221">
        <v>186.29</v>
      </c>
      <c r="AL221">
        <v>27.329000000000001</v>
      </c>
      <c r="AN221">
        <v>85.052000000000007</v>
      </c>
      <c r="AO221">
        <v>96.248000000000005</v>
      </c>
      <c r="AP221">
        <v>187.905</v>
      </c>
      <c r="AQ221">
        <v>122.166</v>
      </c>
      <c r="AR221">
        <v>157.54</v>
      </c>
      <c r="AT221">
        <v>47.578000000000003</v>
      </c>
      <c r="AV221">
        <v>85.503</v>
      </c>
      <c r="AW221">
        <v>1747.5409999999999</v>
      </c>
      <c r="AX221">
        <v>1432.413</v>
      </c>
      <c r="AZ221">
        <v>70855.7</v>
      </c>
      <c r="BA221">
        <v>64490.8</v>
      </c>
      <c r="BB221">
        <v>64748.5</v>
      </c>
      <c r="BC221">
        <v>84.2</v>
      </c>
      <c r="BE221">
        <v>2631724</v>
      </c>
      <c r="BF221">
        <v>5.17</v>
      </c>
      <c r="BG221">
        <v>94.77</v>
      </c>
      <c r="BI221">
        <v>1411214</v>
      </c>
    </row>
    <row r="222" spans="1:61" x14ac:dyDescent="0.25">
      <c r="B222" s="1">
        <v>37500</v>
      </c>
      <c r="C222">
        <v>380118</v>
      </c>
      <c r="D222">
        <v>373172</v>
      </c>
      <c r="E222">
        <v>56.6</v>
      </c>
      <c r="F222">
        <v>159.26256318763009</v>
      </c>
      <c r="G222">
        <v>159.50413223140495</v>
      </c>
      <c r="H222">
        <v>75.9529</v>
      </c>
      <c r="I222">
        <v>41215</v>
      </c>
      <c r="J222">
        <v>49007</v>
      </c>
      <c r="K222">
        <v>55.7</v>
      </c>
      <c r="M222">
        <v>503711.3</v>
      </c>
      <c r="N222">
        <v>508855.5</v>
      </c>
      <c r="O222">
        <v>57832.1</v>
      </c>
      <c r="P222">
        <v>50104.3</v>
      </c>
      <c r="R222">
        <v>737.62326499999995</v>
      </c>
      <c r="S222">
        <v>826.36655900000005</v>
      </c>
      <c r="T222">
        <v>9983</v>
      </c>
      <c r="U222">
        <v>10247</v>
      </c>
      <c r="V222">
        <v>5.5</v>
      </c>
      <c r="X222" s="38">
        <v>258120.9</v>
      </c>
      <c r="Y222">
        <v>284837.5</v>
      </c>
      <c r="Z222">
        <v>99.9</v>
      </c>
      <c r="AA222" s="38"/>
      <c r="AC222">
        <v>64007.6</v>
      </c>
      <c r="AD222">
        <v>57650.6</v>
      </c>
      <c r="AF222">
        <v>14519.633</v>
      </c>
      <c r="AH222">
        <v>1226.3820000000001</v>
      </c>
      <c r="AI222">
        <v>1113.415</v>
      </c>
      <c r="AJ222">
        <v>75.56</v>
      </c>
      <c r="AK222">
        <v>189.07499999999999</v>
      </c>
      <c r="AL222">
        <v>26.452999999999999</v>
      </c>
      <c r="AN222">
        <v>85.478999999999999</v>
      </c>
      <c r="AO222">
        <v>96.504000000000005</v>
      </c>
      <c r="AP222">
        <v>185.255</v>
      </c>
      <c r="AQ222">
        <v>122.143</v>
      </c>
      <c r="AR222">
        <v>154.90799999999999</v>
      </c>
      <c r="AT222">
        <v>48.884999999999998</v>
      </c>
      <c r="AV222">
        <v>85.262</v>
      </c>
      <c r="AW222">
        <v>1769.759</v>
      </c>
      <c r="AX222">
        <v>1463.107</v>
      </c>
      <c r="AZ222">
        <v>69899.3</v>
      </c>
      <c r="BA222">
        <v>64481.9</v>
      </c>
      <c r="BB222">
        <v>63716</v>
      </c>
      <c r="BC222">
        <v>86.9</v>
      </c>
      <c r="BE222">
        <v>2619918</v>
      </c>
      <c r="BF222">
        <v>5.0833333300000003</v>
      </c>
      <c r="BG222">
        <v>92.48</v>
      </c>
      <c r="BI222">
        <v>1414291</v>
      </c>
    </row>
    <row r="223" spans="1:61" x14ac:dyDescent="0.25">
      <c r="B223" s="1">
        <v>37591</v>
      </c>
      <c r="C223">
        <v>383312</v>
      </c>
      <c r="D223">
        <v>377471</v>
      </c>
      <c r="E223">
        <v>56.7</v>
      </c>
      <c r="F223">
        <v>160.33303597977994</v>
      </c>
      <c r="G223">
        <v>160.53719008264466</v>
      </c>
      <c r="H223">
        <v>76.507900000000006</v>
      </c>
      <c r="I223">
        <v>44028</v>
      </c>
      <c r="J223">
        <v>52538</v>
      </c>
      <c r="K223">
        <v>55.7</v>
      </c>
      <c r="M223">
        <v>504887.9</v>
      </c>
      <c r="N223">
        <v>509320.2</v>
      </c>
      <c r="O223">
        <v>58647.5</v>
      </c>
      <c r="P223">
        <v>52440.7</v>
      </c>
      <c r="R223">
        <v>742.37336900000003</v>
      </c>
      <c r="S223">
        <v>830.385852</v>
      </c>
      <c r="T223">
        <v>10339</v>
      </c>
      <c r="U223">
        <v>10256</v>
      </c>
      <c r="V223">
        <v>5.0999999999999996</v>
      </c>
      <c r="X223" s="38">
        <v>260953.4</v>
      </c>
      <c r="Y223">
        <v>287527.5</v>
      </c>
      <c r="Z223">
        <v>97</v>
      </c>
      <c r="AA223" s="38"/>
      <c r="AC223">
        <v>65278</v>
      </c>
      <c r="AD223">
        <v>59976</v>
      </c>
      <c r="AF223">
        <v>14537.58</v>
      </c>
      <c r="AH223">
        <v>1250.075</v>
      </c>
      <c r="AI223">
        <v>1122.338</v>
      </c>
      <c r="AJ223">
        <v>73.805000000000007</v>
      </c>
      <c r="AK223">
        <v>186.464</v>
      </c>
      <c r="AL223">
        <v>25.178999999999998</v>
      </c>
      <c r="AN223">
        <v>86.004999999999995</v>
      </c>
      <c r="AO223">
        <v>96.503</v>
      </c>
      <c r="AP223">
        <v>181.01499999999999</v>
      </c>
      <c r="AQ223">
        <v>121.63200000000001</v>
      </c>
      <c r="AR223">
        <v>153.1</v>
      </c>
      <c r="AT223">
        <v>52.048000000000002</v>
      </c>
      <c r="AV223">
        <v>85.531999999999996</v>
      </c>
      <c r="AW223">
        <v>1801.5350000000001</v>
      </c>
      <c r="AX223">
        <v>1499.335</v>
      </c>
      <c r="AZ223">
        <v>70502.7</v>
      </c>
      <c r="BA223">
        <v>65322.400000000001</v>
      </c>
      <c r="BB223">
        <v>63950</v>
      </c>
      <c r="BC223">
        <v>96.6</v>
      </c>
      <c r="BE223">
        <v>2673220</v>
      </c>
      <c r="BF223">
        <v>5.1466666700000001</v>
      </c>
      <c r="BG223">
        <v>96.69</v>
      </c>
      <c r="BI223">
        <v>1503042</v>
      </c>
    </row>
    <row r="224" spans="1:61" x14ac:dyDescent="0.25">
      <c r="A224">
        <v>2003</v>
      </c>
      <c r="B224" s="1">
        <v>37681</v>
      </c>
      <c r="C224">
        <v>384195</v>
      </c>
      <c r="D224">
        <v>379210</v>
      </c>
      <c r="E224">
        <v>57.2</v>
      </c>
      <c r="F224">
        <v>162.41451085340469</v>
      </c>
      <c r="G224">
        <v>162.60330578512398</v>
      </c>
      <c r="H224">
        <v>77.143000000000001</v>
      </c>
      <c r="I224">
        <v>43135</v>
      </c>
      <c r="J224">
        <v>52496</v>
      </c>
      <c r="K224">
        <v>55.9</v>
      </c>
      <c r="M224">
        <v>504307.3</v>
      </c>
      <c r="N224">
        <v>507315.8</v>
      </c>
      <c r="O224">
        <v>59039.3</v>
      </c>
      <c r="P224">
        <v>52875.9</v>
      </c>
      <c r="R224">
        <v>745.08771400000001</v>
      </c>
      <c r="S224">
        <v>835.20900300000005</v>
      </c>
      <c r="T224">
        <v>10173</v>
      </c>
      <c r="U224">
        <v>9847</v>
      </c>
      <c r="V224">
        <v>5</v>
      </c>
      <c r="X224" s="38">
        <v>259233.3</v>
      </c>
      <c r="Y224">
        <v>285982.5</v>
      </c>
      <c r="Z224">
        <v>101.9</v>
      </c>
      <c r="AA224" s="38"/>
      <c r="AC224">
        <v>66154.600000000006</v>
      </c>
      <c r="AD224">
        <v>62454.7</v>
      </c>
      <c r="AF224">
        <v>14614.141</v>
      </c>
      <c r="AH224">
        <v>1279.749</v>
      </c>
      <c r="AI224">
        <v>1130.0609999999999</v>
      </c>
      <c r="AJ224">
        <v>74.540000000000006</v>
      </c>
      <c r="AK224">
        <v>189.34399999999999</v>
      </c>
      <c r="AL224">
        <v>24.524000000000001</v>
      </c>
      <c r="AN224">
        <v>88.122</v>
      </c>
      <c r="AO224">
        <v>96.793999999999997</v>
      </c>
      <c r="AP224">
        <v>177.649</v>
      </c>
      <c r="AQ224">
        <v>117.38200000000001</v>
      </c>
      <c r="AR224">
        <v>151.565</v>
      </c>
      <c r="AT224">
        <v>63.420999999999999</v>
      </c>
      <c r="AV224">
        <v>85.21</v>
      </c>
      <c r="AW224">
        <v>1793.694</v>
      </c>
      <c r="AX224">
        <v>1529.463</v>
      </c>
      <c r="AZ224">
        <v>69891.899999999994</v>
      </c>
      <c r="BA224">
        <v>64092.3</v>
      </c>
      <c r="BB224">
        <v>65979.3</v>
      </c>
      <c r="BC224">
        <v>94</v>
      </c>
      <c r="BE224">
        <v>2693113</v>
      </c>
      <c r="BF224">
        <v>5.2</v>
      </c>
      <c r="BG224">
        <v>97.01</v>
      </c>
      <c r="BI224">
        <v>1550742</v>
      </c>
    </row>
    <row r="225" spans="1:61" x14ac:dyDescent="0.25">
      <c r="B225" s="1">
        <v>37773</v>
      </c>
      <c r="C225">
        <v>385697</v>
      </c>
      <c r="D225">
        <v>380607</v>
      </c>
      <c r="E225">
        <v>57.9</v>
      </c>
      <c r="F225">
        <v>162.41451085340469</v>
      </c>
      <c r="G225">
        <v>162.39669421487605</v>
      </c>
      <c r="H225">
        <v>77.564800000000005</v>
      </c>
      <c r="I225">
        <v>41376</v>
      </c>
      <c r="J225">
        <v>53146</v>
      </c>
      <c r="K225">
        <v>56.8</v>
      </c>
      <c r="M225">
        <v>508468.4</v>
      </c>
      <c r="N225">
        <v>510571.5</v>
      </c>
      <c r="O225">
        <v>57135</v>
      </c>
      <c r="P225">
        <v>50439.4</v>
      </c>
      <c r="R225">
        <v>745.08771400000001</v>
      </c>
      <c r="S225">
        <v>839.228296</v>
      </c>
      <c r="T225">
        <v>10638</v>
      </c>
      <c r="U225">
        <v>9844</v>
      </c>
      <c r="V225">
        <v>4.8</v>
      </c>
      <c r="X225" s="38">
        <v>258833.7</v>
      </c>
      <c r="Y225">
        <v>286171.59999999998</v>
      </c>
      <c r="Z225">
        <v>92.3</v>
      </c>
      <c r="AA225" s="38"/>
      <c r="AC225">
        <v>64606.400000000001</v>
      </c>
      <c r="AD225">
        <v>60214.1</v>
      </c>
      <c r="AF225">
        <v>14743.566999999999</v>
      </c>
      <c r="AH225">
        <v>1281.9100000000001</v>
      </c>
      <c r="AI225">
        <v>1147.876</v>
      </c>
      <c r="AJ225">
        <v>75.281000000000006</v>
      </c>
      <c r="AK225">
        <v>194.67599999999999</v>
      </c>
      <c r="AL225">
        <v>24.527000000000001</v>
      </c>
      <c r="AN225">
        <v>86.033000000000001</v>
      </c>
      <c r="AO225">
        <v>96.527000000000001</v>
      </c>
      <c r="AP225">
        <v>174.93199999999999</v>
      </c>
      <c r="AQ225">
        <v>117.20699999999999</v>
      </c>
      <c r="AR225">
        <v>151.18100000000001</v>
      </c>
      <c r="AT225">
        <v>52.2</v>
      </c>
      <c r="AV225">
        <v>85.519000000000005</v>
      </c>
      <c r="AW225">
        <v>1819.8409999999999</v>
      </c>
      <c r="AX225">
        <v>1527.336</v>
      </c>
      <c r="AZ225">
        <v>70994</v>
      </c>
      <c r="BA225">
        <v>66162.100000000006</v>
      </c>
      <c r="BB225">
        <v>66389.2</v>
      </c>
      <c r="BC225">
        <v>86.2</v>
      </c>
      <c r="BE225">
        <v>2612313</v>
      </c>
      <c r="BF225">
        <v>5.1266666699999996</v>
      </c>
      <c r="BG225">
        <v>95.17</v>
      </c>
      <c r="BI225">
        <v>1500109</v>
      </c>
    </row>
    <row r="226" spans="1:61" x14ac:dyDescent="0.25">
      <c r="B226" s="1">
        <v>37865</v>
      </c>
      <c r="C226">
        <v>392275</v>
      </c>
      <c r="D226">
        <v>385328</v>
      </c>
      <c r="E226">
        <v>57.6</v>
      </c>
      <c r="F226">
        <v>163.33630686886707</v>
      </c>
      <c r="G226">
        <v>163.4297520661157</v>
      </c>
      <c r="H226">
        <v>78.084299999999999</v>
      </c>
      <c r="I226">
        <v>41392</v>
      </c>
      <c r="J226">
        <v>54823</v>
      </c>
      <c r="K226">
        <v>56.8</v>
      </c>
      <c r="M226">
        <v>509943.7</v>
      </c>
      <c r="N226">
        <v>514332.3</v>
      </c>
      <c r="O226">
        <v>58512.9</v>
      </c>
      <c r="P226">
        <v>51616.2</v>
      </c>
      <c r="R226">
        <v>748.48064499999998</v>
      </c>
      <c r="S226">
        <v>845.65916400000003</v>
      </c>
      <c r="T226">
        <v>10924</v>
      </c>
      <c r="U226">
        <v>9973</v>
      </c>
      <c r="V226">
        <v>4.5</v>
      </c>
      <c r="X226" s="38">
        <v>263836.09999999998</v>
      </c>
      <c r="Y226">
        <v>290747.7</v>
      </c>
      <c r="Z226">
        <v>102.8</v>
      </c>
      <c r="AA226" s="38"/>
      <c r="AC226">
        <v>68152.2</v>
      </c>
      <c r="AD226">
        <v>61822.3</v>
      </c>
      <c r="AF226">
        <v>14988.781999999999</v>
      </c>
      <c r="AH226">
        <v>1293.03</v>
      </c>
      <c r="AI226">
        <v>1154.973</v>
      </c>
      <c r="AJ226">
        <v>75.98</v>
      </c>
      <c r="AK226">
        <v>197.00299999999999</v>
      </c>
      <c r="AL226">
        <v>24.591000000000001</v>
      </c>
      <c r="AN226">
        <v>86.168000000000006</v>
      </c>
      <c r="AO226">
        <v>96.481999999999999</v>
      </c>
      <c r="AP226">
        <v>172.22900000000001</v>
      </c>
      <c r="AQ226">
        <v>116.249</v>
      </c>
      <c r="AR226">
        <v>153.154</v>
      </c>
      <c r="AT226">
        <v>53.176000000000002</v>
      </c>
      <c r="AV226">
        <v>85.034000000000006</v>
      </c>
      <c r="AW226">
        <v>1848.3409999999999</v>
      </c>
      <c r="AX226">
        <v>1556.3040000000001</v>
      </c>
      <c r="AZ226">
        <v>75012.100000000006</v>
      </c>
      <c r="BA226">
        <v>70578.3</v>
      </c>
      <c r="BB226">
        <v>69774.5</v>
      </c>
      <c r="BC226">
        <v>82.4</v>
      </c>
      <c r="BE226">
        <v>2757236</v>
      </c>
      <c r="BF226">
        <v>4.9133333300000004</v>
      </c>
      <c r="BG226">
        <v>97.15</v>
      </c>
      <c r="BI226">
        <v>1511005</v>
      </c>
    </row>
    <row r="227" spans="1:61" x14ac:dyDescent="0.25">
      <c r="B227" s="1">
        <v>37956</v>
      </c>
      <c r="C227">
        <v>398941</v>
      </c>
      <c r="D227">
        <v>390738</v>
      </c>
      <c r="E227">
        <v>58.2</v>
      </c>
      <c r="F227">
        <v>164.19863217365446</v>
      </c>
      <c r="G227">
        <v>164.46280991735534</v>
      </c>
      <c r="H227">
        <v>78.607900000000001</v>
      </c>
      <c r="I227">
        <v>41841</v>
      </c>
      <c r="J227">
        <v>57348</v>
      </c>
      <c r="K227">
        <v>57.6</v>
      </c>
      <c r="M227">
        <v>515100.9</v>
      </c>
      <c r="N227">
        <v>521424.3</v>
      </c>
      <c r="O227">
        <v>59883.9</v>
      </c>
      <c r="P227">
        <v>51624.800000000003</v>
      </c>
      <c r="R227">
        <v>753.90933500000006</v>
      </c>
      <c r="S227">
        <v>850.48231499999997</v>
      </c>
      <c r="T227">
        <v>11462</v>
      </c>
      <c r="U227">
        <v>10149</v>
      </c>
      <c r="V227">
        <v>4.7</v>
      </c>
      <c r="X227" s="38">
        <v>270800</v>
      </c>
      <c r="Y227">
        <v>298161.40000000002</v>
      </c>
      <c r="Z227">
        <v>95.2</v>
      </c>
      <c r="AA227" s="38"/>
      <c r="AC227">
        <v>72832.7</v>
      </c>
      <c r="AD227">
        <v>67083.399999999994</v>
      </c>
      <c r="AF227">
        <v>15162.76</v>
      </c>
      <c r="AH227">
        <v>1341.454</v>
      </c>
      <c r="AI227">
        <v>1201.607</v>
      </c>
      <c r="AJ227">
        <v>80.643000000000001</v>
      </c>
      <c r="AK227">
        <v>206.64099999999999</v>
      </c>
      <c r="AL227">
        <v>24.972999999999999</v>
      </c>
      <c r="AN227">
        <v>86.593000000000004</v>
      </c>
      <c r="AO227">
        <v>96.406000000000006</v>
      </c>
      <c r="AP227">
        <v>168.77</v>
      </c>
      <c r="AQ227">
        <v>115.58</v>
      </c>
      <c r="AR227">
        <v>152.00299999999999</v>
      </c>
      <c r="AT227">
        <v>56.058</v>
      </c>
      <c r="AV227">
        <v>85.480999999999995</v>
      </c>
      <c r="AW227">
        <v>1907.048</v>
      </c>
      <c r="AX227">
        <v>1615.376</v>
      </c>
      <c r="AZ227">
        <v>81182.899999999994</v>
      </c>
      <c r="BA227">
        <v>76059.399999999994</v>
      </c>
      <c r="BB227">
        <v>74763</v>
      </c>
      <c r="BC227">
        <v>87.9</v>
      </c>
      <c r="BE227">
        <v>2866658</v>
      </c>
      <c r="BF227">
        <v>4.74</v>
      </c>
      <c r="BG227">
        <v>99.59</v>
      </c>
      <c r="BI227">
        <v>1622511</v>
      </c>
    </row>
    <row r="228" spans="1:61" x14ac:dyDescent="0.25">
      <c r="A228">
        <v>2004</v>
      </c>
      <c r="B228" s="1">
        <v>38047</v>
      </c>
      <c r="C228">
        <v>401918</v>
      </c>
      <c r="D228">
        <v>392854</v>
      </c>
      <c r="E228">
        <v>58.3</v>
      </c>
      <c r="F228">
        <v>165.6556645851918</v>
      </c>
      <c r="G228">
        <v>165.70247933884298</v>
      </c>
      <c r="H228">
        <v>79.132599999999996</v>
      </c>
      <c r="I228">
        <v>42864</v>
      </c>
      <c r="J228">
        <v>60928</v>
      </c>
      <c r="K228">
        <v>57.6</v>
      </c>
      <c r="M228">
        <v>519507.8</v>
      </c>
      <c r="N228">
        <v>527369.4</v>
      </c>
      <c r="O228">
        <v>61658.1</v>
      </c>
      <c r="P228">
        <v>54258.6</v>
      </c>
      <c r="R228">
        <v>756.62368000000004</v>
      </c>
      <c r="S228">
        <v>853.69774900000004</v>
      </c>
      <c r="T228">
        <v>12280</v>
      </c>
      <c r="U228">
        <v>10670</v>
      </c>
      <c r="V228">
        <v>4.3</v>
      </c>
      <c r="X228" s="38">
        <v>274198</v>
      </c>
      <c r="Y228">
        <v>302404.3</v>
      </c>
      <c r="Z228">
        <v>96.4</v>
      </c>
      <c r="AA228" s="38"/>
      <c r="AC228">
        <v>74613.399999999994</v>
      </c>
      <c r="AD228">
        <v>73776.7</v>
      </c>
      <c r="AF228">
        <v>15248.68</v>
      </c>
      <c r="AH228">
        <v>1414.5139999999999</v>
      </c>
      <c r="AI228">
        <v>1245.5809999999999</v>
      </c>
      <c r="AJ228">
        <v>84.16</v>
      </c>
      <c r="AK228">
        <v>221.10599999999999</v>
      </c>
      <c r="AL228">
        <v>26.734000000000002</v>
      </c>
      <c r="AN228">
        <v>88.763999999999996</v>
      </c>
      <c r="AO228">
        <v>97.64</v>
      </c>
      <c r="AP228">
        <v>167.298</v>
      </c>
      <c r="AQ228">
        <v>115.916</v>
      </c>
      <c r="AR228">
        <v>148.76900000000001</v>
      </c>
      <c r="AT228">
        <v>63.212000000000003</v>
      </c>
      <c r="AV228">
        <v>85.355000000000004</v>
      </c>
      <c r="AW228">
        <v>1960.461</v>
      </c>
      <c r="AX228">
        <v>1699.644</v>
      </c>
      <c r="AZ228">
        <v>83092.2</v>
      </c>
      <c r="BA228">
        <v>77624.600000000006</v>
      </c>
      <c r="BB228">
        <v>79600.3</v>
      </c>
      <c r="BC228">
        <v>88</v>
      </c>
      <c r="BE228">
        <v>2880138</v>
      </c>
      <c r="BF228">
        <v>4.62</v>
      </c>
      <c r="BG228">
        <v>101.73</v>
      </c>
      <c r="BI228">
        <v>1651929</v>
      </c>
    </row>
    <row r="229" spans="1:61" x14ac:dyDescent="0.25">
      <c r="B229" s="1">
        <v>38139</v>
      </c>
      <c r="C229">
        <v>404879</v>
      </c>
      <c r="D229">
        <v>396074</v>
      </c>
      <c r="E229">
        <v>58.7</v>
      </c>
      <c r="F229">
        <v>166.42878382396668</v>
      </c>
      <c r="G229">
        <v>166.52892561983469</v>
      </c>
      <c r="H229">
        <v>79.613200000000006</v>
      </c>
      <c r="I229">
        <v>45541</v>
      </c>
      <c r="J229">
        <v>62056</v>
      </c>
      <c r="K229">
        <v>58.1</v>
      </c>
      <c r="M229">
        <v>519128.9</v>
      </c>
      <c r="N229">
        <v>526019.9</v>
      </c>
      <c r="O229">
        <v>62701.599999999999</v>
      </c>
      <c r="P229">
        <v>56662.400000000001</v>
      </c>
      <c r="R229">
        <v>762.73095699999999</v>
      </c>
      <c r="S229">
        <v>858.52089999999998</v>
      </c>
      <c r="T229">
        <v>12499</v>
      </c>
      <c r="U229">
        <v>11212</v>
      </c>
      <c r="V229">
        <v>4.2</v>
      </c>
      <c r="X229" s="38">
        <v>276291.5</v>
      </c>
      <c r="Y229">
        <v>304926.09999999998</v>
      </c>
      <c r="Z229">
        <v>88.9</v>
      </c>
      <c r="AA229" s="38"/>
      <c r="AC229">
        <v>75368.399999999994</v>
      </c>
      <c r="AD229">
        <v>76346</v>
      </c>
      <c r="AF229">
        <v>15366.85</v>
      </c>
      <c r="AH229">
        <v>1495.9960000000001</v>
      </c>
      <c r="AI229">
        <v>1320.479</v>
      </c>
      <c r="AJ229">
        <v>87.888999999999996</v>
      </c>
      <c r="AK229">
        <v>230.34899999999999</v>
      </c>
      <c r="AL229">
        <v>27.402000000000001</v>
      </c>
      <c r="AN229">
        <v>90.131</v>
      </c>
      <c r="AO229">
        <v>98.456000000000003</v>
      </c>
      <c r="AP229">
        <v>164.15299999999999</v>
      </c>
      <c r="AQ229">
        <v>115.735</v>
      </c>
      <c r="AR229">
        <v>146.083</v>
      </c>
      <c r="AT229">
        <v>67.555999999999997</v>
      </c>
      <c r="AV229">
        <v>86.275999999999996</v>
      </c>
      <c r="AW229">
        <v>2037.69</v>
      </c>
      <c r="AX229">
        <v>1787.7339999999999</v>
      </c>
      <c r="AZ229">
        <v>90635.7</v>
      </c>
      <c r="BA229">
        <v>84211.4</v>
      </c>
      <c r="BB229">
        <v>84397.1</v>
      </c>
      <c r="BC229">
        <v>78.099999999999994</v>
      </c>
      <c r="BE229">
        <v>2902781</v>
      </c>
      <c r="BF229">
        <v>4.51333333</v>
      </c>
      <c r="BG229">
        <v>102.54</v>
      </c>
      <c r="BI229">
        <v>1594896</v>
      </c>
    </row>
    <row r="230" spans="1:61" x14ac:dyDescent="0.25">
      <c r="B230" s="1">
        <v>38231</v>
      </c>
      <c r="C230">
        <v>407620</v>
      </c>
      <c r="D230">
        <v>399115</v>
      </c>
      <c r="E230">
        <v>59.7</v>
      </c>
      <c r="F230">
        <v>167.11269699672911</v>
      </c>
      <c r="G230">
        <v>167.14876033057854</v>
      </c>
      <c r="H230">
        <v>80.096699999999998</v>
      </c>
      <c r="I230">
        <v>47146</v>
      </c>
      <c r="J230">
        <v>62967</v>
      </c>
      <c r="K230">
        <v>59.5</v>
      </c>
      <c r="M230">
        <v>522005.8</v>
      </c>
      <c r="N230">
        <v>529247.9</v>
      </c>
      <c r="O230">
        <v>64125.3</v>
      </c>
      <c r="P230">
        <v>58833.599999999999</v>
      </c>
      <c r="R230">
        <v>767.48105999999996</v>
      </c>
      <c r="S230">
        <v>864.14791000000002</v>
      </c>
      <c r="T230">
        <v>12641</v>
      </c>
      <c r="U230">
        <v>11081</v>
      </c>
      <c r="V230">
        <v>3.9</v>
      </c>
      <c r="X230" s="38">
        <v>277412.09999999998</v>
      </c>
      <c r="Y230">
        <v>305706.2</v>
      </c>
      <c r="Z230">
        <v>104.2</v>
      </c>
      <c r="AA230" s="38"/>
      <c r="AC230">
        <v>74780</v>
      </c>
      <c r="AD230">
        <v>76421.899999999994</v>
      </c>
      <c r="AF230">
        <v>15512.619000000001</v>
      </c>
      <c r="AH230">
        <v>1533.0730000000001</v>
      </c>
      <c r="AI230">
        <v>1344.712</v>
      </c>
      <c r="AJ230">
        <v>90.662000000000006</v>
      </c>
      <c r="AK230">
        <v>237.922</v>
      </c>
      <c r="AL230">
        <v>27.361999999999998</v>
      </c>
      <c r="AN230">
        <v>91.15</v>
      </c>
      <c r="AO230">
        <v>98.856999999999999</v>
      </c>
      <c r="AP230">
        <v>160.09399999999999</v>
      </c>
      <c r="AQ230">
        <v>115.761</v>
      </c>
      <c r="AR230">
        <v>144.43899999999999</v>
      </c>
      <c r="AT230">
        <v>71.950999999999993</v>
      </c>
      <c r="AV230">
        <v>87.397999999999996</v>
      </c>
      <c r="AW230">
        <v>2065.9340000000002</v>
      </c>
      <c r="AX230">
        <v>1832.856</v>
      </c>
      <c r="AZ230">
        <v>94827.199999999997</v>
      </c>
      <c r="BA230">
        <v>88028.1</v>
      </c>
      <c r="BB230">
        <v>87156.5</v>
      </c>
      <c r="BC230">
        <v>79.2</v>
      </c>
      <c r="BE230">
        <v>2934588</v>
      </c>
      <c r="BF230">
        <v>4.3933333299999999</v>
      </c>
      <c r="BG230">
        <v>105.94</v>
      </c>
      <c r="BI230">
        <v>1596306</v>
      </c>
    </row>
    <row r="231" spans="1:61" x14ac:dyDescent="0.25">
      <c r="B231" s="1">
        <v>38322</v>
      </c>
      <c r="C231">
        <v>410742</v>
      </c>
      <c r="D231">
        <v>402447</v>
      </c>
      <c r="E231">
        <v>60.3</v>
      </c>
      <c r="F231">
        <v>168.39131727624144</v>
      </c>
      <c r="G231">
        <v>168.801652892562</v>
      </c>
      <c r="H231">
        <v>80.749600000000001</v>
      </c>
      <c r="I231">
        <v>48387</v>
      </c>
      <c r="J231">
        <v>65727</v>
      </c>
      <c r="K231">
        <v>59.7</v>
      </c>
      <c r="M231">
        <v>520016.1</v>
      </c>
      <c r="N231">
        <v>526892.1</v>
      </c>
      <c r="O231">
        <v>66013.399999999994</v>
      </c>
      <c r="P231">
        <v>60411.9</v>
      </c>
      <c r="R231">
        <v>774.26692300000002</v>
      </c>
      <c r="S231">
        <v>871.38263700000005</v>
      </c>
      <c r="T231">
        <v>13079</v>
      </c>
      <c r="U231">
        <v>11453</v>
      </c>
      <c r="V231">
        <v>3.7</v>
      </c>
      <c r="X231" s="38">
        <v>279514.7</v>
      </c>
      <c r="Y231">
        <v>308211.90000000002</v>
      </c>
      <c r="Z231">
        <v>102</v>
      </c>
      <c r="AA231" s="38"/>
      <c r="AC231">
        <v>79626.600000000006</v>
      </c>
      <c r="AD231">
        <v>78169</v>
      </c>
      <c r="AF231">
        <v>15670.88</v>
      </c>
      <c r="AH231">
        <v>1610.8989999999999</v>
      </c>
      <c r="AI231">
        <v>1384.0239999999999</v>
      </c>
      <c r="AJ231">
        <v>92.387</v>
      </c>
      <c r="AK231">
        <v>242.62899999999999</v>
      </c>
      <c r="AL231">
        <v>25.763000000000002</v>
      </c>
      <c r="AN231">
        <v>93.429000000000002</v>
      </c>
      <c r="AO231">
        <v>99.59</v>
      </c>
      <c r="AP231">
        <v>156.85499999999999</v>
      </c>
      <c r="AQ231">
        <v>116.47</v>
      </c>
      <c r="AR231">
        <v>142.63</v>
      </c>
      <c r="AT231">
        <v>82.572999999999993</v>
      </c>
      <c r="AV231">
        <v>87.248999999999995</v>
      </c>
      <c r="AW231">
        <v>2114.0529999999999</v>
      </c>
      <c r="AX231">
        <v>1921.78</v>
      </c>
      <c r="AZ231">
        <v>96146.8</v>
      </c>
      <c r="BA231">
        <v>89670.1</v>
      </c>
      <c r="BB231">
        <v>88375.4</v>
      </c>
      <c r="BC231">
        <v>89.1</v>
      </c>
      <c r="BE231">
        <v>2971611</v>
      </c>
      <c r="BF231">
        <v>4.21</v>
      </c>
      <c r="BG231">
        <v>107.49</v>
      </c>
      <c r="BI231">
        <v>1730192</v>
      </c>
    </row>
    <row r="232" spans="1:61" x14ac:dyDescent="0.25">
      <c r="A232">
        <v>2005</v>
      </c>
      <c r="B232" s="1">
        <v>38412</v>
      </c>
      <c r="C232">
        <v>414115</v>
      </c>
      <c r="D232">
        <v>405548</v>
      </c>
      <c r="E232">
        <v>60.8</v>
      </c>
      <c r="F232">
        <v>169.5212607790663</v>
      </c>
      <c r="G232">
        <v>169.62809917355369</v>
      </c>
      <c r="H232">
        <v>81.269800000000004</v>
      </c>
      <c r="I232">
        <v>48022</v>
      </c>
      <c r="J232">
        <v>66924</v>
      </c>
      <c r="K232">
        <v>60</v>
      </c>
      <c r="M232">
        <v>523235.1</v>
      </c>
      <c r="N232">
        <v>530705.6</v>
      </c>
      <c r="O232">
        <v>65602.2</v>
      </c>
      <c r="P232">
        <v>60412</v>
      </c>
      <c r="R232">
        <v>777.65985499999999</v>
      </c>
      <c r="S232">
        <v>875.401929</v>
      </c>
      <c r="T232">
        <v>13084</v>
      </c>
      <c r="U232">
        <v>11503</v>
      </c>
      <c r="V232">
        <v>3.9</v>
      </c>
      <c r="X232" s="38">
        <v>281893.09999999998</v>
      </c>
      <c r="Y232">
        <v>311097.09999999998</v>
      </c>
      <c r="Z232">
        <v>105.3</v>
      </c>
      <c r="AA232" s="38"/>
      <c r="AC232">
        <v>78081</v>
      </c>
      <c r="AD232">
        <v>74650.8</v>
      </c>
      <c r="AF232">
        <v>15844.727000000001</v>
      </c>
      <c r="AH232">
        <v>1642.3689999999999</v>
      </c>
      <c r="AI232">
        <v>1417.585</v>
      </c>
      <c r="AJ232">
        <v>91.516000000000005</v>
      </c>
      <c r="AK232">
        <v>248.93700000000001</v>
      </c>
      <c r="AL232">
        <v>25.08</v>
      </c>
      <c r="AN232">
        <v>94.165999999999997</v>
      </c>
      <c r="AO232">
        <v>100.336</v>
      </c>
      <c r="AP232">
        <v>153.87899999999999</v>
      </c>
      <c r="AQ232">
        <v>117.46</v>
      </c>
      <c r="AR232">
        <v>142.24600000000001</v>
      </c>
      <c r="AT232">
        <v>83.316000000000003</v>
      </c>
      <c r="AV232">
        <v>86.872</v>
      </c>
      <c r="AW232">
        <v>2132.2649999999999</v>
      </c>
      <c r="AX232">
        <v>1955.0630000000001</v>
      </c>
      <c r="AZ232">
        <v>94195.199999999997</v>
      </c>
      <c r="BA232">
        <v>89151.5</v>
      </c>
      <c r="BB232">
        <v>91158.8</v>
      </c>
      <c r="BC232">
        <v>90</v>
      </c>
      <c r="BE232">
        <v>2992667</v>
      </c>
      <c r="BF232">
        <v>4.2433333299999996</v>
      </c>
      <c r="BG232">
        <v>101.78</v>
      </c>
      <c r="BI232">
        <v>1715539</v>
      </c>
    </row>
    <row r="233" spans="1:61" x14ac:dyDescent="0.25">
      <c r="B233" s="1">
        <v>38504</v>
      </c>
      <c r="C233">
        <v>415961</v>
      </c>
      <c r="D233">
        <v>406654</v>
      </c>
      <c r="E233">
        <v>61</v>
      </c>
      <c r="F233">
        <v>170.53226286054118</v>
      </c>
      <c r="G233">
        <v>170.6611570247934</v>
      </c>
      <c r="H233">
        <v>81.787000000000006</v>
      </c>
      <c r="I233">
        <v>50255</v>
      </c>
      <c r="J233">
        <v>68931</v>
      </c>
      <c r="K233">
        <v>60.5</v>
      </c>
      <c r="M233">
        <v>528264.19999999995</v>
      </c>
      <c r="N233">
        <v>536848.6</v>
      </c>
      <c r="O233">
        <v>66800.3</v>
      </c>
      <c r="P233">
        <v>63976.800000000003</v>
      </c>
      <c r="R233">
        <v>784.44571699999995</v>
      </c>
      <c r="S233">
        <v>881.83279700000003</v>
      </c>
      <c r="T233">
        <v>13537</v>
      </c>
      <c r="U233">
        <v>11790</v>
      </c>
      <c r="V233">
        <v>3.8</v>
      </c>
      <c r="X233" s="38">
        <v>287212.59999999998</v>
      </c>
      <c r="Y233">
        <v>316930.09999999998</v>
      </c>
      <c r="Z233">
        <v>92.2</v>
      </c>
      <c r="AA233" s="38"/>
      <c r="AC233">
        <v>82206.7</v>
      </c>
      <c r="AD233">
        <v>78743.7</v>
      </c>
      <c r="AF233">
        <v>15922.781999999999</v>
      </c>
      <c r="AH233">
        <v>1687.4639999999999</v>
      </c>
      <c r="AI233">
        <v>1446.7729999999999</v>
      </c>
      <c r="AJ233">
        <v>92.727999999999994</v>
      </c>
      <c r="AK233">
        <v>263.86500000000001</v>
      </c>
      <c r="AL233">
        <v>25.425000000000001</v>
      </c>
      <c r="AN233">
        <v>95.38</v>
      </c>
      <c r="AO233">
        <v>100.617</v>
      </c>
      <c r="AP233">
        <v>151.858</v>
      </c>
      <c r="AQ233">
        <v>117.931</v>
      </c>
      <c r="AR233">
        <v>141.53299999999999</v>
      </c>
      <c r="AT233">
        <v>89.703999999999994</v>
      </c>
      <c r="AV233">
        <v>87.507999999999996</v>
      </c>
      <c r="AW233">
        <v>2160.8110000000001</v>
      </c>
      <c r="AX233">
        <v>2002.0630000000001</v>
      </c>
      <c r="AZ233">
        <v>100500.6</v>
      </c>
      <c r="BA233">
        <v>92292.1</v>
      </c>
      <c r="BB233">
        <v>92475.199999999997</v>
      </c>
      <c r="BC233">
        <v>78.900000000000006</v>
      </c>
      <c r="BE233">
        <v>3050973</v>
      </c>
      <c r="BF233">
        <v>4.1866666700000001</v>
      </c>
      <c r="BG233">
        <v>102.78</v>
      </c>
      <c r="BI233">
        <v>1663994</v>
      </c>
    </row>
    <row r="234" spans="1:61" x14ac:dyDescent="0.25">
      <c r="B234" s="1">
        <v>38596</v>
      </c>
      <c r="C234">
        <v>420475</v>
      </c>
      <c r="D234">
        <v>411610</v>
      </c>
      <c r="E234">
        <v>61.9</v>
      </c>
      <c r="F234">
        <v>172.22717811477847</v>
      </c>
      <c r="G234">
        <v>172.31404958677686</v>
      </c>
      <c r="H234">
        <v>82.298299999999998</v>
      </c>
      <c r="I234">
        <v>51037</v>
      </c>
      <c r="J234">
        <v>68775</v>
      </c>
      <c r="K234">
        <v>61.8</v>
      </c>
      <c r="M234">
        <v>533024.69999999995</v>
      </c>
      <c r="N234">
        <v>540566.9</v>
      </c>
      <c r="O234">
        <v>68539.7</v>
      </c>
      <c r="P234">
        <v>68149.5</v>
      </c>
      <c r="R234">
        <v>793.267338</v>
      </c>
      <c r="S234">
        <v>890.67524100000003</v>
      </c>
      <c r="T234">
        <v>13731</v>
      </c>
      <c r="U234">
        <v>12195</v>
      </c>
      <c r="V234">
        <v>3.8</v>
      </c>
      <c r="X234" s="38">
        <v>291536.09999999998</v>
      </c>
      <c r="Y234">
        <v>321379.3</v>
      </c>
      <c r="Z234">
        <v>102</v>
      </c>
      <c r="AA234" s="38"/>
      <c r="AC234">
        <v>84048.5</v>
      </c>
      <c r="AD234">
        <v>82684.2</v>
      </c>
      <c r="AF234">
        <v>16047.587</v>
      </c>
      <c r="AH234">
        <v>1733.059</v>
      </c>
      <c r="AI234">
        <v>1454.8879999999999</v>
      </c>
      <c r="AJ234">
        <v>94.218000000000004</v>
      </c>
      <c r="AK234">
        <v>266.68700000000001</v>
      </c>
      <c r="AL234">
        <v>25.954000000000001</v>
      </c>
      <c r="AN234">
        <v>97.531999999999996</v>
      </c>
      <c r="AO234">
        <v>100.66800000000001</v>
      </c>
      <c r="AP234">
        <v>147.547</v>
      </c>
      <c r="AQ234">
        <v>117.161</v>
      </c>
      <c r="AR234">
        <v>139.779</v>
      </c>
      <c r="AT234">
        <v>103.672</v>
      </c>
      <c r="AV234">
        <v>88.063000000000002</v>
      </c>
      <c r="AW234">
        <v>2172.9450000000002</v>
      </c>
      <c r="AX234">
        <v>2053.2750000000001</v>
      </c>
      <c r="AZ234">
        <v>106523.6</v>
      </c>
      <c r="BA234">
        <v>95603.3</v>
      </c>
      <c r="BB234">
        <v>94643.6</v>
      </c>
      <c r="BC234">
        <v>79.3</v>
      </c>
      <c r="BE234">
        <v>3067589</v>
      </c>
      <c r="BF234">
        <v>4.0966666700000003</v>
      </c>
      <c r="BG234">
        <v>106.77</v>
      </c>
      <c r="BI234">
        <v>1672102</v>
      </c>
    </row>
    <row r="235" spans="1:61" x14ac:dyDescent="0.25">
      <c r="B235" s="1">
        <v>38687</v>
      </c>
      <c r="C235">
        <v>424018</v>
      </c>
      <c r="D235">
        <v>414633</v>
      </c>
      <c r="E235">
        <v>62.2</v>
      </c>
      <c r="F235">
        <v>173.11923877490335</v>
      </c>
      <c r="G235">
        <v>173.34710743801656</v>
      </c>
      <c r="H235">
        <v>82.847499999999997</v>
      </c>
      <c r="I235">
        <v>52905</v>
      </c>
      <c r="J235">
        <v>70609</v>
      </c>
      <c r="K235">
        <v>61.7</v>
      </c>
      <c r="M235">
        <v>534524</v>
      </c>
      <c r="N235">
        <v>542108</v>
      </c>
      <c r="O235">
        <v>68686.7</v>
      </c>
      <c r="P235">
        <v>71591.3</v>
      </c>
      <c r="R235">
        <v>798.69602899999995</v>
      </c>
      <c r="S235">
        <v>897.90996800000005</v>
      </c>
      <c r="T235">
        <v>13301</v>
      </c>
      <c r="U235">
        <v>12021</v>
      </c>
      <c r="V235">
        <v>3.7</v>
      </c>
      <c r="X235" s="38">
        <v>294487.8</v>
      </c>
      <c r="Y235">
        <v>325066.90000000002</v>
      </c>
      <c r="Z235">
        <v>100.7</v>
      </c>
      <c r="AA235" s="38"/>
      <c r="AC235">
        <v>84346.3</v>
      </c>
      <c r="AD235">
        <v>82798.600000000006</v>
      </c>
      <c r="AF235">
        <v>16136.734</v>
      </c>
      <c r="AH235">
        <v>1828.1110000000001</v>
      </c>
      <c r="AI235">
        <v>1519.057</v>
      </c>
      <c r="AJ235">
        <v>95.528999999999996</v>
      </c>
      <c r="AK235">
        <v>274.57900000000001</v>
      </c>
      <c r="AL235">
        <v>26.928999999999998</v>
      </c>
      <c r="AN235">
        <v>99.471999999999994</v>
      </c>
      <c r="AO235">
        <v>101.741</v>
      </c>
      <c r="AP235">
        <v>144.06800000000001</v>
      </c>
      <c r="AQ235">
        <v>116.51600000000001</v>
      </c>
      <c r="AR235">
        <v>138.57300000000001</v>
      </c>
      <c r="AT235">
        <v>110.84399999999999</v>
      </c>
      <c r="AV235">
        <v>88.528999999999996</v>
      </c>
      <c r="AW235">
        <v>2242.9780000000001</v>
      </c>
      <c r="AX235">
        <v>2155.529</v>
      </c>
      <c r="AZ235">
        <v>114166.6</v>
      </c>
      <c r="BA235">
        <v>101780.8</v>
      </c>
      <c r="BB235">
        <v>100510.3</v>
      </c>
      <c r="BC235">
        <v>87.6</v>
      </c>
      <c r="BE235">
        <v>3207140</v>
      </c>
      <c r="BF235">
        <v>3.99333333</v>
      </c>
      <c r="BG235">
        <v>111.13</v>
      </c>
      <c r="BI235">
        <v>1796955</v>
      </c>
    </row>
    <row r="236" spans="1:61" x14ac:dyDescent="0.25">
      <c r="A236">
        <v>2006</v>
      </c>
      <c r="B236" s="1">
        <v>38777</v>
      </c>
      <c r="C236">
        <v>424302</v>
      </c>
      <c r="D236">
        <v>415178</v>
      </c>
      <c r="E236">
        <v>63</v>
      </c>
      <c r="F236">
        <v>174.60600654177816</v>
      </c>
      <c r="G236">
        <v>174.79338842975204</v>
      </c>
      <c r="H236">
        <v>83.536500000000004</v>
      </c>
      <c r="I236">
        <v>54851</v>
      </c>
      <c r="J236">
        <v>72271</v>
      </c>
      <c r="K236">
        <v>62.5</v>
      </c>
      <c r="M236">
        <v>534939.19999999995</v>
      </c>
      <c r="N236">
        <v>542089</v>
      </c>
      <c r="O236">
        <v>69907.399999999994</v>
      </c>
      <c r="P236">
        <v>74865.2</v>
      </c>
      <c r="R236">
        <v>803.44613200000003</v>
      </c>
      <c r="S236">
        <v>903.53697699999998</v>
      </c>
      <c r="T236">
        <v>13211</v>
      </c>
      <c r="U236">
        <v>12449</v>
      </c>
      <c r="V236">
        <v>4.0999999999999996</v>
      </c>
      <c r="X236" s="38">
        <v>299314.8</v>
      </c>
      <c r="Y236">
        <v>330234.40000000002</v>
      </c>
      <c r="Z236">
        <v>93.9</v>
      </c>
      <c r="AA236" s="38"/>
      <c r="AC236">
        <v>89899.9</v>
      </c>
      <c r="AD236">
        <v>87523.4</v>
      </c>
      <c r="AF236">
        <v>16353.834999999999</v>
      </c>
      <c r="AH236">
        <v>1857.6759999999999</v>
      </c>
      <c r="AI236">
        <v>1553.4870000000001</v>
      </c>
      <c r="AJ236">
        <v>99.369</v>
      </c>
      <c r="AK236">
        <v>282.47399999999999</v>
      </c>
      <c r="AL236">
        <v>27.268000000000001</v>
      </c>
      <c r="AN236">
        <v>99.557000000000002</v>
      </c>
      <c r="AO236">
        <v>101.021</v>
      </c>
      <c r="AP236">
        <v>141.47</v>
      </c>
      <c r="AQ236">
        <v>116.524</v>
      </c>
      <c r="AR236">
        <v>139.39599999999999</v>
      </c>
      <c r="AT236">
        <v>115.672</v>
      </c>
      <c r="AV236">
        <v>89.628</v>
      </c>
      <c r="AW236">
        <v>2289.1379999999999</v>
      </c>
      <c r="AX236">
        <v>2204.7840000000001</v>
      </c>
      <c r="AZ236">
        <v>110728.3</v>
      </c>
      <c r="BA236">
        <v>98959.7</v>
      </c>
      <c r="BB236">
        <v>101003</v>
      </c>
      <c r="BC236">
        <v>89.2</v>
      </c>
      <c r="BE236">
        <v>3179458</v>
      </c>
      <c r="BF236">
        <v>3.93333333</v>
      </c>
      <c r="BG236">
        <v>107.63</v>
      </c>
      <c r="BI236">
        <v>1810063</v>
      </c>
    </row>
    <row r="237" spans="1:61" x14ac:dyDescent="0.25">
      <c r="B237" s="1">
        <v>38869</v>
      </c>
      <c r="C237">
        <v>425319</v>
      </c>
      <c r="D237">
        <v>416875</v>
      </c>
      <c r="E237">
        <v>63.6</v>
      </c>
      <c r="F237">
        <v>177.37139458816532</v>
      </c>
      <c r="G237">
        <v>177.47933884297521</v>
      </c>
      <c r="H237">
        <v>84.238500000000002</v>
      </c>
      <c r="I237">
        <v>58429</v>
      </c>
      <c r="J237">
        <v>75277</v>
      </c>
      <c r="K237">
        <v>63</v>
      </c>
      <c r="M237">
        <v>536420.6</v>
      </c>
      <c r="N237">
        <v>548305.6</v>
      </c>
      <c r="O237">
        <v>70827.3</v>
      </c>
      <c r="P237">
        <v>75813.899999999994</v>
      </c>
      <c r="R237">
        <v>815.66068499999994</v>
      </c>
      <c r="S237">
        <v>909.16398700000002</v>
      </c>
      <c r="T237">
        <v>12934</v>
      </c>
      <c r="U237">
        <v>12866</v>
      </c>
      <c r="V237">
        <v>3.7</v>
      </c>
      <c r="X237" s="38">
        <v>301501.59999999998</v>
      </c>
      <c r="Y237">
        <v>332617.8</v>
      </c>
      <c r="Z237">
        <v>86.4</v>
      </c>
      <c r="AA237" s="38"/>
      <c r="AC237">
        <v>90618.4</v>
      </c>
      <c r="AD237">
        <v>86679.6</v>
      </c>
      <c r="AF237">
        <v>16396.151000000002</v>
      </c>
      <c r="AH237">
        <v>1899.932</v>
      </c>
      <c r="AI237">
        <v>1572.2460000000001</v>
      </c>
      <c r="AJ237">
        <v>100.503</v>
      </c>
      <c r="AK237">
        <v>290.678</v>
      </c>
      <c r="AL237">
        <v>27.056000000000001</v>
      </c>
      <c r="AN237">
        <v>100.67100000000001</v>
      </c>
      <c r="AO237">
        <v>101.119</v>
      </c>
      <c r="AP237">
        <v>138.75700000000001</v>
      </c>
      <c r="AQ237">
        <v>116.97499999999999</v>
      </c>
      <c r="AR237">
        <v>139.286</v>
      </c>
      <c r="AT237">
        <v>123.117</v>
      </c>
      <c r="AV237">
        <v>89.76</v>
      </c>
      <c r="AW237">
        <v>2311.9340000000002</v>
      </c>
      <c r="AX237">
        <v>2253.8090000000002</v>
      </c>
      <c r="AZ237">
        <v>116490</v>
      </c>
      <c r="BA237">
        <v>103446.6</v>
      </c>
      <c r="BB237">
        <v>103755.8</v>
      </c>
      <c r="BC237">
        <v>80.2</v>
      </c>
      <c r="BE237">
        <v>3210337</v>
      </c>
      <c r="BF237">
        <v>3.9066666699999999</v>
      </c>
      <c r="BG237">
        <v>110.98</v>
      </c>
      <c r="BI237">
        <v>1738304</v>
      </c>
    </row>
    <row r="238" spans="1:61" x14ac:dyDescent="0.25">
      <c r="B238" s="1">
        <v>38961</v>
      </c>
      <c r="C238">
        <v>431834</v>
      </c>
      <c r="D238">
        <v>424019</v>
      </c>
      <c r="E238">
        <v>64.099999999999994</v>
      </c>
      <c r="F238">
        <v>178.9473684210526</v>
      </c>
      <c r="G238">
        <v>178.92561983471074</v>
      </c>
      <c r="H238">
        <v>84.822699999999998</v>
      </c>
      <c r="I238">
        <v>57135</v>
      </c>
      <c r="J238">
        <v>73904</v>
      </c>
      <c r="K238">
        <v>63.5</v>
      </c>
      <c r="M238">
        <v>536346.4</v>
      </c>
      <c r="N238">
        <v>550144.9</v>
      </c>
      <c r="O238">
        <v>70781.2</v>
      </c>
      <c r="P238">
        <v>78394.600000000006</v>
      </c>
      <c r="R238">
        <v>821.37031000000002</v>
      </c>
      <c r="S238">
        <v>918.81028900000001</v>
      </c>
      <c r="T238">
        <v>13051</v>
      </c>
      <c r="U238">
        <v>13050</v>
      </c>
      <c r="V238">
        <v>3.9</v>
      </c>
      <c r="X238" s="38">
        <v>306367.7</v>
      </c>
      <c r="Y238">
        <v>337830.8</v>
      </c>
      <c r="Z238">
        <v>96.7</v>
      </c>
      <c r="AA238" s="38"/>
      <c r="AC238">
        <v>97266</v>
      </c>
      <c r="AD238">
        <v>94822.5</v>
      </c>
      <c r="AF238">
        <v>16420.738000000001</v>
      </c>
      <c r="AH238">
        <v>1944.0319999999999</v>
      </c>
      <c r="AI238">
        <v>1595.848</v>
      </c>
      <c r="AJ238">
        <v>103.262</v>
      </c>
      <c r="AK238">
        <v>298.21100000000001</v>
      </c>
      <c r="AL238">
        <v>28.388000000000002</v>
      </c>
      <c r="AN238">
        <v>101.65900000000001</v>
      </c>
      <c r="AO238">
        <v>102.09</v>
      </c>
      <c r="AP238">
        <v>136.99100000000001</v>
      </c>
      <c r="AQ238">
        <v>117.902</v>
      </c>
      <c r="AR238">
        <v>140.38200000000001</v>
      </c>
      <c r="AT238">
        <v>124.44199999999999</v>
      </c>
      <c r="AV238">
        <v>90.286000000000001</v>
      </c>
      <c r="AW238">
        <v>2335.0340000000001</v>
      </c>
      <c r="AX238">
        <v>2298.7020000000002</v>
      </c>
      <c r="AZ238">
        <v>121669.2</v>
      </c>
      <c r="BA238">
        <v>107780.1</v>
      </c>
      <c r="BB238">
        <v>106574.7</v>
      </c>
      <c r="BC238">
        <v>80.599999999999994</v>
      </c>
      <c r="BE238">
        <v>3267653</v>
      </c>
      <c r="BF238">
        <v>3.8633333300000001</v>
      </c>
      <c r="BG238">
        <v>115.76</v>
      </c>
      <c r="BI238">
        <v>1746759</v>
      </c>
    </row>
    <row r="239" spans="1:61" x14ac:dyDescent="0.25">
      <c r="B239" s="1">
        <v>39052</v>
      </c>
      <c r="C239">
        <v>437260</v>
      </c>
      <c r="D239">
        <v>430436</v>
      </c>
      <c r="E239">
        <v>65.8</v>
      </c>
      <c r="F239">
        <v>178.73922093369015</v>
      </c>
      <c r="G239">
        <v>179.13223140495867</v>
      </c>
      <c r="H239">
        <v>85.329099999999997</v>
      </c>
      <c r="I239">
        <v>58669</v>
      </c>
      <c r="J239">
        <v>77785</v>
      </c>
      <c r="K239">
        <v>64.7</v>
      </c>
      <c r="M239">
        <v>543555.69999999995</v>
      </c>
      <c r="N239">
        <v>553430.30000000005</v>
      </c>
      <c r="O239">
        <v>70800.3</v>
      </c>
      <c r="P239">
        <v>78284.100000000006</v>
      </c>
      <c r="R239">
        <v>819.73898899999995</v>
      </c>
      <c r="S239">
        <v>926.84887500000002</v>
      </c>
      <c r="T239">
        <v>13181</v>
      </c>
      <c r="U239">
        <v>12622</v>
      </c>
      <c r="V239">
        <v>3.8</v>
      </c>
      <c r="X239" s="38">
        <v>308755.40000000002</v>
      </c>
      <c r="Y239">
        <v>340636.5</v>
      </c>
      <c r="Z239">
        <v>102.9</v>
      </c>
      <c r="AA239" s="38"/>
      <c r="AC239">
        <v>92358</v>
      </c>
      <c r="AD239">
        <v>85760</v>
      </c>
      <c r="AF239">
        <v>16561.866000000002</v>
      </c>
      <c r="AH239">
        <v>1900.921</v>
      </c>
      <c r="AI239">
        <v>1614.3140000000001</v>
      </c>
      <c r="AJ239">
        <v>103.29900000000001</v>
      </c>
      <c r="AK239">
        <v>298.79199999999997</v>
      </c>
      <c r="AL239">
        <v>27.23</v>
      </c>
      <c r="AN239">
        <v>100.155</v>
      </c>
      <c r="AO239">
        <v>102.366</v>
      </c>
      <c r="AP239">
        <v>136.018</v>
      </c>
      <c r="AQ239">
        <v>118.295</v>
      </c>
      <c r="AR239">
        <v>141.15</v>
      </c>
      <c r="AT239">
        <v>112.011</v>
      </c>
      <c r="AV239">
        <v>91.156000000000006</v>
      </c>
      <c r="AW239">
        <v>2332.0329999999999</v>
      </c>
      <c r="AX239">
        <v>2269.1979999999999</v>
      </c>
      <c r="AZ239">
        <v>117114.7</v>
      </c>
      <c r="BA239">
        <v>107659.5</v>
      </c>
      <c r="BB239">
        <v>106416.6</v>
      </c>
      <c r="BC239">
        <v>90.3</v>
      </c>
      <c r="BE239">
        <v>3371744</v>
      </c>
      <c r="BF239">
        <v>3.91</v>
      </c>
      <c r="BG239">
        <v>115.58</v>
      </c>
      <c r="BI239">
        <v>1893689</v>
      </c>
    </row>
    <row r="240" spans="1:61" x14ac:dyDescent="0.25">
      <c r="A240">
        <v>2007</v>
      </c>
      <c r="B240" s="1">
        <v>39142</v>
      </c>
      <c r="C240">
        <v>443222</v>
      </c>
      <c r="D240">
        <v>436102</v>
      </c>
      <c r="E240">
        <v>65.7</v>
      </c>
      <c r="F240">
        <v>178.88789771037762</v>
      </c>
      <c r="G240">
        <v>179.13223140495867</v>
      </c>
      <c r="H240">
        <v>85.8095</v>
      </c>
      <c r="I240">
        <v>60617</v>
      </c>
      <c r="J240">
        <v>81699</v>
      </c>
      <c r="K240">
        <v>64.7</v>
      </c>
      <c r="M240">
        <v>547462.40000000002</v>
      </c>
      <c r="N240">
        <v>559917.6</v>
      </c>
      <c r="O240">
        <v>71395.7</v>
      </c>
      <c r="P240">
        <v>80355.7</v>
      </c>
      <c r="R240">
        <v>823.81729199999995</v>
      </c>
      <c r="S240">
        <v>932.47588399999995</v>
      </c>
      <c r="T240">
        <v>13762</v>
      </c>
      <c r="U240">
        <v>13035</v>
      </c>
      <c r="V240">
        <v>3.9</v>
      </c>
      <c r="X240" s="38">
        <v>313924.09999999998</v>
      </c>
      <c r="Y240">
        <v>346675</v>
      </c>
      <c r="Z240">
        <v>98.3</v>
      </c>
      <c r="AA240" s="38"/>
      <c r="AC240">
        <v>99569.4</v>
      </c>
      <c r="AD240">
        <v>96214.9</v>
      </c>
      <c r="AF240">
        <v>16611.689999999999</v>
      </c>
      <c r="AH240">
        <v>1938.16</v>
      </c>
      <c r="AI240">
        <v>1641.337</v>
      </c>
      <c r="AJ240">
        <v>109.12</v>
      </c>
      <c r="AK240">
        <v>299.90899999999999</v>
      </c>
      <c r="AL240">
        <v>27.451000000000001</v>
      </c>
      <c r="AN240">
        <v>100.792</v>
      </c>
      <c r="AO240">
        <v>102.72499999999999</v>
      </c>
      <c r="AP240">
        <v>132.65799999999999</v>
      </c>
      <c r="AQ240">
        <v>118.73699999999999</v>
      </c>
      <c r="AR240">
        <v>138.68299999999999</v>
      </c>
      <c r="AT240">
        <v>114.262</v>
      </c>
      <c r="AV240">
        <v>92.929000000000002</v>
      </c>
      <c r="AW240">
        <v>2365.98</v>
      </c>
      <c r="AX240">
        <v>2317.2640000000001</v>
      </c>
      <c r="AZ240">
        <v>114146</v>
      </c>
      <c r="BA240">
        <v>106130.6</v>
      </c>
      <c r="BB240">
        <v>108340.8</v>
      </c>
      <c r="BC240">
        <v>93.8</v>
      </c>
      <c r="BE240">
        <v>3364696</v>
      </c>
      <c r="BF240">
        <v>3.8566666700000001</v>
      </c>
      <c r="BG240">
        <v>114.87</v>
      </c>
      <c r="BI240">
        <v>1928792</v>
      </c>
    </row>
    <row r="241" spans="1:61" x14ac:dyDescent="0.25">
      <c r="B241" s="1">
        <v>39234</v>
      </c>
      <c r="C241">
        <v>445997</v>
      </c>
      <c r="D241">
        <v>439130</v>
      </c>
      <c r="E241">
        <v>67.3</v>
      </c>
      <c r="F241">
        <v>181.08831400535234</v>
      </c>
      <c r="G241">
        <v>181.19834710743802</v>
      </c>
      <c r="H241">
        <v>86.568299999999994</v>
      </c>
      <c r="I241">
        <v>61423</v>
      </c>
      <c r="J241">
        <v>83281</v>
      </c>
      <c r="K241">
        <v>66.099999999999994</v>
      </c>
      <c r="M241">
        <v>548310.5</v>
      </c>
      <c r="N241">
        <v>561496.30000000005</v>
      </c>
      <c r="O241">
        <v>72503.7</v>
      </c>
      <c r="P241">
        <v>83792.7</v>
      </c>
      <c r="R241">
        <v>831.97389899999996</v>
      </c>
      <c r="S241">
        <v>938.90675199999998</v>
      </c>
      <c r="T241">
        <v>14112</v>
      </c>
      <c r="U241">
        <v>12712</v>
      </c>
      <c r="V241">
        <v>3.6</v>
      </c>
      <c r="X241" s="38">
        <v>319355.90000000002</v>
      </c>
      <c r="Y241">
        <v>352543.6</v>
      </c>
      <c r="Z241">
        <v>89.7</v>
      </c>
      <c r="AA241" s="38"/>
      <c r="AC241">
        <v>104472.1</v>
      </c>
      <c r="AD241">
        <v>100493.3</v>
      </c>
      <c r="AF241">
        <v>16713.313999999998</v>
      </c>
      <c r="AH241">
        <v>1980.15</v>
      </c>
      <c r="AI241">
        <v>1653.653</v>
      </c>
      <c r="AJ241">
        <v>104.31</v>
      </c>
      <c r="AK241">
        <v>307.53199999999998</v>
      </c>
      <c r="AL241">
        <v>26.262</v>
      </c>
      <c r="AN241">
        <v>102.539</v>
      </c>
      <c r="AO241">
        <v>103.223</v>
      </c>
      <c r="AP241">
        <v>130.35400000000001</v>
      </c>
      <c r="AQ241">
        <v>118.58</v>
      </c>
      <c r="AR241">
        <v>132.708</v>
      </c>
      <c r="AT241">
        <v>123.88800000000001</v>
      </c>
      <c r="AV241">
        <v>92.725999999999999</v>
      </c>
      <c r="AW241">
        <v>2378.558</v>
      </c>
      <c r="AX241">
        <v>2368.569</v>
      </c>
      <c r="AZ241">
        <v>121334.6</v>
      </c>
      <c r="BA241">
        <v>110272.5</v>
      </c>
      <c r="BB241">
        <v>110666.5</v>
      </c>
      <c r="BC241">
        <v>86</v>
      </c>
      <c r="BE241">
        <v>3420669</v>
      </c>
      <c r="BF241">
        <v>3.9266666699999999</v>
      </c>
      <c r="BG241">
        <v>117.95</v>
      </c>
      <c r="BI241">
        <v>1829463</v>
      </c>
    </row>
    <row r="242" spans="1:61" x14ac:dyDescent="0.25">
      <c r="B242" s="1">
        <v>39326</v>
      </c>
      <c r="C242">
        <v>451367</v>
      </c>
      <c r="D242">
        <v>444305</v>
      </c>
      <c r="E242">
        <v>67.7</v>
      </c>
      <c r="F242">
        <v>182.3371989295272</v>
      </c>
      <c r="G242">
        <v>182.2314049586777</v>
      </c>
      <c r="H242">
        <v>87.311099999999996</v>
      </c>
      <c r="I242">
        <v>62197</v>
      </c>
      <c r="J242">
        <v>84797</v>
      </c>
      <c r="K242">
        <v>67</v>
      </c>
      <c r="M242">
        <v>544713.19999999995</v>
      </c>
      <c r="N242">
        <v>559953.69999999995</v>
      </c>
      <c r="O242">
        <v>71888.100000000006</v>
      </c>
      <c r="P242">
        <v>83575.199999999997</v>
      </c>
      <c r="R242">
        <v>836.05220199999997</v>
      </c>
      <c r="S242">
        <v>946.94533799999999</v>
      </c>
      <c r="T242">
        <v>14365</v>
      </c>
      <c r="U242">
        <v>13106</v>
      </c>
      <c r="V242">
        <v>3.6</v>
      </c>
      <c r="X242" s="38">
        <v>323104.59999999998</v>
      </c>
      <c r="Y242">
        <v>356718.2</v>
      </c>
      <c r="Z242">
        <v>101.3</v>
      </c>
      <c r="AA242" s="38"/>
      <c r="AC242">
        <v>102522.1</v>
      </c>
      <c r="AD242">
        <v>98777.1</v>
      </c>
      <c r="AF242">
        <v>16809.587</v>
      </c>
      <c r="AH242">
        <v>2015.0550000000001</v>
      </c>
      <c r="AI242">
        <v>1670.097</v>
      </c>
      <c r="AJ242">
        <v>103.637</v>
      </c>
      <c r="AK242">
        <v>314.80700000000002</v>
      </c>
      <c r="AL242">
        <v>26.196999999999999</v>
      </c>
      <c r="AN242">
        <v>103.983</v>
      </c>
      <c r="AO242">
        <v>103.37</v>
      </c>
      <c r="AP242">
        <v>130.38800000000001</v>
      </c>
      <c r="AQ242">
        <v>118.227</v>
      </c>
      <c r="AR242">
        <v>134.298</v>
      </c>
      <c r="AT242">
        <v>133.53700000000001</v>
      </c>
      <c r="AV242">
        <v>92.406000000000006</v>
      </c>
      <c r="AW242">
        <v>2391.8789999999999</v>
      </c>
      <c r="AX242">
        <v>2414.6640000000002</v>
      </c>
      <c r="AZ242">
        <v>124863.4</v>
      </c>
      <c r="BA242">
        <v>112377</v>
      </c>
      <c r="BB242">
        <v>110767.5</v>
      </c>
      <c r="BC242">
        <v>84.2</v>
      </c>
      <c r="BE242">
        <v>3510390</v>
      </c>
      <c r="BF242">
        <v>3.95</v>
      </c>
      <c r="BG242">
        <v>118.95</v>
      </c>
      <c r="BI242">
        <v>1842192</v>
      </c>
    </row>
    <row r="243" spans="1:61" x14ac:dyDescent="0.25">
      <c r="B243" s="1">
        <v>39417</v>
      </c>
      <c r="C243">
        <v>453019</v>
      </c>
      <c r="D243">
        <v>445838</v>
      </c>
      <c r="E243">
        <v>68.5</v>
      </c>
      <c r="F243">
        <v>184.03211418376449</v>
      </c>
      <c r="G243">
        <v>184.50413223140495</v>
      </c>
      <c r="H243">
        <v>88.365600000000001</v>
      </c>
      <c r="I243">
        <v>64662</v>
      </c>
      <c r="J243">
        <v>88461</v>
      </c>
      <c r="K243">
        <v>67.599999999999994</v>
      </c>
      <c r="M243">
        <v>547805.19999999995</v>
      </c>
      <c r="N243">
        <v>563098.1</v>
      </c>
      <c r="O243">
        <v>72853.2</v>
      </c>
      <c r="P243">
        <v>87263.6</v>
      </c>
      <c r="R243">
        <v>845.84013100000004</v>
      </c>
      <c r="S243">
        <v>957.39549799999998</v>
      </c>
      <c r="T243">
        <v>14929</v>
      </c>
      <c r="U243">
        <v>13964</v>
      </c>
      <c r="V243">
        <v>3.4</v>
      </c>
      <c r="X243" s="38">
        <v>330073.8</v>
      </c>
      <c r="Y243">
        <v>363742.3</v>
      </c>
      <c r="Z243">
        <v>95.6</v>
      </c>
      <c r="AA243" s="38"/>
      <c r="AC243">
        <v>106115.2</v>
      </c>
      <c r="AD243">
        <v>104808.9</v>
      </c>
      <c r="AF243">
        <v>16915.190999999999</v>
      </c>
      <c r="AH243">
        <v>2077.5169999999998</v>
      </c>
      <c r="AI243">
        <v>1659.04</v>
      </c>
      <c r="AJ243">
        <v>104.818</v>
      </c>
      <c r="AK243">
        <v>314.37799999999999</v>
      </c>
      <c r="AL243">
        <v>27.047000000000001</v>
      </c>
      <c r="AN243">
        <v>108.31</v>
      </c>
      <c r="AO243">
        <v>104.074</v>
      </c>
      <c r="AP243">
        <v>129.33600000000001</v>
      </c>
      <c r="AQ243">
        <v>117.419</v>
      </c>
      <c r="AR243">
        <v>134.846</v>
      </c>
      <c r="AT243">
        <v>161.256</v>
      </c>
      <c r="AV243">
        <v>92.762</v>
      </c>
      <c r="AW243">
        <v>2369.2869999999998</v>
      </c>
      <c r="AX243">
        <v>2480.413</v>
      </c>
      <c r="AZ243">
        <v>134626.9</v>
      </c>
      <c r="BA243">
        <v>120253.6</v>
      </c>
      <c r="BB243">
        <v>119203.4</v>
      </c>
      <c r="BC243">
        <v>95.7</v>
      </c>
      <c r="BE243">
        <v>3625948</v>
      </c>
      <c r="BF243">
        <v>3.8933333299999999</v>
      </c>
      <c r="BG243">
        <v>121.47</v>
      </c>
      <c r="BI243">
        <v>1979091</v>
      </c>
    </row>
    <row r="244" spans="1:61" x14ac:dyDescent="0.25">
      <c r="A244">
        <v>2008</v>
      </c>
      <c r="B244" s="1">
        <v>39508</v>
      </c>
      <c r="C244">
        <v>458046</v>
      </c>
      <c r="D244">
        <v>449573</v>
      </c>
      <c r="E244">
        <v>68.5</v>
      </c>
      <c r="F244">
        <v>186.50014867677666</v>
      </c>
      <c r="G244">
        <v>186.77685950413226</v>
      </c>
      <c r="H244">
        <v>89.380799999999994</v>
      </c>
      <c r="I244">
        <v>68947</v>
      </c>
      <c r="J244">
        <v>92517</v>
      </c>
      <c r="K244">
        <v>67.900000000000006</v>
      </c>
      <c r="M244">
        <v>548947.19999999995</v>
      </c>
      <c r="N244">
        <v>567356.1</v>
      </c>
      <c r="O244">
        <v>73782.5</v>
      </c>
      <c r="P244">
        <v>88541.1</v>
      </c>
      <c r="R244">
        <v>851.549755</v>
      </c>
      <c r="S244">
        <v>964.630225</v>
      </c>
      <c r="T244">
        <v>15276</v>
      </c>
      <c r="U244">
        <v>14478</v>
      </c>
      <c r="V244">
        <v>3.8</v>
      </c>
      <c r="X244" s="38">
        <v>331402</v>
      </c>
      <c r="Y244">
        <v>366484.8</v>
      </c>
      <c r="Z244">
        <v>92.6</v>
      </c>
      <c r="AA244" s="38">
        <v>99.8</v>
      </c>
      <c r="AC244">
        <v>109718.7</v>
      </c>
      <c r="AD244">
        <v>122756.7</v>
      </c>
      <c r="AF244">
        <v>16843.003000000001</v>
      </c>
      <c r="AH244">
        <v>2165.4609999999998</v>
      </c>
      <c r="AI244">
        <v>1696.461</v>
      </c>
      <c r="AJ244">
        <v>106.339</v>
      </c>
      <c r="AK244">
        <v>321.55799999999999</v>
      </c>
      <c r="AL244">
        <v>27.257999999999999</v>
      </c>
      <c r="AN244">
        <v>113.02200000000001</v>
      </c>
      <c r="AO244">
        <v>106.057</v>
      </c>
      <c r="AP244">
        <v>125.94</v>
      </c>
      <c r="AQ244">
        <v>118.008</v>
      </c>
      <c r="AR244">
        <v>132.32400000000001</v>
      </c>
      <c r="AT244">
        <v>183.935</v>
      </c>
      <c r="AV244">
        <v>94.149000000000001</v>
      </c>
      <c r="AW244">
        <v>2378.1709999999998</v>
      </c>
      <c r="AX244">
        <v>2584.5680000000002</v>
      </c>
      <c r="AZ244">
        <v>140057.5</v>
      </c>
      <c r="BA244">
        <v>123401.3</v>
      </c>
      <c r="BB244">
        <v>126005.8</v>
      </c>
      <c r="BC244">
        <v>95.1</v>
      </c>
      <c r="BE244">
        <v>3623400</v>
      </c>
      <c r="BF244">
        <v>3.8633333300000001</v>
      </c>
      <c r="BG244">
        <v>122.65</v>
      </c>
      <c r="BI244">
        <v>1992940</v>
      </c>
    </row>
    <row r="245" spans="1:61" x14ac:dyDescent="0.25">
      <c r="B245" s="1">
        <v>39600</v>
      </c>
      <c r="C245">
        <v>459602</v>
      </c>
      <c r="D245">
        <v>450655</v>
      </c>
      <c r="E245">
        <v>70.400000000000006</v>
      </c>
      <c r="F245">
        <v>189.20606601248883</v>
      </c>
      <c r="G245">
        <v>189.25619834710744</v>
      </c>
      <c r="H245">
        <v>90.410799999999995</v>
      </c>
      <c r="I245">
        <v>72432</v>
      </c>
      <c r="J245">
        <v>96768</v>
      </c>
      <c r="K245">
        <v>69.599999999999994</v>
      </c>
      <c r="M245">
        <v>546315.30000000005</v>
      </c>
      <c r="N245">
        <v>560789.1</v>
      </c>
      <c r="O245">
        <v>71738.8</v>
      </c>
      <c r="P245">
        <v>90793.5</v>
      </c>
      <c r="R245">
        <v>865.41598699999997</v>
      </c>
      <c r="S245">
        <v>972.66881000000001</v>
      </c>
      <c r="T245">
        <v>15808</v>
      </c>
      <c r="U245">
        <v>15624</v>
      </c>
      <c r="V245">
        <v>3.8</v>
      </c>
      <c r="X245" s="38">
        <v>333136.8</v>
      </c>
      <c r="Y245">
        <v>367818.8</v>
      </c>
      <c r="Z245">
        <v>88.2</v>
      </c>
      <c r="AA245" s="38">
        <v>92</v>
      </c>
      <c r="AC245">
        <v>109292.1</v>
      </c>
      <c r="AD245">
        <v>137510.1</v>
      </c>
      <c r="AF245">
        <v>16943.291000000001</v>
      </c>
      <c r="AH245">
        <v>2258.7249999999999</v>
      </c>
      <c r="AI245">
        <v>1738.53</v>
      </c>
      <c r="AJ245">
        <v>108.84</v>
      </c>
      <c r="AK245">
        <v>329.46300000000002</v>
      </c>
      <c r="AL245">
        <v>27.106000000000002</v>
      </c>
      <c r="AN245">
        <v>118.92</v>
      </c>
      <c r="AO245">
        <v>108.904</v>
      </c>
      <c r="AP245">
        <v>124.96899999999999</v>
      </c>
      <c r="AQ245">
        <v>119.319</v>
      </c>
      <c r="AR245">
        <v>130.68</v>
      </c>
      <c r="AT245">
        <v>210.125</v>
      </c>
      <c r="AV245">
        <v>93.290999999999997</v>
      </c>
      <c r="AW245">
        <v>2355.67</v>
      </c>
      <c r="AX245">
        <v>2681.6860000000001</v>
      </c>
      <c r="AZ245">
        <v>147243.9</v>
      </c>
      <c r="BA245">
        <v>125868.1</v>
      </c>
      <c r="BB245">
        <v>126230.39999999999</v>
      </c>
      <c r="BC245">
        <v>86</v>
      </c>
      <c r="BE245">
        <v>3583854</v>
      </c>
      <c r="BF245">
        <v>3.8966666700000001</v>
      </c>
      <c r="BG245">
        <v>125.36</v>
      </c>
      <c r="BI245">
        <v>1893939</v>
      </c>
    </row>
    <row r="246" spans="1:61" x14ac:dyDescent="0.25">
      <c r="B246" s="1">
        <v>39692</v>
      </c>
      <c r="C246">
        <v>462855</v>
      </c>
      <c r="D246">
        <v>453048</v>
      </c>
      <c r="E246">
        <v>70.599999999999994</v>
      </c>
      <c r="F246">
        <v>191.40648230746359</v>
      </c>
      <c r="G246">
        <v>191.32231404958677</v>
      </c>
      <c r="H246">
        <v>91.534099999999995</v>
      </c>
      <c r="I246">
        <v>75612</v>
      </c>
      <c r="J246">
        <v>96726</v>
      </c>
      <c r="K246">
        <v>70.2</v>
      </c>
      <c r="M246">
        <v>540243.9</v>
      </c>
      <c r="N246">
        <v>553345.5</v>
      </c>
      <c r="O246">
        <v>71936.899999999994</v>
      </c>
      <c r="P246">
        <v>98284.4</v>
      </c>
      <c r="R246">
        <v>878.46655799999996</v>
      </c>
      <c r="S246">
        <v>984.72668799999997</v>
      </c>
      <c r="T246">
        <v>14648</v>
      </c>
      <c r="U246">
        <v>15907</v>
      </c>
      <c r="V246">
        <v>4.0999999999999996</v>
      </c>
      <c r="X246" s="38">
        <v>335854.8</v>
      </c>
      <c r="Y246">
        <v>370260.1</v>
      </c>
      <c r="Z246">
        <v>97.6</v>
      </c>
      <c r="AA246" s="38">
        <v>105.7</v>
      </c>
      <c r="AC246">
        <v>112543.2</v>
      </c>
      <c r="AD246">
        <v>154083.1</v>
      </c>
      <c r="AF246">
        <v>16854.294999999998</v>
      </c>
      <c r="AH246">
        <v>2274.7150000000001</v>
      </c>
      <c r="AI246">
        <v>1720.511</v>
      </c>
      <c r="AJ246">
        <v>103.148</v>
      </c>
      <c r="AK246">
        <v>328.96800000000002</v>
      </c>
      <c r="AL246">
        <v>25.686</v>
      </c>
      <c r="AN246">
        <v>122.062</v>
      </c>
      <c r="AO246">
        <v>109.875</v>
      </c>
      <c r="AP246">
        <v>122.255</v>
      </c>
      <c r="AQ246">
        <v>119.979</v>
      </c>
      <c r="AR246">
        <v>128.48699999999999</v>
      </c>
      <c r="AT246">
        <v>227.01</v>
      </c>
      <c r="AV246">
        <v>94.045000000000002</v>
      </c>
      <c r="AW246">
        <v>2325.9409999999998</v>
      </c>
      <c r="AX246">
        <v>2709.569</v>
      </c>
      <c r="AZ246">
        <v>153034.6</v>
      </c>
      <c r="BA246">
        <v>127324.4</v>
      </c>
      <c r="BB246">
        <v>125228.1</v>
      </c>
      <c r="BC246">
        <v>88.6</v>
      </c>
      <c r="BE246">
        <v>3444967</v>
      </c>
      <c r="BF246">
        <v>4.0866666699999996</v>
      </c>
      <c r="BG246">
        <v>131.12</v>
      </c>
      <c r="BI246">
        <v>1883585</v>
      </c>
    </row>
    <row r="247" spans="1:61" x14ac:dyDescent="0.25">
      <c r="B247" s="1">
        <v>39783</v>
      </c>
      <c r="C247">
        <v>460883</v>
      </c>
      <c r="D247">
        <v>450777</v>
      </c>
      <c r="E247">
        <v>71</v>
      </c>
      <c r="F247">
        <v>190.78203984537612</v>
      </c>
      <c r="G247">
        <v>191.32231404958677</v>
      </c>
      <c r="H247">
        <v>92.1751</v>
      </c>
      <c r="I247">
        <v>77982</v>
      </c>
      <c r="J247">
        <v>89085</v>
      </c>
      <c r="K247">
        <v>70.400000000000006</v>
      </c>
      <c r="M247">
        <v>527418.9</v>
      </c>
      <c r="N247">
        <v>536682.6</v>
      </c>
      <c r="O247">
        <v>73282.3</v>
      </c>
      <c r="P247">
        <v>79533</v>
      </c>
      <c r="R247">
        <v>874.38825399999996</v>
      </c>
      <c r="S247">
        <v>991.157556</v>
      </c>
      <c r="T247">
        <v>13502</v>
      </c>
      <c r="U247">
        <v>15524</v>
      </c>
      <c r="V247">
        <v>4.4000000000000004</v>
      </c>
      <c r="X247" s="38">
        <v>324825.7</v>
      </c>
      <c r="Y247">
        <v>357768.2</v>
      </c>
      <c r="Z247">
        <v>100.3</v>
      </c>
      <c r="AA247" s="38">
        <v>112.8</v>
      </c>
      <c r="AC247">
        <v>94970.2</v>
      </c>
      <c r="AD247">
        <v>141859</v>
      </c>
      <c r="AF247">
        <v>16485.349999999999</v>
      </c>
      <c r="AH247">
        <v>1895.8130000000001</v>
      </c>
      <c r="AI247">
        <v>1534.6959999999999</v>
      </c>
      <c r="AJ247">
        <v>86.561999999999998</v>
      </c>
      <c r="AK247">
        <v>307.91000000000003</v>
      </c>
      <c r="AL247">
        <v>23.13</v>
      </c>
      <c r="AN247">
        <v>106.974</v>
      </c>
      <c r="AO247">
        <v>106.629</v>
      </c>
      <c r="AP247">
        <v>120.01300000000001</v>
      </c>
      <c r="AQ247">
        <v>118.797</v>
      </c>
      <c r="AR247">
        <v>127.72</v>
      </c>
      <c r="AT247">
        <v>136.88200000000001</v>
      </c>
      <c r="AV247">
        <v>95.661000000000001</v>
      </c>
      <c r="AW247">
        <v>2241.8319999999999</v>
      </c>
      <c r="AX247">
        <v>2328.779</v>
      </c>
      <c r="AZ247">
        <v>130374.6</v>
      </c>
      <c r="BA247">
        <v>121278.39999999999</v>
      </c>
      <c r="BB247">
        <v>120588.6</v>
      </c>
      <c r="BC247">
        <v>99.4</v>
      </c>
      <c r="BE247">
        <v>3380679</v>
      </c>
      <c r="BF247">
        <v>4.72333333</v>
      </c>
      <c r="BG247">
        <v>118.25</v>
      </c>
      <c r="BI247">
        <v>1939874</v>
      </c>
    </row>
    <row r="248" spans="1:61" x14ac:dyDescent="0.25">
      <c r="A248">
        <v>2009</v>
      </c>
      <c r="B248" s="1">
        <v>39873</v>
      </c>
      <c r="C248">
        <v>465520</v>
      </c>
      <c r="D248">
        <v>455888</v>
      </c>
      <c r="E248">
        <v>69.599999999999994</v>
      </c>
      <c r="F248">
        <v>190.99018733273863</v>
      </c>
      <c r="G248">
        <v>191.11570247933884</v>
      </c>
      <c r="H248">
        <v>93.016099999999994</v>
      </c>
      <c r="I248">
        <v>69498</v>
      </c>
      <c r="J248">
        <v>81485</v>
      </c>
      <c r="K248">
        <v>68.900000000000006</v>
      </c>
      <c r="M248">
        <v>504026.6</v>
      </c>
      <c r="N248">
        <v>511158.5</v>
      </c>
      <c r="O248">
        <v>61494.8</v>
      </c>
      <c r="P248">
        <v>57583.9</v>
      </c>
      <c r="R248">
        <v>876.83523700000001</v>
      </c>
      <c r="S248">
        <v>996.78456600000004</v>
      </c>
      <c r="T248">
        <v>12595</v>
      </c>
      <c r="U248">
        <v>14012</v>
      </c>
      <c r="V248">
        <v>5</v>
      </c>
      <c r="X248" s="38">
        <v>325118</v>
      </c>
      <c r="Y248">
        <v>358711.7</v>
      </c>
      <c r="Z248">
        <v>104.9</v>
      </c>
      <c r="AA248" s="38">
        <v>117.8</v>
      </c>
      <c r="AC248">
        <v>88880.1</v>
      </c>
      <c r="AD248">
        <v>122634.7</v>
      </c>
      <c r="AF248">
        <v>16298.262000000001</v>
      </c>
      <c r="AH248">
        <v>1522.9760000000001</v>
      </c>
      <c r="AI248">
        <v>1300.338</v>
      </c>
      <c r="AJ248">
        <v>81.424999999999997</v>
      </c>
      <c r="AK248">
        <v>260.63</v>
      </c>
      <c r="AL248">
        <v>20.975999999999999</v>
      </c>
      <c r="AN248">
        <v>96.700999999999993</v>
      </c>
      <c r="AO248">
        <v>103.327</v>
      </c>
      <c r="AP248">
        <v>117.471</v>
      </c>
      <c r="AQ248">
        <v>117.18300000000001</v>
      </c>
      <c r="AR248">
        <v>124.102</v>
      </c>
      <c r="AT248">
        <v>86.876000000000005</v>
      </c>
      <c r="AV248">
        <v>92.025000000000006</v>
      </c>
      <c r="AW248">
        <v>2028.74</v>
      </c>
      <c r="AX248">
        <v>1932.761</v>
      </c>
      <c r="AZ248">
        <v>106760.5</v>
      </c>
      <c r="BA248">
        <v>103724.9</v>
      </c>
      <c r="BB248">
        <v>105968.2</v>
      </c>
      <c r="BC248">
        <v>103.6</v>
      </c>
      <c r="BE248">
        <v>3332118</v>
      </c>
      <c r="BF248">
        <v>5.5733333299999996</v>
      </c>
      <c r="BG248">
        <v>112.4</v>
      </c>
      <c r="BI248">
        <v>1907673</v>
      </c>
    </row>
    <row r="249" spans="1:61" x14ac:dyDescent="0.25">
      <c r="B249" s="1">
        <v>39965</v>
      </c>
      <c r="C249">
        <v>468393</v>
      </c>
      <c r="D249">
        <v>459308</v>
      </c>
      <c r="E249">
        <v>69</v>
      </c>
      <c r="F249">
        <v>191.9417187035385</v>
      </c>
      <c r="G249">
        <v>192.14876033057854</v>
      </c>
      <c r="H249">
        <v>93.632300000000001</v>
      </c>
      <c r="I249">
        <v>63267</v>
      </c>
      <c r="J249">
        <v>81789</v>
      </c>
      <c r="K249">
        <v>68.3</v>
      </c>
      <c r="M249">
        <v>509666.7</v>
      </c>
      <c r="N249">
        <v>521610.2</v>
      </c>
      <c r="O249">
        <v>58744.5</v>
      </c>
      <c r="P249">
        <v>55827.5</v>
      </c>
      <c r="R249">
        <v>881.72920099999999</v>
      </c>
      <c r="S249">
        <v>1000</v>
      </c>
      <c r="T249">
        <v>12369</v>
      </c>
      <c r="U249">
        <v>12990</v>
      </c>
      <c r="V249">
        <v>5.8</v>
      </c>
      <c r="X249" s="38">
        <v>329451.09999999998</v>
      </c>
      <c r="Y249">
        <v>363561</v>
      </c>
      <c r="Z249">
        <v>87.1</v>
      </c>
      <c r="AA249" s="38">
        <v>95.8</v>
      </c>
      <c r="AC249">
        <v>96347.6</v>
      </c>
      <c r="AD249">
        <v>115733.5</v>
      </c>
      <c r="AF249">
        <v>16269.145</v>
      </c>
      <c r="AH249">
        <v>1473.6120000000001</v>
      </c>
      <c r="AI249">
        <v>1233.8520000000001</v>
      </c>
      <c r="AJ249">
        <v>84.781000000000006</v>
      </c>
      <c r="AK249">
        <v>235.559</v>
      </c>
      <c r="AL249">
        <v>22.562999999999999</v>
      </c>
      <c r="AN249">
        <v>98.585999999999999</v>
      </c>
      <c r="AO249">
        <v>102.151</v>
      </c>
      <c r="AP249">
        <v>116.319</v>
      </c>
      <c r="AQ249">
        <v>116.07899999999999</v>
      </c>
      <c r="AR249">
        <v>126.24</v>
      </c>
      <c r="AT249">
        <v>104.16200000000001</v>
      </c>
      <c r="AV249">
        <v>92.325000000000003</v>
      </c>
      <c r="AW249">
        <v>1946.3520000000001</v>
      </c>
      <c r="AX249">
        <v>1879.461</v>
      </c>
      <c r="AZ249">
        <v>112487.6</v>
      </c>
      <c r="BA249">
        <v>107129.2</v>
      </c>
      <c r="BB249">
        <v>107178.5</v>
      </c>
      <c r="BC249">
        <v>87.6</v>
      </c>
      <c r="BE249">
        <v>3374392</v>
      </c>
      <c r="BF249">
        <v>5.8833333300000001</v>
      </c>
      <c r="BG249">
        <v>111.88</v>
      </c>
      <c r="BI249">
        <v>1836030</v>
      </c>
    </row>
    <row r="250" spans="1:61" x14ac:dyDescent="0.25">
      <c r="B250" s="1">
        <v>40057</v>
      </c>
      <c r="C250">
        <v>470050</v>
      </c>
      <c r="D250">
        <v>460231</v>
      </c>
      <c r="E250">
        <v>70</v>
      </c>
      <c r="F250">
        <v>193.75557537912576</v>
      </c>
      <c r="G250">
        <v>193.59504132231407</v>
      </c>
      <c r="H250">
        <v>94.334100000000007</v>
      </c>
      <c r="I250">
        <v>64355</v>
      </c>
      <c r="J250">
        <v>85521</v>
      </c>
      <c r="K250">
        <v>70.099999999999994</v>
      </c>
      <c r="M250">
        <v>506357</v>
      </c>
      <c r="N250">
        <v>518618</v>
      </c>
      <c r="O250">
        <v>61869.4</v>
      </c>
      <c r="P250">
        <v>60873.2</v>
      </c>
      <c r="R250">
        <v>893.14845000000003</v>
      </c>
      <c r="S250">
        <v>1005</v>
      </c>
      <c r="T250">
        <v>12447</v>
      </c>
      <c r="U250">
        <v>12528</v>
      </c>
      <c r="V250">
        <v>6.2</v>
      </c>
      <c r="X250" s="38">
        <v>339310.5</v>
      </c>
      <c r="Y250">
        <v>374652</v>
      </c>
      <c r="Z250">
        <v>89.3</v>
      </c>
      <c r="AA250" s="38">
        <v>98.6</v>
      </c>
      <c r="AC250">
        <v>104679.6</v>
      </c>
      <c r="AD250">
        <v>128835.3</v>
      </c>
      <c r="AF250">
        <v>16326.281000000001</v>
      </c>
      <c r="AH250">
        <v>1606.5619999999999</v>
      </c>
      <c r="AI250">
        <v>1317.518</v>
      </c>
      <c r="AJ250">
        <v>97.938000000000002</v>
      </c>
      <c r="AK250">
        <v>243.398</v>
      </c>
      <c r="AL250">
        <v>24.34</v>
      </c>
      <c r="AN250">
        <v>102.369</v>
      </c>
      <c r="AO250">
        <v>102.432</v>
      </c>
      <c r="AP250">
        <v>116.37</v>
      </c>
      <c r="AQ250">
        <v>115.67700000000001</v>
      </c>
      <c r="AR250">
        <v>124.486</v>
      </c>
      <c r="AT250">
        <v>127.836</v>
      </c>
      <c r="AV250">
        <v>91.569000000000003</v>
      </c>
      <c r="AW250">
        <v>2026.6579999999999</v>
      </c>
      <c r="AX250">
        <v>2018.722</v>
      </c>
      <c r="AZ250">
        <v>124310.9</v>
      </c>
      <c r="BA250">
        <v>116275.3</v>
      </c>
      <c r="BB250">
        <v>114203.6</v>
      </c>
      <c r="BC250">
        <v>84.8</v>
      </c>
      <c r="BE250">
        <v>3411250</v>
      </c>
      <c r="BF250">
        <v>6.0233333299999998</v>
      </c>
      <c r="BG250">
        <v>116.09</v>
      </c>
      <c r="BI250">
        <v>1874133</v>
      </c>
    </row>
    <row r="251" spans="1:61" x14ac:dyDescent="0.25">
      <c r="B251" s="1">
        <v>40148</v>
      </c>
      <c r="C251">
        <v>473826</v>
      </c>
      <c r="D251">
        <v>464060</v>
      </c>
      <c r="E251">
        <v>70.5</v>
      </c>
      <c r="F251">
        <v>194.79631281593814</v>
      </c>
      <c r="G251">
        <v>195.24793388429754</v>
      </c>
      <c r="H251">
        <v>95.088099999999997</v>
      </c>
      <c r="I251">
        <v>66060</v>
      </c>
      <c r="J251">
        <v>92425</v>
      </c>
      <c r="K251">
        <v>70</v>
      </c>
      <c r="M251">
        <v>514486.5</v>
      </c>
      <c r="N251">
        <v>526749</v>
      </c>
      <c r="O251">
        <v>63280.1</v>
      </c>
      <c r="P251">
        <v>62860.9</v>
      </c>
      <c r="R251">
        <v>891.51712899999995</v>
      </c>
      <c r="S251">
        <v>1009</v>
      </c>
      <c r="T251">
        <v>13131</v>
      </c>
      <c r="U251">
        <v>12584</v>
      </c>
      <c r="V251">
        <v>6.6</v>
      </c>
      <c r="X251" s="38">
        <v>341844.7</v>
      </c>
      <c r="Y251">
        <v>377396.3</v>
      </c>
      <c r="Z251">
        <v>89.8</v>
      </c>
      <c r="AA251" s="38">
        <v>99.9</v>
      </c>
      <c r="AC251">
        <v>108441.1</v>
      </c>
      <c r="AD251">
        <v>130073</v>
      </c>
      <c r="AF251">
        <v>16502.754000000001</v>
      </c>
      <c r="AH251">
        <v>1749.307</v>
      </c>
      <c r="AI251">
        <v>1429.9069999999999</v>
      </c>
      <c r="AJ251">
        <v>112.562</v>
      </c>
      <c r="AK251">
        <v>257.19200000000001</v>
      </c>
      <c r="AL251">
        <v>25.991</v>
      </c>
      <c r="AN251">
        <v>105.428</v>
      </c>
      <c r="AO251">
        <v>103.34699999999999</v>
      </c>
      <c r="AP251">
        <v>115.343</v>
      </c>
      <c r="AQ251">
        <v>115.238</v>
      </c>
      <c r="AR251">
        <v>124.321</v>
      </c>
      <c r="AT251">
        <v>144.83799999999999</v>
      </c>
      <c r="AV251">
        <v>90.742000000000004</v>
      </c>
      <c r="AW251">
        <v>2125.297</v>
      </c>
      <c r="AX251">
        <v>2176.7629999999999</v>
      </c>
      <c r="AZ251">
        <v>129022.2</v>
      </c>
      <c r="BA251">
        <v>121226.2</v>
      </c>
      <c r="BB251">
        <v>120964.9</v>
      </c>
      <c r="BC251">
        <v>94</v>
      </c>
      <c r="BE251">
        <v>3688699</v>
      </c>
      <c r="BF251">
        <v>5.9133333300000004</v>
      </c>
      <c r="BG251">
        <v>116.06</v>
      </c>
      <c r="BI251">
        <v>2039253</v>
      </c>
    </row>
    <row r="252" spans="1:61" x14ac:dyDescent="0.25">
      <c r="A252">
        <v>2010</v>
      </c>
      <c r="B252" s="1">
        <v>40238</v>
      </c>
      <c r="C252">
        <v>475934</v>
      </c>
      <c r="D252">
        <v>466731</v>
      </c>
      <c r="E252">
        <v>70.8</v>
      </c>
      <c r="F252">
        <v>196.61016949152543</v>
      </c>
      <c r="G252">
        <v>196.69421487603307</v>
      </c>
      <c r="H252">
        <v>95.868600000000001</v>
      </c>
      <c r="I252">
        <v>68295</v>
      </c>
      <c r="J252">
        <v>95901</v>
      </c>
      <c r="K252">
        <v>70.2</v>
      </c>
      <c r="M252">
        <v>520865.2</v>
      </c>
      <c r="N252">
        <v>539739</v>
      </c>
      <c r="O252">
        <v>65134.400000000001</v>
      </c>
      <c r="P252">
        <v>65806.7</v>
      </c>
      <c r="R252">
        <v>894.77977199999998</v>
      </c>
      <c r="S252">
        <v>1012</v>
      </c>
      <c r="T252">
        <v>13379</v>
      </c>
      <c r="U252">
        <v>13237</v>
      </c>
      <c r="V252">
        <v>5.9</v>
      </c>
      <c r="X252" s="38">
        <v>348541.7</v>
      </c>
      <c r="Y252">
        <v>386238.5</v>
      </c>
      <c r="Z252">
        <v>90.8</v>
      </c>
      <c r="AA252" s="38">
        <v>103.3</v>
      </c>
      <c r="AC252">
        <v>110999.3</v>
      </c>
      <c r="AD252">
        <v>137612.20000000001</v>
      </c>
      <c r="AF252">
        <v>16582.71</v>
      </c>
      <c r="AH252">
        <v>1838.02</v>
      </c>
      <c r="AI252">
        <v>1484.1859999999999</v>
      </c>
      <c r="AJ252">
        <v>113.419</v>
      </c>
      <c r="AK252">
        <v>267.01600000000002</v>
      </c>
      <c r="AL252">
        <v>25.071999999999999</v>
      </c>
      <c r="AN252">
        <v>107.43600000000001</v>
      </c>
      <c r="AO252">
        <v>104.173</v>
      </c>
      <c r="AP252">
        <v>114.676</v>
      </c>
      <c r="AQ252">
        <v>114.196</v>
      </c>
      <c r="AR252">
        <v>121.964</v>
      </c>
      <c r="AT252">
        <v>155.84399999999999</v>
      </c>
      <c r="AV252">
        <v>89.820999999999998</v>
      </c>
      <c r="AW252">
        <v>2178.7429999999999</v>
      </c>
      <c r="AX252">
        <v>2269.069</v>
      </c>
      <c r="AZ252">
        <v>133155.79999999999</v>
      </c>
      <c r="BA252">
        <v>123071.4</v>
      </c>
      <c r="BB252">
        <v>125807.7</v>
      </c>
      <c r="BC252">
        <v>95.9</v>
      </c>
      <c r="BE252">
        <v>3711909</v>
      </c>
      <c r="BF252">
        <v>5.6566666699999999</v>
      </c>
      <c r="BG252">
        <v>117.6</v>
      </c>
      <c r="BI252">
        <v>2139668</v>
      </c>
    </row>
    <row r="253" spans="1:61" x14ac:dyDescent="0.25">
      <c r="B253" s="1">
        <v>40330</v>
      </c>
      <c r="C253">
        <v>478897</v>
      </c>
      <c r="D253">
        <v>469337</v>
      </c>
      <c r="E253">
        <v>72.7</v>
      </c>
      <c r="F253">
        <v>197.79958370502524</v>
      </c>
      <c r="G253">
        <v>197.93388429752065</v>
      </c>
      <c r="H253">
        <v>96.243799999999993</v>
      </c>
      <c r="I253">
        <v>71932</v>
      </c>
      <c r="J253">
        <v>99649</v>
      </c>
      <c r="K253">
        <v>72.099999999999994</v>
      </c>
      <c r="M253">
        <v>528046</v>
      </c>
      <c r="N253">
        <v>539912.69999999995</v>
      </c>
      <c r="O253">
        <v>68331.100000000006</v>
      </c>
      <c r="P253">
        <v>69499.399999999994</v>
      </c>
      <c r="R253">
        <v>896.41109300000005</v>
      </c>
      <c r="S253">
        <v>1016</v>
      </c>
      <c r="T253">
        <v>13626</v>
      </c>
      <c r="U253">
        <v>13540</v>
      </c>
      <c r="V253">
        <v>6.6</v>
      </c>
      <c r="X253" s="38">
        <v>355163.3</v>
      </c>
      <c r="Y253">
        <v>392479</v>
      </c>
      <c r="Z253">
        <v>80.8</v>
      </c>
      <c r="AA253" s="38">
        <v>91.4</v>
      </c>
      <c r="AC253">
        <v>115541.4</v>
      </c>
      <c r="AD253">
        <v>146125.5</v>
      </c>
      <c r="AF253">
        <v>16743.162</v>
      </c>
      <c r="AH253">
        <v>1925.769</v>
      </c>
      <c r="AI253">
        <v>1570.68</v>
      </c>
      <c r="AJ253">
        <v>119.598</v>
      </c>
      <c r="AK253">
        <v>291.89600000000002</v>
      </c>
      <c r="AL253">
        <v>27.792000000000002</v>
      </c>
      <c r="AN253">
        <v>106.666</v>
      </c>
      <c r="AO253">
        <v>104.348</v>
      </c>
      <c r="AP253">
        <v>114.596</v>
      </c>
      <c r="AQ253">
        <v>113.339</v>
      </c>
      <c r="AR253">
        <v>119.27800000000001</v>
      </c>
      <c r="AT253">
        <v>149.584</v>
      </c>
      <c r="AV253">
        <v>90.542000000000002</v>
      </c>
      <c r="AW253">
        <v>2278.127</v>
      </c>
      <c r="AX253">
        <v>2362.2550000000001</v>
      </c>
      <c r="AZ253">
        <v>141985.4</v>
      </c>
      <c r="BA253">
        <v>131788.9</v>
      </c>
      <c r="BB253">
        <v>131363.29999999999</v>
      </c>
      <c r="BC253">
        <v>80.599999999999994</v>
      </c>
      <c r="BE253">
        <v>3779072</v>
      </c>
      <c r="BF253">
        <v>5.3066666700000003</v>
      </c>
      <c r="BG253">
        <v>119.18</v>
      </c>
      <c r="BI253">
        <v>2000920</v>
      </c>
    </row>
    <row r="254" spans="1:61" x14ac:dyDescent="0.25">
      <c r="B254" s="1">
        <v>40422</v>
      </c>
      <c r="C254">
        <v>482263</v>
      </c>
      <c r="D254">
        <v>472456</v>
      </c>
      <c r="E254">
        <v>74.099999999999994</v>
      </c>
      <c r="F254">
        <v>199.22688076122509</v>
      </c>
      <c r="G254">
        <v>199.17355371900828</v>
      </c>
      <c r="H254">
        <v>96.793099999999995</v>
      </c>
      <c r="I254">
        <v>71115</v>
      </c>
      <c r="J254">
        <v>98195</v>
      </c>
      <c r="K254">
        <v>73.900000000000006</v>
      </c>
      <c r="M254">
        <v>537151.9</v>
      </c>
      <c r="N254">
        <v>543782.80000000005</v>
      </c>
      <c r="O254">
        <v>69611.600000000006</v>
      </c>
      <c r="P254">
        <v>69265.100000000006</v>
      </c>
      <c r="R254">
        <v>906.19902100000002</v>
      </c>
      <c r="S254">
        <v>1021</v>
      </c>
      <c r="T254">
        <v>13941</v>
      </c>
      <c r="U254">
        <v>13820</v>
      </c>
      <c r="V254">
        <v>6.1</v>
      </c>
      <c r="X254" s="38">
        <v>359266.2</v>
      </c>
      <c r="Y254">
        <v>396469.6</v>
      </c>
      <c r="Z254">
        <v>90.9</v>
      </c>
      <c r="AA254" s="38">
        <v>106.2</v>
      </c>
      <c r="AC254">
        <v>118438.3</v>
      </c>
      <c r="AD254">
        <v>150689.20000000001</v>
      </c>
      <c r="AF254">
        <v>16872.266</v>
      </c>
      <c r="AH254">
        <v>1982.309</v>
      </c>
      <c r="AI254">
        <v>1635.9390000000001</v>
      </c>
      <c r="AJ254">
        <v>119.684</v>
      </c>
      <c r="AK254">
        <v>314.69900000000001</v>
      </c>
      <c r="AL254">
        <v>34.936999999999998</v>
      </c>
      <c r="AN254">
        <v>105.795</v>
      </c>
      <c r="AO254">
        <v>104.133</v>
      </c>
      <c r="AP254">
        <v>114.11199999999999</v>
      </c>
      <c r="AQ254">
        <v>112.977</v>
      </c>
      <c r="AR254">
        <v>118.566</v>
      </c>
      <c r="AT254">
        <v>144.517</v>
      </c>
      <c r="AV254">
        <v>90.497</v>
      </c>
      <c r="AW254">
        <v>2357.7570000000001</v>
      </c>
      <c r="AX254">
        <v>2431.1950000000002</v>
      </c>
      <c r="AZ254">
        <v>143643.20000000001</v>
      </c>
      <c r="BA254">
        <v>135074.79999999999</v>
      </c>
      <c r="BB254">
        <v>132742.5</v>
      </c>
      <c r="BC254">
        <v>86.2</v>
      </c>
      <c r="BE254">
        <v>3815957</v>
      </c>
      <c r="BF254">
        <v>5.0933333300000001</v>
      </c>
      <c r="BG254">
        <v>119.2</v>
      </c>
      <c r="BI254">
        <v>1982245</v>
      </c>
    </row>
    <row r="255" spans="1:61" x14ac:dyDescent="0.25">
      <c r="B255" s="1">
        <v>40513</v>
      </c>
      <c r="C255">
        <v>486298</v>
      </c>
      <c r="D255">
        <v>476091</v>
      </c>
      <c r="E255">
        <v>75.099999999999994</v>
      </c>
      <c r="F255">
        <v>200</v>
      </c>
      <c r="G255">
        <v>200.41322314049586</v>
      </c>
      <c r="H255">
        <v>97.203500000000005</v>
      </c>
      <c r="I255">
        <v>71441</v>
      </c>
      <c r="J255">
        <v>103091</v>
      </c>
      <c r="K255">
        <v>74.7</v>
      </c>
      <c r="M255">
        <v>532537.69999999995</v>
      </c>
      <c r="N255">
        <v>540142.19999999995</v>
      </c>
      <c r="O255">
        <v>70105.399999999994</v>
      </c>
      <c r="P255">
        <v>70251.100000000006</v>
      </c>
      <c r="R255">
        <v>927.40619900000002</v>
      </c>
      <c r="S255">
        <v>1026</v>
      </c>
      <c r="T255">
        <v>15050</v>
      </c>
      <c r="U255">
        <v>14634</v>
      </c>
      <c r="V255">
        <v>6.2</v>
      </c>
      <c r="X255" s="38">
        <v>363646.8</v>
      </c>
      <c r="Y255">
        <v>402066</v>
      </c>
      <c r="Z255">
        <v>85.7</v>
      </c>
      <c r="AA255" s="38">
        <v>99.6</v>
      </c>
      <c r="AC255">
        <v>124338.7</v>
      </c>
      <c r="AD255">
        <v>155375.1</v>
      </c>
      <c r="AF255">
        <v>16960.864000000001</v>
      </c>
      <c r="AH255">
        <v>2042.076</v>
      </c>
      <c r="AI255">
        <v>1682.7809999999999</v>
      </c>
      <c r="AJ255">
        <v>116.333</v>
      </c>
      <c r="AK255">
        <v>333.79899999999998</v>
      </c>
      <c r="AL255">
        <v>38.03</v>
      </c>
      <c r="AN255">
        <v>108.42100000000001</v>
      </c>
      <c r="AO255">
        <v>105.008</v>
      </c>
      <c r="AP255">
        <v>113.188</v>
      </c>
      <c r="AQ255">
        <v>113.423</v>
      </c>
      <c r="AR255">
        <v>118.621</v>
      </c>
      <c r="AT255">
        <v>159.66300000000001</v>
      </c>
      <c r="AV255">
        <v>90.53</v>
      </c>
      <c r="AW255">
        <v>2366.4250000000002</v>
      </c>
      <c r="AX255">
        <v>2495.7020000000002</v>
      </c>
      <c r="AZ255">
        <v>142596.6</v>
      </c>
      <c r="BA255">
        <v>131532.6</v>
      </c>
      <c r="BB255">
        <v>131585.20000000001</v>
      </c>
      <c r="BC255">
        <v>95.7</v>
      </c>
      <c r="BE255">
        <v>3914033</v>
      </c>
      <c r="BF255">
        <v>4.7933333300000003</v>
      </c>
      <c r="BG255">
        <v>116.78</v>
      </c>
      <c r="BI255">
        <v>2109563</v>
      </c>
    </row>
    <row r="256" spans="1:61" x14ac:dyDescent="0.25">
      <c r="A256">
        <v>2011</v>
      </c>
      <c r="B256" s="1">
        <v>40603</v>
      </c>
      <c r="C256">
        <v>484880</v>
      </c>
      <c r="D256">
        <v>475137</v>
      </c>
      <c r="E256">
        <v>76</v>
      </c>
      <c r="F256">
        <v>203.09247695509958</v>
      </c>
      <c r="G256">
        <v>203.30578512396698</v>
      </c>
      <c r="H256">
        <v>98.016599999999997</v>
      </c>
      <c r="I256">
        <v>72292</v>
      </c>
      <c r="J256">
        <v>103780</v>
      </c>
      <c r="K256">
        <v>75.8</v>
      </c>
      <c r="M256">
        <v>524897.69999999995</v>
      </c>
      <c r="N256">
        <v>536471</v>
      </c>
      <c r="O256">
        <v>70916.5</v>
      </c>
      <c r="P256">
        <v>73678.7</v>
      </c>
      <c r="R256">
        <v>934.74714500000005</v>
      </c>
      <c r="S256">
        <v>1031</v>
      </c>
      <c r="T256">
        <v>14554</v>
      </c>
      <c r="U256">
        <v>14885</v>
      </c>
      <c r="V256">
        <v>6</v>
      </c>
      <c r="X256" s="38">
        <v>367040.1</v>
      </c>
      <c r="Y256">
        <v>405904.8</v>
      </c>
      <c r="AA256" s="38">
        <v>100.6</v>
      </c>
      <c r="AB256">
        <v>67.900000000000006</v>
      </c>
      <c r="AC256">
        <v>130960.6</v>
      </c>
      <c r="AD256">
        <v>176862</v>
      </c>
      <c r="AF256">
        <v>16920.632000000001</v>
      </c>
      <c r="AH256">
        <v>2159.8409999999999</v>
      </c>
      <c r="AI256">
        <v>1718.1410000000001</v>
      </c>
      <c r="AJ256">
        <v>113.13</v>
      </c>
      <c r="AK256">
        <v>345.30799999999999</v>
      </c>
      <c r="AL256">
        <v>39.798000000000002</v>
      </c>
      <c r="AN256">
        <v>113.59699999999999</v>
      </c>
      <c r="AO256">
        <v>106.875</v>
      </c>
      <c r="AP256">
        <v>110.74299999999999</v>
      </c>
      <c r="AQ256">
        <v>114.346</v>
      </c>
      <c r="AR256">
        <v>117.03100000000001</v>
      </c>
      <c r="AT256">
        <v>188.66399999999999</v>
      </c>
      <c r="AV256">
        <v>92.826999999999998</v>
      </c>
      <c r="AW256">
        <v>2377.9780000000001</v>
      </c>
      <c r="AX256">
        <v>2608.884</v>
      </c>
      <c r="AZ256">
        <v>148963.29999999999</v>
      </c>
      <c r="BA256">
        <v>132695.70000000001</v>
      </c>
      <c r="BB256">
        <v>135732</v>
      </c>
      <c r="BC256">
        <v>97.5</v>
      </c>
      <c r="BE256">
        <v>3954719</v>
      </c>
      <c r="BF256">
        <v>4.5733333299999996</v>
      </c>
      <c r="BG256">
        <v>118.65</v>
      </c>
      <c r="BI256">
        <v>2209743</v>
      </c>
    </row>
    <row r="257" spans="1:61" x14ac:dyDescent="0.25">
      <c r="B257" s="1">
        <v>40695</v>
      </c>
      <c r="C257">
        <v>490735</v>
      </c>
      <c r="D257">
        <v>480631</v>
      </c>
      <c r="E257">
        <v>76.400000000000006</v>
      </c>
      <c r="F257">
        <v>204.96580434136189</v>
      </c>
      <c r="G257">
        <v>205.16528925619838</v>
      </c>
      <c r="H257">
        <v>98.808199999999999</v>
      </c>
      <c r="I257">
        <v>74700</v>
      </c>
      <c r="J257">
        <v>107421</v>
      </c>
      <c r="K257">
        <v>76.400000000000006</v>
      </c>
      <c r="M257">
        <v>521540.1</v>
      </c>
      <c r="N257">
        <v>534720.19999999995</v>
      </c>
      <c r="O257">
        <v>70617.2</v>
      </c>
      <c r="P257">
        <v>75875.8</v>
      </c>
      <c r="R257">
        <v>943.71941300000003</v>
      </c>
      <c r="S257">
        <v>1035</v>
      </c>
      <c r="T257">
        <v>15016</v>
      </c>
      <c r="U257">
        <v>15312</v>
      </c>
      <c r="V257">
        <v>6.1</v>
      </c>
      <c r="X257" s="38">
        <v>368841.5</v>
      </c>
      <c r="Y257">
        <v>407666.7</v>
      </c>
      <c r="AA257" s="38">
        <v>91.3</v>
      </c>
      <c r="AB257">
        <v>61.8</v>
      </c>
      <c r="AC257">
        <v>139048.29999999999</v>
      </c>
      <c r="AD257">
        <v>187063.2</v>
      </c>
      <c r="AF257">
        <v>17035.114000000001</v>
      </c>
      <c r="AH257">
        <v>2231.4870000000001</v>
      </c>
      <c r="AI257">
        <v>1750.683</v>
      </c>
      <c r="AJ257">
        <v>120.407</v>
      </c>
      <c r="AK257">
        <v>353.35199999999998</v>
      </c>
      <c r="AL257">
        <v>40.084000000000003</v>
      </c>
      <c r="AN257">
        <v>117.414</v>
      </c>
      <c r="AO257">
        <v>108.292</v>
      </c>
      <c r="AP257">
        <v>109.148</v>
      </c>
      <c r="AQ257">
        <v>114.654</v>
      </c>
      <c r="AR257">
        <v>116.867</v>
      </c>
      <c r="AT257">
        <v>209.75399999999999</v>
      </c>
      <c r="AV257">
        <v>92.096000000000004</v>
      </c>
      <c r="AW257">
        <v>2386.8670000000002</v>
      </c>
      <c r="AX257">
        <v>2697.2240000000002</v>
      </c>
      <c r="AZ257">
        <v>154403.1</v>
      </c>
      <c r="BA257">
        <v>138051.6</v>
      </c>
      <c r="BB257">
        <v>136945.1</v>
      </c>
      <c r="BC257">
        <v>86</v>
      </c>
      <c r="BE257">
        <v>3945580</v>
      </c>
      <c r="BF257">
        <v>4.3966666700000001</v>
      </c>
      <c r="BG257">
        <v>122.94</v>
      </c>
      <c r="BI257">
        <v>2037494</v>
      </c>
    </row>
    <row r="258" spans="1:61" x14ac:dyDescent="0.25">
      <c r="B258" s="1">
        <v>40787</v>
      </c>
      <c r="C258">
        <v>497577</v>
      </c>
      <c r="D258">
        <v>487478</v>
      </c>
      <c r="E258">
        <v>76.7</v>
      </c>
      <c r="F258">
        <v>206.18495391019925</v>
      </c>
      <c r="G258">
        <v>205.99173553719007</v>
      </c>
      <c r="H258">
        <v>99.1982</v>
      </c>
      <c r="I258">
        <v>79084</v>
      </c>
      <c r="J258">
        <v>113186</v>
      </c>
      <c r="K258">
        <v>76.8</v>
      </c>
      <c r="M258">
        <v>534023.4</v>
      </c>
      <c r="N258">
        <v>542503.9</v>
      </c>
      <c r="O258">
        <v>72972.800000000003</v>
      </c>
      <c r="P258">
        <v>78713.7</v>
      </c>
      <c r="R258">
        <v>947.79771600000004</v>
      </c>
      <c r="S258">
        <v>1041</v>
      </c>
      <c r="T258">
        <v>15225</v>
      </c>
      <c r="U258">
        <v>15150</v>
      </c>
      <c r="V258">
        <v>6</v>
      </c>
      <c r="X258" s="38">
        <v>370782.8</v>
      </c>
      <c r="Y258">
        <v>409552.3</v>
      </c>
      <c r="AA258" s="38">
        <v>107.5</v>
      </c>
      <c r="AB258">
        <v>72.599999999999994</v>
      </c>
      <c r="AC258">
        <v>133067.5</v>
      </c>
      <c r="AD258">
        <v>179328.8</v>
      </c>
      <c r="AF258">
        <v>17031.312999999998</v>
      </c>
      <c r="AH258">
        <v>2249.944</v>
      </c>
      <c r="AI258">
        <v>1790.098</v>
      </c>
      <c r="AJ258">
        <v>124.58199999999999</v>
      </c>
      <c r="AK258">
        <v>361.6</v>
      </c>
      <c r="AL258">
        <v>40.103000000000002</v>
      </c>
      <c r="AN258">
        <v>117.20099999999999</v>
      </c>
      <c r="AO258">
        <v>108.624</v>
      </c>
      <c r="AP258">
        <v>107.633</v>
      </c>
      <c r="AQ258">
        <v>114.742</v>
      </c>
      <c r="AR258">
        <v>114.509</v>
      </c>
      <c r="AT258">
        <v>205.458</v>
      </c>
      <c r="AV258">
        <v>93.007000000000005</v>
      </c>
      <c r="AW258">
        <v>2413.346</v>
      </c>
      <c r="AX258">
        <v>2723.9029999999998</v>
      </c>
      <c r="AZ258">
        <v>155388.29999999999</v>
      </c>
      <c r="BA258">
        <v>140650.5</v>
      </c>
      <c r="BB258">
        <v>138623.79999999999</v>
      </c>
      <c r="BC258">
        <v>85.6</v>
      </c>
      <c r="BE258">
        <v>3952473</v>
      </c>
      <c r="BF258">
        <v>4.31666667</v>
      </c>
      <c r="BG258">
        <v>122.76</v>
      </c>
      <c r="BI258">
        <v>2029932</v>
      </c>
    </row>
    <row r="259" spans="1:61" x14ac:dyDescent="0.25">
      <c r="B259" s="1">
        <v>40878</v>
      </c>
      <c r="C259">
        <v>503106</v>
      </c>
      <c r="D259">
        <v>493328</v>
      </c>
      <c r="E259">
        <v>76.599999999999994</v>
      </c>
      <c r="F259">
        <v>206.18495391019925</v>
      </c>
      <c r="G259">
        <v>206.40495867768598</v>
      </c>
      <c r="H259">
        <v>99.822400000000002</v>
      </c>
      <c r="I259">
        <v>80811</v>
      </c>
      <c r="J259">
        <v>113116</v>
      </c>
      <c r="K259">
        <v>76.2</v>
      </c>
      <c r="M259">
        <v>534208.80000000005</v>
      </c>
      <c r="O259">
        <v>74353.8</v>
      </c>
      <c r="P259">
        <v>78720.399999999994</v>
      </c>
      <c r="R259">
        <v>944.53507300000001</v>
      </c>
      <c r="S259">
        <v>1047</v>
      </c>
      <c r="T259">
        <v>15144</v>
      </c>
      <c r="U259">
        <v>15312</v>
      </c>
      <c r="V259">
        <v>6.1</v>
      </c>
      <c r="X259" s="38">
        <v>372534</v>
      </c>
      <c r="Y259">
        <v>412298.9</v>
      </c>
      <c r="AA259" s="38">
        <v>101.8</v>
      </c>
      <c r="AB259">
        <v>68.7</v>
      </c>
      <c r="AC259">
        <v>134645</v>
      </c>
      <c r="AD259">
        <v>186817.8</v>
      </c>
      <c r="AF259">
        <v>17222.582999999999</v>
      </c>
      <c r="AH259">
        <v>2283.2550000000001</v>
      </c>
      <c r="AI259">
        <v>1817.0119999999999</v>
      </c>
      <c r="AJ259">
        <v>120.758</v>
      </c>
      <c r="AK259">
        <v>372.44200000000001</v>
      </c>
      <c r="AL259">
        <v>41.662999999999997</v>
      </c>
      <c r="AN259">
        <v>116.94199999999999</v>
      </c>
      <c r="AO259">
        <v>107.999</v>
      </c>
      <c r="AP259">
        <v>106.473</v>
      </c>
      <c r="AQ259">
        <v>114.352</v>
      </c>
      <c r="AR259">
        <v>112.646</v>
      </c>
      <c r="AT259">
        <v>208.06200000000001</v>
      </c>
      <c r="AV259">
        <v>91.185000000000002</v>
      </c>
      <c r="AW259">
        <v>2445.0300000000002</v>
      </c>
      <c r="AX259">
        <v>2751.9110000000001</v>
      </c>
      <c r="AZ259">
        <v>158847.9</v>
      </c>
      <c r="BA259">
        <v>139728.5</v>
      </c>
      <c r="BB259">
        <v>139910.39999999999</v>
      </c>
      <c r="BC259">
        <v>95</v>
      </c>
      <c r="BE259">
        <v>3927278</v>
      </c>
      <c r="BF259">
        <v>4.25</v>
      </c>
      <c r="BG259">
        <v>124.71</v>
      </c>
      <c r="BI259">
        <v>2024390</v>
      </c>
    </row>
    <row r="260" spans="1:61" x14ac:dyDescent="0.25">
      <c r="A260">
        <v>2012</v>
      </c>
      <c r="B260" s="1">
        <v>40969</v>
      </c>
      <c r="C260">
        <v>508343</v>
      </c>
      <c r="D260">
        <v>498082</v>
      </c>
      <c r="E260">
        <v>77</v>
      </c>
      <c r="F260">
        <v>206.3038953315492</v>
      </c>
      <c r="G260">
        <v>206.40495867768598</v>
      </c>
      <c r="H260">
        <v>100.2256</v>
      </c>
      <c r="I260">
        <v>82237</v>
      </c>
      <c r="J260">
        <v>116731</v>
      </c>
      <c r="K260">
        <v>76.8</v>
      </c>
      <c r="M260">
        <v>542328.9</v>
      </c>
      <c r="O260">
        <v>75542.600000000006</v>
      </c>
      <c r="P260">
        <v>80118.100000000006</v>
      </c>
      <c r="R260">
        <v>949.42903799999999</v>
      </c>
      <c r="S260">
        <v>1052</v>
      </c>
      <c r="T260">
        <v>15605</v>
      </c>
      <c r="U260">
        <v>15688</v>
      </c>
      <c r="V260">
        <v>6.4</v>
      </c>
      <c r="X260" s="38">
        <v>375758.9</v>
      </c>
      <c r="Y260">
        <v>416240.7</v>
      </c>
      <c r="AA260" s="38">
        <v>111.7</v>
      </c>
      <c r="AB260">
        <v>75.400000000000006</v>
      </c>
      <c r="AC260">
        <v>138362.9</v>
      </c>
      <c r="AD260">
        <v>192906.9</v>
      </c>
      <c r="AF260">
        <v>17367.009999999998</v>
      </c>
      <c r="AH260">
        <v>2319.4639999999999</v>
      </c>
      <c r="AI260">
        <v>1852.904</v>
      </c>
      <c r="AJ260">
        <v>126.48099999999999</v>
      </c>
      <c r="AK260">
        <v>389.798</v>
      </c>
      <c r="AL260">
        <v>44.619</v>
      </c>
      <c r="AN260">
        <v>118.15600000000001</v>
      </c>
      <c r="AO260">
        <v>107.77800000000001</v>
      </c>
      <c r="AP260">
        <v>107.02800000000001</v>
      </c>
      <c r="AQ260">
        <v>114.468</v>
      </c>
      <c r="AR260">
        <v>113.797</v>
      </c>
      <c r="AT260">
        <v>221.21700000000001</v>
      </c>
      <c r="AV260">
        <v>92.951999999999998</v>
      </c>
      <c r="AW260">
        <v>2457.0770000000002</v>
      </c>
      <c r="AX260">
        <v>2792.2530000000002</v>
      </c>
      <c r="AZ260">
        <v>161798.6</v>
      </c>
      <c r="BA260">
        <v>139618.6</v>
      </c>
      <c r="BB260">
        <v>142807.5</v>
      </c>
      <c r="BC260">
        <v>98.6</v>
      </c>
      <c r="BE260">
        <v>4001584</v>
      </c>
      <c r="BF260">
        <v>4.1933333299999997</v>
      </c>
      <c r="BG260">
        <v>123.51</v>
      </c>
      <c r="BI260">
        <v>2272805</v>
      </c>
    </row>
    <row r="261" spans="1:61" x14ac:dyDescent="0.25">
      <c r="B261" s="1">
        <v>41061</v>
      </c>
      <c r="C261">
        <v>511992</v>
      </c>
      <c r="D261">
        <v>502043</v>
      </c>
      <c r="E261">
        <v>77.099999999999994</v>
      </c>
      <c r="F261">
        <v>207.37436812369901</v>
      </c>
      <c r="G261">
        <v>207.64462809917353</v>
      </c>
      <c r="H261">
        <v>100.7538</v>
      </c>
      <c r="I261">
        <v>83355</v>
      </c>
      <c r="J261">
        <v>116097</v>
      </c>
      <c r="K261">
        <v>76.7</v>
      </c>
      <c r="M261">
        <v>537303</v>
      </c>
      <c r="O261">
        <v>77204.5</v>
      </c>
      <c r="P261">
        <v>81702.5</v>
      </c>
      <c r="R261">
        <v>952.69168000000002</v>
      </c>
      <c r="S261">
        <v>1056</v>
      </c>
      <c r="T261">
        <v>15149</v>
      </c>
      <c r="U261">
        <v>15444</v>
      </c>
      <c r="V261">
        <v>6.4</v>
      </c>
      <c r="X261" s="38">
        <v>377885.6</v>
      </c>
      <c r="Y261">
        <v>417998</v>
      </c>
      <c r="AA261" s="38">
        <v>99.5</v>
      </c>
      <c r="AB261">
        <v>67.400000000000006</v>
      </c>
      <c r="AC261">
        <v>137701.20000000001</v>
      </c>
      <c r="AD261">
        <v>193694.3</v>
      </c>
      <c r="AF261">
        <v>17444.525000000001</v>
      </c>
      <c r="AH261">
        <v>2304.2469999999998</v>
      </c>
      <c r="AI261">
        <v>1857.6279999999999</v>
      </c>
      <c r="AJ261">
        <v>124.557</v>
      </c>
      <c r="AK261">
        <v>393.47899999999998</v>
      </c>
      <c r="AL261">
        <v>39.07</v>
      </c>
      <c r="AN261">
        <v>116.98</v>
      </c>
      <c r="AO261">
        <v>107.693</v>
      </c>
      <c r="AP261">
        <v>106.49</v>
      </c>
      <c r="AQ261">
        <v>113.812</v>
      </c>
      <c r="AR261">
        <v>110.563</v>
      </c>
      <c r="AT261">
        <v>211.27600000000001</v>
      </c>
      <c r="AV261">
        <v>93.003</v>
      </c>
      <c r="AW261">
        <v>2466.212</v>
      </c>
      <c r="AX261">
        <v>2780.8270000000002</v>
      </c>
      <c r="AZ261">
        <v>163093.5</v>
      </c>
      <c r="BA261">
        <v>144827.4</v>
      </c>
      <c r="BB261">
        <v>143199.20000000001</v>
      </c>
      <c r="BC261">
        <v>87.1</v>
      </c>
      <c r="BE261">
        <v>3993778</v>
      </c>
      <c r="BF261">
        <v>4.24</v>
      </c>
      <c r="BG261">
        <v>124.41</v>
      </c>
      <c r="BI261">
        <v>2160308</v>
      </c>
    </row>
    <row r="262" spans="1:61" x14ac:dyDescent="0.25">
      <c r="B262" s="1">
        <v>41153</v>
      </c>
      <c r="C262">
        <v>515130</v>
      </c>
      <c r="D262">
        <v>505380</v>
      </c>
      <c r="E262">
        <v>76.2</v>
      </c>
      <c r="F262">
        <v>210.19922688076119</v>
      </c>
      <c r="G262">
        <v>209.91735537190084</v>
      </c>
      <c r="H262">
        <v>101.47580000000001</v>
      </c>
      <c r="I262">
        <v>81388</v>
      </c>
      <c r="J262">
        <v>115955</v>
      </c>
      <c r="K262">
        <v>76.3</v>
      </c>
      <c r="M262">
        <v>535178.5</v>
      </c>
      <c r="O262">
        <v>77001.7</v>
      </c>
      <c r="P262">
        <v>79890.8</v>
      </c>
      <c r="R262">
        <v>955.13866199999995</v>
      </c>
      <c r="S262">
        <v>1061</v>
      </c>
      <c r="T262">
        <v>15380</v>
      </c>
      <c r="U262">
        <v>15400</v>
      </c>
      <c r="V262">
        <v>6.7</v>
      </c>
      <c r="X262" s="38">
        <v>379592.8</v>
      </c>
      <c r="Y262">
        <v>419861.6</v>
      </c>
      <c r="AA262" s="38">
        <v>117</v>
      </c>
      <c r="AB262">
        <v>79.2</v>
      </c>
      <c r="AC262">
        <v>138764.1</v>
      </c>
      <c r="AD262">
        <v>182335.4</v>
      </c>
      <c r="AF262">
        <v>17469.650000000001</v>
      </c>
      <c r="AH262">
        <v>2273.1329999999998</v>
      </c>
      <c r="AI262">
        <v>1865.1890000000001</v>
      </c>
      <c r="AJ262">
        <v>117.68899999999999</v>
      </c>
      <c r="AK262">
        <v>391.19099999999997</v>
      </c>
      <c r="AL262">
        <v>39.247999999999998</v>
      </c>
      <c r="AN262">
        <v>114.68</v>
      </c>
      <c r="AO262">
        <v>107.086</v>
      </c>
      <c r="AP262">
        <v>106.79300000000001</v>
      </c>
      <c r="AQ262">
        <v>113.246</v>
      </c>
      <c r="AR262">
        <v>110.069</v>
      </c>
      <c r="AT262">
        <v>194.79499999999999</v>
      </c>
      <c r="AV262">
        <v>93.356999999999999</v>
      </c>
      <c r="AW262">
        <v>2479.4520000000002</v>
      </c>
      <c r="AX262">
        <v>2750.817</v>
      </c>
      <c r="AZ262">
        <v>153739.1</v>
      </c>
      <c r="BA262">
        <v>138091.70000000001</v>
      </c>
      <c r="BB262">
        <v>136614.9</v>
      </c>
      <c r="BC262">
        <v>89.8</v>
      </c>
      <c r="BE262">
        <v>4053904</v>
      </c>
      <c r="BF262">
        <v>4.26</v>
      </c>
      <c r="BG262">
        <v>121.26</v>
      </c>
      <c r="BI262">
        <v>2132192</v>
      </c>
    </row>
    <row r="263" spans="1:61" x14ac:dyDescent="0.25">
      <c r="B263" s="1">
        <v>41244</v>
      </c>
      <c r="C263">
        <v>517406</v>
      </c>
      <c r="D263">
        <v>507834</v>
      </c>
      <c r="E263">
        <v>76.900000000000006</v>
      </c>
      <c r="F263">
        <v>210.73446327683615</v>
      </c>
      <c r="G263">
        <v>210.74380165289256</v>
      </c>
      <c r="H263">
        <v>101.98560000000001</v>
      </c>
      <c r="I263">
        <v>83040</v>
      </c>
      <c r="J263">
        <v>117509</v>
      </c>
      <c r="K263">
        <v>76.599999999999994</v>
      </c>
      <c r="M263">
        <v>534885.4</v>
      </c>
      <c r="O263">
        <v>75086.100000000006</v>
      </c>
      <c r="P263">
        <v>79642.399999999994</v>
      </c>
      <c r="R263">
        <v>953.507341</v>
      </c>
      <c r="S263">
        <v>1066</v>
      </c>
      <c r="T263">
        <v>15475</v>
      </c>
      <c r="U263">
        <v>15168</v>
      </c>
      <c r="V263">
        <v>6.3</v>
      </c>
      <c r="X263" s="38">
        <v>381499.3</v>
      </c>
      <c r="Y263">
        <v>422987.5</v>
      </c>
      <c r="AA263" s="38">
        <v>108.9</v>
      </c>
      <c r="AB263">
        <v>73.400000000000006</v>
      </c>
      <c r="AC263">
        <v>137010.9</v>
      </c>
      <c r="AD263">
        <v>175782.9</v>
      </c>
      <c r="AF263">
        <v>17489.851999999999</v>
      </c>
      <c r="AH263">
        <v>2276.2170000000001</v>
      </c>
      <c r="AI263">
        <v>1859.972</v>
      </c>
      <c r="AJ263">
        <v>120.29</v>
      </c>
      <c r="AK263">
        <v>383.07799999999997</v>
      </c>
      <c r="AL263">
        <v>38.917999999999999</v>
      </c>
      <c r="AN263">
        <v>115.95099999999999</v>
      </c>
      <c r="AO263">
        <v>107.379</v>
      </c>
      <c r="AP263">
        <v>106.26300000000001</v>
      </c>
      <c r="AQ263">
        <v>113.111</v>
      </c>
      <c r="AR263">
        <v>108.315</v>
      </c>
      <c r="AT263">
        <v>204.41200000000001</v>
      </c>
      <c r="AV263">
        <v>96.165000000000006</v>
      </c>
      <c r="AW263">
        <v>2456.0920000000001</v>
      </c>
      <c r="AX263">
        <v>2753.373</v>
      </c>
      <c r="AZ263">
        <v>157473.4</v>
      </c>
      <c r="BA263">
        <v>142818.29999999999</v>
      </c>
      <c r="BB263">
        <v>142835.4</v>
      </c>
      <c r="BC263">
        <v>98.3</v>
      </c>
      <c r="BE263">
        <v>4081244</v>
      </c>
      <c r="BF263">
        <v>4.2566666700000004</v>
      </c>
      <c r="BG263">
        <v>117.46</v>
      </c>
      <c r="BI263">
        <v>2337519</v>
      </c>
    </row>
    <row r="264" spans="1:61" x14ac:dyDescent="0.25">
      <c r="A264">
        <v>2013</v>
      </c>
      <c r="B264" s="1">
        <v>41334</v>
      </c>
      <c r="C264">
        <v>520081</v>
      </c>
      <c r="D264">
        <v>510234</v>
      </c>
      <c r="E264">
        <v>76.599999999999994</v>
      </c>
      <c r="F264">
        <v>211.44811180493605</v>
      </c>
      <c r="G264">
        <v>211.5702479338843</v>
      </c>
      <c r="H264">
        <v>102.5412</v>
      </c>
      <c r="I264">
        <v>80128</v>
      </c>
      <c r="J264">
        <v>112403</v>
      </c>
      <c r="K264">
        <v>76.3</v>
      </c>
      <c r="M264">
        <v>541717.80000000005</v>
      </c>
      <c r="O264">
        <v>75436.800000000003</v>
      </c>
      <c r="P264">
        <v>86534.8</v>
      </c>
      <c r="R264">
        <v>957.585644</v>
      </c>
      <c r="S264">
        <v>1070</v>
      </c>
      <c r="T264">
        <v>15803</v>
      </c>
      <c r="U264">
        <v>15256</v>
      </c>
      <c r="V264">
        <v>5.8</v>
      </c>
      <c r="X264" s="38">
        <v>384778</v>
      </c>
      <c r="Y264">
        <v>426342.40000000002</v>
      </c>
      <c r="AA264" s="38">
        <v>123</v>
      </c>
      <c r="AB264">
        <v>82.8</v>
      </c>
      <c r="AC264">
        <v>138440.4</v>
      </c>
      <c r="AD264">
        <v>176830.8</v>
      </c>
      <c r="AF264">
        <v>17662.400000000001</v>
      </c>
      <c r="AH264">
        <v>2289.1689999999999</v>
      </c>
      <c r="AI264">
        <v>1885.0260000000001</v>
      </c>
      <c r="AJ264">
        <v>122.962</v>
      </c>
      <c r="AK264">
        <v>385.65100000000001</v>
      </c>
      <c r="AL264">
        <v>40.298000000000002</v>
      </c>
      <c r="AN264">
        <v>116.04300000000001</v>
      </c>
      <c r="AO264">
        <v>107.36199999999999</v>
      </c>
      <c r="AP264">
        <v>106.033</v>
      </c>
      <c r="AQ264">
        <v>112.58499999999999</v>
      </c>
      <c r="AR264">
        <v>108.206</v>
      </c>
      <c r="AT264">
        <v>205.22</v>
      </c>
      <c r="AV264">
        <v>94.174999999999997</v>
      </c>
      <c r="AW264">
        <v>2453.9830000000002</v>
      </c>
      <c r="AX264">
        <v>2755.277</v>
      </c>
      <c r="AZ264">
        <v>156628.4</v>
      </c>
      <c r="BA264">
        <v>140994.5</v>
      </c>
      <c r="BB264">
        <v>144142.6</v>
      </c>
      <c r="BC264">
        <v>100.9</v>
      </c>
      <c r="BE264">
        <v>4068934</v>
      </c>
      <c r="BF264">
        <v>4.1900000000000004</v>
      </c>
      <c r="BG264">
        <v>118.43</v>
      </c>
      <c r="BI264">
        <v>2395328</v>
      </c>
    </row>
    <row r="265" spans="1:61" x14ac:dyDescent="0.25">
      <c r="B265" s="1">
        <v>41426</v>
      </c>
      <c r="C265">
        <v>522048</v>
      </c>
      <c r="D265">
        <v>511550</v>
      </c>
      <c r="E265">
        <v>77.2</v>
      </c>
      <c r="F265">
        <v>212.25096639904842</v>
      </c>
      <c r="G265">
        <v>212.60330578512398</v>
      </c>
      <c r="H265">
        <v>103.14149999999999</v>
      </c>
      <c r="I265">
        <v>82657</v>
      </c>
      <c r="J265">
        <v>116611</v>
      </c>
      <c r="K265">
        <v>77.099999999999994</v>
      </c>
      <c r="M265">
        <v>547274.69999999995</v>
      </c>
      <c r="O265">
        <v>77893.3</v>
      </c>
      <c r="P265">
        <v>90845.8</v>
      </c>
      <c r="R265">
        <v>959.21696599999996</v>
      </c>
      <c r="S265">
        <v>1074</v>
      </c>
      <c r="T265">
        <v>16043</v>
      </c>
      <c r="U265">
        <v>15350</v>
      </c>
      <c r="V265">
        <v>6</v>
      </c>
      <c r="X265" s="38">
        <v>389265.1</v>
      </c>
      <c r="Y265">
        <v>431160.1</v>
      </c>
      <c r="AA265" s="38">
        <v>105.9</v>
      </c>
      <c r="AB265">
        <v>71.7</v>
      </c>
      <c r="AC265">
        <v>139543.29999999999</v>
      </c>
      <c r="AD265">
        <v>179200.8</v>
      </c>
      <c r="AF265">
        <v>17709.670999999998</v>
      </c>
      <c r="AH265">
        <v>2290.145</v>
      </c>
      <c r="AI265">
        <v>1905.5309999999999</v>
      </c>
      <c r="AJ265">
        <v>118.18300000000001</v>
      </c>
      <c r="AK265">
        <v>387.99900000000002</v>
      </c>
      <c r="AL265">
        <v>41.41</v>
      </c>
      <c r="AN265">
        <v>114.212</v>
      </c>
      <c r="AO265">
        <v>106.617</v>
      </c>
      <c r="AP265">
        <v>106.193</v>
      </c>
      <c r="AQ265">
        <v>111.473</v>
      </c>
      <c r="AR265">
        <v>106.726</v>
      </c>
      <c r="AT265">
        <v>193.38499999999999</v>
      </c>
      <c r="AV265">
        <v>94.864999999999995</v>
      </c>
      <c r="AW265">
        <v>2489.6149999999998</v>
      </c>
      <c r="AX265">
        <v>2759.7829999999999</v>
      </c>
      <c r="AZ265">
        <v>166389.5</v>
      </c>
      <c r="BA265">
        <v>152874.9</v>
      </c>
      <c r="BB265">
        <v>150923.5</v>
      </c>
      <c r="BC265">
        <v>88.5</v>
      </c>
      <c r="BE265">
        <v>4096153</v>
      </c>
      <c r="BF265">
        <v>4.18</v>
      </c>
      <c r="BG265">
        <v>118.84</v>
      </c>
      <c r="BI265">
        <v>2219187</v>
      </c>
    </row>
    <row r="266" spans="1:61" x14ac:dyDescent="0.25">
      <c r="B266" s="1">
        <v>41518</v>
      </c>
      <c r="C266">
        <v>526346</v>
      </c>
      <c r="D266">
        <v>516460</v>
      </c>
      <c r="E266">
        <v>77.3</v>
      </c>
      <c r="F266">
        <v>214.83794231341062</v>
      </c>
      <c r="G266">
        <v>214.6694214876033</v>
      </c>
      <c r="H266">
        <v>103.9015</v>
      </c>
      <c r="I266">
        <v>86248</v>
      </c>
      <c r="J266">
        <v>114172</v>
      </c>
      <c r="K266">
        <v>77.5</v>
      </c>
      <c r="M266">
        <v>552467.4</v>
      </c>
      <c r="O266">
        <v>79358.7</v>
      </c>
      <c r="P266">
        <v>94264.8</v>
      </c>
      <c r="R266">
        <v>968.18923299999994</v>
      </c>
      <c r="S266">
        <v>1079</v>
      </c>
      <c r="T266">
        <v>16793</v>
      </c>
      <c r="U266">
        <v>16241</v>
      </c>
      <c r="V266">
        <v>5.8</v>
      </c>
      <c r="X266" s="38">
        <v>392597.8</v>
      </c>
      <c r="Y266">
        <v>435484.7</v>
      </c>
      <c r="AA266" s="38">
        <v>123.7</v>
      </c>
      <c r="AB266">
        <v>83.6</v>
      </c>
      <c r="AC266">
        <v>140659.4</v>
      </c>
      <c r="AD266">
        <v>175686.9</v>
      </c>
      <c r="AF266">
        <v>17860.45</v>
      </c>
      <c r="AH266">
        <v>2295.5650000000001</v>
      </c>
      <c r="AI266">
        <v>1906.386</v>
      </c>
      <c r="AJ266">
        <v>120.705</v>
      </c>
      <c r="AK266">
        <v>392.47300000000001</v>
      </c>
      <c r="AL266">
        <v>43.146999999999998</v>
      </c>
      <c r="AN266">
        <v>113.506</v>
      </c>
      <c r="AO266">
        <v>105.462</v>
      </c>
      <c r="AP266">
        <v>106.027</v>
      </c>
      <c r="AQ266">
        <v>111.027</v>
      </c>
      <c r="AR266">
        <v>106.616</v>
      </c>
      <c r="AT266">
        <v>196.73099999999999</v>
      </c>
      <c r="AV266">
        <v>93.963999999999999</v>
      </c>
      <c r="AW266">
        <v>2507.502</v>
      </c>
      <c r="AX266">
        <v>2767.183</v>
      </c>
      <c r="AZ266">
        <v>171323.3</v>
      </c>
      <c r="BA266">
        <v>156466.79999999999</v>
      </c>
      <c r="BB266">
        <v>155510.39999999999</v>
      </c>
      <c r="BC266">
        <v>89.4</v>
      </c>
      <c r="BE266">
        <v>4149464</v>
      </c>
      <c r="BF266">
        <v>4.18333333</v>
      </c>
      <c r="BG266">
        <v>116.68</v>
      </c>
      <c r="BI266">
        <v>2185277</v>
      </c>
    </row>
    <row r="267" spans="1:61" x14ac:dyDescent="0.25">
      <c r="B267" s="1">
        <v>41609</v>
      </c>
      <c r="C267">
        <v>530450</v>
      </c>
      <c r="D267">
        <v>520132</v>
      </c>
      <c r="E267">
        <v>77.8</v>
      </c>
      <c r="F267">
        <v>216.38418079096041</v>
      </c>
      <c r="G267">
        <v>216.32231404958677</v>
      </c>
      <c r="H267">
        <v>104.70050000000001</v>
      </c>
      <c r="I267">
        <v>84949</v>
      </c>
      <c r="J267">
        <v>112625</v>
      </c>
      <c r="K267">
        <v>77.599999999999994</v>
      </c>
      <c r="M267">
        <v>551690.30000000005</v>
      </c>
      <c r="O267">
        <v>81728.100000000006</v>
      </c>
      <c r="P267">
        <v>98337.4</v>
      </c>
      <c r="R267">
        <v>969.00489400000004</v>
      </c>
      <c r="S267">
        <v>1083</v>
      </c>
      <c r="T267">
        <v>16815</v>
      </c>
      <c r="U267">
        <v>15671</v>
      </c>
      <c r="V267">
        <v>5.7</v>
      </c>
      <c r="X267" s="38">
        <v>396032.7</v>
      </c>
      <c r="Y267">
        <v>439300.3</v>
      </c>
      <c r="AA267" s="38">
        <v>113.7</v>
      </c>
      <c r="AB267">
        <v>76.7</v>
      </c>
      <c r="AC267">
        <v>143444.79999999999</v>
      </c>
      <c r="AD267">
        <v>174161.5</v>
      </c>
      <c r="AF267">
        <v>18016.147000000001</v>
      </c>
      <c r="AH267">
        <v>2300.6729999999998</v>
      </c>
      <c r="AI267">
        <v>1927.568</v>
      </c>
      <c r="AJ267">
        <v>122.98699999999999</v>
      </c>
      <c r="AK267">
        <v>397.08499999999998</v>
      </c>
      <c r="AL267">
        <v>41.875999999999998</v>
      </c>
      <c r="AN267">
        <v>112.964</v>
      </c>
      <c r="AO267">
        <v>105.215</v>
      </c>
      <c r="AP267">
        <v>105.708</v>
      </c>
      <c r="AQ267">
        <v>110.38500000000001</v>
      </c>
      <c r="AR267">
        <v>107</v>
      </c>
      <c r="AT267">
        <v>193.595</v>
      </c>
      <c r="AV267">
        <v>93.846999999999994</v>
      </c>
      <c r="AW267">
        <v>2527.3209999999999</v>
      </c>
      <c r="AX267">
        <v>2783.259</v>
      </c>
      <c r="AZ267">
        <v>167497.1</v>
      </c>
      <c r="BA267">
        <v>151839</v>
      </c>
      <c r="BB267">
        <v>151270.20000000001</v>
      </c>
      <c r="BC267">
        <v>99.7</v>
      </c>
      <c r="BE267">
        <v>4216497</v>
      </c>
      <c r="BF267">
        <v>4.1566666699999999</v>
      </c>
      <c r="BG267">
        <v>114.56</v>
      </c>
      <c r="BI267">
        <v>2342295</v>
      </c>
    </row>
    <row r="268" spans="1:61" x14ac:dyDescent="0.25">
      <c r="A268">
        <v>2014</v>
      </c>
      <c r="B268" s="1">
        <v>41699</v>
      </c>
      <c r="C268">
        <v>534586</v>
      </c>
      <c r="D268">
        <v>524629</v>
      </c>
      <c r="E268">
        <v>77.3</v>
      </c>
      <c r="F268">
        <v>217.66280107047277</v>
      </c>
      <c r="G268">
        <v>217.7685950413223</v>
      </c>
      <c r="H268">
        <v>105.2654</v>
      </c>
      <c r="I268">
        <v>85713</v>
      </c>
      <c r="J268">
        <v>109742</v>
      </c>
      <c r="K268">
        <v>77</v>
      </c>
      <c r="M268">
        <v>557466</v>
      </c>
      <c r="O268">
        <v>86796.4</v>
      </c>
      <c r="P268">
        <v>106032.4</v>
      </c>
      <c r="R268">
        <v>972.26753699999995</v>
      </c>
      <c r="S268">
        <v>1087</v>
      </c>
      <c r="T268">
        <v>17170</v>
      </c>
      <c r="U268">
        <v>16074</v>
      </c>
      <c r="V268">
        <v>5.6</v>
      </c>
      <c r="X268" s="38">
        <v>399424.5</v>
      </c>
      <c r="Y268">
        <v>442669.9</v>
      </c>
      <c r="AA268" s="38">
        <v>131.1</v>
      </c>
      <c r="AB268">
        <v>88.2</v>
      </c>
      <c r="AC268">
        <v>141887.79999999999</v>
      </c>
      <c r="AD268">
        <v>174248.1</v>
      </c>
      <c r="AF268">
        <v>17953.973999999998</v>
      </c>
      <c r="AH268">
        <v>2360.7739999999999</v>
      </c>
      <c r="AI268">
        <v>1967.4870000000001</v>
      </c>
      <c r="AJ268">
        <v>119.535</v>
      </c>
      <c r="AK268">
        <v>405.92599999999999</v>
      </c>
      <c r="AL268">
        <v>41.512</v>
      </c>
      <c r="AN268">
        <v>114.49299999999999</v>
      </c>
      <c r="AO268">
        <v>106.05500000000001</v>
      </c>
      <c r="AP268">
        <v>105.274</v>
      </c>
      <c r="AQ268">
        <v>110</v>
      </c>
      <c r="AR268">
        <v>106.726</v>
      </c>
      <c r="AT268">
        <v>202.149</v>
      </c>
      <c r="AV268">
        <v>96.480999999999995</v>
      </c>
      <c r="AW268">
        <v>2559.9450000000002</v>
      </c>
      <c r="AX268">
        <v>2853.69</v>
      </c>
      <c r="AZ268">
        <v>168526.2</v>
      </c>
      <c r="BA268">
        <v>151974.29999999999</v>
      </c>
      <c r="BB268">
        <v>155280.20000000001</v>
      </c>
      <c r="BC268">
        <v>104.3</v>
      </c>
      <c r="BE268">
        <v>4256894</v>
      </c>
      <c r="BF268">
        <v>4.0733333299999996</v>
      </c>
      <c r="BG268">
        <v>117.92</v>
      </c>
      <c r="BI268">
        <v>2386444.0339780301</v>
      </c>
    </row>
    <row r="269" spans="1:61" x14ac:dyDescent="0.25">
      <c r="B269" s="1">
        <v>41791</v>
      </c>
      <c r="C269">
        <v>537250</v>
      </c>
      <c r="D269">
        <v>527355</v>
      </c>
      <c r="E269">
        <v>77.8</v>
      </c>
      <c r="F269">
        <v>218.76300921796013</v>
      </c>
      <c r="G269">
        <v>219.21487603305786</v>
      </c>
      <c r="H269">
        <v>105.998</v>
      </c>
      <c r="I269">
        <v>85240</v>
      </c>
      <c r="J269">
        <v>112811</v>
      </c>
      <c r="K269">
        <v>77.599999999999994</v>
      </c>
      <c r="M269">
        <v>549438.4</v>
      </c>
      <c r="O269">
        <v>83381.100000000006</v>
      </c>
      <c r="P269">
        <v>99999.2</v>
      </c>
      <c r="R269">
        <v>974.714519</v>
      </c>
      <c r="S269">
        <v>1092</v>
      </c>
      <c r="T269">
        <v>17571</v>
      </c>
      <c r="U269">
        <v>16169</v>
      </c>
      <c r="V269">
        <v>5.3</v>
      </c>
      <c r="X269" s="38">
        <v>402905.9</v>
      </c>
      <c r="Y269">
        <v>446872.4</v>
      </c>
      <c r="AA269" s="38">
        <v>112.3</v>
      </c>
      <c r="AB269">
        <v>75.900000000000006</v>
      </c>
      <c r="AC269">
        <v>142510.29999999999</v>
      </c>
      <c r="AD269">
        <v>166781.70000000001</v>
      </c>
      <c r="AF269">
        <v>18185.911</v>
      </c>
      <c r="AH269">
        <v>2405.6590000000001</v>
      </c>
      <c r="AI269">
        <v>2042.6</v>
      </c>
      <c r="AJ269">
        <v>119.44799999999999</v>
      </c>
      <c r="AK269">
        <v>424.79599999999999</v>
      </c>
      <c r="AL269">
        <v>44.478000000000002</v>
      </c>
      <c r="AN269">
        <v>113.48699999999999</v>
      </c>
      <c r="AO269">
        <v>105.651</v>
      </c>
      <c r="AP269">
        <v>105.501</v>
      </c>
      <c r="AQ269">
        <v>109.455</v>
      </c>
      <c r="AR269">
        <v>106.452</v>
      </c>
      <c r="AT269">
        <v>195.358</v>
      </c>
      <c r="AV269">
        <v>95.332999999999998</v>
      </c>
      <c r="AW269">
        <v>2618.248</v>
      </c>
      <c r="AX269">
        <v>2900.5720000000001</v>
      </c>
      <c r="AZ269">
        <v>172284</v>
      </c>
      <c r="BA269">
        <v>156881.60000000001</v>
      </c>
      <c r="BB269">
        <v>155153.20000000001</v>
      </c>
      <c r="BC269">
        <v>91.3</v>
      </c>
      <c r="BE269">
        <v>4300310</v>
      </c>
      <c r="BF269">
        <v>4</v>
      </c>
      <c r="BG269">
        <v>117.81</v>
      </c>
      <c r="BI269">
        <v>2237767.9695609398</v>
      </c>
    </row>
    <row r="270" spans="1:61" x14ac:dyDescent="0.25">
      <c r="B270" s="1">
        <v>41883</v>
      </c>
      <c r="C270">
        <v>539402</v>
      </c>
      <c r="D270">
        <v>529508</v>
      </c>
      <c r="E270">
        <v>78.2</v>
      </c>
      <c r="F270">
        <v>219.68480523342251</v>
      </c>
      <c r="G270">
        <v>219.62809917355369</v>
      </c>
      <c r="H270">
        <v>106.399</v>
      </c>
      <c r="I270">
        <v>85803</v>
      </c>
      <c r="J270">
        <v>114057</v>
      </c>
      <c r="K270">
        <v>77.7</v>
      </c>
      <c r="M270">
        <v>550514.1</v>
      </c>
      <c r="O270">
        <v>84615.6</v>
      </c>
      <c r="P270">
        <v>103769.3</v>
      </c>
      <c r="R270">
        <v>977.97716200000002</v>
      </c>
      <c r="S270">
        <v>1096</v>
      </c>
      <c r="T270">
        <v>17784</v>
      </c>
      <c r="U270">
        <v>16284</v>
      </c>
      <c r="V270">
        <v>5.3</v>
      </c>
      <c r="X270" s="38">
        <v>404193</v>
      </c>
      <c r="Y270">
        <v>448023.5</v>
      </c>
      <c r="AA270" s="38">
        <v>128.4</v>
      </c>
      <c r="AB270">
        <v>86.7</v>
      </c>
      <c r="AC270">
        <v>142563.70000000001</v>
      </c>
      <c r="AD270">
        <v>165157.1</v>
      </c>
      <c r="AF270">
        <v>18406.940999999999</v>
      </c>
      <c r="AH270">
        <v>2392.7150000000001</v>
      </c>
      <c r="AI270">
        <v>2048.8820000000001</v>
      </c>
      <c r="AJ270">
        <v>120.29600000000001</v>
      </c>
      <c r="AK270">
        <v>431.35500000000002</v>
      </c>
      <c r="AL270">
        <v>44.457999999999998</v>
      </c>
      <c r="AN270">
        <v>112.599</v>
      </c>
      <c r="AO270">
        <v>105.416</v>
      </c>
      <c r="AP270">
        <v>105.20399999999999</v>
      </c>
      <c r="AQ270">
        <v>109.05800000000001</v>
      </c>
      <c r="AR270">
        <v>106.232</v>
      </c>
      <c r="AT270">
        <v>187.74700000000001</v>
      </c>
      <c r="AV270">
        <v>95.025999999999996</v>
      </c>
      <c r="AW270">
        <v>2623.1759999999999</v>
      </c>
      <c r="AX270">
        <v>2888.549</v>
      </c>
      <c r="AZ270">
        <v>165788.9</v>
      </c>
      <c r="BA270">
        <v>152119.29999999999</v>
      </c>
      <c r="BB270">
        <v>151528.29999999999</v>
      </c>
      <c r="BC270">
        <v>92.9</v>
      </c>
      <c r="BE270">
        <v>4371552</v>
      </c>
      <c r="BF270">
        <v>3.9266666699999999</v>
      </c>
      <c r="BG270">
        <v>114.86</v>
      </c>
      <c r="BI270">
        <v>2208911.9570584502</v>
      </c>
    </row>
    <row r="271" spans="1:61" x14ac:dyDescent="0.25">
      <c r="B271" s="1">
        <v>41974</v>
      </c>
      <c r="C271">
        <v>541385</v>
      </c>
      <c r="D271">
        <v>531233</v>
      </c>
      <c r="E271">
        <v>78.400000000000006</v>
      </c>
      <c r="F271">
        <v>220.10110020814744</v>
      </c>
      <c r="G271">
        <v>220.04132231404961</v>
      </c>
      <c r="H271">
        <v>107.0159</v>
      </c>
      <c r="I271">
        <v>86491</v>
      </c>
      <c r="J271">
        <v>112837</v>
      </c>
      <c r="K271">
        <v>77.900000000000006</v>
      </c>
      <c r="M271">
        <v>553695.80000000005</v>
      </c>
      <c r="O271">
        <v>85142.2</v>
      </c>
      <c r="P271">
        <v>105053.6</v>
      </c>
      <c r="R271">
        <v>976.34583999999995</v>
      </c>
      <c r="S271">
        <v>1102</v>
      </c>
      <c r="T271">
        <v>18213</v>
      </c>
      <c r="U271">
        <v>16856</v>
      </c>
      <c r="V271">
        <v>5.5</v>
      </c>
      <c r="X271" s="38">
        <v>406194.1</v>
      </c>
      <c r="Y271">
        <v>450409.2</v>
      </c>
      <c r="AA271" s="38">
        <v>125.8</v>
      </c>
      <c r="AB271">
        <v>84.7</v>
      </c>
      <c r="AC271">
        <v>142809.79999999999</v>
      </c>
      <c r="AD271">
        <v>167994.6</v>
      </c>
      <c r="AF271">
        <v>18500.030999999999</v>
      </c>
      <c r="AH271">
        <v>2398.1030000000001</v>
      </c>
      <c r="AI271">
        <v>2083.8159999999998</v>
      </c>
      <c r="AJ271">
        <v>128.66800000000001</v>
      </c>
      <c r="AK271">
        <v>431.89499999999998</v>
      </c>
      <c r="AL271">
        <v>45.725999999999999</v>
      </c>
      <c r="AN271">
        <v>110.05800000000001</v>
      </c>
      <c r="AO271">
        <v>104.898</v>
      </c>
      <c r="AP271">
        <v>105.06699999999999</v>
      </c>
      <c r="AQ271">
        <v>108.36799999999999</v>
      </c>
      <c r="AR271">
        <v>105.739</v>
      </c>
      <c r="AT271">
        <v>164.023</v>
      </c>
      <c r="AV271">
        <v>96.37</v>
      </c>
      <c r="AW271">
        <v>2692.0349999999999</v>
      </c>
      <c r="AX271">
        <v>2906.9690000000001</v>
      </c>
      <c r="AZ271">
        <v>165683.1</v>
      </c>
      <c r="BA271">
        <v>157871.29999999999</v>
      </c>
      <c r="BB271">
        <v>156795.70000000001</v>
      </c>
      <c r="BC271">
        <v>101.5</v>
      </c>
      <c r="BE271">
        <v>4382349</v>
      </c>
      <c r="BF271">
        <v>3.84</v>
      </c>
      <c r="BG271">
        <v>110.4</v>
      </c>
      <c r="BI271">
        <v>2398964.0394025901</v>
      </c>
    </row>
    <row r="272" spans="1:61" x14ac:dyDescent="0.25">
      <c r="A272">
        <v>2015</v>
      </c>
      <c r="B272" s="1">
        <v>42064</v>
      </c>
      <c r="C272">
        <v>546635</v>
      </c>
      <c r="D272">
        <v>536215</v>
      </c>
      <c r="E272">
        <v>77.5</v>
      </c>
      <c r="F272">
        <v>220.51739518287241</v>
      </c>
      <c r="G272">
        <v>220.6611570247934</v>
      </c>
      <c r="H272">
        <v>107.67829999999999</v>
      </c>
      <c r="I272">
        <v>88645</v>
      </c>
      <c r="J272">
        <v>114381</v>
      </c>
      <c r="K272">
        <v>77.2</v>
      </c>
      <c r="M272">
        <v>562615.6</v>
      </c>
      <c r="O272">
        <v>85570.1</v>
      </c>
      <c r="P272">
        <v>98917.2</v>
      </c>
      <c r="R272">
        <v>974.714519</v>
      </c>
      <c r="S272">
        <v>1105</v>
      </c>
      <c r="T272">
        <v>18402</v>
      </c>
      <c r="U272">
        <v>16649</v>
      </c>
      <c r="V272">
        <v>5.5</v>
      </c>
      <c r="X272" s="38">
        <v>409287.8</v>
      </c>
      <c r="Y272">
        <v>454302.8</v>
      </c>
      <c r="AA272" s="38">
        <v>147.1</v>
      </c>
      <c r="AB272">
        <v>96.1</v>
      </c>
      <c r="AC272">
        <v>143066.20000000001</v>
      </c>
      <c r="AD272">
        <v>150130.29999999999</v>
      </c>
      <c r="AF272">
        <v>18666.620999999999</v>
      </c>
      <c r="AH272">
        <v>2330.096</v>
      </c>
      <c r="AI272">
        <v>2105.6170000000002</v>
      </c>
      <c r="AJ272">
        <v>123.06399999999999</v>
      </c>
      <c r="AK272">
        <v>439.15600000000001</v>
      </c>
      <c r="AL272">
        <v>44.250999999999998</v>
      </c>
      <c r="AN272">
        <v>104.643</v>
      </c>
      <c r="AO272">
        <v>103.482</v>
      </c>
      <c r="AP272">
        <v>104.4</v>
      </c>
      <c r="AQ272">
        <v>107.077</v>
      </c>
      <c r="AR272">
        <v>105.191</v>
      </c>
      <c r="AT272">
        <v>116.70099999999999</v>
      </c>
      <c r="AV272">
        <v>96.867999999999995</v>
      </c>
      <c r="AW272">
        <v>2732.1280000000002</v>
      </c>
      <c r="AX272">
        <v>2825.4760000000001</v>
      </c>
      <c r="AZ272">
        <v>156039.4</v>
      </c>
      <c r="BA272">
        <v>154261.1</v>
      </c>
      <c r="BB272">
        <v>157345.1</v>
      </c>
      <c r="BC272">
        <v>108.1</v>
      </c>
      <c r="BE272">
        <v>4442380</v>
      </c>
      <c r="BF272">
        <v>3.7266666700000002</v>
      </c>
      <c r="BG272">
        <v>106.64</v>
      </c>
      <c r="BI272">
        <v>2459674.6499488298</v>
      </c>
    </row>
    <row r="273" spans="1:61" x14ac:dyDescent="0.25">
      <c r="B273" s="1">
        <v>42156</v>
      </c>
      <c r="C273">
        <v>547281</v>
      </c>
      <c r="D273">
        <v>537009</v>
      </c>
      <c r="E273">
        <v>78.5</v>
      </c>
      <c r="F273">
        <v>222.09336901575972</v>
      </c>
      <c r="G273">
        <v>222.52066115702482</v>
      </c>
      <c r="H273">
        <v>108.32380000000001</v>
      </c>
      <c r="I273">
        <v>89884</v>
      </c>
      <c r="J273">
        <v>115401</v>
      </c>
      <c r="K273">
        <v>78.2</v>
      </c>
      <c r="M273">
        <v>562950.80000000005</v>
      </c>
      <c r="O273">
        <v>83914.3</v>
      </c>
      <c r="P273">
        <v>96912.9</v>
      </c>
      <c r="R273">
        <v>978.792822</v>
      </c>
      <c r="S273">
        <v>1110</v>
      </c>
      <c r="T273">
        <v>18671</v>
      </c>
      <c r="U273">
        <v>16871</v>
      </c>
      <c r="V273">
        <v>5.5</v>
      </c>
      <c r="X273" s="38">
        <v>411277.5</v>
      </c>
      <c r="Y273">
        <v>456256.6</v>
      </c>
      <c r="AA273" s="38">
        <v>126.5</v>
      </c>
      <c r="AB273">
        <v>81.8</v>
      </c>
      <c r="AC273">
        <v>143249.1</v>
      </c>
      <c r="AD273">
        <v>147072.20000000001</v>
      </c>
      <c r="AF273">
        <v>18782.242999999999</v>
      </c>
      <c r="AH273">
        <v>2309.085</v>
      </c>
      <c r="AI273">
        <v>2103.3220000000001</v>
      </c>
      <c r="AJ273">
        <v>119.152</v>
      </c>
      <c r="AK273">
        <v>437.86099999999999</v>
      </c>
      <c r="AL273">
        <v>46.015999999999998</v>
      </c>
      <c r="AN273">
        <v>102.922</v>
      </c>
      <c r="AO273">
        <v>102.374</v>
      </c>
      <c r="AP273">
        <v>103.053</v>
      </c>
      <c r="AQ273">
        <v>106.17100000000001</v>
      </c>
      <c r="AR273">
        <v>104.643</v>
      </c>
      <c r="AT273">
        <v>108.49299999999999</v>
      </c>
      <c r="AV273">
        <v>97.24</v>
      </c>
      <c r="AW273">
        <v>2753.5250000000001</v>
      </c>
      <c r="AX273">
        <v>2809.9679999999998</v>
      </c>
      <c r="AZ273">
        <v>162601.9</v>
      </c>
      <c r="BA273">
        <v>159231.5</v>
      </c>
      <c r="BB273">
        <v>157844.1</v>
      </c>
      <c r="BC273">
        <v>93.8</v>
      </c>
      <c r="BE273">
        <v>4391648</v>
      </c>
      <c r="BF273">
        <v>3.74</v>
      </c>
      <c r="BG273">
        <v>104.72</v>
      </c>
      <c r="BI273">
        <v>2303095.3539398802</v>
      </c>
    </row>
    <row r="274" spans="1:61" x14ac:dyDescent="0.25">
      <c r="B274" s="1">
        <v>42248</v>
      </c>
      <c r="C274">
        <v>552613</v>
      </c>
      <c r="D274">
        <v>543213</v>
      </c>
      <c r="E274">
        <v>78.599999999999994</v>
      </c>
      <c r="F274">
        <v>222.95569432054711</v>
      </c>
      <c r="G274">
        <v>222.72727272727272</v>
      </c>
      <c r="H274">
        <v>108.6465</v>
      </c>
      <c r="I274">
        <v>92179</v>
      </c>
      <c r="J274">
        <v>115222</v>
      </c>
      <c r="K274">
        <v>78.3</v>
      </c>
      <c r="M274">
        <v>563779.1</v>
      </c>
      <c r="O274">
        <v>86184.7</v>
      </c>
      <c r="P274">
        <v>98242.2</v>
      </c>
      <c r="R274">
        <v>982.05546500000003</v>
      </c>
      <c r="S274">
        <v>1114</v>
      </c>
      <c r="T274">
        <v>18441</v>
      </c>
      <c r="U274">
        <v>17644</v>
      </c>
      <c r="V274">
        <v>5.7</v>
      </c>
      <c r="X274" s="38">
        <v>417287.5</v>
      </c>
      <c r="Y274">
        <v>463025.5</v>
      </c>
      <c r="AA274" s="38">
        <v>142.4</v>
      </c>
      <c r="AB274">
        <v>91</v>
      </c>
      <c r="AC274">
        <v>145030</v>
      </c>
      <c r="AD274">
        <v>151849.29999999999</v>
      </c>
      <c r="AF274">
        <v>18857.418000000001</v>
      </c>
      <c r="AH274">
        <v>2290.9229999999998</v>
      </c>
      <c r="AI274">
        <v>2094.5050000000001</v>
      </c>
      <c r="AJ274">
        <v>121.9</v>
      </c>
      <c r="AK274">
        <v>424.185</v>
      </c>
      <c r="AL274">
        <v>46.774000000000001</v>
      </c>
      <c r="AN274">
        <v>101.607</v>
      </c>
      <c r="AO274">
        <v>101.52</v>
      </c>
      <c r="AP274">
        <v>101.89</v>
      </c>
      <c r="AQ274">
        <v>105.072</v>
      </c>
      <c r="AR274">
        <v>103.38200000000001</v>
      </c>
      <c r="AT274">
        <v>102.283</v>
      </c>
      <c r="AV274">
        <v>97.545000000000002</v>
      </c>
      <c r="AW274">
        <v>2772.3009999999999</v>
      </c>
      <c r="AX274">
        <v>2798.806</v>
      </c>
      <c r="AZ274">
        <v>161373.5</v>
      </c>
      <c r="BA274">
        <v>163852.20000000001</v>
      </c>
      <c r="BB274">
        <v>163628</v>
      </c>
      <c r="BC274">
        <v>94.3</v>
      </c>
      <c r="BE274">
        <v>4368280</v>
      </c>
      <c r="BF274">
        <v>3.78</v>
      </c>
      <c r="BG274">
        <v>102.29</v>
      </c>
      <c r="BI274">
        <v>2285060.3198451302</v>
      </c>
    </row>
    <row r="275" spans="1:61" x14ac:dyDescent="0.25">
      <c r="B275" s="1">
        <v>42339</v>
      </c>
      <c r="C275">
        <v>556043</v>
      </c>
      <c r="D275">
        <v>547041</v>
      </c>
      <c r="E275">
        <v>78.900000000000006</v>
      </c>
      <c r="F275">
        <v>223.8180196253345</v>
      </c>
      <c r="G275">
        <v>223.7603305785124</v>
      </c>
      <c r="H275">
        <v>109.2735</v>
      </c>
      <c r="I275">
        <v>91786</v>
      </c>
      <c r="J275">
        <v>114863</v>
      </c>
      <c r="K275">
        <v>78.2</v>
      </c>
      <c r="M275">
        <v>562695.69999999995</v>
      </c>
      <c r="O275">
        <v>85818.6</v>
      </c>
      <c r="P275">
        <v>92990.8</v>
      </c>
      <c r="R275">
        <v>977.16150100000004</v>
      </c>
      <c r="S275">
        <v>1119</v>
      </c>
      <c r="T275">
        <v>18491</v>
      </c>
      <c r="U275">
        <v>17320</v>
      </c>
      <c r="V275">
        <v>5</v>
      </c>
      <c r="X275" s="38">
        <v>420167.6</v>
      </c>
      <c r="Y275">
        <v>466604</v>
      </c>
      <c r="AA275" s="38">
        <v>138.69999999999999</v>
      </c>
      <c r="AB275">
        <v>87.8</v>
      </c>
      <c r="AC275">
        <v>149494.1</v>
      </c>
      <c r="AD275">
        <v>150124</v>
      </c>
      <c r="AF275">
        <v>18892.205999999998</v>
      </c>
      <c r="AH275">
        <v>2228.2600000000002</v>
      </c>
      <c r="AI275">
        <v>2065.9720000000002</v>
      </c>
      <c r="AJ275">
        <v>116.986</v>
      </c>
      <c r="AK275">
        <v>425.34300000000002</v>
      </c>
      <c r="AL275">
        <v>47.945999999999998</v>
      </c>
      <c r="AN275">
        <v>99.04</v>
      </c>
      <c r="AO275">
        <v>100.39100000000001</v>
      </c>
      <c r="AP275">
        <v>101.123</v>
      </c>
      <c r="AQ275">
        <v>103.964</v>
      </c>
      <c r="AR275">
        <v>102.61499999999999</v>
      </c>
      <c r="AT275">
        <v>84.412999999999997</v>
      </c>
      <c r="AV275">
        <v>97.914000000000001</v>
      </c>
      <c r="AW275">
        <v>2780.1419999999998</v>
      </c>
      <c r="AX275">
        <v>2745.5169999999998</v>
      </c>
      <c r="AZ275">
        <v>159753.29999999999</v>
      </c>
      <c r="BA275">
        <v>162423.29999999999</v>
      </c>
      <c r="BB275">
        <v>160936.20000000001</v>
      </c>
      <c r="BC275">
        <v>103.8</v>
      </c>
      <c r="BE275">
        <v>4362438</v>
      </c>
      <c r="BF275">
        <v>3.87</v>
      </c>
      <c r="BG275">
        <v>100.68</v>
      </c>
      <c r="BI275">
        <v>2473595.6762661599</v>
      </c>
    </row>
    <row r="276" spans="1:61" x14ac:dyDescent="0.25">
      <c r="A276">
        <v>2016</v>
      </c>
      <c r="B276" s="1">
        <v>42430</v>
      </c>
      <c r="C276">
        <v>561139</v>
      </c>
      <c r="D276">
        <v>552356</v>
      </c>
      <c r="E276">
        <v>78.400000000000006</v>
      </c>
      <c r="F276">
        <v>223.3719892952721</v>
      </c>
      <c r="G276">
        <v>223.55371900826447</v>
      </c>
      <c r="H276">
        <v>109.5372</v>
      </c>
      <c r="I276">
        <v>87623</v>
      </c>
      <c r="J276">
        <v>112640</v>
      </c>
      <c r="K276">
        <v>78</v>
      </c>
      <c r="M276">
        <v>567582.5</v>
      </c>
      <c r="O276">
        <v>84625.9</v>
      </c>
      <c r="P276">
        <v>84376.4</v>
      </c>
      <c r="R276">
        <v>978.792822</v>
      </c>
      <c r="S276">
        <v>1123</v>
      </c>
      <c r="T276">
        <v>18601</v>
      </c>
      <c r="U276">
        <v>16918</v>
      </c>
      <c r="V276">
        <v>5.3</v>
      </c>
      <c r="X276" s="38">
        <v>421313.1</v>
      </c>
      <c r="Y276">
        <v>468400.3</v>
      </c>
      <c r="AA276" s="38">
        <v>158.30000000000001</v>
      </c>
      <c r="AB276">
        <v>100.5</v>
      </c>
      <c r="AC276">
        <v>148020.1</v>
      </c>
      <c r="AD276">
        <v>141467.5</v>
      </c>
      <c r="AF276">
        <v>19001.689999999999</v>
      </c>
      <c r="AH276">
        <v>2179.7649999999999</v>
      </c>
      <c r="AI276">
        <v>2042.425</v>
      </c>
      <c r="AJ276">
        <v>114.91200000000001</v>
      </c>
      <c r="AK276">
        <v>421.37599999999998</v>
      </c>
      <c r="AL276">
        <v>51.298999999999999</v>
      </c>
      <c r="AN276">
        <v>96.894999999999996</v>
      </c>
      <c r="AO276">
        <v>99.45</v>
      </c>
      <c r="AP276">
        <v>100.17</v>
      </c>
      <c r="AQ276">
        <v>102.64</v>
      </c>
      <c r="AR276">
        <v>102.395</v>
      </c>
      <c r="AT276">
        <v>69.650999999999996</v>
      </c>
      <c r="AV276">
        <v>97.557000000000002</v>
      </c>
      <c r="AW276">
        <v>2776.83</v>
      </c>
      <c r="AX276">
        <v>2693.6390000000001</v>
      </c>
      <c r="AZ276">
        <v>144512.1</v>
      </c>
      <c r="BA276">
        <v>154010.9</v>
      </c>
      <c r="BB276">
        <v>156589.9</v>
      </c>
      <c r="BC276">
        <v>110.5</v>
      </c>
      <c r="BE276">
        <v>4426346</v>
      </c>
      <c r="BF276">
        <v>3.93333333</v>
      </c>
      <c r="BG276">
        <v>100.82</v>
      </c>
      <c r="BI276">
        <v>2541549</v>
      </c>
    </row>
    <row r="277" spans="1:61" x14ac:dyDescent="0.25">
      <c r="B277" s="1">
        <v>42522</v>
      </c>
      <c r="C277">
        <v>564835</v>
      </c>
      <c r="D277">
        <v>555387</v>
      </c>
      <c r="E277">
        <v>78.099999999999994</v>
      </c>
      <c r="F277">
        <v>224.35325602140944</v>
      </c>
      <c r="G277">
        <v>224.79338842975207</v>
      </c>
      <c r="H277">
        <v>110.0792</v>
      </c>
      <c r="I277">
        <v>87699</v>
      </c>
      <c r="J277">
        <v>114429</v>
      </c>
      <c r="K277">
        <v>77.7</v>
      </c>
      <c r="M277">
        <v>565642.4</v>
      </c>
      <c r="O277">
        <v>83729.899999999994</v>
      </c>
      <c r="P277">
        <v>81572.600000000006</v>
      </c>
      <c r="R277">
        <v>982.871126</v>
      </c>
      <c r="S277">
        <v>1127</v>
      </c>
      <c r="T277">
        <v>19058</v>
      </c>
      <c r="U277">
        <v>17317</v>
      </c>
      <c r="V277">
        <v>5.0999999999999996</v>
      </c>
      <c r="X277" s="38">
        <v>426505.8</v>
      </c>
      <c r="Y277">
        <v>474271.5</v>
      </c>
      <c r="AA277" s="38">
        <v>130.19999999999999</v>
      </c>
      <c r="AB277">
        <v>82.5</v>
      </c>
      <c r="AC277">
        <v>152715.29999999999</v>
      </c>
      <c r="AD277">
        <v>143955.6</v>
      </c>
      <c r="AF277">
        <v>19062.708999999999</v>
      </c>
      <c r="AH277">
        <v>2193.6439999999998</v>
      </c>
      <c r="AI277">
        <v>2043.001</v>
      </c>
      <c r="AJ277">
        <v>114.072</v>
      </c>
      <c r="AK277">
        <v>427.964</v>
      </c>
      <c r="AL277">
        <v>53.262999999999998</v>
      </c>
      <c r="AN277">
        <v>97.441999999999993</v>
      </c>
      <c r="AO277">
        <v>99.378</v>
      </c>
      <c r="AP277">
        <v>100.01900000000001</v>
      </c>
      <c r="AQ277">
        <v>102.04900000000001</v>
      </c>
      <c r="AR277">
        <v>101.18899999999999</v>
      </c>
      <c r="AT277">
        <v>76.793000000000006</v>
      </c>
      <c r="AV277">
        <v>97.816999999999993</v>
      </c>
      <c r="AW277">
        <v>2780.375</v>
      </c>
      <c r="AX277">
        <v>2711.306</v>
      </c>
      <c r="AZ277">
        <v>150557.79999999999</v>
      </c>
      <c r="BA277">
        <v>159089.5</v>
      </c>
      <c r="BB277">
        <v>158213</v>
      </c>
      <c r="BC277">
        <v>96.2</v>
      </c>
      <c r="BE277">
        <v>4480010</v>
      </c>
      <c r="BF277">
        <v>3.96</v>
      </c>
      <c r="BG277">
        <v>102.91</v>
      </c>
      <c r="BI277">
        <v>2390876</v>
      </c>
    </row>
    <row r="278" spans="1:61" x14ac:dyDescent="0.25">
      <c r="B278" s="1">
        <v>42614</v>
      </c>
      <c r="C278">
        <v>564782</v>
      </c>
      <c r="D278">
        <v>555123</v>
      </c>
      <c r="E278">
        <v>78.7</v>
      </c>
      <c r="F278">
        <v>225.92922985429675</v>
      </c>
      <c r="G278">
        <v>225.82644628099175</v>
      </c>
      <c r="H278">
        <v>110.42749999999999</v>
      </c>
      <c r="I278">
        <v>88814</v>
      </c>
      <c r="J278">
        <v>116856</v>
      </c>
      <c r="K278">
        <v>78.5</v>
      </c>
      <c r="M278">
        <v>566913.9</v>
      </c>
      <c r="O278">
        <v>84057.4</v>
      </c>
      <c r="P278">
        <v>80802.2</v>
      </c>
      <c r="R278">
        <v>986.13376800000003</v>
      </c>
      <c r="S278">
        <v>1132</v>
      </c>
      <c r="T278">
        <v>19460</v>
      </c>
      <c r="U278">
        <v>17218</v>
      </c>
      <c r="V278">
        <v>5</v>
      </c>
      <c r="X278" s="38">
        <v>428246.6</v>
      </c>
      <c r="Y278">
        <v>476105.6</v>
      </c>
      <c r="AA278" s="38">
        <v>145.4</v>
      </c>
      <c r="AB278">
        <v>92.7</v>
      </c>
      <c r="AC278">
        <v>156222.1</v>
      </c>
      <c r="AD278">
        <v>143954.4</v>
      </c>
      <c r="AF278">
        <v>19197.937999999998</v>
      </c>
      <c r="AH278">
        <v>2224.643</v>
      </c>
      <c r="AI278">
        <v>2054.0500000000002</v>
      </c>
      <c r="AJ278">
        <v>113.069</v>
      </c>
      <c r="AK278">
        <v>430.94099999999997</v>
      </c>
      <c r="AL278">
        <v>52.209000000000003</v>
      </c>
      <c r="AN278">
        <v>98.319000000000003</v>
      </c>
      <c r="AO278">
        <v>99.649000000000001</v>
      </c>
      <c r="AP278">
        <v>99.316000000000003</v>
      </c>
      <c r="AQ278">
        <v>101.289</v>
      </c>
      <c r="AR278">
        <v>100.532</v>
      </c>
      <c r="AT278">
        <v>84.06</v>
      </c>
      <c r="AV278">
        <v>97.9</v>
      </c>
      <c r="AW278">
        <v>2800.6669999999999</v>
      </c>
      <c r="AX278">
        <v>2751.2289999999998</v>
      </c>
      <c r="AZ278">
        <v>149161</v>
      </c>
      <c r="BA278">
        <v>158430</v>
      </c>
      <c r="BB278">
        <v>158396.70000000001</v>
      </c>
      <c r="BC278">
        <v>96.3</v>
      </c>
      <c r="BE278">
        <v>4508189</v>
      </c>
      <c r="BF278">
        <v>3.93</v>
      </c>
      <c r="BG278">
        <v>100.25</v>
      </c>
      <c r="BI278">
        <v>2357971</v>
      </c>
    </row>
    <row r="279" spans="1:61" x14ac:dyDescent="0.25">
      <c r="B279" s="1">
        <v>42705</v>
      </c>
      <c r="C279">
        <v>571367</v>
      </c>
      <c r="D279">
        <v>560844</v>
      </c>
      <c r="E279">
        <v>77.599999999999994</v>
      </c>
      <c r="F279">
        <v>227.11864406779659</v>
      </c>
      <c r="G279">
        <v>226.85950413223139</v>
      </c>
      <c r="H279">
        <v>110.88679999999999</v>
      </c>
      <c r="I279">
        <v>90267</v>
      </c>
      <c r="J279">
        <v>118687</v>
      </c>
      <c r="K279">
        <v>77.5</v>
      </c>
      <c r="M279">
        <v>567003.1</v>
      </c>
      <c r="O279">
        <v>85276.4</v>
      </c>
      <c r="P279">
        <v>85086.3</v>
      </c>
      <c r="R279">
        <v>990.21207200000003</v>
      </c>
      <c r="S279">
        <v>1137</v>
      </c>
      <c r="T279">
        <v>19662</v>
      </c>
      <c r="U279">
        <v>17381</v>
      </c>
      <c r="V279">
        <v>5.3</v>
      </c>
      <c r="X279" s="38">
        <v>430814.8</v>
      </c>
      <c r="Y279">
        <v>479773.7</v>
      </c>
      <c r="AA279" s="38">
        <v>141.4</v>
      </c>
      <c r="AB279">
        <v>88.6</v>
      </c>
      <c r="AC279">
        <v>155412.6</v>
      </c>
      <c r="AD279">
        <v>153281.9</v>
      </c>
      <c r="AF279">
        <v>19304.351999999999</v>
      </c>
      <c r="AH279">
        <v>2276.7330000000002</v>
      </c>
      <c r="AI279">
        <v>2096.915</v>
      </c>
      <c r="AJ279">
        <v>116.27500000000001</v>
      </c>
      <c r="AK279">
        <v>435.85700000000003</v>
      </c>
      <c r="AL279">
        <v>50.344999999999999</v>
      </c>
      <c r="AN279">
        <v>98.585999999999999</v>
      </c>
      <c r="AO279">
        <v>99.489000000000004</v>
      </c>
      <c r="AP279">
        <v>98.715999999999994</v>
      </c>
      <c r="AQ279">
        <v>100.76600000000001</v>
      </c>
      <c r="AR279">
        <v>100.093</v>
      </c>
      <c r="AT279">
        <v>88.903000000000006</v>
      </c>
      <c r="AV279">
        <v>98.397000000000006</v>
      </c>
      <c r="AW279">
        <v>2841.0059999999999</v>
      </c>
      <c r="AX279">
        <v>2799.145</v>
      </c>
      <c r="AZ279">
        <v>165280.1</v>
      </c>
      <c r="BA279">
        <v>167223.4</v>
      </c>
      <c r="BB279">
        <v>165735.1</v>
      </c>
      <c r="BC279">
        <v>103</v>
      </c>
      <c r="BE279">
        <v>4530479</v>
      </c>
      <c r="BF279">
        <v>3.8566666700000001</v>
      </c>
      <c r="BG279">
        <v>99.88</v>
      </c>
      <c r="BI279">
        <v>2558106</v>
      </c>
    </row>
    <row r="280" spans="1:61" x14ac:dyDescent="0.25">
      <c r="A280">
        <v>2017</v>
      </c>
      <c r="B280" s="1">
        <v>42795</v>
      </c>
      <c r="C280">
        <v>573149</v>
      </c>
      <c r="D280">
        <v>562024</v>
      </c>
      <c r="E280">
        <v>77.8</v>
      </c>
      <c r="F280">
        <v>228.15938150460897</v>
      </c>
      <c r="G280">
        <v>228.30578512396693</v>
      </c>
      <c r="H280">
        <v>111.4055</v>
      </c>
      <c r="I280">
        <v>94659</v>
      </c>
      <c r="J280">
        <v>123639</v>
      </c>
      <c r="K280">
        <v>77.7</v>
      </c>
      <c r="M280">
        <v>571132.1</v>
      </c>
      <c r="O280">
        <v>86167.3</v>
      </c>
      <c r="P280">
        <v>91618.4</v>
      </c>
      <c r="R280">
        <v>1000</v>
      </c>
      <c r="S280">
        <v>1141</v>
      </c>
      <c r="T280">
        <v>19946</v>
      </c>
      <c r="U280">
        <v>18357</v>
      </c>
      <c r="V280">
        <v>4.9000000000000004</v>
      </c>
      <c r="X280" s="38">
        <v>435027.1</v>
      </c>
      <c r="Y280">
        <v>485209.5</v>
      </c>
      <c r="AA280" s="38">
        <v>155.30000000000001</v>
      </c>
      <c r="AB280">
        <v>98.3</v>
      </c>
      <c r="AC280">
        <v>164810.5</v>
      </c>
      <c r="AD280">
        <v>166485.29999999999</v>
      </c>
      <c r="AF280">
        <v>19398.343000000001</v>
      </c>
      <c r="AH280">
        <v>2332.9969999999998</v>
      </c>
      <c r="AI280">
        <v>2119.4209999999998</v>
      </c>
      <c r="AJ280">
        <v>119.375</v>
      </c>
      <c r="AK280">
        <v>447.37299999999999</v>
      </c>
      <c r="AL280">
        <v>52.564999999999998</v>
      </c>
      <c r="AN280">
        <v>99.789000000000001</v>
      </c>
      <c r="AO280">
        <v>99.546999999999997</v>
      </c>
      <c r="AP280">
        <v>99.212999999999994</v>
      </c>
      <c r="AQ280">
        <v>100.086</v>
      </c>
      <c r="AR280">
        <v>99.435000000000002</v>
      </c>
      <c r="AT280">
        <v>102.101</v>
      </c>
      <c r="AV280">
        <v>99.174000000000007</v>
      </c>
      <c r="AW280">
        <v>2885.0030000000002</v>
      </c>
      <c r="AX280">
        <v>2873.1480000000001</v>
      </c>
      <c r="AZ280">
        <v>165158.39999999999</v>
      </c>
      <c r="BA280">
        <v>164634.6</v>
      </c>
      <c r="BB280">
        <v>166664.6</v>
      </c>
      <c r="BC280">
        <v>109.5</v>
      </c>
      <c r="BE280">
        <v>4592702</v>
      </c>
      <c r="BF280">
        <v>3.84</v>
      </c>
      <c r="BG280">
        <v>102.91</v>
      </c>
      <c r="BI280">
        <v>2638918</v>
      </c>
    </row>
    <row r="281" spans="1:61" x14ac:dyDescent="0.25">
      <c r="B281" s="1">
        <v>42887</v>
      </c>
      <c r="C281">
        <v>576579</v>
      </c>
      <c r="D281">
        <v>566692</v>
      </c>
      <c r="E281">
        <v>78.599999999999994</v>
      </c>
      <c r="F281">
        <v>228.60541183467137</v>
      </c>
      <c r="G281">
        <v>229.13223140495867</v>
      </c>
      <c r="H281">
        <v>111.93170000000001</v>
      </c>
      <c r="I281">
        <v>94621</v>
      </c>
      <c r="J281">
        <v>123358</v>
      </c>
      <c r="K281">
        <v>78.3</v>
      </c>
      <c r="M281">
        <v>572968.5</v>
      </c>
      <c r="O281">
        <v>87151.2</v>
      </c>
      <c r="P281">
        <v>92154.6</v>
      </c>
      <c r="R281">
        <v>1000</v>
      </c>
      <c r="S281">
        <v>1146</v>
      </c>
      <c r="T281">
        <v>20242</v>
      </c>
      <c r="U281">
        <v>18759</v>
      </c>
      <c r="V281">
        <v>4.9000000000000004</v>
      </c>
      <c r="X281" s="38">
        <v>438331.2</v>
      </c>
      <c r="Y281">
        <v>488730.6</v>
      </c>
      <c r="AA281" s="38">
        <v>135.69999999999999</v>
      </c>
      <c r="AB281">
        <v>84.6</v>
      </c>
      <c r="AC281">
        <v>164879.4</v>
      </c>
      <c r="AD281">
        <v>165177.4</v>
      </c>
      <c r="AF281">
        <v>19506.949000000001</v>
      </c>
      <c r="AH281">
        <v>2347.5810000000001</v>
      </c>
      <c r="AI281">
        <v>2160.306</v>
      </c>
      <c r="AJ281">
        <v>125.90900000000001</v>
      </c>
      <c r="AK281">
        <v>456.96800000000002</v>
      </c>
      <c r="AL281">
        <v>51.037999999999997</v>
      </c>
      <c r="AN281">
        <v>99.641999999999996</v>
      </c>
      <c r="AO281">
        <v>100.024</v>
      </c>
      <c r="AP281">
        <v>99.956999999999994</v>
      </c>
      <c r="AQ281">
        <v>99.855000000000004</v>
      </c>
      <c r="AR281">
        <v>99.819000000000003</v>
      </c>
      <c r="AT281">
        <v>95.44</v>
      </c>
      <c r="AV281">
        <v>99.745000000000005</v>
      </c>
      <c r="AW281">
        <v>2912.4279999999999</v>
      </c>
      <c r="AX281">
        <v>2903.18</v>
      </c>
      <c r="AZ281">
        <v>168614.1</v>
      </c>
      <c r="BA281">
        <v>170196.2</v>
      </c>
      <c r="BB281">
        <v>169472.6</v>
      </c>
      <c r="BC281">
        <v>95.7</v>
      </c>
      <c r="BE281">
        <v>4611303</v>
      </c>
      <c r="BF281">
        <v>3.7666666700000002</v>
      </c>
      <c r="BG281">
        <v>98.73</v>
      </c>
      <c r="BI281">
        <v>2494793</v>
      </c>
    </row>
    <row r="282" spans="1:61" x14ac:dyDescent="0.25">
      <c r="B282" s="1">
        <v>42979</v>
      </c>
      <c r="C282">
        <v>582043</v>
      </c>
      <c r="D282">
        <v>571633</v>
      </c>
      <c r="E282">
        <v>79.099999999999994</v>
      </c>
      <c r="F282">
        <v>230.0029735355337</v>
      </c>
      <c r="G282">
        <v>229.95867768595039</v>
      </c>
      <c r="H282">
        <v>112.3473</v>
      </c>
      <c r="I282">
        <v>95178</v>
      </c>
      <c r="J282">
        <v>126328</v>
      </c>
      <c r="K282">
        <v>78.8</v>
      </c>
      <c r="M282">
        <v>579488.4</v>
      </c>
      <c r="O282">
        <v>86472.7</v>
      </c>
      <c r="P282">
        <v>91888.2</v>
      </c>
      <c r="R282">
        <v>1004.893964</v>
      </c>
      <c r="S282">
        <v>1153</v>
      </c>
      <c r="T282">
        <v>20703</v>
      </c>
      <c r="U282">
        <v>18406</v>
      </c>
      <c r="V282">
        <v>4.7</v>
      </c>
      <c r="X282" s="38">
        <v>444445.6</v>
      </c>
      <c r="Y282">
        <v>495435.1</v>
      </c>
      <c r="AA282" s="38">
        <v>145.80000000000001</v>
      </c>
      <c r="AB282">
        <v>91.5</v>
      </c>
      <c r="AC282">
        <v>168465.3</v>
      </c>
      <c r="AD282">
        <v>166675.4</v>
      </c>
      <c r="AF282">
        <v>19660.766</v>
      </c>
      <c r="AH282">
        <v>2338.4169999999999</v>
      </c>
      <c r="AI282">
        <v>2159.3040000000001</v>
      </c>
      <c r="AJ282">
        <v>133.92400000000001</v>
      </c>
      <c r="AK282">
        <v>462.822</v>
      </c>
      <c r="AL282">
        <v>53.271000000000001</v>
      </c>
      <c r="AN282">
        <v>99.57</v>
      </c>
      <c r="AO282">
        <v>100.116</v>
      </c>
      <c r="AP282">
        <v>100.36199999999999</v>
      </c>
      <c r="AQ282">
        <v>100.08799999999999</v>
      </c>
      <c r="AR282">
        <v>100.203</v>
      </c>
      <c r="AT282">
        <v>93.528999999999996</v>
      </c>
      <c r="AV282">
        <v>100.242</v>
      </c>
      <c r="AW282">
        <v>2923.5729999999999</v>
      </c>
      <c r="AX282">
        <v>2916.0219999999999</v>
      </c>
      <c r="AZ282">
        <v>171560.9</v>
      </c>
      <c r="BA282">
        <v>175550</v>
      </c>
      <c r="BB282">
        <v>175995.3</v>
      </c>
      <c r="BC282">
        <v>94.5</v>
      </c>
      <c r="BE282">
        <v>4686360</v>
      </c>
      <c r="BF282">
        <v>3.73</v>
      </c>
      <c r="BG282">
        <v>98.69</v>
      </c>
      <c r="BI282">
        <v>2463648</v>
      </c>
    </row>
    <row r="283" spans="1:61" x14ac:dyDescent="0.25">
      <c r="B283" s="1">
        <v>43070</v>
      </c>
      <c r="C283">
        <v>584367</v>
      </c>
      <c r="D283">
        <v>575728</v>
      </c>
      <c r="E283">
        <v>80</v>
      </c>
      <c r="F283">
        <v>231.54921201308355</v>
      </c>
      <c r="G283">
        <v>231.61157024793386</v>
      </c>
      <c r="H283">
        <v>112.7538</v>
      </c>
      <c r="I283">
        <v>97931</v>
      </c>
      <c r="J283">
        <v>127274</v>
      </c>
      <c r="K283">
        <v>79.599999999999994</v>
      </c>
      <c r="M283">
        <v>580391.6</v>
      </c>
      <c r="O283">
        <v>88979</v>
      </c>
      <c r="P283">
        <v>96678.8</v>
      </c>
      <c r="R283">
        <v>1006</v>
      </c>
      <c r="S283">
        <v>1158</v>
      </c>
      <c r="T283">
        <v>21514</v>
      </c>
      <c r="U283">
        <v>19998</v>
      </c>
      <c r="V283">
        <v>4.5</v>
      </c>
      <c r="X283" s="38">
        <v>443007.6</v>
      </c>
      <c r="Y283">
        <v>494356.9</v>
      </c>
      <c r="AA283" s="38"/>
      <c r="AB283">
        <v>92</v>
      </c>
      <c r="AC283">
        <v>162726</v>
      </c>
      <c r="AD283">
        <v>165940.79999999999</v>
      </c>
      <c r="AF283">
        <v>19882.351999999999</v>
      </c>
      <c r="AH283">
        <v>2460.6060000000002</v>
      </c>
      <c r="AI283">
        <v>2250.8829999999998</v>
      </c>
      <c r="AJ283">
        <v>134.47200000000001</v>
      </c>
      <c r="AK283">
        <v>485.15800000000002</v>
      </c>
      <c r="AL283">
        <v>59.734999999999999</v>
      </c>
      <c r="AN283">
        <v>100.999</v>
      </c>
      <c r="AO283">
        <v>100.312</v>
      </c>
      <c r="AP283">
        <v>100.46899999999999</v>
      </c>
      <c r="AQ283">
        <v>99.971000000000004</v>
      </c>
      <c r="AR283">
        <v>100.477</v>
      </c>
      <c r="AT283">
        <v>108.93</v>
      </c>
      <c r="AV283">
        <v>100.83199999999999</v>
      </c>
      <c r="AW283">
        <v>3005.3510000000001</v>
      </c>
      <c r="AX283">
        <v>3034.0039999999999</v>
      </c>
      <c r="AZ283">
        <v>182340.2</v>
      </c>
      <c r="BA283">
        <v>182052.5</v>
      </c>
      <c r="BB283">
        <v>180596.9</v>
      </c>
      <c r="BC283">
        <v>103.5</v>
      </c>
      <c r="BE283">
        <v>4711753</v>
      </c>
      <c r="BF283">
        <v>3.7</v>
      </c>
      <c r="BG283">
        <v>102.11</v>
      </c>
      <c r="BI283">
        <v>2662582</v>
      </c>
    </row>
    <row r="284" spans="1:61" x14ac:dyDescent="0.25">
      <c r="A284">
        <v>2018</v>
      </c>
      <c r="B284" s="1">
        <v>43160</v>
      </c>
      <c r="C284">
        <v>590393</v>
      </c>
      <c r="D284">
        <v>580763</v>
      </c>
      <c r="E284">
        <v>79.8</v>
      </c>
      <c r="F284">
        <v>100</v>
      </c>
      <c r="G284">
        <v>100</v>
      </c>
      <c r="H284">
        <v>113.309</v>
      </c>
      <c r="I284">
        <v>103374</v>
      </c>
      <c r="J284">
        <v>132053</v>
      </c>
      <c r="K284">
        <v>79.400000000000006</v>
      </c>
      <c r="M284">
        <v>579495.4</v>
      </c>
      <c r="O284">
        <v>89564.3</v>
      </c>
      <c r="P284">
        <v>97901</v>
      </c>
      <c r="R284">
        <v>1011</v>
      </c>
      <c r="S284">
        <v>1162</v>
      </c>
      <c r="T284">
        <v>21934</v>
      </c>
      <c r="U284">
        <v>20512</v>
      </c>
      <c r="V284">
        <v>4.4000000000000004</v>
      </c>
      <c r="X284" s="38">
        <v>448561.5</v>
      </c>
      <c r="Y284">
        <v>501490</v>
      </c>
      <c r="AA284" s="38"/>
      <c r="AB284">
        <v>113.5</v>
      </c>
      <c r="AC284">
        <v>170279.6</v>
      </c>
      <c r="AD284">
        <v>171343.7</v>
      </c>
      <c r="AF284">
        <v>20044.077000000001</v>
      </c>
      <c r="AH284">
        <v>2526.65</v>
      </c>
      <c r="AI284">
        <v>2296.3989999999999</v>
      </c>
      <c r="AJ284">
        <v>141.48099999999999</v>
      </c>
      <c r="AK284">
        <v>490.08699999999999</v>
      </c>
      <c r="AL284">
        <v>55.283999999999999</v>
      </c>
      <c r="AN284">
        <v>102.655</v>
      </c>
      <c r="AO284">
        <v>100.913</v>
      </c>
      <c r="AP284">
        <v>100.489</v>
      </c>
      <c r="AQ284">
        <v>99.771000000000001</v>
      </c>
      <c r="AR284">
        <v>100.696</v>
      </c>
      <c r="AT284">
        <v>122.846</v>
      </c>
      <c r="AV284">
        <v>101.096</v>
      </c>
      <c r="AW284">
        <v>3017.7950000000001</v>
      </c>
      <c r="AX284">
        <v>3093.299</v>
      </c>
      <c r="AZ284">
        <v>182544.4</v>
      </c>
      <c r="BA284">
        <v>185442.9</v>
      </c>
      <c r="BB284">
        <v>186883.8</v>
      </c>
      <c r="BC284">
        <v>108.7</v>
      </c>
      <c r="BE284">
        <v>4752914</v>
      </c>
      <c r="BF284">
        <v>3.6966666699999999</v>
      </c>
      <c r="BG284">
        <v>102.34</v>
      </c>
      <c r="BI284">
        <v>2772274</v>
      </c>
    </row>
    <row r="285" spans="1:61" x14ac:dyDescent="0.25">
      <c r="B285" s="1">
        <v>43252</v>
      </c>
      <c r="C285">
        <v>594775</v>
      </c>
      <c r="D285">
        <v>584472</v>
      </c>
      <c r="E285">
        <v>79.8</v>
      </c>
      <c r="F285">
        <v>100.35801048459277</v>
      </c>
      <c r="G285">
        <v>100.44365572315883</v>
      </c>
      <c r="H285">
        <v>113.7698</v>
      </c>
      <c r="I285">
        <v>105975</v>
      </c>
      <c r="J285">
        <v>132625</v>
      </c>
      <c r="K285">
        <v>79.400000000000006</v>
      </c>
      <c r="M285">
        <v>583149</v>
      </c>
      <c r="O285">
        <v>89745.8</v>
      </c>
      <c r="P285">
        <v>99977.1</v>
      </c>
      <c r="R285">
        <v>1015</v>
      </c>
      <c r="S285">
        <v>1168</v>
      </c>
      <c r="T285">
        <v>22127</v>
      </c>
      <c r="U285">
        <v>20955</v>
      </c>
      <c r="V285">
        <v>4.5999999999999996</v>
      </c>
      <c r="X285" s="38">
        <v>451648.7</v>
      </c>
      <c r="Y285">
        <v>505448.9</v>
      </c>
      <c r="AA285" s="38"/>
      <c r="AB285">
        <v>86.8</v>
      </c>
      <c r="AC285">
        <v>168453</v>
      </c>
      <c r="AD285">
        <v>174693.9</v>
      </c>
      <c r="AF285">
        <v>20150.475999999999</v>
      </c>
      <c r="AH285">
        <v>2538.0300000000002</v>
      </c>
      <c r="AI285">
        <v>2297.2220000000002</v>
      </c>
      <c r="AJ285">
        <v>143.80000000000001</v>
      </c>
      <c r="AK285">
        <v>497.59</v>
      </c>
      <c r="AL285">
        <v>53.438000000000002</v>
      </c>
      <c r="AN285">
        <v>102.896</v>
      </c>
      <c r="AO285">
        <v>100.886</v>
      </c>
      <c r="AP285">
        <v>100.502</v>
      </c>
      <c r="AQ285">
        <v>99.471000000000004</v>
      </c>
      <c r="AR285">
        <v>100.86</v>
      </c>
      <c r="AT285">
        <v>126.166</v>
      </c>
      <c r="AV285">
        <v>101.52500000000001</v>
      </c>
      <c r="AW285">
        <v>3021.6889999999999</v>
      </c>
      <c r="AX285">
        <v>3105.9949999999999</v>
      </c>
      <c r="AZ285">
        <v>188655.2</v>
      </c>
      <c r="BA285">
        <v>187953.3</v>
      </c>
      <c r="BB285">
        <v>187310.8</v>
      </c>
      <c r="BC285">
        <v>95.5</v>
      </c>
      <c r="BE285">
        <v>4757371</v>
      </c>
      <c r="BF285">
        <v>3.7266666700000002</v>
      </c>
      <c r="BG285">
        <v>103.11</v>
      </c>
      <c r="BI285">
        <v>2610783</v>
      </c>
    </row>
    <row r="286" spans="1:61" x14ac:dyDescent="0.25">
      <c r="B286" s="1">
        <v>43344</v>
      </c>
      <c r="C286">
        <v>597020</v>
      </c>
      <c r="D286">
        <v>587590</v>
      </c>
      <c r="E286">
        <v>80.599999999999994</v>
      </c>
      <c r="F286">
        <v>100.79273750159827</v>
      </c>
      <c r="G286">
        <v>100.70984915705412</v>
      </c>
      <c r="H286">
        <v>114.24769999999999</v>
      </c>
      <c r="I286">
        <v>106297</v>
      </c>
      <c r="J286">
        <v>130100</v>
      </c>
      <c r="K286">
        <v>80.2</v>
      </c>
      <c r="M286">
        <v>580294.40000000002</v>
      </c>
      <c r="O286">
        <v>89165.7</v>
      </c>
      <c r="P286">
        <v>102566.39999999999</v>
      </c>
      <c r="R286">
        <v>1024</v>
      </c>
      <c r="S286">
        <v>1174</v>
      </c>
      <c r="T286">
        <v>22045</v>
      </c>
      <c r="U286">
        <v>21508</v>
      </c>
      <c r="V286">
        <v>4</v>
      </c>
      <c r="X286" s="38">
        <v>454433.9</v>
      </c>
      <c r="Y286">
        <v>508214.8</v>
      </c>
      <c r="AA286" s="38"/>
      <c r="AB286">
        <v>97.8</v>
      </c>
      <c r="AC286">
        <v>165350.20000000001</v>
      </c>
      <c r="AD286">
        <v>176877.3</v>
      </c>
      <c r="AF286">
        <v>20276.153999999999</v>
      </c>
      <c r="AH286">
        <v>2584.777</v>
      </c>
      <c r="AI286">
        <v>2324.8649999999998</v>
      </c>
      <c r="AJ286">
        <v>146.18199999999999</v>
      </c>
      <c r="AK286">
        <v>499.58199999999999</v>
      </c>
      <c r="AL286">
        <v>54.328000000000003</v>
      </c>
      <c r="AN286">
        <v>102.958</v>
      </c>
      <c r="AO286">
        <v>100.48</v>
      </c>
      <c r="AP286">
        <v>100.164</v>
      </c>
      <c r="AQ286">
        <v>98.978999999999999</v>
      </c>
      <c r="AR286">
        <v>100.25700000000001</v>
      </c>
      <c r="AT286">
        <v>131.76400000000001</v>
      </c>
      <c r="AV286">
        <v>102.22499999999999</v>
      </c>
      <c r="AW286">
        <v>3064.1750000000002</v>
      </c>
      <c r="AX286">
        <v>3153.7469999999998</v>
      </c>
      <c r="AZ286">
        <v>192118.39999999999</v>
      </c>
      <c r="BA286">
        <v>188190.2</v>
      </c>
      <c r="BB286">
        <v>188999.1</v>
      </c>
      <c r="BC286">
        <v>95.7</v>
      </c>
      <c r="BE286">
        <v>4800967</v>
      </c>
      <c r="BF286">
        <v>3.71</v>
      </c>
      <c r="BG286">
        <v>105.85</v>
      </c>
      <c r="BI286">
        <v>2543414</v>
      </c>
    </row>
    <row r="287" spans="1:61" x14ac:dyDescent="0.25">
      <c r="B287" s="1">
        <v>43435</v>
      </c>
      <c r="C287">
        <v>598542</v>
      </c>
      <c r="D287">
        <v>590459</v>
      </c>
      <c r="E287">
        <v>81.599999999999994</v>
      </c>
      <c r="F287">
        <v>101.31696713975195</v>
      </c>
      <c r="G287">
        <v>101.15350488021295</v>
      </c>
      <c r="H287">
        <v>114.77070000000001</v>
      </c>
      <c r="I287">
        <v>107572</v>
      </c>
      <c r="J287">
        <v>130580</v>
      </c>
      <c r="K287">
        <v>81</v>
      </c>
      <c r="M287">
        <v>580699.5</v>
      </c>
      <c r="O287">
        <v>93535.5</v>
      </c>
      <c r="P287">
        <v>106709.7</v>
      </c>
      <c r="R287">
        <v>1025</v>
      </c>
      <c r="S287">
        <v>1180</v>
      </c>
      <c r="T287">
        <v>22010</v>
      </c>
      <c r="U287">
        <v>21586</v>
      </c>
      <c r="V287">
        <v>4.3</v>
      </c>
      <c r="X287" s="38">
        <v>457361.2</v>
      </c>
      <c r="Y287">
        <v>510948.6</v>
      </c>
      <c r="AA287" s="38"/>
      <c r="AB287">
        <v>94.4</v>
      </c>
      <c r="AC287">
        <v>167616.9</v>
      </c>
      <c r="AD287">
        <v>184647.2</v>
      </c>
      <c r="AF287">
        <v>20304.874</v>
      </c>
      <c r="AH287">
        <v>2586.7420000000002</v>
      </c>
      <c r="AI287">
        <v>2362.2820000000002</v>
      </c>
      <c r="AJ287">
        <v>137.328</v>
      </c>
      <c r="AK287">
        <v>499.38900000000001</v>
      </c>
      <c r="AL287">
        <v>54.079000000000001</v>
      </c>
      <c r="AN287">
        <v>102.327</v>
      </c>
      <c r="AO287">
        <v>100.366</v>
      </c>
      <c r="AP287">
        <v>99.533000000000001</v>
      </c>
      <c r="AQ287">
        <v>98.590999999999994</v>
      </c>
      <c r="AR287">
        <v>100.203</v>
      </c>
      <c r="AT287">
        <v>124.886</v>
      </c>
      <c r="AV287">
        <v>102.709</v>
      </c>
      <c r="AW287">
        <v>3096.1909999999998</v>
      </c>
      <c r="AX287">
        <v>3171.6219999999998</v>
      </c>
      <c r="AZ287">
        <v>191296.1</v>
      </c>
      <c r="BA287">
        <v>186916.8</v>
      </c>
      <c r="BB287">
        <v>185748.4</v>
      </c>
      <c r="BC287">
        <v>106.2</v>
      </c>
      <c r="BE287">
        <v>4831348</v>
      </c>
      <c r="BF287">
        <v>3.6966666699999999</v>
      </c>
      <c r="BG287">
        <v>106.23</v>
      </c>
      <c r="BI287">
        <v>2766734</v>
      </c>
    </row>
    <row r="288" spans="1:61" x14ac:dyDescent="0.25">
      <c r="A288">
        <v>2019</v>
      </c>
      <c r="B288" s="1">
        <v>43525</v>
      </c>
      <c r="C288">
        <v>602883</v>
      </c>
      <c r="D288">
        <v>594829</v>
      </c>
      <c r="E288">
        <v>81.900000000000006</v>
      </c>
      <c r="F288">
        <v>101.30418105101651</v>
      </c>
      <c r="G288">
        <v>101.24223602484473</v>
      </c>
      <c r="H288">
        <v>115.0964</v>
      </c>
      <c r="I288">
        <v>107196</v>
      </c>
      <c r="J288">
        <v>129972</v>
      </c>
      <c r="K288">
        <v>81.099999999999994</v>
      </c>
      <c r="M288">
        <v>581449.1</v>
      </c>
      <c r="O288">
        <v>90244.9</v>
      </c>
      <c r="P288">
        <v>98558.399999999994</v>
      </c>
      <c r="R288">
        <v>1026</v>
      </c>
      <c r="S288">
        <v>1185</v>
      </c>
      <c r="T288">
        <v>22208</v>
      </c>
      <c r="U288">
        <v>21621</v>
      </c>
      <c r="V288">
        <v>4.2</v>
      </c>
      <c r="X288" s="38">
        <v>457051.4</v>
      </c>
      <c r="Y288">
        <v>511117.5</v>
      </c>
      <c r="AA288" s="38"/>
      <c r="AB288">
        <v>119.1</v>
      </c>
      <c r="AC288">
        <v>160184.29999999999</v>
      </c>
      <c r="AD288">
        <v>165374.6</v>
      </c>
      <c r="AF288">
        <v>20431.641</v>
      </c>
      <c r="AH288">
        <v>2533.7310000000002</v>
      </c>
      <c r="AI288">
        <v>2336.2800000000002</v>
      </c>
      <c r="AJ288">
        <v>132.232</v>
      </c>
      <c r="AK288">
        <v>488.834</v>
      </c>
      <c r="AL288">
        <v>51.761000000000003</v>
      </c>
      <c r="AN288">
        <v>100.767</v>
      </c>
      <c r="AO288">
        <v>99.873999999999995</v>
      </c>
      <c r="AP288">
        <v>98.05</v>
      </c>
      <c r="AQ288">
        <v>98.376999999999995</v>
      </c>
      <c r="AR288">
        <v>98.668000000000006</v>
      </c>
      <c r="AT288">
        <v>109.73699999999999</v>
      </c>
      <c r="AV288">
        <v>104.336</v>
      </c>
      <c r="AW288">
        <v>3094.2939999999999</v>
      </c>
      <c r="AX288">
        <v>3132.5390000000002</v>
      </c>
      <c r="AZ288">
        <v>183372</v>
      </c>
      <c r="BA288">
        <v>183243.2</v>
      </c>
      <c r="BB288">
        <v>184056.7</v>
      </c>
      <c r="BC288">
        <v>111.4</v>
      </c>
      <c r="BE288">
        <v>4841637</v>
      </c>
      <c r="BF288">
        <v>3.7133333300000002</v>
      </c>
      <c r="BG288">
        <v>103.15</v>
      </c>
      <c r="BI288">
        <v>2845657</v>
      </c>
    </row>
    <row r="289" spans="1:61" x14ac:dyDescent="0.25">
      <c r="B289" s="1">
        <v>43617</v>
      </c>
      <c r="C289">
        <v>604726</v>
      </c>
      <c r="D289">
        <v>597272</v>
      </c>
      <c r="E289">
        <v>83.1</v>
      </c>
      <c r="F289">
        <v>101.90512722158293</v>
      </c>
      <c r="G289">
        <v>101.95208518189884</v>
      </c>
      <c r="H289">
        <v>115.5369</v>
      </c>
      <c r="I289">
        <v>107839</v>
      </c>
      <c r="J289">
        <v>130268</v>
      </c>
      <c r="K289">
        <v>82.3</v>
      </c>
      <c r="M289">
        <v>583719.4</v>
      </c>
      <c r="O289">
        <v>91425.1</v>
      </c>
      <c r="P289">
        <v>100360.7</v>
      </c>
      <c r="R289">
        <v>1032</v>
      </c>
      <c r="S289">
        <v>1193</v>
      </c>
      <c r="T289">
        <v>22371</v>
      </c>
      <c r="U289">
        <v>21861</v>
      </c>
      <c r="V289">
        <v>4.0999999999999996</v>
      </c>
      <c r="X289" s="38">
        <v>462044.6</v>
      </c>
      <c r="Y289">
        <v>518034.2</v>
      </c>
      <c r="AA289" s="38"/>
      <c r="AB289">
        <v>90.7</v>
      </c>
      <c r="AC289">
        <v>166407.29999999999</v>
      </c>
      <c r="AD289">
        <v>180877.8</v>
      </c>
      <c r="AF289">
        <v>20602.275000000001</v>
      </c>
      <c r="AH289">
        <v>2561.04</v>
      </c>
      <c r="AI289">
        <v>2333.9650000000001</v>
      </c>
      <c r="AJ289">
        <v>136.56</v>
      </c>
      <c r="AK289">
        <v>484.56599999999997</v>
      </c>
      <c r="AL289">
        <v>50.006</v>
      </c>
      <c r="AN289">
        <v>101.36499999999999</v>
      </c>
      <c r="AO289">
        <v>99.265000000000001</v>
      </c>
      <c r="AP289">
        <v>95.402000000000001</v>
      </c>
      <c r="AQ289">
        <v>97.933000000000007</v>
      </c>
      <c r="AR289">
        <v>96.474999999999994</v>
      </c>
      <c r="AT289">
        <v>126.151</v>
      </c>
      <c r="AV289">
        <v>103.735</v>
      </c>
      <c r="AW289">
        <v>3111.4250000000002</v>
      </c>
      <c r="AX289">
        <v>3165.41</v>
      </c>
      <c r="AZ289">
        <v>189098.6</v>
      </c>
      <c r="BA289">
        <v>186443.1</v>
      </c>
      <c r="BB289">
        <v>185755.8</v>
      </c>
      <c r="BC289">
        <v>98.3</v>
      </c>
      <c r="BE289">
        <v>4886972</v>
      </c>
      <c r="BF289">
        <v>3.7466666700000002</v>
      </c>
      <c r="BG289">
        <v>104.11</v>
      </c>
      <c r="BI289">
        <v>2668902</v>
      </c>
    </row>
    <row r="290" spans="1:61" x14ac:dyDescent="0.25">
      <c r="B290" s="1">
        <v>43709</v>
      </c>
      <c r="C290">
        <v>608257</v>
      </c>
      <c r="D290">
        <v>600697</v>
      </c>
      <c r="E290">
        <v>83.5</v>
      </c>
      <c r="F290">
        <v>102.48050121467844</v>
      </c>
      <c r="G290">
        <v>102.39574090505768</v>
      </c>
      <c r="H290">
        <v>115.9778</v>
      </c>
      <c r="I290">
        <v>108899</v>
      </c>
      <c r="J290">
        <v>129876</v>
      </c>
      <c r="K290">
        <v>82.7</v>
      </c>
      <c r="M290">
        <v>584013</v>
      </c>
      <c r="O290">
        <v>93294.399999999994</v>
      </c>
      <c r="P290">
        <v>100308.4</v>
      </c>
      <c r="R290">
        <v>1039</v>
      </c>
      <c r="S290">
        <v>1202</v>
      </c>
      <c r="T290">
        <v>22730</v>
      </c>
      <c r="U290">
        <v>22004</v>
      </c>
      <c r="V290">
        <v>4.0999999999999996</v>
      </c>
      <c r="X290" s="38">
        <v>463963.6</v>
      </c>
      <c r="Y290">
        <v>519435.7</v>
      </c>
      <c r="AA290" s="38"/>
      <c r="AB290">
        <v>100.7</v>
      </c>
      <c r="AC290">
        <v>165711.79999999999</v>
      </c>
      <c r="AD290">
        <v>177636.3</v>
      </c>
      <c r="AF290">
        <v>20843.322</v>
      </c>
      <c r="AH290">
        <v>2519.0100000000002</v>
      </c>
      <c r="AI290">
        <v>2314.768</v>
      </c>
      <c r="AJ290">
        <v>124.426</v>
      </c>
      <c r="AK290">
        <v>491.58499999999998</v>
      </c>
      <c r="AL290">
        <v>55.107999999999997</v>
      </c>
      <c r="AN290">
        <v>100.09399999999999</v>
      </c>
      <c r="AO290">
        <v>98.742999999999995</v>
      </c>
      <c r="AP290">
        <v>93.787000000000006</v>
      </c>
      <c r="AQ290">
        <v>97.558999999999997</v>
      </c>
      <c r="AR290">
        <v>94.447000000000003</v>
      </c>
      <c r="AT290">
        <v>115.05500000000001</v>
      </c>
      <c r="AV290">
        <v>102.678</v>
      </c>
      <c r="AW290">
        <v>3097.8829999999998</v>
      </c>
      <c r="AX290">
        <v>3117.9520000000002</v>
      </c>
      <c r="AZ290">
        <v>188775.2</v>
      </c>
      <c r="BA290">
        <v>186108</v>
      </c>
      <c r="BB290">
        <v>187212.6</v>
      </c>
      <c r="BC290">
        <v>99.9</v>
      </c>
      <c r="BE290">
        <v>4964786</v>
      </c>
      <c r="BF290">
        <v>3.7333333299999998</v>
      </c>
      <c r="BG290">
        <v>103.08</v>
      </c>
      <c r="BI290">
        <v>2605929</v>
      </c>
    </row>
    <row r="291" spans="1:61" x14ac:dyDescent="0.25">
      <c r="B291" s="1">
        <v>43800</v>
      </c>
      <c r="C291">
        <v>611850</v>
      </c>
      <c r="D291">
        <v>604455</v>
      </c>
      <c r="E291">
        <v>84.1</v>
      </c>
      <c r="F291">
        <v>103.18373609512852</v>
      </c>
      <c r="G291">
        <v>103.01685891748002</v>
      </c>
      <c r="H291">
        <v>116.477</v>
      </c>
      <c r="I291">
        <v>109194</v>
      </c>
      <c r="J291">
        <v>129378</v>
      </c>
      <c r="K291">
        <v>83.4</v>
      </c>
      <c r="M291">
        <v>567204.4</v>
      </c>
      <c r="O291">
        <v>91369.2</v>
      </c>
      <c r="P291">
        <v>97078.3</v>
      </c>
      <c r="R291">
        <v>1044</v>
      </c>
      <c r="S291">
        <v>1211</v>
      </c>
      <c r="T291">
        <v>22811</v>
      </c>
      <c r="U291">
        <v>22286</v>
      </c>
      <c r="V291">
        <v>4.0999999999999996</v>
      </c>
      <c r="X291" s="38">
        <v>469606.8</v>
      </c>
      <c r="Y291">
        <v>524395</v>
      </c>
      <c r="AA291" s="38"/>
      <c r="AB291">
        <v>92.9</v>
      </c>
      <c r="AC291">
        <v>165833</v>
      </c>
      <c r="AD291">
        <v>178192.8</v>
      </c>
      <c r="AF291">
        <v>20985.448</v>
      </c>
      <c r="AH291">
        <v>2452.962</v>
      </c>
      <c r="AI291">
        <v>2252.2489999999998</v>
      </c>
      <c r="AJ291">
        <v>129.90700000000001</v>
      </c>
      <c r="AK291">
        <v>477.173</v>
      </c>
      <c r="AL291">
        <v>59.405999999999999</v>
      </c>
      <c r="AN291">
        <v>99.668999999999997</v>
      </c>
      <c r="AO291">
        <v>98.281999999999996</v>
      </c>
      <c r="AP291">
        <v>91.599000000000004</v>
      </c>
      <c r="AQ291">
        <v>97.242000000000004</v>
      </c>
      <c r="AR291">
        <v>94.447000000000003</v>
      </c>
      <c r="AT291">
        <v>114.89700000000001</v>
      </c>
      <c r="AV291">
        <v>103.48</v>
      </c>
      <c r="AW291">
        <v>3039.8339999999998</v>
      </c>
      <c r="AX291">
        <v>3050.8240000000001</v>
      </c>
      <c r="AZ291">
        <v>196729.4</v>
      </c>
      <c r="BA291">
        <v>194390.5</v>
      </c>
      <c r="BB291">
        <v>193290.7</v>
      </c>
      <c r="BC291">
        <v>107.5</v>
      </c>
      <c r="BE291">
        <v>5034070</v>
      </c>
      <c r="BF291">
        <v>3.7266666700000002</v>
      </c>
      <c r="BG291">
        <v>100.02</v>
      </c>
      <c r="BI291">
        <v>2798831</v>
      </c>
    </row>
    <row r="292" spans="1:61" x14ac:dyDescent="0.25">
      <c r="A292">
        <v>2020</v>
      </c>
      <c r="B292" s="1">
        <v>43891</v>
      </c>
      <c r="C292">
        <v>610510</v>
      </c>
      <c r="D292">
        <v>603895</v>
      </c>
      <c r="E292">
        <v>84.1</v>
      </c>
      <c r="F292">
        <v>103.56731875719218</v>
      </c>
      <c r="G292">
        <v>103.54924578527063</v>
      </c>
      <c r="H292">
        <v>117.0243</v>
      </c>
      <c r="I292">
        <v>103421</v>
      </c>
      <c r="J292">
        <v>122132</v>
      </c>
      <c r="K292">
        <v>83.4</v>
      </c>
      <c r="M292">
        <v>569434.5</v>
      </c>
      <c r="O292">
        <v>87908.4</v>
      </c>
      <c r="P292">
        <v>93620</v>
      </c>
      <c r="R292">
        <v>1052</v>
      </c>
      <c r="S292">
        <v>1215</v>
      </c>
      <c r="T292">
        <v>21663</v>
      </c>
      <c r="U292">
        <v>21568</v>
      </c>
      <c r="V292">
        <v>4.2</v>
      </c>
      <c r="X292" s="38">
        <v>463613.4</v>
      </c>
      <c r="Y292">
        <v>517226.9</v>
      </c>
      <c r="AA292" s="38"/>
      <c r="AB292">
        <v>111.5</v>
      </c>
      <c r="AC292">
        <v>161130.29999999999</v>
      </c>
      <c r="AD292">
        <v>170184.7</v>
      </c>
      <c r="AF292">
        <v>20709.212</v>
      </c>
      <c r="AH292">
        <v>2372.8139999999999</v>
      </c>
      <c r="AI292">
        <v>2192.2689999999998</v>
      </c>
      <c r="AJ292">
        <v>122.76900000000001</v>
      </c>
      <c r="AK292">
        <v>467.988</v>
      </c>
      <c r="AL292">
        <v>64.703000000000003</v>
      </c>
      <c r="AN292">
        <v>99.234999999999999</v>
      </c>
      <c r="AO292">
        <v>98.424999999999997</v>
      </c>
      <c r="AP292">
        <v>90.867999999999995</v>
      </c>
      <c r="AQ292">
        <v>97.546000000000006</v>
      </c>
      <c r="AR292">
        <v>95.213999999999999</v>
      </c>
      <c r="AT292">
        <v>106.38</v>
      </c>
      <c r="AV292">
        <v>106.28</v>
      </c>
      <c r="AW292">
        <v>2931.5050000000001</v>
      </c>
      <c r="AX292">
        <v>2932.5360000000001</v>
      </c>
      <c r="AZ292">
        <v>197077.3</v>
      </c>
      <c r="BA292">
        <v>198616.1</v>
      </c>
      <c r="BB292">
        <v>199235.7</v>
      </c>
      <c r="BC292">
        <v>112.3</v>
      </c>
      <c r="BE292">
        <v>4981962</v>
      </c>
      <c r="BF292">
        <v>3.72333333</v>
      </c>
      <c r="BG292">
        <v>98.43</v>
      </c>
      <c r="BI292">
        <v>2784621</v>
      </c>
    </row>
    <row r="293" spans="1:61" x14ac:dyDescent="0.25">
      <c r="B293" s="1">
        <v>43983</v>
      </c>
      <c r="C293">
        <v>569344</v>
      </c>
      <c r="D293">
        <v>562842</v>
      </c>
      <c r="E293">
        <v>76.7</v>
      </c>
      <c r="F293">
        <v>101.57268891446107</v>
      </c>
      <c r="G293">
        <v>101.59716060337178</v>
      </c>
      <c r="H293">
        <v>116.96769999999999</v>
      </c>
      <c r="I293">
        <v>87381</v>
      </c>
      <c r="J293">
        <v>105323</v>
      </c>
      <c r="K293">
        <v>75.8</v>
      </c>
      <c r="M293">
        <v>528206.4</v>
      </c>
      <c r="O293">
        <v>87169.3</v>
      </c>
      <c r="P293">
        <v>84030.9</v>
      </c>
      <c r="R293">
        <v>1047</v>
      </c>
      <c r="S293">
        <v>1218</v>
      </c>
      <c r="T293">
        <v>16383</v>
      </c>
      <c r="U293">
        <v>16526</v>
      </c>
      <c r="V293">
        <v>4.0999999999999996</v>
      </c>
      <c r="X293" s="38">
        <v>449633.3</v>
      </c>
      <c r="Y293">
        <v>503562.3</v>
      </c>
      <c r="AA293" s="38"/>
      <c r="AB293">
        <v>95.5</v>
      </c>
      <c r="AC293">
        <v>152902.9</v>
      </c>
      <c r="AD293">
        <v>152115.9</v>
      </c>
      <c r="AF293">
        <v>19077.991999999998</v>
      </c>
      <c r="AH293">
        <v>1938.596</v>
      </c>
      <c r="AI293">
        <v>1857.2149999999999</v>
      </c>
      <c r="AJ293">
        <v>147.423</v>
      </c>
      <c r="AK293">
        <v>405.03300000000002</v>
      </c>
      <c r="AL293">
        <v>53.854999999999997</v>
      </c>
      <c r="AN293">
        <v>95.569000000000003</v>
      </c>
      <c r="AO293">
        <v>97.99</v>
      </c>
      <c r="AP293">
        <v>92.402000000000001</v>
      </c>
      <c r="AQ293">
        <v>97.55</v>
      </c>
      <c r="AR293">
        <v>94.831000000000003</v>
      </c>
      <c r="AT293">
        <v>58.749000000000002</v>
      </c>
      <c r="AV293">
        <v>107.381</v>
      </c>
      <c r="AW293">
        <v>2435.8560000000002</v>
      </c>
      <c r="AX293">
        <v>2356.5830000000001</v>
      </c>
      <c r="AZ293">
        <v>161900</v>
      </c>
      <c r="BA293">
        <v>167698.4</v>
      </c>
      <c r="BB293">
        <v>167136.79999999999</v>
      </c>
      <c r="BC293">
        <v>82</v>
      </c>
      <c r="BE293">
        <v>4913668</v>
      </c>
      <c r="BF293">
        <v>4.0766666699999998</v>
      </c>
      <c r="BG293">
        <v>90.14</v>
      </c>
      <c r="BI293">
        <v>2343831</v>
      </c>
    </row>
    <row r="294" spans="1:61" x14ac:dyDescent="0.25">
      <c r="B294" s="1">
        <v>44075</v>
      </c>
      <c r="C294">
        <v>589128</v>
      </c>
      <c r="D294">
        <v>582511</v>
      </c>
      <c r="E294">
        <v>76.099999999999994</v>
      </c>
      <c r="F294">
        <v>103.14537782892215</v>
      </c>
      <c r="G294">
        <v>103.1055900621118</v>
      </c>
      <c r="H294">
        <v>117.33459999999999</v>
      </c>
      <c r="I294">
        <v>89594</v>
      </c>
      <c r="J294">
        <v>111786</v>
      </c>
      <c r="K294">
        <v>75.2</v>
      </c>
      <c r="M294">
        <v>554588.5</v>
      </c>
      <c r="O294">
        <v>80704</v>
      </c>
      <c r="P294">
        <v>79601.600000000006</v>
      </c>
      <c r="R294">
        <v>1054</v>
      </c>
      <c r="S294">
        <v>1225</v>
      </c>
      <c r="T294">
        <v>18306</v>
      </c>
      <c r="U294">
        <v>17440</v>
      </c>
      <c r="V294">
        <v>5.2</v>
      </c>
      <c r="X294" s="38">
        <v>460042.1</v>
      </c>
      <c r="Y294">
        <v>514942.2</v>
      </c>
      <c r="AA294" s="38"/>
      <c r="AB294">
        <v>99.9</v>
      </c>
      <c r="AC294">
        <v>160501</v>
      </c>
      <c r="AD294">
        <v>156917.29999999999</v>
      </c>
      <c r="AF294">
        <v>20558.879000000001</v>
      </c>
      <c r="AH294">
        <v>2360.4659999999999</v>
      </c>
      <c r="AI294">
        <v>2248.5619999999999</v>
      </c>
      <c r="AJ294">
        <v>152.84399999999999</v>
      </c>
      <c r="AK294">
        <v>459.73399999999998</v>
      </c>
      <c r="AL294">
        <v>56.942</v>
      </c>
      <c r="AN294">
        <v>97.796999999999997</v>
      </c>
      <c r="AO294">
        <v>98.974999999999994</v>
      </c>
      <c r="AP294">
        <v>92.725999999999999</v>
      </c>
      <c r="AQ294">
        <v>97.597999999999999</v>
      </c>
      <c r="AR294">
        <v>92.364000000000004</v>
      </c>
      <c r="AT294">
        <v>78.209000000000003</v>
      </c>
      <c r="AV294">
        <v>104.134</v>
      </c>
      <c r="AW294">
        <v>2837.6260000000002</v>
      </c>
      <c r="AX294">
        <v>2804.3690000000001</v>
      </c>
      <c r="AZ294">
        <v>178134.8</v>
      </c>
      <c r="BA294">
        <v>179922.6</v>
      </c>
      <c r="BB294">
        <v>181014.1</v>
      </c>
      <c r="BC294">
        <v>90.5</v>
      </c>
      <c r="BE294">
        <v>5176142</v>
      </c>
      <c r="BF294">
        <v>3.8366666700000001</v>
      </c>
      <c r="BG294">
        <v>91.31</v>
      </c>
      <c r="BI294">
        <v>2441011</v>
      </c>
    </row>
    <row r="295" spans="1:61" x14ac:dyDescent="0.25">
      <c r="B295" s="1">
        <v>44166</v>
      </c>
      <c r="C295">
        <v>609184</v>
      </c>
      <c r="D295">
        <v>598558</v>
      </c>
      <c r="E295">
        <v>82.4</v>
      </c>
      <c r="F295">
        <v>104.07876230661041</v>
      </c>
      <c r="G295">
        <v>103.99290150842945</v>
      </c>
      <c r="H295">
        <v>117.92019999999999</v>
      </c>
      <c r="I295">
        <v>94761</v>
      </c>
      <c r="J295">
        <v>117844</v>
      </c>
      <c r="K295">
        <v>82.1</v>
      </c>
      <c r="M295">
        <v>563848.69999999995</v>
      </c>
      <c r="O295">
        <v>85397.4</v>
      </c>
      <c r="P295">
        <v>83701.600000000006</v>
      </c>
      <c r="R295">
        <v>1059</v>
      </c>
      <c r="S295">
        <v>1230</v>
      </c>
      <c r="T295">
        <v>19848</v>
      </c>
      <c r="U295">
        <v>18776</v>
      </c>
      <c r="V295">
        <v>4.9000000000000004</v>
      </c>
      <c r="X295" s="38">
        <v>466234.5</v>
      </c>
      <c r="Y295">
        <v>522735.1</v>
      </c>
      <c r="AA295" s="38"/>
      <c r="AB295">
        <v>93.8</v>
      </c>
      <c r="AC295">
        <v>162144.5</v>
      </c>
      <c r="AD295">
        <v>157460.9</v>
      </c>
      <c r="AF295">
        <v>20791.917000000001</v>
      </c>
      <c r="AH295">
        <v>2548.498</v>
      </c>
      <c r="AI295">
        <v>2421.605</v>
      </c>
      <c r="AJ295">
        <v>160.13800000000001</v>
      </c>
      <c r="AK295">
        <v>492.76400000000001</v>
      </c>
      <c r="AL295">
        <v>59.308</v>
      </c>
      <c r="AN295">
        <v>98.465000000000003</v>
      </c>
      <c r="AO295">
        <v>99.233000000000004</v>
      </c>
      <c r="AP295">
        <v>91.662999999999997</v>
      </c>
      <c r="AQ295">
        <v>97.685000000000002</v>
      </c>
      <c r="AR295">
        <v>91.706000000000003</v>
      </c>
      <c r="AT295">
        <v>84.405000000000001</v>
      </c>
      <c r="AV295">
        <v>107.59099999999999</v>
      </c>
      <c r="AW295">
        <v>3049.4029999999998</v>
      </c>
      <c r="AX295">
        <v>3036.076</v>
      </c>
      <c r="AZ295">
        <v>189309.1</v>
      </c>
      <c r="BA295">
        <v>188183.1</v>
      </c>
      <c r="BB295">
        <v>187029.1</v>
      </c>
      <c r="BC295">
        <v>99</v>
      </c>
      <c r="BE295">
        <v>5330425</v>
      </c>
      <c r="BF295">
        <v>3.7666666700000002</v>
      </c>
      <c r="BG295">
        <v>92.36</v>
      </c>
      <c r="BI295">
        <v>2684535</v>
      </c>
    </row>
    <row r="296" spans="1:61" x14ac:dyDescent="0.25">
      <c r="A296">
        <v>2021</v>
      </c>
      <c r="B296" s="1">
        <v>44256</v>
      </c>
      <c r="C296">
        <v>622355</v>
      </c>
      <c r="D296">
        <v>612318</v>
      </c>
      <c r="E296">
        <v>84.3</v>
      </c>
      <c r="F296">
        <v>104.67970847717685</v>
      </c>
      <c r="G296">
        <v>104.52528837622003</v>
      </c>
      <c r="H296">
        <v>118.3318</v>
      </c>
      <c r="I296">
        <v>96163</v>
      </c>
      <c r="J296">
        <v>119873</v>
      </c>
      <c r="K296">
        <v>83.7</v>
      </c>
      <c r="M296">
        <v>569978.1</v>
      </c>
      <c r="O296">
        <v>87111.1</v>
      </c>
      <c r="P296">
        <v>92143</v>
      </c>
      <c r="R296">
        <v>1068</v>
      </c>
      <c r="S296">
        <v>1235</v>
      </c>
      <c r="T296">
        <v>20933</v>
      </c>
      <c r="U296">
        <v>20242</v>
      </c>
      <c r="V296">
        <v>4.5999999999999996</v>
      </c>
      <c r="X296" s="38">
        <v>474566.1</v>
      </c>
      <c r="Y296">
        <v>531069.69999999995</v>
      </c>
      <c r="AA296" s="38"/>
      <c r="AB296">
        <v>106</v>
      </c>
      <c r="AC296">
        <v>171345.2</v>
      </c>
      <c r="AD296">
        <v>173259.3</v>
      </c>
      <c r="AF296">
        <v>21082.133999999998</v>
      </c>
      <c r="AH296">
        <v>2673.777</v>
      </c>
      <c r="AI296">
        <v>2501.5590000000002</v>
      </c>
      <c r="AJ296">
        <v>168.215</v>
      </c>
      <c r="AK296">
        <v>516.26499999999999</v>
      </c>
      <c r="AL296">
        <v>66.236999999999995</v>
      </c>
      <c r="AN296">
        <v>101.55500000000001</v>
      </c>
      <c r="AO296">
        <v>100.818</v>
      </c>
      <c r="AP296">
        <v>91.528000000000006</v>
      </c>
      <c r="AQ296">
        <v>98.028999999999996</v>
      </c>
      <c r="AR296">
        <v>92.802999999999997</v>
      </c>
      <c r="AT296">
        <v>110.41500000000001</v>
      </c>
      <c r="AV296">
        <v>106.871</v>
      </c>
      <c r="AW296">
        <v>3107.0940000000001</v>
      </c>
      <c r="AX296">
        <v>3182.0819999999999</v>
      </c>
      <c r="AZ296">
        <v>206220.4</v>
      </c>
      <c r="BA296">
        <v>196970.5</v>
      </c>
      <c r="BB296">
        <v>197676.2</v>
      </c>
      <c r="BC296">
        <v>104</v>
      </c>
      <c r="BE296">
        <v>5452004</v>
      </c>
      <c r="BF296">
        <v>3.7333333299999998</v>
      </c>
      <c r="BG296">
        <v>95.4</v>
      </c>
      <c r="BI296">
        <v>2715101</v>
      </c>
    </row>
    <row r="297" spans="1:61" x14ac:dyDescent="0.25">
      <c r="B297" s="1">
        <v>44348</v>
      </c>
      <c r="C297">
        <v>627461</v>
      </c>
      <c r="D297">
        <v>616001</v>
      </c>
      <c r="E297">
        <v>86.9</v>
      </c>
      <c r="F297">
        <v>105.44687380130419</v>
      </c>
      <c r="G297">
        <v>105.4125998225377</v>
      </c>
      <c r="H297">
        <v>118.8762</v>
      </c>
      <c r="I297">
        <v>100263</v>
      </c>
      <c r="J297">
        <v>122241</v>
      </c>
      <c r="K297">
        <v>86.5</v>
      </c>
      <c r="M297">
        <v>573957.30000000005</v>
      </c>
      <c r="O297">
        <v>91264.2</v>
      </c>
      <c r="P297">
        <v>101676.9</v>
      </c>
      <c r="R297">
        <v>1082</v>
      </c>
      <c r="S297">
        <v>1244</v>
      </c>
      <c r="T297">
        <v>20997</v>
      </c>
      <c r="U297">
        <v>21033</v>
      </c>
      <c r="V297">
        <v>4</v>
      </c>
      <c r="X297" s="38">
        <v>478745.5</v>
      </c>
      <c r="Y297">
        <v>538270.80000000005</v>
      </c>
      <c r="AA297" s="38"/>
      <c r="AB297">
        <v>88.2</v>
      </c>
      <c r="AC297">
        <v>179314.7</v>
      </c>
      <c r="AD297">
        <v>195864.6</v>
      </c>
      <c r="AF297">
        <v>21440.929</v>
      </c>
      <c r="AH297">
        <v>2799.5149999999999</v>
      </c>
      <c r="AI297">
        <v>2592.9749999999999</v>
      </c>
      <c r="AJ297">
        <v>161.81800000000001</v>
      </c>
      <c r="AK297">
        <v>553.48800000000006</v>
      </c>
      <c r="AL297">
        <v>69.510000000000005</v>
      </c>
      <c r="AN297">
        <v>104.77500000000001</v>
      </c>
      <c r="AO297">
        <v>103.196</v>
      </c>
      <c r="AP297">
        <v>92.412000000000006</v>
      </c>
      <c r="AQ297">
        <v>98.447000000000003</v>
      </c>
      <c r="AR297">
        <v>93.899000000000001</v>
      </c>
      <c r="AT297">
        <v>125.714</v>
      </c>
      <c r="AV297">
        <v>108.389</v>
      </c>
      <c r="AW297">
        <v>3174.424</v>
      </c>
      <c r="AX297">
        <v>3348.4349999999999</v>
      </c>
      <c r="AZ297">
        <v>206948.6</v>
      </c>
      <c r="BA297">
        <v>196139.5</v>
      </c>
      <c r="BB297">
        <v>195511.9</v>
      </c>
      <c r="BC297">
        <v>94.5</v>
      </c>
      <c r="BE297">
        <v>5322283</v>
      </c>
      <c r="BF297">
        <v>4.21</v>
      </c>
      <c r="BG297">
        <v>98.04</v>
      </c>
      <c r="BI297">
        <v>2523971</v>
      </c>
    </row>
    <row r="298" spans="1:61" x14ac:dyDescent="0.25">
      <c r="B298" s="1">
        <v>44440</v>
      </c>
      <c r="C298">
        <v>616714</v>
      </c>
      <c r="D298">
        <v>604453</v>
      </c>
      <c r="E298">
        <v>88.1</v>
      </c>
      <c r="F298">
        <v>106.3419000127861</v>
      </c>
      <c r="G298">
        <v>106.21118012422359</v>
      </c>
      <c r="H298">
        <v>119.7993</v>
      </c>
      <c r="I298">
        <v>102568</v>
      </c>
      <c r="J298">
        <v>118093</v>
      </c>
      <c r="K298">
        <v>87.8</v>
      </c>
      <c r="M298">
        <v>573137.1</v>
      </c>
      <c r="O298">
        <v>89342.399999999994</v>
      </c>
      <c r="P298">
        <v>105442</v>
      </c>
      <c r="R298">
        <v>1106</v>
      </c>
      <c r="S298">
        <v>1254</v>
      </c>
      <c r="T298">
        <v>22235</v>
      </c>
      <c r="U298">
        <v>22862</v>
      </c>
      <c r="V298">
        <v>3.3</v>
      </c>
      <c r="X298" s="38">
        <v>479354.6</v>
      </c>
      <c r="Y298">
        <v>538184.30000000005</v>
      </c>
      <c r="AA298" s="38"/>
      <c r="AB298">
        <v>99.3</v>
      </c>
      <c r="AC298">
        <v>175226.1</v>
      </c>
      <c r="AD298">
        <v>206070.9</v>
      </c>
      <c r="AF298">
        <v>21617.828000000001</v>
      </c>
      <c r="AH298">
        <v>2839.6909999999998</v>
      </c>
      <c r="AI298">
        <v>2610.3870000000002</v>
      </c>
      <c r="AJ298">
        <v>168.18199999999999</v>
      </c>
      <c r="AK298">
        <v>560.48299999999995</v>
      </c>
      <c r="AL298">
        <v>71.692999999999998</v>
      </c>
      <c r="AN298">
        <v>106.34</v>
      </c>
      <c r="AO298">
        <v>104.151</v>
      </c>
      <c r="AP298">
        <v>94.067999999999998</v>
      </c>
      <c r="AQ298">
        <v>98.915000000000006</v>
      </c>
      <c r="AR298">
        <v>94.391999999999996</v>
      </c>
      <c r="AT298">
        <v>135.80000000000001</v>
      </c>
      <c r="AV298">
        <v>110.494</v>
      </c>
      <c r="AW298">
        <v>3225.5079999999998</v>
      </c>
      <c r="AX298">
        <v>3454.82</v>
      </c>
      <c r="AZ298">
        <v>214950.5</v>
      </c>
      <c r="BA298">
        <v>197818.1</v>
      </c>
      <c r="BB298">
        <v>199114.3</v>
      </c>
      <c r="BC298">
        <v>98.2</v>
      </c>
      <c r="BE298">
        <v>5386407</v>
      </c>
      <c r="BF298">
        <v>4.1333333300000001</v>
      </c>
      <c r="BG298">
        <v>101.31</v>
      </c>
      <c r="BI298">
        <v>2437726</v>
      </c>
    </row>
    <row r="299" spans="1:61" x14ac:dyDescent="0.25">
      <c r="B299" s="1">
        <v>44531</v>
      </c>
      <c r="C299">
        <v>639091</v>
      </c>
      <c r="D299">
        <v>626070</v>
      </c>
      <c r="E299">
        <v>87.9</v>
      </c>
      <c r="F299">
        <v>107.69722541874442</v>
      </c>
      <c r="G299">
        <v>107.71960958296363</v>
      </c>
      <c r="H299">
        <v>121.0314</v>
      </c>
      <c r="I299">
        <v>111729</v>
      </c>
      <c r="J299">
        <v>120921</v>
      </c>
      <c r="K299">
        <v>88</v>
      </c>
      <c r="M299">
        <v>579998.5</v>
      </c>
      <c r="O299">
        <v>89629.5</v>
      </c>
      <c r="P299">
        <v>112460.6</v>
      </c>
      <c r="R299">
        <v>1122</v>
      </c>
      <c r="S299">
        <v>1262</v>
      </c>
      <c r="T299">
        <v>22764</v>
      </c>
      <c r="U299">
        <v>24341</v>
      </c>
      <c r="V299">
        <v>3.2</v>
      </c>
      <c r="X299" s="38">
        <v>486043.7</v>
      </c>
      <c r="Y299">
        <v>547618.1</v>
      </c>
      <c r="AA299" s="38"/>
      <c r="AB299">
        <v>94.1</v>
      </c>
      <c r="AC299">
        <v>182163.9</v>
      </c>
      <c r="AD299">
        <v>231001.1</v>
      </c>
      <c r="AF299">
        <v>21988.737000000001</v>
      </c>
      <c r="AH299">
        <v>3045.431</v>
      </c>
      <c r="AI299">
        <v>2788.6039999999998</v>
      </c>
      <c r="AJ299">
        <v>179.72399999999999</v>
      </c>
      <c r="AK299">
        <v>580.22</v>
      </c>
      <c r="AL299">
        <v>72.709000000000003</v>
      </c>
      <c r="AN299">
        <v>108.17700000000001</v>
      </c>
      <c r="AO299">
        <v>105.04900000000001</v>
      </c>
      <c r="AP299">
        <v>94.391000000000005</v>
      </c>
      <c r="AQ299">
        <v>99.382000000000005</v>
      </c>
      <c r="AR299">
        <v>95.213999999999999</v>
      </c>
      <c r="AT299">
        <v>151.67400000000001</v>
      </c>
      <c r="AV299">
        <v>111.44799999999999</v>
      </c>
      <c r="AW299">
        <v>3387.1329999999998</v>
      </c>
      <c r="AX299">
        <v>3686.3820000000001</v>
      </c>
      <c r="AZ299">
        <v>233402.9</v>
      </c>
      <c r="BA299">
        <v>204897.1</v>
      </c>
      <c r="BB299">
        <v>203270.9</v>
      </c>
      <c r="BC299">
        <v>108.1</v>
      </c>
      <c r="BE299">
        <v>5612597</v>
      </c>
      <c r="BF299">
        <v>3.7333333299999998</v>
      </c>
      <c r="BG299">
        <v>104.68</v>
      </c>
      <c r="BI299">
        <v>2737017</v>
      </c>
    </row>
    <row r="300" spans="1:61" x14ac:dyDescent="0.25">
      <c r="A300">
        <v>2022</v>
      </c>
      <c r="B300" s="1">
        <v>44621</v>
      </c>
      <c r="C300">
        <v>645027</v>
      </c>
      <c r="D300">
        <v>634267</v>
      </c>
      <c r="E300">
        <v>88.7</v>
      </c>
      <c r="F300">
        <v>110.02429356859737</v>
      </c>
      <c r="G300">
        <v>109.93788819875776</v>
      </c>
      <c r="H300">
        <v>122.8246</v>
      </c>
      <c r="I300">
        <v>126039</v>
      </c>
      <c r="J300">
        <v>132015</v>
      </c>
      <c r="K300">
        <v>88.3</v>
      </c>
      <c r="M300">
        <v>578113.5</v>
      </c>
      <c r="O300">
        <v>93225.8</v>
      </c>
      <c r="P300">
        <v>122372.2</v>
      </c>
      <c r="R300">
        <v>1142</v>
      </c>
      <c r="S300">
        <v>1272</v>
      </c>
      <c r="T300">
        <v>22135</v>
      </c>
      <c r="U300">
        <v>25394</v>
      </c>
      <c r="V300">
        <v>3.3</v>
      </c>
      <c r="X300" s="38">
        <v>489254.3</v>
      </c>
      <c r="Y300">
        <v>550176.9</v>
      </c>
      <c r="AA300" s="38"/>
      <c r="AB300">
        <v>112.5</v>
      </c>
      <c r="AC300">
        <v>180236.5</v>
      </c>
      <c r="AD300">
        <v>237868</v>
      </c>
      <c r="AF300">
        <v>21932.71</v>
      </c>
      <c r="AH300">
        <v>3248.8359999999998</v>
      </c>
      <c r="AI300">
        <v>2962.9079999999999</v>
      </c>
      <c r="AJ300">
        <v>192.37</v>
      </c>
      <c r="AK300">
        <v>615.46400000000006</v>
      </c>
      <c r="AL300">
        <v>76.509</v>
      </c>
      <c r="AN300">
        <v>112.145</v>
      </c>
      <c r="AO300">
        <v>107.834</v>
      </c>
      <c r="AP300">
        <v>94.852999999999994</v>
      </c>
      <c r="AQ300">
        <v>101.081</v>
      </c>
      <c r="AR300">
        <v>97.188000000000002</v>
      </c>
      <c r="AT300">
        <v>174.89500000000001</v>
      </c>
      <c r="AV300">
        <v>113.437</v>
      </c>
      <c r="AW300">
        <v>3484.366</v>
      </c>
      <c r="AX300">
        <v>3914.3969999999999</v>
      </c>
      <c r="AZ300">
        <v>244672.1</v>
      </c>
      <c r="BA300">
        <v>200921.2</v>
      </c>
      <c r="BB300">
        <v>201809.2</v>
      </c>
      <c r="BC300">
        <v>114.2</v>
      </c>
      <c r="BE300">
        <v>5655360</v>
      </c>
      <c r="BF300">
        <v>3.6933333300000002</v>
      </c>
      <c r="BG300">
        <v>108.35</v>
      </c>
      <c r="BI300">
        <v>2776424</v>
      </c>
    </row>
    <row r="301" spans="1:61" x14ac:dyDescent="0.25">
      <c r="B301" s="1">
        <v>44713</v>
      </c>
      <c r="C301">
        <v>651417</v>
      </c>
      <c r="D301">
        <v>640421</v>
      </c>
      <c r="E301">
        <v>90.3</v>
      </c>
      <c r="F301">
        <v>111.99335123385758</v>
      </c>
      <c r="G301">
        <v>111.8899733806566</v>
      </c>
      <c r="H301">
        <v>124.7212</v>
      </c>
      <c r="I301">
        <v>133398</v>
      </c>
      <c r="J301">
        <v>135325</v>
      </c>
      <c r="K301">
        <v>90.2</v>
      </c>
      <c r="M301">
        <v>583356.1</v>
      </c>
      <c r="O301">
        <v>94649.600000000006</v>
      </c>
      <c r="P301">
        <v>138563.1</v>
      </c>
      <c r="R301">
        <v>1161</v>
      </c>
      <c r="S301">
        <v>1286</v>
      </c>
      <c r="T301">
        <v>22546</v>
      </c>
      <c r="U301">
        <v>27209</v>
      </c>
      <c r="V301">
        <v>3.3</v>
      </c>
      <c r="X301" s="38">
        <v>492926</v>
      </c>
      <c r="Y301">
        <v>555670.4</v>
      </c>
      <c r="AA301" s="38"/>
      <c r="AB301">
        <v>88.8</v>
      </c>
      <c r="AC301">
        <v>182469.5</v>
      </c>
      <c r="AD301">
        <v>264872.2</v>
      </c>
      <c r="AF301">
        <v>21967.044999999998</v>
      </c>
      <c r="AH301">
        <v>3374.607</v>
      </c>
      <c r="AI301">
        <v>3033.2829999999999</v>
      </c>
      <c r="AJ301">
        <v>181.322</v>
      </c>
      <c r="AK301">
        <v>639.41300000000001</v>
      </c>
      <c r="AL301">
        <v>80.412000000000006</v>
      </c>
      <c r="AN301">
        <v>115.324</v>
      </c>
      <c r="AO301">
        <v>108.982</v>
      </c>
      <c r="AP301">
        <v>95.230999999999995</v>
      </c>
      <c r="AQ301">
        <v>102.376</v>
      </c>
      <c r="AR301">
        <v>100.148</v>
      </c>
      <c r="AT301">
        <v>212.608</v>
      </c>
      <c r="AV301">
        <v>114.482</v>
      </c>
      <c r="AW301">
        <v>3544.7310000000002</v>
      </c>
      <c r="AX301">
        <v>4089.904</v>
      </c>
      <c r="AZ301">
        <v>264947.3</v>
      </c>
      <c r="BA301">
        <v>211028</v>
      </c>
      <c r="BB301">
        <v>210516.4</v>
      </c>
      <c r="BC301">
        <v>103.2</v>
      </c>
      <c r="BE301">
        <v>5526720</v>
      </c>
      <c r="BF301">
        <v>3.70333333</v>
      </c>
      <c r="BG301">
        <v>116.47</v>
      </c>
      <c r="BI301">
        <v>2585658</v>
      </c>
    </row>
    <row r="302" spans="1:61" x14ac:dyDescent="0.25">
      <c r="B302" s="1">
        <v>44805</v>
      </c>
      <c r="C302">
        <v>654547</v>
      </c>
      <c r="D302">
        <v>643750</v>
      </c>
      <c r="E302">
        <v>92.2</v>
      </c>
      <c r="F302">
        <v>114.05191152026597</v>
      </c>
      <c r="G302">
        <v>113.93078970718722</v>
      </c>
      <c r="H302">
        <v>127.0363</v>
      </c>
      <c r="I302">
        <v>144143</v>
      </c>
      <c r="J302">
        <v>141335</v>
      </c>
      <c r="K302">
        <v>92</v>
      </c>
      <c r="M302">
        <v>581257.30000000005</v>
      </c>
      <c r="O302">
        <v>99185.8</v>
      </c>
      <c r="P302">
        <v>154015.29999999999</v>
      </c>
      <c r="R302">
        <v>1186</v>
      </c>
      <c r="S302">
        <v>1300</v>
      </c>
      <c r="T302">
        <v>22985</v>
      </c>
      <c r="U302">
        <v>29170</v>
      </c>
      <c r="V302">
        <v>3.3</v>
      </c>
      <c r="X302" s="38">
        <v>494078.1</v>
      </c>
      <c r="Y302">
        <v>557103.5</v>
      </c>
      <c r="AA302" s="38"/>
      <c r="AB302">
        <v>105.5</v>
      </c>
      <c r="AC302">
        <v>188427.5</v>
      </c>
      <c r="AD302">
        <v>286942.40000000002</v>
      </c>
      <c r="AF302">
        <v>22125.625</v>
      </c>
      <c r="AH302">
        <v>3242.511</v>
      </c>
      <c r="AI302">
        <v>2919.3850000000002</v>
      </c>
      <c r="AJ302">
        <v>182.93</v>
      </c>
      <c r="AK302">
        <v>650.66499999999996</v>
      </c>
      <c r="AL302">
        <v>76.343000000000004</v>
      </c>
      <c r="AN302">
        <v>113.413</v>
      </c>
      <c r="AO302">
        <v>107.93</v>
      </c>
      <c r="AP302">
        <v>94.558000000000007</v>
      </c>
      <c r="AQ302">
        <v>102.629</v>
      </c>
      <c r="AR302">
        <v>100.91500000000001</v>
      </c>
      <c r="AT302">
        <v>196.35</v>
      </c>
      <c r="AV302">
        <v>116.444</v>
      </c>
      <c r="AW302">
        <v>3492.0239999999999</v>
      </c>
      <c r="AX302">
        <v>3984.6750000000002</v>
      </c>
      <c r="AZ302">
        <v>270112.8</v>
      </c>
      <c r="BA302">
        <v>220922.3</v>
      </c>
      <c r="BB302">
        <v>222594</v>
      </c>
      <c r="BC302">
        <v>106</v>
      </c>
      <c r="BE302">
        <v>5590771</v>
      </c>
      <c r="BF302">
        <v>3.66</v>
      </c>
      <c r="BG302">
        <v>119.12</v>
      </c>
      <c r="BI302">
        <v>2548887</v>
      </c>
    </row>
    <row r="303" spans="1:61" x14ac:dyDescent="0.25">
      <c r="B303" s="1">
        <v>44896</v>
      </c>
      <c r="C303">
        <v>659948</v>
      </c>
      <c r="D303">
        <v>648171</v>
      </c>
      <c r="E303">
        <v>93.4</v>
      </c>
      <c r="F303">
        <v>116.16161616161615</v>
      </c>
      <c r="G303">
        <v>116.23779946761313</v>
      </c>
      <c r="H303">
        <v>129.24199999999999</v>
      </c>
      <c r="I303">
        <v>143976</v>
      </c>
      <c r="J303">
        <v>137992</v>
      </c>
      <c r="K303">
        <v>93.4</v>
      </c>
      <c r="M303">
        <v>583951.1</v>
      </c>
      <c r="O303">
        <v>99000</v>
      </c>
      <c r="P303">
        <v>151380.9</v>
      </c>
      <c r="R303">
        <v>1203</v>
      </c>
      <c r="S303">
        <v>1314</v>
      </c>
      <c r="T303">
        <v>23355</v>
      </c>
      <c r="U303">
        <v>29865</v>
      </c>
      <c r="V303">
        <v>3.4</v>
      </c>
      <c r="X303" s="38">
        <v>492581.2</v>
      </c>
      <c r="Y303">
        <v>554877.30000000005</v>
      </c>
      <c r="AA303" s="38"/>
      <c r="AB303">
        <v>106</v>
      </c>
      <c r="AC303">
        <v>185133</v>
      </c>
      <c r="AD303">
        <v>269533.59999999998</v>
      </c>
      <c r="AF303">
        <v>22278.345000000001</v>
      </c>
      <c r="AH303">
        <v>3161.605</v>
      </c>
      <c r="AI303">
        <v>2875.8629999999998</v>
      </c>
      <c r="AJ303">
        <v>162.38999999999999</v>
      </c>
      <c r="AK303">
        <v>665.048</v>
      </c>
      <c r="AL303">
        <v>79.522999999999996</v>
      </c>
      <c r="AN303">
        <v>111.38500000000001</v>
      </c>
      <c r="AO303">
        <v>107.199</v>
      </c>
      <c r="AP303">
        <v>94.811999999999998</v>
      </c>
      <c r="AQ303">
        <v>102.65300000000001</v>
      </c>
      <c r="AR303">
        <v>101.18899999999999</v>
      </c>
      <c r="AT303">
        <v>173.078</v>
      </c>
      <c r="AV303">
        <v>115.955</v>
      </c>
      <c r="AW303">
        <v>3464.6149999999998</v>
      </c>
      <c r="AX303">
        <v>3908.3</v>
      </c>
      <c r="AZ303">
        <v>249968.2</v>
      </c>
      <c r="BA303">
        <v>212365.5</v>
      </c>
      <c r="BB303">
        <v>210065.3</v>
      </c>
      <c r="BC303">
        <v>118.1</v>
      </c>
      <c r="BE303">
        <v>5584733</v>
      </c>
      <c r="BF303">
        <v>3.6266666700000001</v>
      </c>
      <c r="BG303">
        <v>116.18</v>
      </c>
      <c r="BI303">
        <v>2777546</v>
      </c>
    </row>
    <row r="304" spans="1:61" x14ac:dyDescent="0.25">
      <c r="A304">
        <v>2023</v>
      </c>
      <c r="B304" s="1">
        <v>44986</v>
      </c>
      <c r="C304">
        <v>663102</v>
      </c>
      <c r="D304">
        <v>649745</v>
      </c>
      <c r="E304">
        <v>94.6</v>
      </c>
      <c r="F304">
        <v>117.73430507607723</v>
      </c>
      <c r="G304">
        <v>117.74622892635314</v>
      </c>
      <c r="H304">
        <v>130.7895</v>
      </c>
      <c r="I304">
        <v>143142</v>
      </c>
      <c r="J304">
        <v>142665</v>
      </c>
      <c r="K304">
        <v>94.8</v>
      </c>
      <c r="M304">
        <v>588715.80000000005</v>
      </c>
      <c r="O304">
        <v>97357.7</v>
      </c>
      <c r="P304">
        <v>141449.20000000001</v>
      </c>
      <c r="R304">
        <v>1218</v>
      </c>
      <c r="S304">
        <v>1327</v>
      </c>
      <c r="T304">
        <v>22951</v>
      </c>
      <c r="U304">
        <v>28412</v>
      </c>
      <c r="V304">
        <v>3.5</v>
      </c>
      <c r="X304" s="38">
        <v>494206.1</v>
      </c>
      <c r="Y304">
        <v>556108.30000000005</v>
      </c>
      <c r="AA304" s="38"/>
      <c r="AB304">
        <v>126.1</v>
      </c>
      <c r="AC304">
        <v>191799.4</v>
      </c>
      <c r="AD304">
        <v>253948.9</v>
      </c>
      <c r="AF304">
        <v>22439.607</v>
      </c>
      <c r="AH304">
        <v>3129.6460000000002</v>
      </c>
      <c r="AI304">
        <v>2860.2930000000001</v>
      </c>
      <c r="AJ304">
        <v>152.55699999999999</v>
      </c>
      <c r="AK304">
        <v>665.62800000000004</v>
      </c>
      <c r="AL304">
        <v>78.033000000000001</v>
      </c>
      <c r="AN304">
        <v>110.611</v>
      </c>
      <c r="AO304">
        <v>107.28700000000001</v>
      </c>
      <c r="AP304">
        <v>93.289000000000001</v>
      </c>
      <c r="AQ304">
        <v>103.761</v>
      </c>
      <c r="AR304">
        <v>101.13500000000001</v>
      </c>
      <c r="AT304">
        <v>158.28</v>
      </c>
      <c r="AV304">
        <v>116.562</v>
      </c>
      <c r="AW304">
        <v>3455.7330000000002</v>
      </c>
      <c r="AX304">
        <v>3880.433</v>
      </c>
      <c r="AZ304">
        <v>242894.7</v>
      </c>
      <c r="BA304">
        <v>209063.4</v>
      </c>
      <c r="BB304">
        <v>210177.3</v>
      </c>
      <c r="BC304">
        <v>125</v>
      </c>
      <c r="BE304">
        <v>5455947</v>
      </c>
      <c r="BF304">
        <v>3.56666667</v>
      </c>
      <c r="BG304">
        <v>112.32</v>
      </c>
      <c r="BI304">
        <v>2858110</v>
      </c>
    </row>
    <row r="305" spans="1:61" x14ac:dyDescent="0.25">
      <c r="B305" s="1">
        <v>45078</v>
      </c>
      <c r="C305">
        <v>666120</v>
      </c>
      <c r="D305">
        <v>652812</v>
      </c>
      <c r="E305">
        <v>96.2</v>
      </c>
      <c r="F305">
        <v>118.74440608617824</v>
      </c>
      <c r="G305">
        <v>118.72227151730259</v>
      </c>
      <c r="H305">
        <v>131.9271</v>
      </c>
      <c r="I305">
        <v>145133</v>
      </c>
      <c r="J305">
        <v>145884</v>
      </c>
      <c r="K305">
        <v>96.4</v>
      </c>
      <c r="M305">
        <v>589184.19999999995</v>
      </c>
      <c r="O305">
        <v>93862.7</v>
      </c>
      <c r="P305">
        <v>133283.79999999999</v>
      </c>
      <c r="R305">
        <v>1231</v>
      </c>
      <c r="S305">
        <v>1341</v>
      </c>
      <c r="T305">
        <v>22727</v>
      </c>
      <c r="U305">
        <v>27622</v>
      </c>
      <c r="V305">
        <v>3.7</v>
      </c>
      <c r="X305" s="38">
        <v>497214.1</v>
      </c>
      <c r="Y305">
        <v>559921.4</v>
      </c>
      <c r="AA305" s="38"/>
      <c r="AB305">
        <v>97.7</v>
      </c>
      <c r="AC305">
        <v>185493.9</v>
      </c>
      <c r="AD305">
        <v>247803.7</v>
      </c>
      <c r="AF305">
        <v>22580.499</v>
      </c>
      <c r="AH305">
        <v>3049.7829999999999</v>
      </c>
      <c r="AI305">
        <v>2813.3910000000001</v>
      </c>
      <c r="AJ305">
        <v>153.148</v>
      </c>
      <c r="AK305">
        <v>650.38</v>
      </c>
      <c r="AL305">
        <v>70.213999999999999</v>
      </c>
      <c r="AN305">
        <v>108.97199999999999</v>
      </c>
      <c r="AO305">
        <v>106.256</v>
      </c>
      <c r="AP305">
        <v>90.864000000000004</v>
      </c>
      <c r="AQ305">
        <v>104.154</v>
      </c>
      <c r="AR305">
        <v>102.121</v>
      </c>
      <c r="AT305">
        <v>146.774</v>
      </c>
      <c r="AV305">
        <v>117.288</v>
      </c>
      <c r="AW305">
        <v>3437.3780000000002</v>
      </c>
      <c r="AX305">
        <v>3813.6970000000001</v>
      </c>
      <c r="AZ305">
        <v>239788.1</v>
      </c>
      <c r="BA305">
        <v>215685.1</v>
      </c>
      <c r="BB305">
        <v>215359.9</v>
      </c>
      <c r="BC305">
        <v>112.4</v>
      </c>
      <c r="BE305">
        <v>5590831</v>
      </c>
      <c r="BF305">
        <v>3.5033333299999998</v>
      </c>
      <c r="BG305">
        <v>108.72</v>
      </c>
      <c r="BI305">
        <v>2641700</v>
      </c>
    </row>
    <row r="306" spans="1:61" x14ac:dyDescent="0.25">
      <c r="B306" s="1">
        <v>45170</v>
      </c>
      <c r="C306">
        <v>668806</v>
      </c>
      <c r="D306">
        <v>656045</v>
      </c>
      <c r="E306">
        <v>98.1</v>
      </c>
      <c r="F306">
        <v>120.11251758087202</v>
      </c>
      <c r="G306">
        <v>119.96450754214727</v>
      </c>
      <c r="H306">
        <v>133.5257</v>
      </c>
      <c r="I306">
        <v>150419</v>
      </c>
      <c r="J306">
        <v>149689</v>
      </c>
      <c r="K306">
        <v>98.3</v>
      </c>
      <c r="M306">
        <v>581135.4</v>
      </c>
      <c r="O306">
        <v>95193.7</v>
      </c>
      <c r="P306">
        <v>136635.29999999999</v>
      </c>
      <c r="R306">
        <v>1253</v>
      </c>
      <c r="S306">
        <v>1356</v>
      </c>
      <c r="T306">
        <v>22885</v>
      </c>
      <c r="U306">
        <v>27496</v>
      </c>
      <c r="V306">
        <v>3.9</v>
      </c>
      <c r="X306" s="38">
        <v>500277.3</v>
      </c>
      <c r="Y306">
        <v>565273.30000000005</v>
      </c>
      <c r="AA306" s="38"/>
      <c r="AB306">
        <v>108.8</v>
      </c>
      <c r="AC306">
        <v>185079.7</v>
      </c>
      <c r="AD306">
        <v>235584.1</v>
      </c>
      <c r="AF306">
        <v>22840.989000000001</v>
      </c>
      <c r="AH306">
        <v>3083.982</v>
      </c>
      <c r="AI306">
        <v>2827.2840000000001</v>
      </c>
      <c r="AJ306">
        <v>154.554</v>
      </c>
      <c r="AK306">
        <v>646.00199999999995</v>
      </c>
      <c r="AL306">
        <v>72.128</v>
      </c>
      <c r="AN306">
        <v>109.092</v>
      </c>
      <c r="AO306">
        <v>105.916</v>
      </c>
      <c r="AP306">
        <v>90.445999999999998</v>
      </c>
      <c r="AQ306">
        <v>103.889</v>
      </c>
      <c r="AR306">
        <v>100.91500000000001</v>
      </c>
      <c r="AT306">
        <v>154.321</v>
      </c>
      <c r="AV306">
        <v>117.69</v>
      </c>
      <c r="AW306">
        <v>3462.895</v>
      </c>
      <c r="AX306">
        <v>3847.616</v>
      </c>
      <c r="AZ306">
        <v>247236.5</v>
      </c>
      <c r="BA306">
        <v>223173.3</v>
      </c>
      <c r="BB306">
        <v>225093.3</v>
      </c>
      <c r="BC306">
        <v>113</v>
      </c>
      <c r="BE306">
        <v>5703758</v>
      </c>
      <c r="BF306">
        <v>3.45333333</v>
      </c>
      <c r="BG306">
        <v>109.94</v>
      </c>
      <c r="BI306">
        <v>2594600</v>
      </c>
    </row>
    <row r="307" spans="1:61" x14ac:dyDescent="0.25">
      <c r="B307" s="1">
        <v>45261</v>
      </c>
      <c r="C307">
        <v>668754</v>
      </c>
      <c r="D307">
        <v>657322</v>
      </c>
      <c r="E307">
        <v>99.8</v>
      </c>
      <c r="F307">
        <v>120.86689681626393</v>
      </c>
      <c r="G307">
        <v>120.94055013309672</v>
      </c>
      <c r="H307">
        <v>134.71449999999999</v>
      </c>
      <c r="I307">
        <v>146933</v>
      </c>
      <c r="J307">
        <v>145313</v>
      </c>
      <c r="K307">
        <v>99.7</v>
      </c>
      <c r="M307">
        <v>584209.4</v>
      </c>
      <c r="O307">
        <v>97891.3</v>
      </c>
      <c r="P307">
        <v>144059.4</v>
      </c>
      <c r="R307">
        <v>1259</v>
      </c>
      <c r="S307">
        <v>1370</v>
      </c>
      <c r="T307">
        <v>21921</v>
      </c>
      <c r="U307">
        <v>26996</v>
      </c>
      <c r="V307">
        <v>4</v>
      </c>
      <c r="X307" s="38">
        <v>503403.3</v>
      </c>
      <c r="Y307">
        <v>569404.4</v>
      </c>
      <c r="AA307" s="38"/>
      <c r="AB307">
        <v>102.9</v>
      </c>
      <c r="AC307">
        <v>189992</v>
      </c>
      <c r="AD307">
        <v>244552.9</v>
      </c>
      <c r="AF307">
        <v>23033.78</v>
      </c>
      <c r="AH307">
        <v>3106.8629999999998</v>
      </c>
      <c r="AI307">
        <v>2831.8939999999998</v>
      </c>
      <c r="AJ307">
        <v>162.68100000000001</v>
      </c>
      <c r="AK307">
        <v>651.08799999999997</v>
      </c>
      <c r="AL307">
        <v>71.194000000000003</v>
      </c>
      <c r="AN307">
        <v>109.15300000000001</v>
      </c>
      <c r="AO307">
        <v>105.411</v>
      </c>
      <c r="AP307">
        <v>89.96</v>
      </c>
      <c r="AQ307">
        <v>103.571</v>
      </c>
      <c r="AR307">
        <v>100.312</v>
      </c>
      <c r="AT307">
        <v>163.51499999999999</v>
      </c>
      <c r="AV307">
        <v>118.07299999999999</v>
      </c>
      <c r="AW307">
        <v>3508.7759999999998</v>
      </c>
      <c r="AX307">
        <v>3897.6759999999999</v>
      </c>
      <c r="AZ307">
        <v>253491.4</v>
      </c>
      <c r="BA307">
        <v>231817.7</v>
      </c>
      <c r="BB307">
        <v>228784</v>
      </c>
      <c r="BC307">
        <v>120</v>
      </c>
      <c r="BE307">
        <v>5849620</v>
      </c>
      <c r="BF307">
        <v>3.3866666699999999</v>
      </c>
      <c r="BG307">
        <v>111.1</v>
      </c>
      <c r="BI307">
        <v>2834472</v>
      </c>
    </row>
    <row r="308" spans="1:61" x14ac:dyDescent="0.25">
      <c r="A308">
        <v>2024</v>
      </c>
      <c r="B308" s="1">
        <v>45352</v>
      </c>
      <c r="C308">
        <v>670388</v>
      </c>
      <c r="D308">
        <v>659016</v>
      </c>
      <c r="E308">
        <v>100.4</v>
      </c>
      <c r="F308">
        <v>121.99207262498402</v>
      </c>
      <c r="G308">
        <v>122.00532386867791</v>
      </c>
      <c r="H308">
        <v>136.09780000000001</v>
      </c>
      <c r="I308">
        <v>152894</v>
      </c>
      <c r="J308">
        <v>154169</v>
      </c>
      <c r="K308">
        <v>100.2</v>
      </c>
      <c r="M308">
        <v>582459.5</v>
      </c>
      <c r="O308">
        <v>94551.7</v>
      </c>
      <c r="P308">
        <v>141100.70000000001</v>
      </c>
      <c r="R308">
        <v>1267</v>
      </c>
      <c r="S308">
        <v>1382</v>
      </c>
      <c r="T308">
        <v>23150</v>
      </c>
      <c r="U308">
        <v>27394</v>
      </c>
      <c r="V308">
        <v>4.4000000000000004</v>
      </c>
      <c r="X308" s="38">
        <v>509845.7</v>
      </c>
      <c r="Y308">
        <v>575171.30000000005</v>
      </c>
      <c r="AA308" s="38"/>
      <c r="AB308">
        <v>115.2</v>
      </c>
      <c r="AC308">
        <v>192620.79999999999</v>
      </c>
      <c r="AD308">
        <v>246546.4</v>
      </c>
      <c r="AF308">
        <v>23082.118999999999</v>
      </c>
      <c r="AH308">
        <v>3175.7260000000001</v>
      </c>
      <c r="AI308">
        <v>2918.6750000000002</v>
      </c>
      <c r="AJ308">
        <v>184.12299999999999</v>
      </c>
      <c r="AK308">
        <v>668.77599999999995</v>
      </c>
      <c r="AL308">
        <v>75.34</v>
      </c>
      <c r="AN308">
        <v>109.598</v>
      </c>
      <c r="AO308">
        <v>106.229</v>
      </c>
      <c r="AP308">
        <v>89.537999999999997</v>
      </c>
      <c r="AQ308">
        <v>104.069</v>
      </c>
      <c r="AR308">
        <v>98.831999999999994</v>
      </c>
      <c r="AT308">
        <v>158.02500000000001</v>
      </c>
      <c r="AV308">
        <v>119.592</v>
      </c>
      <c r="AW308">
        <v>3567.779</v>
      </c>
      <c r="AX308">
        <v>3986.5790000000002</v>
      </c>
      <c r="AZ308">
        <v>259497.3</v>
      </c>
      <c r="BA308">
        <v>231142.2</v>
      </c>
      <c r="BB308">
        <v>232422.8</v>
      </c>
      <c r="BC308">
        <v>127.8</v>
      </c>
      <c r="BE308">
        <v>5852486</v>
      </c>
      <c r="BF308">
        <v>3.39</v>
      </c>
      <c r="BG308">
        <v>110.55</v>
      </c>
      <c r="BI308">
        <v>2917809</v>
      </c>
    </row>
    <row r="309" spans="1:61" x14ac:dyDescent="0.25">
      <c r="B309" s="1">
        <v>45444</v>
      </c>
      <c r="C309">
        <v>672076</v>
      </c>
      <c r="D309">
        <v>660972</v>
      </c>
      <c r="E309">
        <v>101.8</v>
      </c>
      <c r="F309">
        <v>123.2706814985296</v>
      </c>
      <c r="G309">
        <v>123.24755989352263</v>
      </c>
      <c r="H309">
        <v>137.2912</v>
      </c>
      <c r="I309">
        <v>153549</v>
      </c>
      <c r="J309">
        <v>154475</v>
      </c>
      <c r="K309">
        <v>101.8</v>
      </c>
      <c r="M309">
        <v>582337.69999999995</v>
      </c>
      <c r="O309">
        <v>97317.4</v>
      </c>
      <c r="P309">
        <v>148317.29999999999</v>
      </c>
      <c r="R309">
        <v>1272</v>
      </c>
      <c r="S309">
        <v>1398</v>
      </c>
      <c r="T309">
        <v>22881</v>
      </c>
      <c r="U309">
        <v>27693</v>
      </c>
      <c r="V309">
        <v>4.7</v>
      </c>
      <c r="X309" s="38"/>
      <c r="Y309">
        <v>574301.69999999995</v>
      </c>
      <c r="AA309" s="38"/>
      <c r="AB309">
        <v>97.1</v>
      </c>
      <c r="AC309">
        <v>194862.4</v>
      </c>
      <c r="AD309">
        <v>262927.8</v>
      </c>
      <c r="AF309">
        <v>23286.508000000002</v>
      </c>
      <c r="AH309">
        <v>3259.942</v>
      </c>
      <c r="AI309">
        <v>2989.788</v>
      </c>
      <c r="AJ309">
        <v>214.00399999999999</v>
      </c>
      <c r="AK309">
        <v>680.10900000000004</v>
      </c>
      <c r="AL309">
        <v>82.296000000000006</v>
      </c>
      <c r="AN309">
        <v>110.102</v>
      </c>
      <c r="AO309">
        <v>106.61199999999999</v>
      </c>
      <c r="AP309">
        <v>89.347999999999999</v>
      </c>
      <c r="AQ309">
        <v>103.989</v>
      </c>
      <c r="AR309">
        <v>98.228999999999999</v>
      </c>
      <c r="AT309">
        <v>160.69399999999999</v>
      </c>
      <c r="AV309">
        <v>119.85</v>
      </c>
      <c r="AW309">
        <v>3640.2060000000001</v>
      </c>
      <c r="AX309">
        <v>4087.002</v>
      </c>
      <c r="AZ309">
        <v>260536.5</v>
      </c>
      <c r="BA309">
        <v>231136.4</v>
      </c>
      <c r="BB309">
        <v>230942.4</v>
      </c>
      <c r="BC309">
        <v>113.9</v>
      </c>
      <c r="BE309">
        <v>5886666</v>
      </c>
      <c r="BF309">
        <v>3.3833333300000001</v>
      </c>
      <c r="BG309">
        <v>111.84</v>
      </c>
      <c r="BI309">
        <v>2712644</v>
      </c>
    </row>
    <row r="310" spans="1:61" x14ac:dyDescent="0.25">
      <c r="B310" s="1">
        <v>45536</v>
      </c>
      <c r="C310">
        <v>674130</v>
      </c>
      <c r="D310">
        <v>662559</v>
      </c>
      <c r="E310">
        <v>102.6</v>
      </c>
      <c r="F310">
        <v>123.53918936197419</v>
      </c>
      <c r="G310">
        <v>123.42502218278615</v>
      </c>
      <c r="H310">
        <v>138.3587</v>
      </c>
      <c r="I310">
        <v>153872</v>
      </c>
      <c r="J310">
        <v>154811</v>
      </c>
      <c r="K310">
        <v>102.5</v>
      </c>
      <c r="M310">
        <v>586317.9</v>
      </c>
      <c r="O310">
        <v>100427.3</v>
      </c>
      <c r="P310">
        <v>149328.4</v>
      </c>
      <c r="R310">
        <v>1280</v>
      </c>
      <c r="S310">
        <v>1407</v>
      </c>
      <c r="T310">
        <v>22734</v>
      </c>
      <c r="U310">
        <v>27294</v>
      </c>
      <c r="V310">
        <v>4.9000000000000004</v>
      </c>
      <c r="X310" s="38"/>
      <c r="Y310">
        <v>574618.69999999995</v>
      </c>
      <c r="AA310" s="38"/>
      <c r="AB310">
        <v>110.4</v>
      </c>
      <c r="AC310">
        <v>196489.9</v>
      </c>
      <c r="AD310">
        <v>264454.2</v>
      </c>
      <c r="AF310">
        <v>23478.57</v>
      </c>
      <c r="AH310">
        <v>3330.8629999999998</v>
      </c>
      <c r="AI310">
        <v>3078.7060000000001</v>
      </c>
      <c r="AJ310">
        <v>245.511</v>
      </c>
      <c r="AK310">
        <v>706.13599999999997</v>
      </c>
      <c r="AL310">
        <v>87.855999999999995</v>
      </c>
      <c r="AN310">
        <v>110.137</v>
      </c>
      <c r="AO310">
        <v>106.98399999999999</v>
      </c>
      <c r="AP310">
        <v>89.361999999999995</v>
      </c>
      <c r="AQ310">
        <v>104.361</v>
      </c>
      <c r="AR310">
        <v>98.613</v>
      </c>
      <c r="AT310">
        <v>155.041</v>
      </c>
      <c r="AV310">
        <v>120.19799999999999</v>
      </c>
      <c r="AW310">
        <v>3729.2330000000002</v>
      </c>
      <c r="AX310">
        <v>4194.8109999999997</v>
      </c>
      <c r="AZ310">
        <v>263513.40000000002</v>
      </c>
      <c r="BA310">
        <v>229790.3</v>
      </c>
      <c r="BB310">
        <v>232123.1</v>
      </c>
      <c r="BC310">
        <v>112.6</v>
      </c>
      <c r="BE310">
        <v>5973396</v>
      </c>
      <c r="BF310">
        <v>3.3866666699999999</v>
      </c>
      <c r="BG310">
        <v>112.26</v>
      </c>
      <c r="BI310">
        <v>2680692</v>
      </c>
    </row>
    <row r="311" spans="1:61" x14ac:dyDescent="0.25">
      <c r="B311" s="1">
        <v>45627</v>
      </c>
      <c r="C311">
        <v>677077</v>
      </c>
      <c r="D311">
        <v>664761</v>
      </c>
      <c r="E311">
        <v>104.4</v>
      </c>
      <c r="F311">
        <v>123.78212504794786</v>
      </c>
      <c r="G311">
        <v>123.86867790594498</v>
      </c>
      <c r="H311">
        <v>139.0986</v>
      </c>
      <c r="I311">
        <v>155064</v>
      </c>
      <c r="J311">
        <v>154215</v>
      </c>
      <c r="K311">
        <v>104.8</v>
      </c>
      <c r="M311">
        <v>588359.1</v>
      </c>
      <c r="O311">
        <v>98535.9</v>
      </c>
      <c r="P311">
        <v>146603.20000000001</v>
      </c>
      <c r="R311">
        <v>1287</v>
      </c>
      <c r="S311">
        <v>1415</v>
      </c>
      <c r="T311">
        <v>23177</v>
      </c>
      <c r="U311">
        <v>27969</v>
      </c>
      <c r="V311">
        <v>5.0999999999999996</v>
      </c>
      <c r="X311" s="38"/>
      <c r="Y311">
        <v>575977</v>
      </c>
      <c r="AA311" s="38"/>
      <c r="AB311">
        <v>103.9</v>
      </c>
      <c r="AC311">
        <v>196817</v>
      </c>
      <c r="AD311">
        <v>263873.5</v>
      </c>
      <c r="AF311">
        <v>23586.542000000001</v>
      </c>
      <c r="AH311">
        <v>3302.7080000000001</v>
      </c>
      <c r="AI311">
        <v>3065.748</v>
      </c>
      <c r="AJ311">
        <v>226.03</v>
      </c>
      <c r="AK311">
        <v>703.99300000000005</v>
      </c>
      <c r="AL311">
        <v>83.971000000000004</v>
      </c>
      <c r="AN311">
        <v>110.059</v>
      </c>
      <c r="AO311">
        <v>107.38</v>
      </c>
      <c r="AP311">
        <v>90.555999999999997</v>
      </c>
      <c r="AQ311">
        <v>104.19499999999999</v>
      </c>
      <c r="AR311">
        <v>97.242999999999995</v>
      </c>
      <c r="AT311">
        <v>146.661</v>
      </c>
      <c r="AV311">
        <v>121.06399999999999</v>
      </c>
      <c r="AW311">
        <v>3727.4479999999999</v>
      </c>
      <c r="AX311">
        <v>4186.9210000000003</v>
      </c>
      <c r="AZ311">
        <v>277765.5</v>
      </c>
      <c r="BA311">
        <v>246993.5</v>
      </c>
      <c r="BB311">
        <v>243357.7</v>
      </c>
      <c r="BC311">
        <v>122.1</v>
      </c>
      <c r="BE311">
        <v>6077978</v>
      </c>
      <c r="BF311">
        <v>3.3766666700000001</v>
      </c>
      <c r="BG311">
        <v>110.67</v>
      </c>
      <c r="BI311">
        <v>2939986</v>
      </c>
    </row>
    <row r="312" spans="1:61" x14ac:dyDescent="0.25">
      <c r="A312">
        <v>2025</v>
      </c>
      <c r="B312" s="1">
        <v>45717</v>
      </c>
      <c r="C312">
        <v>678840</v>
      </c>
      <c r="D312">
        <v>666168</v>
      </c>
      <c r="E312">
        <v>105.3</v>
      </c>
      <c r="F312">
        <v>124.92008694540343</v>
      </c>
      <c r="G312">
        <v>124.93345164152618</v>
      </c>
      <c r="H312">
        <v>140.0829</v>
      </c>
      <c r="I312">
        <v>160205</v>
      </c>
      <c r="J312">
        <v>155736</v>
      </c>
      <c r="K312">
        <v>105.5</v>
      </c>
      <c r="M312">
        <v>591344</v>
      </c>
      <c r="O312">
        <v>100740.5</v>
      </c>
      <c r="P312">
        <v>150905</v>
      </c>
      <c r="R312">
        <v>1299</v>
      </c>
      <c r="S312">
        <v>1422</v>
      </c>
      <c r="T312">
        <v>23197</v>
      </c>
      <c r="U312">
        <v>29267</v>
      </c>
      <c r="V312">
        <v>5.0999999999999996</v>
      </c>
      <c r="X312" s="38"/>
      <c r="Y312">
        <v>574984.30000000005</v>
      </c>
      <c r="AA312" s="38"/>
      <c r="AB312">
        <v>120.9</v>
      </c>
      <c r="AC312">
        <v>195774.9</v>
      </c>
      <c r="AD312">
        <v>269597.5</v>
      </c>
      <c r="AF312">
        <v>23548.21</v>
      </c>
      <c r="AH312">
        <v>3681.4319999999998</v>
      </c>
      <c r="AI312">
        <v>3441.6030000000001</v>
      </c>
      <c r="AJ312">
        <v>304.09699999999998</v>
      </c>
      <c r="AK312">
        <v>722.65499999999997</v>
      </c>
      <c r="AL312">
        <v>78.831999999999994</v>
      </c>
      <c r="AN312">
        <v>110.48399999999999</v>
      </c>
      <c r="AO312">
        <v>107.43</v>
      </c>
      <c r="AP312">
        <v>89.983000000000004</v>
      </c>
      <c r="AQ312">
        <v>103.672</v>
      </c>
      <c r="AR312">
        <v>96.037000000000006</v>
      </c>
      <c r="AT312">
        <v>154.14599999999999</v>
      </c>
      <c r="AV312">
        <v>123.27200000000001</v>
      </c>
      <c r="AW312">
        <v>4040.2460000000001</v>
      </c>
      <c r="AX312">
        <v>4558.2650000000003</v>
      </c>
      <c r="AZ312">
        <v>272997</v>
      </c>
      <c r="BA312">
        <v>250014.2</v>
      </c>
      <c r="BB312">
        <v>251230.2</v>
      </c>
      <c r="BC312">
        <v>128.5</v>
      </c>
      <c r="BE312">
        <v>6133883</v>
      </c>
      <c r="BF312">
        <v>3.36</v>
      </c>
      <c r="BG312">
        <v>112.91</v>
      </c>
      <c r="BI312">
        <v>3009428</v>
      </c>
    </row>
    <row r="313" spans="1:61" x14ac:dyDescent="0.25">
      <c r="B313" s="1">
        <v>45809</v>
      </c>
      <c r="C313">
        <v>685416</v>
      </c>
      <c r="D313">
        <v>672754</v>
      </c>
      <c r="E313">
        <v>106</v>
      </c>
      <c r="F313">
        <v>125.85347142309169</v>
      </c>
      <c r="G313">
        <v>125.82076308784384</v>
      </c>
      <c r="H313">
        <v>141.018</v>
      </c>
      <c r="I313">
        <v>162462</v>
      </c>
      <c r="J313">
        <v>158925</v>
      </c>
      <c r="K313">
        <v>106.4</v>
      </c>
      <c r="M313">
        <v>592943.30000000005</v>
      </c>
      <c r="O313">
        <v>101816.3</v>
      </c>
      <c r="P313">
        <v>145313.1</v>
      </c>
      <c r="R313">
        <v>1306</v>
      </c>
      <c r="S313">
        <v>1431</v>
      </c>
      <c r="T313">
        <v>23506</v>
      </c>
      <c r="U313">
        <v>28616</v>
      </c>
      <c r="V313">
        <v>5.2</v>
      </c>
      <c r="X313" s="38"/>
      <c r="Y313">
        <v>578719.19999999995</v>
      </c>
      <c r="AA313" s="38"/>
      <c r="AB313">
        <v>96</v>
      </c>
      <c r="AC313">
        <v>201626</v>
      </c>
      <c r="AD313">
        <v>264521</v>
      </c>
      <c r="AF313">
        <v>23770.975999999999</v>
      </c>
      <c r="AH313">
        <v>3279.3090000000002</v>
      </c>
      <c r="AI313">
        <v>3072.69</v>
      </c>
      <c r="AJ313">
        <v>336.20699999999999</v>
      </c>
      <c r="AK313">
        <v>710.75099999999998</v>
      </c>
      <c r="AL313">
        <v>74.165999999999997</v>
      </c>
      <c r="AN313">
        <v>109.61499999999999</v>
      </c>
      <c r="AO313">
        <v>107.476</v>
      </c>
      <c r="AP313">
        <v>90.353999999999999</v>
      </c>
      <c r="AQ313">
        <v>104.794</v>
      </c>
      <c r="AR313">
        <v>102.34</v>
      </c>
      <c r="AT313">
        <v>135.471</v>
      </c>
      <c r="AV313">
        <v>122.376</v>
      </c>
      <c r="AW313">
        <v>3705.3159999999998</v>
      </c>
      <c r="AX313">
        <v>4167.3050000000003</v>
      </c>
      <c r="AZ313">
        <v>272204.5</v>
      </c>
      <c r="BA313">
        <v>260353.1</v>
      </c>
      <c r="BB313">
        <v>260230.8</v>
      </c>
      <c r="BC313">
        <v>113.4</v>
      </c>
      <c r="BE313">
        <v>6369625</v>
      </c>
      <c r="BF313">
        <v>3.3466666699999998</v>
      </c>
      <c r="BG313">
        <v>105.25</v>
      </c>
      <c r="BI313">
        <v>2789077</v>
      </c>
    </row>
    <row r="314" spans="1:61" x14ac:dyDescent="0.25">
      <c r="B314" s="1">
        <v>45901</v>
      </c>
      <c r="C314">
        <v>688034</v>
      </c>
      <c r="D314">
        <v>675790</v>
      </c>
      <c r="E314">
        <v>107.3</v>
      </c>
      <c r="F314">
        <v>127.51566295870096</v>
      </c>
      <c r="G314">
        <v>127.32919254658385</v>
      </c>
      <c r="H314">
        <v>142.45230000000001</v>
      </c>
      <c r="I314">
        <v>165157</v>
      </c>
      <c r="J314">
        <v>162193</v>
      </c>
      <c r="K314">
        <v>107.8</v>
      </c>
      <c r="M314">
        <v>589459.80000000005</v>
      </c>
      <c r="O314">
        <v>101647.5</v>
      </c>
      <c r="P314">
        <v>147056.79999999999</v>
      </c>
      <c r="R314">
        <v>1319</v>
      </c>
      <c r="S314">
        <v>1437</v>
      </c>
      <c r="T314">
        <v>23936</v>
      </c>
      <c r="U314">
        <v>29292</v>
      </c>
      <c r="V314">
        <v>5.3</v>
      </c>
      <c r="X314" s="38"/>
      <c r="Y314">
        <v>586599.9</v>
      </c>
      <c r="AA314" s="38"/>
      <c r="AB314">
        <v>101.8</v>
      </c>
      <c r="AC314">
        <v>204946.5</v>
      </c>
      <c r="AD314">
        <v>271025.40000000002</v>
      </c>
      <c r="AF314">
        <v>24026.833999999999</v>
      </c>
      <c r="AH314">
        <v>3222.962</v>
      </c>
      <c r="AI314">
        <v>3012.748</v>
      </c>
      <c r="AJ314">
        <v>358.28199999999998</v>
      </c>
      <c r="AK314">
        <v>698.05799999999999</v>
      </c>
      <c r="AL314">
        <v>66.483999999999995</v>
      </c>
      <c r="AN314">
        <v>109.741</v>
      </c>
      <c r="AO314">
        <v>107.658</v>
      </c>
      <c r="AP314">
        <v>91.132000000000005</v>
      </c>
      <c r="AQ314">
        <v>105.081</v>
      </c>
      <c r="AR314">
        <v>101.73699999999999</v>
      </c>
      <c r="AT314">
        <v>134.52799999999999</v>
      </c>
      <c r="AV314">
        <v>122.634</v>
      </c>
      <c r="AW314">
        <v>3664.2660000000001</v>
      </c>
      <c r="AX314">
        <v>4123.4369999999999</v>
      </c>
      <c r="AZ314">
        <v>281765.7</v>
      </c>
      <c r="BA314">
        <v>261551.7</v>
      </c>
      <c r="BB314">
        <v>264645.40000000002</v>
      </c>
      <c r="BC314">
        <v>113.5</v>
      </c>
      <c r="BE314">
        <v>6474158</v>
      </c>
      <c r="BF314">
        <v>3.34</v>
      </c>
      <c r="BG314">
        <v>102.72</v>
      </c>
      <c r="BI314">
        <v>2712849</v>
      </c>
    </row>
    <row r="315" spans="1:61" x14ac:dyDescent="0.25">
      <c r="B315" s="1">
        <v>45992</v>
      </c>
      <c r="C315">
        <v>694041</v>
      </c>
      <c r="D315">
        <v>681436</v>
      </c>
      <c r="E315">
        <v>107.8</v>
      </c>
      <c r="F315">
        <v>128.27004219409284</v>
      </c>
      <c r="G315">
        <v>128.39396628216502</v>
      </c>
      <c r="H315">
        <v>143.77610000000001</v>
      </c>
      <c r="I315">
        <v>170034</v>
      </c>
      <c r="J315">
        <v>164494</v>
      </c>
      <c r="K315">
        <v>108</v>
      </c>
      <c r="M315">
        <v>590545.80000000005</v>
      </c>
      <c r="O315">
        <v>101639.9</v>
      </c>
      <c r="P315">
        <v>151431.20000000001</v>
      </c>
      <c r="R315">
        <v>1327</v>
      </c>
      <c r="S315">
        <v>1443</v>
      </c>
      <c r="T315">
        <v>24257</v>
      </c>
      <c r="U315">
        <v>30434</v>
      </c>
      <c r="V315">
        <v>5.4</v>
      </c>
      <c r="Y315">
        <v>585964</v>
      </c>
      <c r="AB315">
        <v>110.7</v>
      </c>
      <c r="AC315">
        <v>204563.6</v>
      </c>
      <c r="AD315">
        <v>279472</v>
      </c>
      <c r="AF315">
        <v>24055.749</v>
      </c>
      <c r="AH315">
        <v>3217.4180000000001</v>
      </c>
      <c r="AI315">
        <v>3015.25</v>
      </c>
      <c r="AJ315">
        <v>435.72899999999998</v>
      </c>
      <c r="AK315">
        <v>706.28800000000001</v>
      </c>
      <c r="AL315">
        <v>87.182000000000002</v>
      </c>
      <c r="AN315">
        <v>110.21</v>
      </c>
      <c r="AO315">
        <v>108.346</v>
      </c>
      <c r="AP315">
        <v>92.203000000000003</v>
      </c>
      <c r="AQ315">
        <v>105.42400000000001</v>
      </c>
      <c r="AR315">
        <v>101.217</v>
      </c>
      <c r="AT315">
        <v>131.00399999999999</v>
      </c>
      <c r="AV315">
        <v>123.259</v>
      </c>
      <c r="AW315">
        <v>3655.4110000000001</v>
      </c>
      <c r="AX315">
        <v>4135.5810000000001</v>
      </c>
      <c r="AZ315">
        <v>297753</v>
      </c>
      <c r="BA315">
        <v>278491.40000000002</v>
      </c>
      <c r="BB315">
        <v>274189.40000000002</v>
      </c>
      <c r="BC315">
        <v>121.2</v>
      </c>
      <c r="BE315">
        <v>6895871</v>
      </c>
      <c r="BF315">
        <v>3.35</v>
      </c>
      <c r="BG315">
        <v>106.61</v>
      </c>
      <c r="BI315">
        <v>3014449</v>
      </c>
    </row>
    <row r="316" spans="1:61" x14ac:dyDescent="0.25">
      <c r="A316">
        <v>2026</v>
      </c>
      <c r="B316" s="1">
        <v>46082</v>
      </c>
      <c r="C316">
        <v>695945</v>
      </c>
      <c r="D316">
        <v>683333</v>
      </c>
      <c r="E316">
        <v>108.7</v>
      </c>
      <c r="F316">
        <v>130.03452243958574</v>
      </c>
      <c r="G316">
        <v>129.99112688553683</v>
      </c>
      <c r="H316">
        <v>144.93870000000001</v>
      </c>
      <c r="I316">
        <v>171464</v>
      </c>
      <c r="J316">
        <v>167881</v>
      </c>
      <c r="K316">
        <v>108.9</v>
      </c>
      <c r="M316">
        <v>593218.80000000005</v>
      </c>
      <c r="O316">
        <v>102065.1</v>
      </c>
      <c r="P316">
        <v>157264.1</v>
      </c>
      <c r="R316">
        <v>1339</v>
      </c>
      <c r="S316">
        <v>1450</v>
      </c>
      <c r="T316">
        <v>25282</v>
      </c>
      <c r="U316">
        <v>31525</v>
      </c>
      <c r="V316">
        <v>5.3</v>
      </c>
      <c r="Y316">
        <v>596692.80000000005</v>
      </c>
      <c r="AB316">
        <v>126.2</v>
      </c>
      <c r="AC316">
        <v>212498.7</v>
      </c>
      <c r="AD316">
        <v>297236.5</v>
      </c>
      <c r="AF316">
        <v>24180.419000000002</v>
      </c>
      <c r="AH316">
        <v>3411.5450000000001</v>
      </c>
      <c r="AI316">
        <v>3195.5540000000001</v>
      </c>
      <c r="AJ316">
        <v>556.35699999999997</v>
      </c>
      <c r="AK316">
        <v>757.98800000000006</v>
      </c>
      <c r="AL316">
        <v>111.83</v>
      </c>
      <c r="AN316">
        <v>112.447</v>
      </c>
      <c r="AO316">
        <v>110.40300000000001</v>
      </c>
      <c r="AP316">
        <v>97.021000000000001</v>
      </c>
      <c r="AQ316">
        <v>106.52800000000001</v>
      </c>
      <c r="AR316">
        <v>103.874</v>
      </c>
      <c r="AT316">
        <v>136.26599999999999</v>
      </c>
      <c r="AV316">
        <v>123.821</v>
      </c>
      <c r="AW316">
        <v>3758.8040000000001</v>
      </c>
      <c r="AX316">
        <v>4328.6589999999997</v>
      </c>
      <c r="AZ316">
        <v>315997.2</v>
      </c>
      <c r="BA316">
        <v>288363.09999999998</v>
      </c>
      <c r="BB316">
        <v>289416.59999999998</v>
      </c>
      <c r="BC316">
        <v>127.2</v>
      </c>
      <c r="BE316">
        <v>7012456</v>
      </c>
      <c r="BF316">
        <v>3.3466666699999998</v>
      </c>
      <c r="BG316">
        <v>113.24</v>
      </c>
      <c r="BI316">
        <v>3094951</v>
      </c>
    </row>
    <row r="317" spans="1:61" x14ac:dyDescent="0.25">
      <c r="B317" s="1"/>
      <c r="T317" s="57"/>
    </row>
    <row r="318" spans="1:61" x14ac:dyDescent="0.25">
      <c r="B318" s="1"/>
      <c r="T318" s="57"/>
    </row>
    <row r="319" spans="1:61" x14ac:dyDescent="0.25">
      <c r="B319" s="1"/>
    </row>
    <row r="320" spans="1:61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</sheetData>
  <conditionalFormatting sqref="C4:C316">
    <cfRule type="cellIs" dxfId="136" priority="820" stopIfTrue="1" operator="lessThan">
      <formula>0</formula>
    </cfRule>
    <cfRule type="cellIs" dxfId="135" priority="821" stopIfTrue="1" operator="greaterThanOrEqual">
      <formula>0</formula>
    </cfRule>
  </conditionalFormatting>
  <conditionalFormatting sqref="C149 C153 C199:C201 C203:C206 C220 C235 C246 C250 C255 C257:C316">
    <cfRule type="expression" dxfId="134" priority="819" stopIfTrue="1">
      <formula>TRUE()</formula>
    </cfRule>
  </conditionalFormatting>
  <conditionalFormatting sqref="C4:H316">
    <cfRule type="cellIs" dxfId="133" priority="1" operator="lessThan">
      <formula>0</formula>
    </cfRule>
    <cfRule type="cellIs" dxfId="132" priority="2" operator="greaterThanOrEqual">
      <formula>0</formula>
    </cfRule>
  </conditionalFormatting>
  <conditionalFormatting sqref="D4:D316">
    <cfRule type="cellIs" dxfId="131" priority="825" stopIfTrue="1" operator="lessThan">
      <formula>0</formula>
    </cfRule>
    <cfRule type="cellIs" dxfId="130" priority="826" stopIfTrue="1" operator="greaterThanOrEqual">
      <formula>0</formula>
    </cfRule>
  </conditionalFormatting>
  <conditionalFormatting sqref="D273 D275 D277:D316">
    <cfRule type="expression" dxfId="129" priority="824" stopIfTrue="1">
      <formula>TRUE()</formula>
    </cfRule>
  </conditionalFormatting>
  <conditionalFormatting sqref="E4:E316">
    <cfRule type="cellIs" dxfId="128" priority="830" stopIfTrue="1" operator="lessThan">
      <formula>0</formula>
    </cfRule>
    <cfRule type="cellIs" dxfId="127" priority="831" stopIfTrue="1" operator="greaterThanOrEqual">
      <formula>0</formula>
    </cfRule>
  </conditionalFormatting>
  <conditionalFormatting sqref="E233 E235 E259 E280 E295:E296 E300 E306 E308:E316">
    <cfRule type="expression" dxfId="126" priority="829" stopIfTrue="1">
      <formula>TRUE()</formula>
    </cfRule>
  </conditionalFormatting>
  <conditionalFormatting sqref="F4:H316">
    <cfRule type="cellIs" dxfId="125" priority="3" stopIfTrue="1" operator="lessThan">
      <formula>0</formula>
    </cfRule>
    <cfRule type="cellIs" dxfId="124" priority="4" stopIfTrue="1" operator="greaterThanOrEqual">
      <formula>0</formula>
    </cfRule>
  </conditionalFormatting>
  <conditionalFormatting sqref="I4:I316">
    <cfRule type="cellIs" dxfId="123" priority="835" stopIfTrue="1" operator="lessThan">
      <formula>0</formula>
    </cfRule>
    <cfRule type="cellIs" dxfId="122" priority="836" stopIfTrue="1" operator="greaterThanOrEqual">
      <formula>0</formula>
    </cfRule>
  </conditionalFormatting>
  <conditionalFormatting sqref="I259:I260 I262:I264 I266:I268 I270:I273 I275:I316">
    <cfRule type="expression" dxfId="121" priority="834" stopIfTrue="1">
      <formula>TRUE()</formula>
    </cfRule>
  </conditionalFormatting>
  <conditionalFormatting sqref="I4:J316">
    <cfRule type="cellIs" dxfId="120" priority="833" operator="greaterThanOrEqual">
      <formula>0</formula>
    </cfRule>
    <cfRule type="cellIs" dxfId="119" priority="832" operator="lessThan">
      <formula>0</formula>
    </cfRule>
  </conditionalFormatting>
  <conditionalFormatting sqref="J4:J316">
    <cfRule type="cellIs" dxfId="118" priority="841" stopIfTrue="1" operator="greaterThanOrEqual">
      <formula>0</formula>
    </cfRule>
    <cfRule type="cellIs" dxfId="117" priority="840" stopIfTrue="1" operator="lessThan">
      <formula>0</formula>
    </cfRule>
  </conditionalFormatting>
  <conditionalFormatting sqref="J264 J266 J269:J270 J272 J274:J282 J284:J316">
    <cfRule type="expression" dxfId="116" priority="839" stopIfTrue="1">
      <formula>TRUE()</formula>
    </cfRule>
  </conditionalFormatting>
  <conditionalFormatting sqref="K4:K316">
    <cfRule type="cellIs" dxfId="115" priority="842" operator="lessThan">
      <formula>0</formula>
    </cfRule>
    <cfRule type="cellIs" dxfId="114" priority="843" operator="greaterThanOrEqual">
      <formula>0</formula>
    </cfRule>
    <cfRule type="cellIs" dxfId="113" priority="845" stopIfTrue="1" operator="lessThan">
      <formula>0</formula>
    </cfRule>
    <cfRule type="cellIs" dxfId="112" priority="846" stopIfTrue="1" operator="greaterThanOrEqual">
      <formula>0</formula>
    </cfRule>
  </conditionalFormatting>
  <conditionalFormatting sqref="K256 K267 K288 K296 K313:K316">
    <cfRule type="expression" dxfId="111" priority="844" stopIfTrue="1">
      <formula>TRUE()</formula>
    </cfRule>
  </conditionalFormatting>
  <conditionalFormatting sqref="L4:L314 N4:N314 Q4:Q314 W4:X314 Z4:AA314 AE4:AE314 AG4:AG314 AM4:AM314 AS4:AS314 AU4:AU314 AY4:AY314">
    <cfRule type="cellIs" dxfId="110" priority="374" operator="lessThan">
      <formula>0</formula>
    </cfRule>
    <cfRule type="cellIs" dxfId="109" priority="375" operator="greaterThanOrEqual">
      <formula>0</formula>
    </cfRule>
    <cfRule type="cellIs" dxfId="108" priority="378" stopIfTrue="1" operator="greaterThanOrEqual">
      <formula>0</formula>
    </cfRule>
    <cfRule type="cellIs" dxfId="107" priority="377" stopIfTrue="1" operator="lessThan">
      <formula>0</formula>
    </cfRule>
  </conditionalFormatting>
  <conditionalFormatting sqref="M4:M316">
    <cfRule type="cellIs" dxfId="106" priority="847" operator="lessThan">
      <formula>0</formula>
    </cfRule>
    <cfRule type="cellIs" dxfId="105" priority="848" operator="greaterThanOrEqual">
      <formula>0</formula>
    </cfRule>
    <cfRule type="cellIs" dxfId="104" priority="849" stopIfTrue="1" operator="lessThan">
      <formula>0</formula>
    </cfRule>
    <cfRule type="cellIs" dxfId="103" priority="850" stopIfTrue="1" operator="greaterThanOrEqual">
      <formula>0</formula>
    </cfRule>
  </conditionalFormatting>
  <conditionalFormatting sqref="O4:P316">
    <cfRule type="cellIs" dxfId="102" priority="851" operator="lessThan">
      <formula>0</formula>
    </cfRule>
    <cfRule type="cellIs" dxfId="101" priority="852" operator="greaterThanOrEqual">
      <formula>0</formula>
    </cfRule>
    <cfRule type="cellIs" dxfId="100" priority="853" stopIfTrue="1" operator="lessThan">
      <formula>0</formula>
    </cfRule>
    <cfRule type="cellIs" dxfId="99" priority="854" stopIfTrue="1" operator="greaterThanOrEqual">
      <formula>0</formula>
    </cfRule>
  </conditionalFormatting>
  <conditionalFormatting sqref="R4:V316">
    <cfRule type="cellIs" dxfId="98" priority="859" operator="lessThan">
      <formula>0</formula>
    </cfRule>
    <cfRule type="cellIs" dxfId="97" priority="860" operator="greaterThanOrEqual">
      <formula>0</formula>
    </cfRule>
    <cfRule type="cellIs" dxfId="96" priority="862" stopIfTrue="1" operator="lessThan">
      <formula>0</formula>
    </cfRule>
    <cfRule type="cellIs" dxfId="95" priority="863" stopIfTrue="1" operator="greaterThanOrEqual">
      <formula>0</formula>
    </cfRule>
  </conditionalFormatting>
  <conditionalFormatting sqref="T285:T286 U286 T288 U290:U291 T290:T316 U293 U295:U296 U299:U300 U302:U316">
    <cfRule type="expression" dxfId="94" priority="861" stopIfTrue="1">
      <formula>TRUE()</formula>
    </cfRule>
  </conditionalFormatting>
  <conditionalFormatting sqref="Y4:Y316">
    <cfRule type="cellIs" dxfId="93" priority="864" operator="lessThan">
      <formula>0</formula>
    </cfRule>
    <cfRule type="cellIs" dxfId="92" priority="865" operator="greaterThanOrEqual">
      <formula>0</formula>
    </cfRule>
    <cfRule type="cellIs" dxfId="91" priority="867" stopIfTrue="1" operator="lessThan">
      <formula>0</formula>
    </cfRule>
    <cfRule type="cellIs" dxfId="90" priority="868" stopIfTrue="1" operator="greaterThanOrEqual">
      <formula>0</formula>
    </cfRule>
  </conditionalFormatting>
  <conditionalFormatting sqref="Y280:Y316">
    <cfRule type="expression" dxfId="89" priority="866" stopIfTrue="1">
      <formula>TRUE()</formula>
    </cfRule>
  </conditionalFormatting>
  <conditionalFormatting sqref="AB4:AD316">
    <cfRule type="cellIs" dxfId="88" priority="869" operator="lessThan">
      <formula>0</formula>
    </cfRule>
    <cfRule type="cellIs" dxfId="87" priority="870" operator="greaterThanOrEqual">
      <formula>0</formula>
    </cfRule>
    <cfRule type="cellIs" dxfId="86" priority="872" stopIfTrue="1" operator="lessThan">
      <formula>0</formula>
    </cfRule>
    <cfRule type="cellIs" dxfId="85" priority="873" stopIfTrue="1" operator="greaterThanOrEqual">
      <formula>0</formula>
    </cfRule>
  </conditionalFormatting>
  <conditionalFormatting sqref="AC280:AD316 AB308:AB311 AB313:AB316">
    <cfRule type="expression" dxfId="84" priority="871" stopIfTrue="1">
      <formula>TRUE()</formula>
    </cfRule>
  </conditionalFormatting>
  <conditionalFormatting sqref="AF4:AF316">
    <cfRule type="cellIs" dxfId="83" priority="874" operator="lessThan">
      <formula>0</formula>
    </cfRule>
    <cfRule type="cellIs" dxfId="82" priority="875" operator="greaterThanOrEqual">
      <formula>0</formula>
    </cfRule>
    <cfRule type="cellIs" dxfId="81" priority="877" stopIfTrue="1" operator="lessThan">
      <formula>0</formula>
    </cfRule>
    <cfRule type="cellIs" dxfId="80" priority="878" stopIfTrue="1" operator="greaterThanOrEqual">
      <formula>0</formula>
    </cfRule>
  </conditionalFormatting>
  <conditionalFormatting sqref="AF316">
    <cfRule type="expression" dxfId="79" priority="876" stopIfTrue="1">
      <formula>TRUE()</formula>
    </cfRule>
  </conditionalFormatting>
  <conditionalFormatting sqref="AH4:AL316">
    <cfRule type="cellIs" dxfId="78" priority="879" operator="lessThan">
      <formula>0</formula>
    </cfRule>
    <cfRule type="cellIs" dxfId="77" priority="880" operator="greaterThanOrEqual">
      <formula>0</formula>
    </cfRule>
    <cfRule type="cellIs" dxfId="76" priority="882" stopIfTrue="1" operator="lessThan">
      <formula>0</formula>
    </cfRule>
    <cfRule type="cellIs" dxfId="75" priority="883" stopIfTrue="1" operator="greaterThanOrEqual">
      <formula>0</formula>
    </cfRule>
  </conditionalFormatting>
  <conditionalFormatting sqref="AH316:AL316">
    <cfRule type="expression" dxfId="74" priority="881" stopIfTrue="1">
      <formula>TRUE()</formula>
    </cfRule>
  </conditionalFormatting>
  <conditionalFormatting sqref="AN4:AR316">
    <cfRule type="cellIs" dxfId="73" priority="884" operator="lessThan">
      <formula>0</formula>
    </cfRule>
    <cfRule type="cellIs" dxfId="72" priority="885" operator="greaterThanOrEqual">
      <formula>0</formula>
    </cfRule>
    <cfRule type="cellIs" dxfId="71" priority="887" stopIfTrue="1" operator="lessThan">
      <formula>0</formula>
    </cfRule>
    <cfRule type="cellIs" dxfId="70" priority="888" stopIfTrue="1" operator="greaterThanOrEqual">
      <formula>0</formula>
    </cfRule>
  </conditionalFormatting>
  <conditionalFormatting sqref="AN316:AR316">
    <cfRule type="expression" dxfId="69" priority="886" stopIfTrue="1">
      <formula>TRUE()</formula>
    </cfRule>
  </conditionalFormatting>
  <conditionalFormatting sqref="AT4:AT316">
    <cfRule type="cellIs" dxfId="68" priority="889" operator="lessThan">
      <formula>0</formula>
    </cfRule>
    <cfRule type="cellIs" dxfId="67" priority="890" operator="greaterThanOrEqual">
      <formula>0</formula>
    </cfRule>
    <cfRule type="cellIs" dxfId="66" priority="892" stopIfTrue="1" operator="lessThan">
      <formula>0</formula>
    </cfRule>
    <cfRule type="cellIs" dxfId="65" priority="893" stopIfTrue="1" operator="greaterThanOrEqual">
      <formula>0</formula>
    </cfRule>
  </conditionalFormatting>
  <conditionalFormatting sqref="AT316">
    <cfRule type="expression" dxfId="64" priority="891" stopIfTrue="1">
      <formula>TRUE()</formula>
    </cfRule>
  </conditionalFormatting>
  <conditionalFormatting sqref="AV285 AV297 AV300:AV301 AV303:AV316 AW316:AX316">
    <cfRule type="expression" dxfId="63" priority="896" stopIfTrue="1">
      <formula>TRUE()</formula>
    </cfRule>
  </conditionalFormatting>
  <conditionalFormatting sqref="AV4:AX316">
    <cfRule type="cellIs" dxfId="62" priority="895" operator="greaterThanOrEqual">
      <formula>0</formula>
    </cfRule>
    <cfRule type="cellIs" dxfId="61" priority="894" operator="lessThan">
      <formula>0</formula>
    </cfRule>
    <cfRule type="cellIs" dxfId="60" priority="897" stopIfTrue="1" operator="lessThan">
      <formula>0</formula>
    </cfRule>
    <cfRule type="cellIs" dxfId="59" priority="898" stopIfTrue="1" operator="greaterThanOrEqual">
      <formula>0</formula>
    </cfRule>
  </conditionalFormatting>
  <conditionalFormatting sqref="AZ4:BC316">
    <cfRule type="cellIs" dxfId="58" priority="899" operator="lessThan">
      <formula>0</formula>
    </cfRule>
    <cfRule type="cellIs" dxfId="57" priority="900" operator="greaterThanOrEqual">
      <formula>0</formula>
    </cfRule>
    <cfRule type="cellIs" dxfId="56" priority="902" stopIfTrue="1" operator="lessThan">
      <formula>0</formula>
    </cfRule>
    <cfRule type="cellIs" dxfId="55" priority="903" stopIfTrue="1" operator="greaterThanOrEqual">
      <formula>0</formula>
    </cfRule>
  </conditionalFormatting>
  <conditionalFormatting sqref="AZ316:BC316">
    <cfRule type="expression" dxfId="54" priority="901" stopIfTrue="1">
      <formula>TRUE()</formula>
    </cfRule>
  </conditionalFormatting>
  <conditionalFormatting sqref="BE312:BE316">
    <cfRule type="expression" dxfId="53" priority="906" stopIfTrue="1">
      <formula>TRUE()</formula>
    </cfRule>
  </conditionalFormatting>
  <conditionalFormatting sqref="BE4:BF316">
    <cfRule type="cellIs" dxfId="52" priority="907" stopIfTrue="1" operator="lessThan">
      <formula>0</formula>
    </cfRule>
    <cfRule type="cellIs" dxfId="51" priority="908" stopIfTrue="1" operator="greaterThanOrEqual">
      <formula>0</formula>
    </cfRule>
  </conditionalFormatting>
  <conditionalFormatting sqref="BE4:BG316">
    <cfRule type="cellIs" dxfId="50" priority="904" operator="lessThan">
      <formula>0</formula>
    </cfRule>
    <cfRule type="cellIs" dxfId="49" priority="905" operator="greaterThanOrEqual">
      <formula>0</formula>
    </cfRule>
  </conditionalFormatting>
  <conditionalFormatting sqref="BG4:BG316">
    <cfRule type="cellIs" dxfId="48" priority="916" stopIfTrue="1" operator="lessThan">
      <formula>0</formula>
    </cfRule>
    <cfRule type="cellIs" dxfId="47" priority="917" stopIfTrue="1" operator="greaterThanOrEqual">
      <formula>0</formula>
    </cfRule>
  </conditionalFormatting>
  <conditionalFormatting sqref="BG315:BG316">
    <cfRule type="expression" dxfId="46" priority="915" stopIfTrue="1">
      <formula>TRUE()</formula>
    </cfRule>
  </conditionalFormatting>
  <conditionalFormatting sqref="BI4:BI316">
    <cfRule type="cellIs" dxfId="45" priority="918" operator="lessThan">
      <formula>0</formula>
    </cfRule>
    <cfRule type="cellIs" dxfId="44" priority="919" operator="greaterThanOrEqual">
      <formula>0</formula>
    </cfRule>
    <cfRule type="cellIs" dxfId="43" priority="921" stopIfTrue="1" operator="lessThan">
      <formula>0</formula>
    </cfRule>
    <cfRule type="cellIs" dxfId="42" priority="922" stopIfTrue="1" operator="greaterThanOrEqual">
      <formula>0</formula>
    </cfRule>
  </conditionalFormatting>
  <conditionalFormatting sqref="BI315:BI316">
    <cfRule type="expression" dxfId="41" priority="920" stopIfTrue="1">
      <formula>TRUE()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9215-ADDE-40D5-889C-ABB7FEB21C2F}">
  <dimension ref="A1:R949"/>
  <sheetViews>
    <sheetView workbookViewId="0">
      <pane xSplit="2" ySplit="3" topLeftCell="C931" activePane="bottomRight" state="frozen"/>
      <selection pane="topRight" activeCell="C1" sqref="C1"/>
      <selection pane="bottomLeft" activeCell="A3" sqref="A3"/>
      <selection pane="bottomRight" activeCell="H944" sqref="H944"/>
    </sheetView>
  </sheetViews>
  <sheetFormatPr defaultRowHeight="15" x14ac:dyDescent="0.25"/>
  <cols>
    <col min="2" max="2" width="9.42578125" bestFit="1" customWidth="1"/>
    <col min="3" max="3" width="14.85546875" bestFit="1" customWidth="1"/>
    <col min="4" max="4" width="10.140625" customWidth="1"/>
    <col min="5" max="5" width="16.5703125" customWidth="1"/>
    <col min="6" max="6" width="12.5703125" customWidth="1"/>
    <col min="7" max="7" width="12.7109375" bestFit="1" customWidth="1"/>
    <col min="11" max="11" width="10" bestFit="1" customWidth="1"/>
  </cols>
  <sheetData>
    <row r="1" spans="1:18" s="4" customFormat="1" ht="30" x14ac:dyDescent="0.25">
      <c r="C1" s="34" t="s">
        <v>1</v>
      </c>
      <c r="D1" s="34"/>
      <c r="E1" s="34" t="s">
        <v>24</v>
      </c>
      <c r="F1" s="34"/>
      <c r="G1" s="34" t="s">
        <v>32</v>
      </c>
      <c r="H1" s="34"/>
      <c r="I1" s="34"/>
      <c r="J1" s="34" t="s">
        <v>48</v>
      </c>
      <c r="M1" s="34" t="s">
        <v>146</v>
      </c>
      <c r="Q1" s="34" t="s">
        <v>197</v>
      </c>
    </row>
    <row r="2" spans="1:18" s="4" customFormat="1" ht="120" x14ac:dyDescent="0.25">
      <c r="C2" s="70" t="str">
        <f>_xll.CEIC.Link("c129f249-dc89-4599-a62a-d354b1877a9e", "Series", "Unemployment Rate: Monthly: sa: Australia")</f>
        <v>Unemployment Rate: Monthly: sa: Australia</v>
      </c>
      <c r="D2" s="6"/>
      <c r="E2" s="6" t="s">
        <v>91</v>
      </c>
      <c r="G2" s="4" t="s">
        <v>92</v>
      </c>
      <c r="H2" s="4" t="s">
        <v>93</v>
      </c>
      <c r="J2" s="4" t="s">
        <v>110</v>
      </c>
      <c r="K2" s="4" t="s">
        <v>28</v>
      </c>
      <c r="M2" s="69" t="str">
        <f>_xll.CEIC.Link("ea131218-bb06-4e5d-9f7f-ee7c6ad9a92e", "Series", "Consumer Price Index: Seasonally Adjusted")</f>
        <v>Consumer Price Index: Seasonally Adjusted</v>
      </c>
      <c r="N2" s="69" t="str">
        <f>_xll.CEIC.Link("f3f1afd8-7e0b-4e66-bcdc-ee7d884dbe2a", "Series", "Unit Output Labor Cost Index: Industry (ID)")</f>
        <v>Unit Output Labor Cost Index: Industry (ID)</v>
      </c>
      <c r="O2" s="69" t="str">
        <f>_xll.CEIC.Link("993ca365-589c-4708-81cc-64bd9ddf66ce", "Series", "Policy Rate: Month End: Discount Rate")</f>
        <v>Policy Rate: Month End: Discount Rate</v>
      </c>
      <c r="P2" s="6"/>
      <c r="Q2" s="69" t="str">
        <f>_xll.CEIC.Link("feac2130-cfdd-45b8-8d57-2d7cf9b8a97d", "Series", "SPF: CPI Combined: Headline: Current Fiscal Year: Mean")</f>
        <v>SPF: CPI Combined: Headline: Current Fiscal Year: Mean</v>
      </c>
      <c r="R2" s="6"/>
    </row>
    <row r="3" spans="1:18" s="4" customFormat="1" ht="75" x14ac:dyDescent="0.25">
      <c r="B3" s="4" t="s">
        <v>0</v>
      </c>
      <c r="C3" s="4">
        <v>450248027</v>
      </c>
      <c r="E3" s="4" t="s">
        <v>25</v>
      </c>
      <c r="G3" s="4">
        <v>456107507</v>
      </c>
      <c r="H3" s="4" t="s">
        <v>37</v>
      </c>
      <c r="J3" s="4" t="s">
        <v>111</v>
      </c>
      <c r="K3" s="4">
        <v>224917301</v>
      </c>
      <c r="M3" s="7" t="s">
        <v>150</v>
      </c>
      <c r="N3" s="7" t="s">
        <v>151</v>
      </c>
      <c r="O3" s="7" t="s">
        <v>148</v>
      </c>
      <c r="Q3" s="7" t="s">
        <v>201</v>
      </c>
    </row>
    <row r="4" spans="1:18" x14ac:dyDescent="0.25">
      <c r="A4">
        <v>1948</v>
      </c>
      <c r="B4" s="1">
        <v>17533</v>
      </c>
      <c r="Q4" t="s">
        <v>198</v>
      </c>
    </row>
    <row r="5" spans="1:18" x14ac:dyDescent="0.25">
      <c r="B5" s="1">
        <v>17564</v>
      </c>
      <c r="Q5">
        <v>4.3</v>
      </c>
    </row>
    <row r="6" spans="1:18" x14ac:dyDescent="0.25">
      <c r="B6" s="1">
        <v>17593</v>
      </c>
    </row>
    <row r="7" spans="1:18" x14ac:dyDescent="0.25">
      <c r="B7" s="1">
        <v>17624</v>
      </c>
      <c r="Q7">
        <v>3.4</v>
      </c>
    </row>
    <row r="8" spans="1:18" x14ac:dyDescent="0.25">
      <c r="B8" s="1">
        <v>17654</v>
      </c>
    </row>
    <row r="9" spans="1:18" x14ac:dyDescent="0.25">
      <c r="B9" s="1">
        <v>17685</v>
      </c>
      <c r="Q9">
        <v>3.6</v>
      </c>
    </row>
    <row r="10" spans="1:18" x14ac:dyDescent="0.25">
      <c r="B10" s="1">
        <v>17715</v>
      </c>
    </row>
    <row r="11" spans="1:18" x14ac:dyDescent="0.25">
      <c r="B11" s="1">
        <v>17746</v>
      </c>
      <c r="Q11">
        <v>3.5</v>
      </c>
    </row>
    <row r="12" spans="1:18" x14ac:dyDescent="0.25">
      <c r="B12" s="1">
        <v>17777</v>
      </c>
    </row>
    <row r="13" spans="1:18" x14ac:dyDescent="0.25">
      <c r="B13" s="1">
        <v>17807</v>
      </c>
      <c r="Q13">
        <v>3.8</v>
      </c>
    </row>
    <row r="14" spans="1:18" x14ac:dyDescent="0.25">
      <c r="B14" s="1">
        <v>17838</v>
      </c>
    </row>
    <row r="15" spans="1:18" x14ac:dyDescent="0.25">
      <c r="B15" s="1">
        <v>17868</v>
      </c>
      <c r="Q15">
        <v>3.7</v>
      </c>
    </row>
    <row r="16" spans="1:18" x14ac:dyDescent="0.25">
      <c r="A16">
        <v>1949</v>
      </c>
      <c r="B16" s="1">
        <v>17899</v>
      </c>
    </row>
    <row r="17" spans="1:17" x14ac:dyDescent="0.25">
      <c r="B17" s="1">
        <v>17930</v>
      </c>
      <c r="Q17">
        <v>4.7</v>
      </c>
    </row>
    <row r="18" spans="1:17" x14ac:dyDescent="0.25">
      <c r="B18" s="1">
        <v>17958</v>
      </c>
    </row>
    <row r="19" spans="1:17" x14ac:dyDescent="0.25">
      <c r="B19" s="1">
        <v>17989</v>
      </c>
      <c r="Q19">
        <v>4.7</v>
      </c>
    </row>
    <row r="20" spans="1:17" x14ac:dyDescent="0.25">
      <c r="B20" s="1">
        <v>18019</v>
      </c>
    </row>
    <row r="21" spans="1:17" x14ac:dyDescent="0.25">
      <c r="B21" s="1">
        <v>18050</v>
      </c>
      <c r="Q21">
        <v>4.5</v>
      </c>
    </row>
    <row r="22" spans="1:17" x14ac:dyDescent="0.25">
      <c r="B22" s="1">
        <v>18080</v>
      </c>
    </row>
    <row r="23" spans="1:17" x14ac:dyDescent="0.25">
      <c r="B23" s="1">
        <v>18111</v>
      </c>
      <c r="Q23">
        <v>4.0999999999999996</v>
      </c>
    </row>
    <row r="24" spans="1:17" x14ac:dyDescent="0.25">
      <c r="B24" s="1">
        <v>18142</v>
      </c>
    </row>
    <row r="25" spans="1:17" x14ac:dyDescent="0.25">
      <c r="B25" s="1">
        <v>18172</v>
      </c>
      <c r="Q25">
        <v>3.6</v>
      </c>
    </row>
    <row r="26" spans="1:17" x14ac:dyDescent="0.25">
      <c r="B26" s="1">
        <v>18203</v>
      </c>
    </row>
    <row r="27" spans="1:17" x14ac:dyDescent="0.25">
      <c r="B27" s="1">
        <v>18233</v>
      </c>
      <c r="Q27">
        <v>3.5</v>
      </c>
    </row>
    <row r="28" spans="1:17" x14ac:dyDescent="0.25">
      <c r="A28">
        <v>1950</v>
      </c>
      <c r="B28" s="1">
        <v>18264</v>
      </c>
    </row>
    <row r="29" spans="1:17" x14ac:dyDescent="0.25">
      <c r="B29" s="1">
        <v>18295</v>
      </c>
      <c r="Q29">
        <v>3.8</v>
      </c>
    </row>
    <row r="30" spans="1:17" x14ac:dyDescent="0.25">
      <c r="B30" s="1">
        <v>18323</v>
      </c>
    </row>
    <row r="31" spans="1:17" x14ac:dyDescent="0.25">
      <c r="B31" s="1">
        <v>18354</v>
      </c>
      <c r="Q31">
        <v>3.6</v>
      </c>
    </row>
    <row r="32" spans="1:17" x14ac:dyDescent="0.25">
      <c r="B32" s="1">
        <v>18384</v>
      </c>
    </row>
    <row r="33" spans="1:17" x14ac:dyDescent="0.25">
      <c r="B33" s="1">
        <v>18415</v>
      </c>
      <c r="Q33">
        <v>3.6</v>
      </c>
    </row>
    <row r="34" spans="1:17" x14ac:dyDescent="0.25">
      <c r="B34" s="1">
        <v>18445</v>
      </c>
    </row>
    <row r="35" spans="1:17" x14ac:dyDescent="0.25">
      <c r="B35" s="1">
        <v>18476</v>
      </c>
      <c r="Q35">
        <v>3.9</v>
      </c>
    </row>
    <row r="36" spans="1:17" x14ac:dyDescent="0.25">
      <c r="B36" s="1">
        <v>18507</v>
      </c>
    </row>
    <row r="37" spans="1:17" x14ac:dyDescent="0.25">
      <c r="B37" s="1">
        <v>18537</v>
      </c>
      <c r="Q37">
        <v>4.5999999999999996</v>
      </c>
    </row>
    <row r="38" spans="1:17" x14ac:dyDescent="0.25">
      <c r="B38" s="1">
        <v>18568</v>
      </c>
    </row>
    <row r="39" spans="1:17" x14ac:dyDescent="0.25">
      <c r="B39" s="1">
        <v>18598</v>
      </c>
      <c r="Q39">
        <v>4.8</v>
      </c>
    </row>
    <row r="40" spans="1:17" x14ac:dyDescent="0.25">
      <c r="A40">
        <v>1951</v>
      </c>
      <c r="B40" s="1">
        <v>18629</v>
      </c>
    </row>
    <row r="41" spans="1:17" x14ac:dyDescent="0.25">
      <c r="B41" s="1">
        <v>18660</v>
      </c>
      <c r="Q41">
        <v>4.0999999999999996</v>
      </c>
    </row>
    <row r="42" spans="1:17" x14ac:dyDescent="0.25">
      <c r="B42" s="1">
        <v>18688</v>
      </c>
    </row>
    <row r="43" spans="1:17" x14ac:dyDescent="0.25">
      <c r="B43" s="1">
        <v>18719</v>
      </c>
      <c r="Q43">
        <v>4.5</v>
      </c>
    </row>
    <row r="44" spans="1:17" x14ac:dyDescent="0.25">
      <c r="B44" s="1">
        <v>18749</v>
      </c>
    </row>
    <row r="45" spans="1:17" x14ac:dyDescent="0.25">
      <c r="B45" s="1">
        <v>18780</v>
      </c>
      <c r="Q45">
        <v>5.5</v>
      </c>
    </row>
    <row r="46" spans="1:17" x14ac:dyDescent="0.25">
      <c r="B46" s="1">
        <v>18810</v>
      </c>
    </row>
    <row r="47" spans="1:17" x14ac:dyDescent="0.25">
      <c r="B47" s="1">
        <v>18841</v>
      </c>
      <c r="Q47">
        <v>6.3</v>
      </c>
    </row>
    <row r="48" spans="1:17" x14ac:dyDescent="0.25">
      <c r="B48" s="1">
        <v>18872</v>
      </c>
    </row>
    <row r="49" spans="1:17" x14ac:dyDescent="0.25">
      <c r="B49" s="1">
        <v>18902</v>
      </c>
      <c r="Q49">
        <v>6.2</v>
      </c>
    </row>
    <row r="50" spans="1:17" x14ac:dyDescent="0.25">
      <c r="B50" s="1">
        <v>18933</v>
      </c>
    </row>
    <row r="51" spans="1:17" x14ac:dyDescent="0.25">
      <c r="B51" s="1">
        <v>18963</v>
      </c>
      <c r="Q51">
        <v>6.2</v>
      </c>
    </row>
    <row r="52" spans="1:17" x14ac:dyDescent="0.25">
      <c r="A52">
        <v>1952</v>
      </c>
      <c r="B52" s="1">
        <v>18994</v>
      </c>
    </row>
    <row r="53" spans="1:17" x14ac:dyDescent="0.25">
      <c r="B53" s="1">
        <v>19025</v>
      </c>
      <c r="Q53">
        <v>4.9000000000000004</v>
      </c>
    </row>
    <row r="54" spans="1:17" x14ac:dyDescent="0.25">
      <c r="B54" s="1">
        <v>19054</v>
      </c>
    </row>
    <row r="55" spans="1:17" x14ac:dyDescent="0.25">
      <c r="B55" s="1">
        <v>19085</v>
      </c>
      <c r="Q55">
        <v>5.6</v>
      </c>
    </row>
    <row r="56" spans="1:17" x14ac:dyDescent="0.25">
      <c r="B56" s="1">
        <v>19115</v>
      </c>
    </row>
    <row r="57" spans="1:17" x14ac:dyDescent="0.25">
      <c r="B57" s="1">
        <v>19146</v>
      </c>
      <c r="Q57">
        <v>5.4</v>
      </c>
    </row>
    <row r="58" spans="1:17" x14ac:dyDescent="0.25">
      <c r="B58" s="1">
        <v>19176</v>
      </c>
    </row>
    <row r="59" spans="1:17" x14ac:dyDescent="0.25">
      <c r="B59" s="1">
        <v>19207</v>
      </c>
      <c r="Q59">
        <v>5.4</v>
      </c>
    </row>
    <row r="60" spans="1:17" x14ac:dyDescent="0.25">
      <c r="B60" s="1">
        <v>19238</v>
      </c>
    </row>
    <row r="61" spans="1:17" x14ac:dyDescent="0.25">
      <c r="B61" s="1">
        <v>19268</v>
      </c>
      <c r="Q61">
        <v>5.4</v>
      </c>
    </row>
    <row r="62" spans="1:17" x14ac:dyDescent="0.25">
      <c r="B62" s="1">
        <v>19299</v>
      </c>
    </row>
    <row r="63" spans="1:17" x14ac:dyDescent="0.25">
      <c r="B63" s="1">
        <v>19329</v>
      </c>
      <c r="Q63">
        <v>5.4</v>
      </c>
    </row>
    <row r="64" spans="1:17" x14ac:dyDescent="0.25">
      <c r="A64">
        <v>1953</v>
      </c>
      <c r="B64" s="1">
        <v>19360</v>
      </c>
    </row>
    <row r="65" spans="1:17" x14ac:dyDescent="0.25">
      <c r="B65" s="1">
        <v>19391</v>
      </c>
      <c r="Q65">
        <v>6.5</v>
      </c>
    </row>
    <row r="66" spans="1:17" x14ac:dyDescent="0.25">
      <c r="B66" s="1">
        <v>19419</v>
      </c>
    </row>
    <row r="67" spans="1:17" x14ac:dyDescent="0.25">
      <c r="B67" s="1">
        <v>19450</v>
      </c>
      <c r="Q67">
        <v>6.7</v>
      </c>
    </row>
    <row r="68" spans="1:17" x14ac:dyDescent="0.25">
      <c r="B68" s="1">
        <v>19480</v>
      </c>
    </row>
    <row r="69" spans="1:17" x14ac:dyDescent="0.25">
      <c r="B69" s="1">
        <v>19511</v>
      </c>
      <c r="Q69">
        <v>6.7</v>
      </c>
    </row>
    <row r="70" spans="1:17" x14ac:dyDescent="0.25">
      <c r="B70" s="1">
        <v>19541</v>
      </c>
    </row>
    <row r="71" spans="1:17" x14ac:dyDescent="0.25">
      <c r="B71" s="1">
        <v>19572</v>
      </c>
      <c r="Q71">
        <v>6.7</v>
      </c>
    </row>
    <row r="72" spans="1:17" x14ac:dyDescent="0.25">
      <c r="B72" s="1">
        <v>19603</v>
      </c>
    </row>
    <row r="73" spans="1:17" x14ac:dyDescent="0.25">
      <c r="B73" s="1">
        <v>19633</v>
      </c>
      <c r="Q73">
        <v>6.5</v>
      </c>
    </row>
    <row r="74" spans="1:17" x14ac:dyDescent="0.25">
      <c r="B74" s="1">
        <v>19664</v>
      </c>
    </row>
    <row r="75" spans="1:17" x14ac:dyDescent="0.25">
      <c r="B75" s="1">
        <v>19694</v>
      </c>
      <c r="Q75">
        <v>6.6</v>
      </c>
    </row>
    <row r="76" spans="1:17" x14ac:dyDescent="0.25">
      <c r="A76">
        <v>1954</v>
      </c>
      <c r="B76" s="1">
        <v>19725</v>
      </c>
    </row>
    <row r="77" spans="1:17" x14ac:dyDescent="0.25">
      <c r="B77" s="1">
        <v>19756</v>
      </c>
      <c r="Q77">
        <v>5</v>
      </c>
    </row>
    <row r="78" spans="1:17" x14ac:dyDescent="0.25">
      <c r="B78" s="1">
        <v>19784</v>
      </c>
    </row>
    <row r="79" spans="1:17" x14ac:dyDescent="0.25">
      <c r="B79" s="1">
        <v>19815</v>
      </c>
      <c r="Q79">
        <v>5.2</v>
      </c>
    </row>
    <row r="80" spans="1:17" x14ac:dyDescent="0.25">
      <c r="B80" s="1">
        <v>19845</v>
      </c>
    </row>
    <row r="81" spans="1:17" x14ac:dyDescent="0.25">
      <c r="B81" s="1">
        <v>19876</v>
      </c>
      <c r="Q81">
        <v>5.5</v>
      </c>
    </row>
    <row r="82" spans="1:17" x14ac:dyDescent="0.25">
      <c r="B82" s="1">
        <v>19906</v>
      </c>
      <c r="G82">
        <v>0.25</v>
      </c>
    </row>
    <row r="83" spans="1:17" x14ac:dyDescent="0.25">
      <c r="B83" s="1">
        <v>19937</v>
      </c>
      <c r="G83">
        <v>1.44</v>
      </c>
      <c r="Q83">
        <v>5.4</v>
      </c>
    </row>
    <row r="84" spans="1:17" x14ac:dyDescent="0.25">
      <c r="B84" s="1">
        <v>19968</v>
      </c>
      <c r="G84">
        <v>1.44</v>
      </c>
    </row>
    <row r="85" spans="1:17" x14ac:dyDescent="0.25">
      <c r="B85" s="1">
        <v>19998</v>
      </c>
      <c r="G85">
        <v>1.1299999999999999</v>
      </c>
      <c r="Q85">
        <v>5.4</v>
      </c>
    </row>
    <row r="86" spans="1:17" x14ac:dyDescent="0.25">
      <c r="B86" s="1">
        <v>20029</v>
      </c>
      <c r="G86">
        <v>1.38</v>
      </c>
    </row>
    <row r="87" spans="1:17" x14ac:dyDescent="0.25">
      <c r="B87" s="1">
        <v>20059</v>
      </c>
      <c r="G87">
        <v>1.44</v>
      </c>
      <c r="Q87">
        <v>5.4</v>
      </c>
    </row>
    <row r="88" spans="1:17" x14ac:dyDescent="0.25">
      <c r="A88">
        <v>1955</v>
      </c>
      <c r="B88" s="1">
        <v>20090</v>
      </c>
      <c r="G88">
        <v>1.44</v>
      </c>
    </row>
    <row r="89" spans="1:17" x14ac:dyDescent="0.25">
      <c r="B89" s="1">
        <v>20121</v>
      </c>
      <c r="G89">
        <v>1.44</v>
      </c>
      <c r="Q89">
        <v>4.5</v>
      </c>
    </row>
    <row r="90" spans="1:17" x14ac:dyDescent="0.25">
      <c r="B90" s="1">
        <v>20149</v>
      </c>
      <c r="G90">
        <v>1.44</v>
      </c>
    </row>
    <row r="91" spans="1:17" x14ac:dyDescent="0.25">
      <c r="B91" s="1">
        <v>20180</v>
      </c>
      <c r="G91">
        <v>1.69</v>
      </c>
      <c r="Q91">
        <v>4.5999999999999996</v>
      </c>
    </row>
    <row r="92" spans="1:17" x14ac:dyDescent="0.25">
      <c r="B92" s="1">
        <v>20210</v>
      </c>
      <c r="G92">
        <v>1.69</v>
      </c>
    </row>
    <row r="93" spans="1:17" x14ac:dyDescent="0.25">
      <c r="B93" s="1">
        <v>20241</v>
      </c>
      <c r="G93">
        <v>1.69</v>
      </c>
      <c r="Q93">
        <v>4.5</v>
      </c>
    </row>
    <row r="94" spans="1:17" x14ac:dyDescent="0.25">
      <c r="B94" s="1">
        <v>20271</v>
      </c>
      <c r="G94">
        <v>1.75</v>
      </c>
    </row>
    <row r="95" spans="1:17" x14ac:dyDescent="0.25">
      <c r="B95" s="1">
        <v>20302</v>
      </c>
      <c r="G95">
        <v>2</v>
      </c>
      <c r="Q95">
        <v>4.8</v>
      </c>
    </row>
    <row r="96" spans="1:17" x14ac:dyDescent="0.25">
      <c r="B96" s="1">
        <v>20333</v>
      </c>
      <c r="G96">
        <v>2.19</v>
      </c>
    </row>
    <row r="97" spans="1:17" x14ac:dyDescent="0.25">
      <c r="B97" s="1">
        <v>20363</v>
      </c>
      <c r="G97">
        <v>2.25</v>
      </c>
      <c r="Q97">
        <v>4.8</v>
      </c>
    </row>
    <row r="98" spans="1:17" x14ac:dyDescent="0.25">
      <c r="B98" s="1">
        <v>20394</v>
      </c>
      <c r="G98">
        <v>2.44</v>
      </c>
    </row>
    <row r="99" spans="1:17" x14ac:dyDescent="0.25">
      <c r="B99" s="1">
        <v>20424</v>
      </c>
      <c r="G99">
        <v>2.5</v>
      </c>
      <c r="Q99">
        <v>4.7</v>
      </c>
    </row>
    <row r="100" spans="1:17" x14ac:dyDescent="0.25">
      <c r="A100">
        <v>1956</v>
      </c>
      <c r="B100" s="1">
        <v>20455</v>
      </c>
      <c r="G100">
        <v>2.5</v>
      </c>
    </row>
    <row r="101" spans="1:17" x14ac:dyDescent="0.25">
      <c r="B101" s="1">
        <v>20486</v>
      </c>
      <c r="G101">
        <v>2.5</v>
      </c>
      <c r="Q101">
        <v>3.7</v>
      </c>
    </row>
    <row r="102" spans="1:17" x14ac:dyDescent="0.25">
      <c r="B102" s="1">
        <v>20515</v>
      </c>
      <c r="G102">
        <v>2.5</v>
      </c>
    </row>
    <row r="103" spans="1:17" x14ac:dyDescent="0.25">
      <c r="B103" s="1">
        <v>20546</v>
      </c>
      <c r="G103">
        <v>2.75</v>
      </c>
      <c r="Q103">
        <v>3.2</v>
      </c>
    </row>
    <row r="104" spans="1:17" x14ac:dyDescent="0.25">
      <c r="B104" s="1">
        <v>20576</v>
      </c>
      <c r="G104">
        <v>2.75</v>
      </c>
    </row>
    <row r="105" spans="1:17" x14ac:dyDescent="0.25">
      <c r="B105" s="1">
        <v>20607</v>
      </c>
      <c r="G105">
        <v>2.75</v>
      </c>
      <c r="Q105">
        <v>2.7</v>
      </c>
    </row>
    <row r="106" spans="1:17" x14ac:dyDescent="0.25">
      <c r="B106" s="1">
        <v>20637</v>
      </c>
      <c r="G106">
        <v>2.69</v>
      </c>
    </row>
    <row r="107" spans="1:17" x14ac:dyDescent="0.25">
      <c r="B107" s="1">
        <v>20668</v>
      </c>
      <c r="G107">
        <v>3</v>
      </c>
      <c r="Q107">
        <v>2.1</v>
      </c>
    </row>
    <row r="108" spans="1:17" x14ac:dyDescent="0.25">
      <c r="B108" s="1">
        <v>20699</v>
      </c>
      <c r="G108">
        <v>3</v>
      </c>
    </row>
    <row r="109" spans="1:17" x14ac:dyDescent="0.25">
      <c r="B109" s="1">
        <v>20729</v>
      </c>
      <c r="G109">
        <v>3</v>
      </c>
      <c r="Q109">
        <v>2</v>
      </c>
    </row>
    <row r="110" spans="1:17" x14ac:dyDescent="0.25">
      <c r="B110" s="1">
        <v>20760</v>
      </c>
      <c r="G110">
        <v>3</v>
      </c>
    </row>
    <row r="111" spans="1:17" x14ac:dyDescent="0.25">
      <c r="B111" s="1">
        <v>20790</v>
      </c>
      <c r="G111">
        <v>3</v>
      </c>
    </row>
    <row r="112" spans="1:17" x14ac:dyDescent="0.25">
      <c r="A112">
        <v>1957</v>
      </c>
      <c r="B112" s="1">
        <v>20821</v>
      </c>
      <c r="G112">
        <v>3</v>
      </c>
    </row>
    <row r="113" spans="1:17" x14ac:dyDescent="0.25">
      <c r="B113" s="1">
        <v>20852</v>
      </c>
      <c r="G113">
        <v>3</v>
      </c>
      <c r="Q113">
        <v>4.9000000000000004</v>
      </c>
    </row>
    <row r="114" spans="1:17" x14ac:dyDescent="0.25">
      <c r="B114" s="1">
        <v>20880</v>
      </c>
      <c r="G114">
        <v>2.94</v>
      </c>
    </row>
    <row r="115" spans="1:17" x14ac:dyDescent="0.25">
      <c r="B115" s="1">
        <v>20911</v>
      </c>
      <c r="G115">
        <v>3</v>
      </c>
    </row>
    <row r="116" spans="1:17" x14ac:dyDescent="0.25">
      <c r="B116" s="1">
        <v>20941</v>
      </c>
      <c r="G116">
        <v>3</v>
      </c>
    </row>
    <row r="117" spans="1:17" x14ac:dyDescent="0.25">
      <c r="B117" s="1">
        <v>20972</v>
      </c>
      <c r="G117">
        <v>3</v>
      </c>
    </row>
    <row r="118" spans="1:17" x14ac:dyDescent="0.25">
      <c r="B118" s="1">
        <v>21002</v>
      </c>
      <c r="G118">
        <v>2.88</v>
      </c>
    </row>
    <row r="119" spans="1:17" x14ac:dyDescent="0.25">
      <c r="B119" s="1">
        <v>21033</v>
      </c>
      <c r="G119">
        <v>3.5</v>
      </c>
    </row>
    <row r="120" spans="1:17" x14ac:dyDescent="0.25">
      <c r="B120" s="1">
        <v>21064</v>
      </c>
      <c r="G120">
        <v>3.5</v>
      </c>
    </row>
    <row r="121" spans="1:17" x14ac:dyDescent="0.25">
      <c r="B121" s="1">
        <v>21094</v>
      </c>
      <c r="G121">
        <v>3.5</v>
      </c>
    </row>
    <row r="122" spans="1:17" x14ac:dyDescent="0.25">
      <c r="B122" s="1">
        <v>21125</v>
      </c>
      <c r="G122">
        <v>3</v>
      </c>
    </row>
    <row r="123" spans="1:17" x14ac:dyDescent="0.25">
      <c r="B123" s="1">
        <v>21155</v>
      </c>
      <c r="G123">
        <v>3</v>
      </c>
    </row>
    <row r="124" spans="1:17" x14ac:dyDescent="0.25">
      <c r="A124">
        <v>1958</v>
      </c>
      <c r="B124" s="1">
        <v>21186</v>
      </c>
      <c r="G124">
        <v>1.5</v>
      </c>
    </row>
    <row r="125" spans="1:17" x14ac:dyDescent="0.25">
      <c r="B125" s="1">
        <v>21217</v>
      </c>
      <c r="G125">
        <v>0.5</v>
      </c>
    </row>
    <row r="126" spans="1:17" x14ac:dyDescent="0.25">
      <c r="B126" s="1">
        <v>21245</v>
      </c>
      <c r="G126">
        <v>0.5</v>
      </c>
    </row>
    <row r="127" spans="1:17" x14ac:dyDescent="0.25">
      <c r="B127" s="1">
        <v>21276</v>
      </c>
      <c r="G127">
        <v>0.25</v>
      </c>
    </row>
    <row r="128" spans="1:17" x14ac:dyDescent="0.25">
      <c r="B128" s="1">
        <v>21306</v>
      </c>
      <c r="G128">
        <v>0.13</v>
      </c>
    </row>
    <row r="129" spans="1:13" x14ac:dyDescent="0.25">
      <c r="B129" s="1">
        <v>21337</v>
      </c>
      <c r="G129">
        <v>0.5</v>
      </c>
    </row>
    <row r="130" spans="1:13" x14ac:dyDescent="0.25">
      <c r="B130" s="1">
        <v>21367</v>
      </c>
      <c r="G130">
        <v>0.38</v>
      </c>
    </row>
    <row r="131" spans="1:13" x14ac:dyDescent="0.25">
      <c r="B131" s="1">
        <v>21398</v>
      </c>
      <c r="G131">
        <v>1.75</v>
      </c>
    </row>
    <row r="132" spans="1:13" x14ac:dyDescent="0.25">
      <c r="B132" s="1">
        <v>21429</v>
      </c>
      <c r="G132">
        <v>1.5</v>
      </c>
    </row>
    <row r="133" spans="1:13" x14ac:dyDescent="0.25">
      <c r="B133" s="1">
        <v>21459</v>
      </c>
      <c r="G133">
        <v>2</v>
      </c>
    </row>
    <row r="134" spans="1:13" x14ac:dyDescent="0.25">
      <c r="B134" s="1">
        <v>21490</v>
      </c>
      <c r="G134">
        <v>2.5</v>
      </c>
    </row>
    <row r="135" spans="1:13" x14ac:dyDescent="0.25">
      <c r="B135" s="1">
        <v>21520</v>
      </c>
      <c r="G135">
        <v>2.38</v>
      </c>
    </row>
    <row r="136" spans="1:13" x14ac:dyDescent="0.25">
      <c r="A136">
        <v>1959</v>
      </c>
      <c r="B136" s="1">
        <v>21551</v>
      </c>
      <c r="G136">
        <v>2.5</v>
      </c>
      <c r="H136">
        <v>15.500999999999999</v>
      </c>
      <c r="M136">
        <v>10.14</v>
      </c>
    </row>
    <row r="137" spans="1:13" x14ac:dyDescent="0.25">
      <c r="B137" s="1">
        <v>21582</v>
      </c>
      <c r="G137">
        <v>2.5</v>
      </c>
      <c r="H137">
        <v>15.513</v>
      </c>
      <c r="M137">
        <v>10.06</v>
      </c>
    </row>
    <row r="138" spans="1:13" x14ac:dyDescent="0.25">
      <c r="B138" s="1">
        <v>21610</v>
      </c>
      <c r="G138">
        <v>3</v>
      </c>
      <c r="H138">
        <v>15.531000000000001</v>
      </c>
      <c r="M138">
        <v>10.16</v>
      </c>
    </row>
    <row r="139" spans="1:13" x14ac:dyDescent="0.25">
      <c r="B139" s="1">
        <v>21641</v>
      </c>
      <c r="G139">
        <v>3</v>
      </c>
      <c r="H139">
        <v>15.57</v>
      </c>
      <c r="M139">
        <v>10.1</v>
      </c>
    </row>
    <row r="140" spans="1:13" x14ac:dyDescent="0.25">
      <c r="B140" s="1">
        <v>21671</v>
      </c>
      <c r="G140">
        <v>3.25</v>
      </c>
      <c r="H140">
        <v>15.589</v>
      </c>
      <c r="M140">
        <v>10.119999999999999</v>
      </c>
    </row>
    <row r="141" spans="1:13" x14ac:dyDescent="0.25">
      <c r="B141" s="1">
        <v>21702</v>
      </c>
      <c r="G141">
        <v>3</v>
      </c>
      <c r="H141">
        <v>15.635</v>
      </c>
      <c r="M141">
        <v>10.26</v>
      </c>
    </row>
    <row r="142" spans="1:13" x14ac:dyDescent="0.25">
      <c r="B142" s="1">
        <v>21732</v>
      </c>
      <c r="G142">
        <v>3.5</v>
      </c>
      <c r="H142">
        <v>15.672000000000001</v>
      </c>
      <c r="M142">
        <v>10.64</v>
      </c>
    </row>
    <row r="143" spans="1:13" x14ac:dyDescent="0.25">
      <c r="B143" s="1">
        <v>21763</v>
      </c>
      <c r="G143">
        <v>3.5</v>
      </c>
      <c r="H143">
        <v>15.696999999999999</v>
      </c>
      <c r="M143">
        <v>11.13</v>
      </c>
    </row>
    <row r="144" spans="1:13" x14ac:dyDescent="0.25">
      <c r="B144" s="1">
        <v>21794</v>
      </c>
      <c r="G144">
        <v>3</v>
      </c>
      <c r="H144">
        <v>15.738</v>
      </c>
      <c r="M144">
        <v>11.23</v>
      </c>
    </row>
    <row r="145" spans="1:13" x14ac:dyDescent="0.25">
      <c r="B145" s="1">
        <v>21824</v>
      </c>
      <c r="G145">
        <v>4</v>
      </c>
      <c r="H145">
        <v>15.765000000000001</v>
      </c>
      <c r="M145">
        <v>11.06</v>
      </c>
    </row>
    <row r="146" spans="1:13" x14ac:dyDescent="0.25">
      <c r="B146" s="1">
        <v>21855</v>
      </c>
      <c r="G146">
        <v>4</v>
      </c>
      <c r="H146">
        <v>15.794</v>
      </c>
      <c r="M146">
        <v>10.91</v>
      </c>
    </row>
    <row r="147" spans="1:13" x14ac:dyDescent="0.25">
      <c r="B147" s="1">
        <v>21885</v>
      </c>
      <c r="G147">
        <v>4</v>
      </c>
      <c r="H147">
        <v>15.818</v>
      </c>
      <c r="M147">
        <v>11.15</v>
      </c>
    </row>
    <row r="148" spans="1:13" x14ac:dyDescent="0.25">
      <c r="A148">
        <v>1960</v>
      </c>
      <c r="B148" s="1">
        <v>21916</v>
      </c>
      <c r="G148">
        <v>4</v>
      </c>
      <c r="H148">
        <v>15.821999999999999</v>
      </c>
      <c r="M148">
        <v>11.34</v>
      </c>
    </row>
    <row r="149" spans="1:13" x14ac:dyDescent="0.25">
      <c r="B149" s="1">
        <v>21947</v>
      </c>
      <c r="G149">
        <v>4</v>
      </c>
      <c r="H149">
        <v>15.852</v>
      </c>
      <c r="M149">
        <v>11.44</v>
      </c>
    </row>
    <row r="150" spans="1:13" x14ac:dyDescent="0.25">
      <c r="B150" s="1">
        <v>21976</v>
      </c>
      <c r="G150">
        <v>4</v>
      </c>
      <c r="H150">
        <v>15.853</v>
      </c>
      <c r="M150">
        <v>11.81</v>
      </c>
    </row>
    <row r="151" spans="1:13" x14ac:dyDescent="0.25">
      <c r="B151" s="1">
        <v>22007</v>
      </c>
      <c r="G151">
        <v>4</v>
      </c>
      <c r="H151">
        <v>15.882</v>
      </c>
      <c r="M151">
        <v>12.3</v>
      </c>
    </row>
    <row r="152" spans="1:13" x14ac:dyDescent="0.25">
      <c r="B152" s="1">
        <v>22037</v>
      </c>
      <c r="G152">
        <v>3.5</v>
      </c>
      <c r="H152">
        <v>15.907999999999999</v>
      </c>
      <c r="M152">
        <v>12.26</v>
      </c>
    </row>
    <row r="153" spans="1:13" x14ac:dyDescent="0.25">
      <c r="B153" s="1">
        <v>22068</v>
      </c>
      <c r="G153">
        <v>3.5</v>
      </c>
      <c r="H153">
        <v>15.917</v>
      </c>
      <c r="M153">
        <v>12.6</v>
      </c>
    </row>
    <row r="154" spans="1:13" x14ac:dyDescent="0.25">
      <c r="B154" s="1">
        <v>22098</v>
      </c>
      <c r="G154">
        <v>3.25</v>
      </c>
      <c r="H154">
        <v>15.945</v>
      </c>
      <c r="M154">
        <v>12.79</v>
      </c>
    </row>
    <row r="155" spans="1:13" x14ac:dyDescent="0.25">
      <c r="B155" s="1">
        <v>22129</v>
      </c>
      <c r="G155">
        <v>3</v>
      </c>
      <c r="H155">
        <v>15.968</v>
      </c>
      <c r="M155">
        <v>13.23</v>
      </c>
    </row>
    <row r="156" spans="1:13" x14ac:dyDescent="0.25">
      <c r="B156" s="1">
        <v>22160</v>
      </c>
      <c r="G156">
        <v>3</v>
      </c>
      <c r="H156">
        <v>15.981</v>
      </c>
      <c r="M156">
        <v>13.17</v>
      </c>
    </row>
    <row r="157" spans="1:13" x14ac:dyDescent="0.25">
      <c r="B157" s="1">
        <v>22190</v>
      </c>
      <c r="G157">
        <v>2.75</v>
      </c>
      <c r="H157">
        <v>15.99</v>
      </c>
      <c r="M157">
        <v>13.05</v>
      </c>
    </row>
    <row r="158" spans="1:13" x14ac:dyDescent="0.25">
      <c r="B158" s="1">
        <v>22221</v>
      </c>
      <c r="G158">
        <v>0.25</v>
      </c>
      <c r="H158">
        <v>16.033000000000001</v>
      </c>
      <c r="M158">
        <v>13.23</v>
      </c>
    </row>
    <row r="159" spans="1:13" x14ac:dyDescent="0.25">
      <c r="B159" s="1">
        <v>22251</v>
      </c>
      <c r="G159">
        <v>3</v>
      </c>
      <c r="H159">
        <v>16.027999999999999</v>
      </c>
      <c r="M159">
        <v>13.24</v>
      </c>
    </row>
    <row r="160" spans="1:13" x14ac:dyDescent="0.25">
      <c r="A160">
        <v>1961</v>
      </c>
      <c r="B160" s="1">
        <v>22282</v>
      </c>
      <c r="G160">
        <v>2.25</v>
      </c>
      <c r="H160">
        <v>16.032</v>
      </c>
      <c r="M160">
        <v>13.31</v>
      </c>
    </row>
    <row r="161" spans="1:15" x14ac:dyDescent="0.25">
      <c r="B161" s="1">
        <v>22313</v>
      </c>
      <c r="G161">
        <v>2</v>
      </c>
      <c r="H161">
        <v>16.047999999999998</v>
      </c>
      <c r="M161">
        <v>13.44</v>
      </c>
    </row>
    <row r="162" spans="1:15" x14ac:dyDescent="0.25">
      <c r="B162" s="1">
        <v>22341</v>
      </c>
      <c r="G162">
        <v>2</v>
      </c>
      <c r="H162">
        <v>16.053000000000001</v>
      </c>
      <c r="M162">
        <v>13.41</v>
      </c>
    </row>
    <row r="163" spans="1:15" x14ac:dyDescent="0.25">
      <c r="B163" s="1">
        <v>22372</v>
      </c>
      <c r="G163">
        <v>0.5</v>
      </c>
      <c r="H163">
        <v>16.074999999999999</v>
      </c>
      <c r="M163">
        <v>13.48</v>
      </c>
    </row>
    <row r="164" spans="1:15" x14ac:dyDescent="0.25">
      <c r="B164" s="1">
        <v>22402</v>
      </c>
      <c r="G164">
        <v>1</v>
      </c>
      <c r="H164">
        <v>16.096</v>
      </c>
      <c r="M164">
        <v>13.48</v>
      </c>
    </row>
    <row r="165" spans="1:15" x14ac:dyDescent="0.25">
      <c r="B165" s="1">
        <v>22433</v>
      </c>
      <c r="G165">
        <v>0.5</v>
      </c>
      <c r="H165">
        <v>16.12</v>
      </c>
      <c r="M165">
        <v>13.48</v>
      </c>
    </row>
    <row r="166" spans="1:15" x14ac:dyDescent="0.25">
      <c r="B166" s="1">
        <v>22463</v>
      </c>
      <c r="G166">
        <v>2.5</v>
      </c>
      <c r="H166">
        <v>16.145</v>
      </c>
      <c r="M166">
        <v>13.53</v>
      </c>
      <c r="O166">
        <v>14.4</v>
      </c>
    </row>
    <row r="167" spans="1:15" x14ac:dyDescent="0.25">
      <c r="B167" s="1">
        <v>22494</v>
      </c>
      <c r="G167">
        <v>1.75</v>
      </c>
      <c r="H167">
        <v>16.161999999999999</v>
      </c>
      <c r="M167">
        <v>13.57</v>
      </c>
      <c r="O167">
        <v>14.4</v>
      </c>
    </row>
    <row r="168" spans="1:15" x14ac:dyDescent="0.25">
      <c r="B168" s="1">
        <v>22525</v>
      </c>
      <c r="G168">
        <v>1.5</v>
      </c>
      <c r="H168">
        <v>16.193999999999999</v>
      </c>
      <c r="M168">
        <v>13.54</v>
      </c>
      <c r="O168">
        <v>14.4</v>
      </c>
    </row>
    <row r="169" spans="1:15" x14ac:dyDescent="0.25">
      <c r="B169" s="1">
        <v>22555</v>
      </c>
      <c r="G169">
        <v>2</v>
      </c>
      <c r="H169">
        <v>16.199000000000002</v>
      </c>
      <c r="M169">
        <v>13.61</v>
      </c>
      <c r="O169">
        <v>14.4</v>
      </c>
    </row>
    <row r="170" spans="1:15" x14ac:dyDescent="0.25">
      <c r="B170" s="1">
        <v>22586</v>
      </c>
      <c r="G170">
        <v>1.75</v>
      </c>
      <c r="H170">
        <v>16.202000000000002</v>
      </c>
      <c r="M170">
        <v>13.67</v>
      </c>
      <c r="O170">
        <v>14.4</v>
      </c>
    </row>
    <row r="171" spans="1:15" x14ac:dyDescent="0.25">
      <c r="B171" s="1">
        <v>22616</v>
      </c>
      <c r="G171">
        <v>2.5</v>
      </c>
      <c r="H171">
        <v>16.216000000000001</v>
      </c>
      <c r="M171">
        <v>13.74</v>
      </c>
      <c r="O171">
        <v>14.4</v>
      </c>
    </row>
    <row r="172" spans="1:15" x14ac:dyDescent="0.25">
      <c r="A172">
        <v>1962</v>
      </c>
      <c r="B172" s="1">
        <v>22647</v>
      </c>
      <c r="G172">
        <v>1.5</v>
      </c>
      <c r="H172">
        <v>16.234999999999999</v>
      </c>
      <c r="M172">
        <v>13.68</v>
      </c>
      <c r="O172">
        <v>12.96</v>
      </c>
    </row>
    <row r="173" spans="1:15" x14ac:dyDescent="0.25">
      <c r="B173" s="1">
        <v>22678</v>
      </c>
      <c r="G173">
        <v>2.75</v>
      </c>
      <c r="H173">
        <v>16.262</v>
      </c>
      <c r="M173">
        <v>13.75</v>
      </c>
      <c r="O173">
        <v>12.96</v>
      </c>
    </row>
    <row r="174" spans="1:15" x14ac:dyDescent="0.25">
      <c r="B174" s="1">
        <v>22706</v>
      </c>
      <c r="G174">
        <v>2.75</v>
      </c>
      <c r="H174">
        <v>16.3</v>
      </c>
      <c r="M174">
        <v>13.7</v>
      </c>
      <c r="O174">
        <v>12.96</v>
      </c>
    </row>
    <row r="175" spans="1:15" x14ac:dyDescent="0.25">
      <c r="B175" s="1">
        <v>22737</v>
      </c>
      <c r="G175">
        <v>2.5</v>
      </c>
      <c r="H175">
        <v>16.303000000000001</v>
      </c>
      <c r="M175">
        <v>13.72</v>
      </c>
      <c r="O175">
        <v>12.96</v>
      </c>
    </row>
    <row r="176" spans="1:15" x14ac:dyDescent="0.25">
      <c r="B176" s="1">
        <v>22767</v>
      </c>
      <c r="G176">
        <v>2.75</v>
      </c>
      <c r="H176">
        <v>16.326000000000001</v>
      </c>
      <c r="M176">
        <v>13.88</v>
      </c>
      <c r="O176">
        <v>12.96</v>
      </c>
    </row>
    <row r="177" spans="1:15" x14ac:dyDescent="0.25">
      <c r="B177" s="1">
        <v>22798</v>
      </c>
      <c r="G177">
        <v>2.75</v>
      </c>
      <c r="H177">
        <v>16.356000000000002</v>
      </c>
      <c r="M177">
        <v>13.84</v>
      </c>
      <c r="O177">
        <v>12.96</v>
      </c>
    </row>
    <row r="178" spans="1:15" x14ac:dyDescent="0.25">
      <c r="B178" s="1">
        <v>22828</v>
      </c>
      <c r="G178">
        <v>2.75</v>
      </c>
      <c r="H178">
        <v>16.37</v>
      </c>
      <c r="M178">
        <v>13.74</v>
      </c>
      <c r="O178">
        <v>12.96</v>
      </c>
    </row>
    <row r="179" spans="1:15" x14ac:dyDescent="0.25">
      <c r="B179" s="1">
        <v>22859</v>
      </c>
      <c r="G179">
        <v>3</v>
      </c>
      <c r="H179">
        <v>16.372</v>
      </c>
      <c r="M179">
        <v>13.74</v>
      </c>
      <c r="O179">
        <v>12.96</v>
      </c>
    </row>
    <row r="180" spans="1:15" x14ac:dyDescent="0.25">
      <c r="B180" s="1">
        <v>22890</v>
      </c>
      <c r="G180">
        <v>2.75</v>
      </c>
      <c r="H180">
        <v>16.404</v>
      </c>
      <c r="M180">
        <v>13.87</v>
      </c>
      <c r="O180">
        <v>12.96</v>
      </c>
    </row>
    <row r="181" spans="1:15" x14ac:dyDescent="0.25">
      <c r="B181" s="1">
        <v>22920</v>
      </c>
      <c r="G181">
        <v>3</v>
      </c>
      <c r="H181">
        <v>16.402999999999999</v>
      </c>
      <c r="M181">
        <v>14.06</v>
      </c>
      <c r="O181">
        <v>12.96</v>
      </c>
    </row>
    <row r="182" spans="1:15" x14ac:dyDescent="0.25">
      <c r="B182" s="1">
        <v>22951</v>
      </c>
      <c r="G182">
        <v>2.88</v>
      </c>
      <c r="H182">
        <v>16.414999999999999</v>
      </c>
      <c r="M182">
        <v>14.05</v>
      </c>
      <c r="O182">
        <v>12.96</v>
      </c>
    </row>
    <row r="183" spans="1:15" x14ac:dyDescent="0.25">
      <c r="B183" s="1">
        <v>22981</v>
      </c>
      <c r="G183">
        <v>3</v>
      </c>
      <c r="H183">
        <v>16.420000000000002</v>
      </c>
      <c r="M183">
        <v>14.09</v>
      </c>
      <c r="O183">
        <v>12.96</v>
      </c>
    </row>
    <row r="184" spans="1:15" x14ac:dyDescent="0.25">
      <c r="A184">
        <v>1963</v>
      </c>
      <c r="B184" s="1">
        <v>23012</v>
      </c>
      <c r="G184">
        <v>3</v>
      </c>
      <c r="H184">
        <v>16.451000000000001</v>
      </c>
      <c r="M184">
        <v>14.25</v>
      </c>
      <c r="O184">
        <v>12.96</v>
      </c>
    </row>
    <row r="185" spans="1:15" x14ac:dyDescent="0.25">
      <c r="B185" s="1">
        <v>23043</v>
      </c>
      <c r="G185">
        <v>3</v>
      </c>
      <c r="H185">
        <v>16.47</v>
      </c>
      <c r="M185">
        <v>14.2</v>
      </c>
      <c r="O185">
        <v>12.96</v>
      </c>
    </row>
    <row r="186" spans="1:15" x14ac:dyDescent="0.25">
      <c r="B186" s="1">
        <v>23071</v>
      </c>
      <c r="G186">
        <v>3</v>
      </c>
      <c r="H186">
        <v>16.48</v>
      </c>
      <c r="M186">
        <v>14.27</v>
      </c>
      <c r="O186">
        <v>12.96</v>
      </c>
    </row>
    <row r="187" spans="1:15" x14ac:dyDescent="0.25">
      <c r="B187" s="1">
        <v>23102</v>
      </c>
      <c r="G187">
        <v>3</v>
      </c>
      <c r="H187">
        <v>16.5</v>
      </c>
      <c r="M187">
        <v>14.33</v>
      </c>
      <c r="O187">
        <v>12.96</v>
      </c>
    </row>
    <row r="188" spans="1:15" x14ac:dyDescent="0.25">
      <c r="B188" s="1">
        <v>23132</v>
      </c>
      <c r="G188">
        <v>3</v>
      </c>
      <c r="H188">
        <v>16.53</v>
      </c>
      <c r="M188">
        <v>14.17</v>
      </c>
      <c r="O188">
        <v>12.96</v>
      </c>
    </row>
    <row r="189" spans="1:15" x14ac:dyDescent="0.25">
      <c r="B189" s="1">
        <v>23163</v>
      </c>
      <c r="G189">
        <v>3</v>
      </c>
      <c r="H189">
        <v>16.558</v>
      </c>
      <c r="M189">
        <v>14.08</v>
      </c>
      <c r="O189">
        <v>12.96</v>
      </c>
    </row>
    <row r="190" spans="1:15" x14ac:dyDescent="0.25">
      <c r="B190" s="1">
        <v>23193</v>
      </c>
      <c r="G190">
        <v>3.5</v>
      </c>
      <c r="H190">
        <v>16.573</v>
      </c>
      <c r="M190">
        <v>14.02</v>
      </c>
      <c r="O190">
        <v>11.52</v>
      </c>
    </row>
    <row r="191" spans="1:15" x14ac:dyDescent="0.25">
      <c r="B191" s="1">
        <v>23224</v>
      </c>
      <c r="G191">
        <v>3.5</v>
      </c>
      <c r="H191">
        <v>16.588000000000001</v>
      </c>
      <c r="M191">
        <v>13.92</v>
      </c>
      <c r="O191">
        <v>11.52</v>
      </c>
    </row>
    <row r="192" spans="1:15" x14ac:dyDescent="0.25">
      <c r="B192" s="1">
        <v>23255</v>
      </c>
      <c r="G192">
        <v>3.5</v>
      </c>
      <c r="H192">
        <v>16.617999999999999</v>
      </c>
      <c r="M192">
        <v>14.16</v>
      </c>
      <c r="O192">
        <v>11.52</v>
      </c>
    </row>
    <row r="193" spans="1:15" x14ac:dyDescent="0.25">
      <c r="B193" s="1">
        <v>23285</v>
      </c>
      <c r="G193">
        <v>3.5</v>
      </c>
      <c r="H193">
        <v>16.655000000000001</v>
      </c>
      <c r="M193">
        <v>14.06</v>
      </c>
      <c r="O193">
        <v>11.52</v>
      </c>
    </row>
    <row r="194" spans="1:15" x14ac:dyDescent="0.25">
      <c r="B194" s="1">
        <v>23316</v>
      </c>
      <c r="G194">
        <v>3.5</v>
      </c>
      <c r="H194">
        <v>16.670000000000002</v>
      </c>
      <c r="M194">
        <v>14.08</v>
      </c>
      <c r="O194">
        <v>11.52</v>
      </c>
    </row>
    <row r="195" spans="1:15" x14ac:dyDescent="0.25">
      <c r="B195" s="1">
        <v>23346</v>
      </c>
      <c r="G195">
        <v>3.25</v>
      </c>
      <c r="H195">
        <v>16.693999999999999</v>
      </c>
      <c r="M195">
        <v>14.14</v>
      </c>
      <c r="O195">
        <v>11.52</v>
      </c>
    </row>
    <row r="196" spans="1:15" x14ac:dyDescent="0.25">
      <c r="A196">
        <v>1964</v>
      </c>
      <c r="B196" s="1">
        <v>23377</v>
      </c>
      <c r="G196">
        <v>3.5</v>
      </c>
      <c r="H196">
        <v>16.716999999999999</v>
      </c>
      <c r="M196">
        <v>14.18</v>
      </c>
      <c r="O196">
        <v>11.52</v>
      </c>
    </row>
    <row r="197" spans="1:15" x14ac:dyDescent="0.25">
      <c r="B197" s="1">
        <v>23408</v>
      </c>
      <c r="G197">
        <v>3.5</v>
      </c>
      <c r="H197">
        <v>16.748999999999999</v>
      </c>
      <c r="M197">
        <v>14.19</v>
      </c>
      <c r="O197">
        <v>11.52</v>
      </c>
    </row>
    <row r="198" spans="1:15" x14ac:dyDescent="0.25">
      <c r="B198" s="1">
        <v>23437</v>
      </c>
      <c r="G198">
        <v>3.5</v>
      </c>
      <c r="H198">
        <v>16.765000000000001</v>
      </c>
      <c r="M198">
        <v>14.19</v>
      </c>
      <c r="O198">
        <v>11.52</v>
      </c>
    </row>
    <row r="199" spans="1:15" x14ac:dyDescent="0.25">
      <c r="B199" s="1">
        <v>23468</v>
      </c>
      <c r="G199">
        <v>3.5</v>
      </c>
      <c r="H199">
        <v>16.78</v>
      </c>
      <c r="M199">
        <v>14.08</v>
      </c>
      <c r="O199">
        <v>11.52</v>
      </c>
    </row>
    <row r="200" spans="1:15" x14ac:dyDescent="0.25">
      <c r="B200" s="1">
        <v>23498</v>
      </c>
      <c r="G200">
        <v>3.5</v>
      </c>
      <c r="H200">
        <v>16.794</v>
      </c>
      <c r="M200">
        <v>14.1</v>
      </c>
      <c r="O200">
        <v>11.52</v>
      </c>
    </row>
    <row r="201" spans="1:15" x14ac:dyDescent="0.25">
      <c r="B201" s="1">
        <v>23529</v>
      </c>
      <c r="G201">
        <v>3.5</v>
      </c>
      <c r="H201">
        <v>16.806000000000001</v>
      </c>
      <c r="M201">
        <v>13.98</v>
      </c>
      <c r="O201">
        <v>11.52</v>
      </c>
    </row>
    <row r="202" spans="1:15" x14ac:dyDescent="0.25">
      <c r="B202" s="1">
        <v>23559</v>
      </c>
      <c r="G202">
        <v>3.5</v>
      </c>
      <c r="H202">
        <v>16.823</v>
      </c>
      <c r="M202">
        <v>13.96</v>
      </c>
      <c r="O202">
        <v>11.52</v>
      </c>
    </row>
    <row r="203" spans="1:15" x14ac:dyDescent="0.25">
      <c r="B203" s="1">
        <v>23590</v>
      </c>
      <c r="G203">
        <v>3.5</v>
      </c>
      <c r="H203">
        <v>16.844999999999999</v>
      </c>
      <c r="M203">
        <v>14</v>
      </c>
      <c r="O203">
        <v>11.52</v>
      </c>
    </row>
    <row r="204" spans="1:15" x14ac:dyDescent="0.25">
      <c r="B204" s="1">
        <v>23621</v>
      </c>
      <c r="G204">
        <v>2.75</v>
      </c>
      <c r="H204">
        <v>16.852</v>
      </c>
      <c r="M204">
        <v>14.01</v>
      </c>
      <c r="O204">
        <v>11.52</v>
      </c>
    </row>
    <row r="205" spans="1:15" x14ac:dyDescent="0.25">
      <c r="B205" s="1">
        <v>23651</v>
      </c>
      <c r="G205">
        <v>3.5</v>
      </c>
      <c r="H205">
        <v>16.859000000000002</v>
      </c>
      <c r="M205">
        <v>14.16</v>
      </c>
      <c r="O205">
        <v>11.52</v>
      </c>
    </row>
    <row r="206" spans="1:15" x14ac:dyDescent="0.25">
      <c r="B206" s="1">
        <v>23682</v>
      </c>
      <c r="G206">
        <v>4</v>
      </c>
      <c r="H206">
        <v>16.882999999999999</v>
      </c>
      <c r="M206">
        <v>14.32</v>
      </c>
      <c r="O206">
        <v>11.52</v>
      </c>
    </row>
    <row r="207" spans="1:15" x14ac:dyDescent="0.25">
      <c r="B207" s="1">
        <v>23712</v>
      </c>
      <c r="G207">
        <v>4</v>
      </c>
      <c r="H207">
        <v>16.907</v>
      </c>
      <c r="M207">
        <v>14.22</v>
      </c>
      <c r="O207">
        <v>11.52</v>
      </c>
    </row>
    <row r="208" spans="1:15" x14ac:dyDescent="0.25">
      <c r="A208">
        <v>1965</v>
      </c>
      <c r="B208" s="1">
        <v>23743</v>
      </c>
      <c r="G208">
        <v>4</v>
      </c>
      <c r="H208">
        <v>16.93</v>
      </c>
      <c r="M208">
        <v>14.04</v>
      </c>
      <c r="O208">
        <v>11.52</v>
      </c>
    </row>
    <row r="209" spans="1:15" x14ac:dyDescent="0.25">
      <c r="B209" s="1">
        <v>23774</v>
      </c>
      <c r="G209">
        <v>4</v>
      </c>
      <c r="H209">
        <v>16.95</v>
      </c>
      <c r="M209">
        <v>14.03</v>
      </c>
      <c r="O209">
        <v>11.52</v>
      </c>
    </row>
    <row r="210" spans="1:15" x14ac:dyDescent="0.25">
      <c r="B210" s="1">
        <v>23802</v>
      </c>
      <c r="G210">
        <v>4</v>
      </c>
      <c r="H210">
        <v>16.96</v>
      </c>
      <c r="M210">
        <v>14.03</v>
      </c>
      <c r="O210">
        <v>11.52</v>
      </c>
    </row>
    <row r="211" spans="1:15" x14ac:dyDescent="0.25">
      <c r="B211" s="1">
        <v>23833</v>
      </c>
      <c r="G211">
        <v>4.13</v>
      </c>
      <c r="H211">
        <v>16.98</v>
      </c>
      <c r="M211">
        <v>14.07</v>
      </c>
      <c r="O211">
        <v>11.52</v>
      </c>
    </row>
    <row r="212" spans="1:15" x14ac:dyDescent="0.25">
      <c r="B212" s="1">
        <v>23863</v>
      </c>
      <c r="G212">
        <v>4.13</v>
      </c>
      <c r="H212">
        <v>17.010999999999999</v>
      </c>
      <c r="M212">
        <v>14.12</v>
      </c>
      <c r="O212">
        <v>11.52</v>
      </c>
    </row>
    <row r="213" spans="1:15" x14ac:dyDescent="0.25">
      <c r="B213" s="1">
        <v>23894</v>
      </c>
      <c r="G213">
        <v>4.13</v>
      </c>
      <c r="H213">
        <v>17.007000000000001</v>
      </c>
      <c r="M213">
        <v>14.13</v>
      </c>
      <c r="O213">
        <v>11.52</v>
      </c>
    </row>
    <row r="214" spans="1:15" x14ac:dyDescent="0.25">
      <c r="B214" s="1">
        <v>23924</v>
      </c>
      <c r="G214">
        <v>4.13</v>
      </c>
      <c r="H214">
        <v>17.024000000000001</v>
      </c>
      <c r="M214">
        <v>14.16</v>
      </c>
      <c r="O214">
        <v>11.52</v>
      </c>
    </row>
    <row r="215" spans="1:15" x14ac:dyDescent="0.25">
      <c r="B215" s="1">
        <v>23955</v>
      </c>
      <c r="G215">
        <v>4</v>
      </c>
      <c r="H215">
        <v>17.056000000000001</v>
      </c>
      <c r="M215">
        <v>14.19</v>
      </c>
      <c r="O215">
        <v>11.52</v>
      </c>
    </row>
    <row r="216" spans="1:15" x14ac:dyDescent="0.25">
      <c r="B216" s="1">
        <v>23986</v>
      </c>
      <c r="G216">
        <v>4.13</v>
      </c>
      <c r="H216">
        <v>17.076000000000001</v>
      </c>
      <c r="M216">
        <v>14.1</v>
      </c>
      <c r="O216">
        <v>11.52</v>
      </c>
    </row>
    <row r="217" spans="1:15" x14ac:dyDescent="0.25">
      <c r="B217" s="1">
        <v>24016</v>
      </c>
      <c r="G217">
        <v>4.13</v>
      </c>
      <c r="H217">
        <v>17.07</v>
      </c>
      <c r="M217">
        <v>13.91</v>
      </c>
      <c r="O217">
        <v>11.52</v>
      </c>
    </row>
    <row r="218" spans="1:15" x14ac:dyDescent="0.25">
      <c r="B218" s="1">
        <v>24047</v>
      </c>
      <c r="G218">
        <v>4.13</v>
      </c>
      <c r="H218">
        <v>17.102</v>
      </c>
      <c r="M218">
        <v>14.15</v>
      </c>
      <c r="O218">
        <v>11.52</v>
      </c>
    </row>
    <row r="219" spans="1:15" x14ac:dyDescent="0.25">
      <c r="B219" s="1">
        <v>24077</v>
      </c>
      <c r="G219">
        <v>4.63</v>
      </c>
      <c r="H219">
        <v>17.154</v>
      </c>
      <c r="M219">
        <v>14.33</v>
      </c>
      <c r="O219">
        <v>11.52</v>
      </c>
    </row>
    <row r="220" spans="1:15" x14ac:dyDescent="0.25">
      <c r="A220">
        <v>1966</v>
      </c>
      <c r="B220" s="1">
        <v>24108</v>
      </c>
      <c r="G220">
        <v>4.5</v>
      </c>
      <c r="H220">
        <v>17.158999999999999</v>
      </c>
      <c r="M220">
        <v>14.3</v>
      </c>
      <c r="O220">
        <v>11.52</v>
      </c>
    </row>
    <row r="221" spans="1:15" x14ac:dyDescent="0.25">
      <c r="B221" s="1">
        <v>24139</v>
      </c>
      <c r="G221">
        <v>4.63</v>
      </c>
      <c r="H221">
        <v>17.201000000000001</v>
      </c>
      <c r="M221">
        <v>14.13</v>
      </c>
      <c r="O221">
        <v>11.52</v>
      </c>
    </row>
    <row r="222" spans="1:15" x14ac:dyDescent="0.25">
      <c r="B222" s="1">
        <v>24167</v>
      </c>
      <c r="G222">
        <v>4.75</v>
      </c>
      <c r="H222">
        <v>17.222999999999999</v>
      </c>
      <c r="M222">
        <v>14.17</v>
      </c>
      <c r="O222">
        <v>11.52</v>
      </c>
    </row>
    <row r="223" spans="1:15" x14ac:dyDescent="0.25">
      <c r="B223" s="1">
        <v>24198</v>
      </c>
      <c r="G223">
        <v>4.63</v>
      </c>
      <c r="H223">
        <v>17.285</v>
      </c>
      <c r="M223">
        <v>14.23</v>
      </c>
      <c r="O223">
        <v>11.52</v>
      </c>
    </row>
    <row r="224" spans="1:15" x14ac:dyDescent="0.25">
      <c r="B224" s="1">
        <v>24228</v>
      </c>
      <c r="G224">
        <v>4.75</v>
      </c>
      <c r="H224">
        <v>17.331</v>
      </c>
      <c r="M224">
        <v>14.26</v>
      </c>
      <c r="O224">
        <v>11.52</v>
      </c>
    </row>
    <row r="225" spans="1:15" x14ac:dyDescent="0.25">
      <c r="B225" s="1">
        <v>24259</v>
      </c>
      <c r="G225">
        <v>5.5</v>
      </c>
      <c r="H225">
        <v>17.387</v>
      </c>
      <c r="M225">
        <v>14.51</v>
      </c>
      <c r="O225">
        <v>11.52</v>
      </c>
    </row>
    <row r="226" spans="1:15" x14ac:dyDescent="0.25">
      <c r="B226" s="1">
        <v>24289</v>
      </c>
      <c r="G226">
        <v>5.75</v>
      </c>
      <c r="H226">
        <v>17.437999999999999</v>
      </c>
      <c r="M226">
        <v>14.46</v>
      </c>
      <c r="O226">
        <v>11.52</v>
      </c>
    </row>
    <row r="227" spans="1:15" x14ac:dyDescent="0.25">
      <c r="B227" s="1">
        <v>24320</v>
      </c>
      <c r="G227">
        <v>4.5</v>
      </c>
      <c r="H227">
        <v>17.47</v>
      </c>
      <c r="M227">
        <v>14.33</v>
      </c>
      <c r="O227">
        <v>11.52</v>
      </c>
    </row>
    <row r="228" spans="1:15" x14ac:dyDescent="0.25">
      <c r="B228" s="1">
        <v>24351</v>
      </c>
      <c r="G228">
        <v>5.75</v>
      </c>
      <c r="H228">
        <v>17.524000000000001</v>
      </c>
      <c r="M228">
        <v>14.52</v>
      </c>
      <c r="O228">
        <v>11.52</v>
      </c>
    </row>
    <row r="229" spans="1:15" x14ac:dyDescent="0.25">
      <c r="B229" s="1">
        <v>24381</v>
      </c>
      <c r="G229">
        <v>5.75</v>
      </c>
      <c r="H229">
        <v>17.581</v>
      </c>
      <c r="M229">
        <v>14.59</v>
      </c>
      <c r="O229">
        <v>11.52</v>
      </c>
    </row>
    <row r="230" spans="1:15" x14ac:dyDescent="0.25">
      <c r="B230" s="1">
        <v>24412</v>
      </c>
      <c r="G230">
        <v>5.75</v>
      </c>
      <c r="H230">
        <v>17.625</v>
      </c>
      <c r="M230">
        <v>14.61</v>
      </c>
      <c r="O230">
        <v>11.52</v>
      </c>
    </row>
    <row r="231" spans="1:15" x14ac:dyDescent="0.25">
      <c r="B231" s="1">
        <v>24442</v>
      </c>
      <c r="G231">
        <v>5</v>
      </c>
      <c r="H231">
        <v>17.678999999999998</v>
      </c>
      <c r="M231">
        <v>14.63</v>
      </c>
      <c r="O231">
        <v>11.52</v>
      </c>
    </row>
    <row r="232" spans="1:15" x14ac:dyDescent="0.25">
      <c r="A232">
        <v>1967</v>
      </c>
      <c r="B232" s="1">
        <v>24473</v>
      </c>
      <c r="G232">
        <v>4</v>
      </c>
      <c r="H232">
        <v>17.695</v>
      </c>
      <c r="M232">
        <v>14.72</v>
      </c>
      <c r="O232">
        <v>11.52</v>
      </c>
    </row>
    <row r="233" spans="1:15" x14ac:dyDescent="0.25">
      <c r="B233" s="1">
        <v>24504</v>
      </c>
      <c r="G233">
        <v>4.75</v>
      </c>
      <c r="H233">
        <v>17.727</v>
      </c>
      <c r="M233">
        <v>15</v>
      </c>
      <c r="O233">
        <v>11.52</v>
      </c>
    </row>
    <row r="234" spans="1:15" x14ac:dyDescent="0.25">
      <c r="B234" s="1">
        <v>24532</v>
      </c>
      <c r="G234">
        <v>4.5</v>
      </c>
      <c r="H234">
        <v>17.754000000000001</v>
      </c>
      <c r="M234">
        <v>14.8</v>
      </c>
      <c r="O234">
        <v>11.52</v>
      </c>
    </row>
    <row r="235" spans="1:15" x14ac:dyDescent="0.25">
      <c r="B235" s="1">
        <v>24563</v>
      </c>
      <c r="G235">
        <v>4</v>
      </c>
      <c r="H235">
        <v>17.803000000000001</v>
      </c>
      <c r="M235">
        <v>14.72</v>
      </c>
      <c r="O235">
        <v>11.52</v>
      </c>
    </row>
    <row r="236" spans="1:15" x14ac:dyDescent="0.25">
      <c r="B236" s="1">
        <v>24593</v>
      </c>
      <c r="G236">
        <v>4.13</v>
      </c>
      <c r="H236">
        <v>17.841999999999999</v>
      </c>
      <c r="M236">
        <v>14.81</v>
      </c>
      <c r="O236">
        <v>10.8</v>
      </c>
    </row>
    <row r="237" spans="1:15" x14ac:dyDescent="0.25">
      <c r="B237" s="1">
        <v>24624</v>
      </c>
      <c r="G237">
        <v>3.5</v>
      </c>
      <c r="H237">
        <v>17.887</v>
      </c>
      <c r="M237">
        <v>14.82</v>
      </c>
      <c r="O237">
        <v>10.8</v>
      </c>
    </row>
    <row r="238" spans="1:15" x14ac:dyDescent="0.25">
      <c r="B238" s="1">
        <v>24654</v>
      </c>
      <c r="G238">
        <v>3.75</v>
      </c>
      <c r="H238">
        <v>17.948</v>
      </c>
      <c r="M238">
        <v>14.9</v>
      </c>
      <c r="O238">
        <v>10.8</v>
      </c>
    </row>
    <row r="239" spans="1:15" x14ac:dyDescent="0.25">
      <c r="B239" s="1">
        <v>24685</v>
      </c>
      <c r="G239">
        <v>4</v>
      </c>
      <c r="H239">
        <v>18.003</v>
      </c>
      <c r="M239">
        <v>14.79</v>
      </c>
      <c r="O239">
        <v>10.8</v>
      </c>
    </row>
    <row r="240" spans="1:15" x14ac:dyDescent="0.25">
      <c r="B240" s="1">
        <v>24716</v>
      </c>
      <c r="G240">
        <v>3.75</v>
      </c>
      <c r="H240">
        <v>18.067</v>
      </c>
      <c r="M240">
        <v>14.85</v>
      </c>
      <c r="O240">
        <v>10.8</v>
      </c>
    </row>
    <row r="241" spans="1:15" x14ac:dyDescent="0.25">
      <c r="B241" s="1">
        <v>24746</v>
      </c>
      <c r="G241">
        <v>4.13</v>
      </c>
      <c r="H241">
        <v>18.134</v>
      </c>
      <c r="M241">
        <v>14.79</v>
      </c>
      <c r="O241">
        <v>10.8</v>
      </c>
    </row>
    <row r="242" spans="1:15" x14ac:dyDescent="0.25">
      <c r="B242" s="1">
        <v>24777</v>
      </c>
      <c r="G242">
        <v>4.5</v>
      </c>
      <c r="H242">
        <v>18.192</v>
      </c>
      <c r="M242">
        <v>15.01</v>
      </c>
      <c r="O242">
        <v>10.8</v>
      </c>
    </row>
    <row r="243" spans="1:15" x14ac:dyDescent="0.25">
      <c r="B243" s="1">
        <v>24807</v>
      </c>
      <c r="G243">
        <v>4.5</v>
      </c>
      <c r="H243">
        <v>18.236999999999998</v>
      </c>
      <c r="M243">
        <v>15.34</v>
      </c>
      <c r="O243">
        <v>10.8</v>
      </c>
    </row>
    <row r="244" spans="1:15" x14ac:dyDescent="0.25">
      <c r="A244">
        <v>1968</v>
      </c>
      <c r="B244" s="1">
        <v>24838</v>
      </c>
      <c r="G244">
        <v>4.75</v>
      </c>
      <c r="H244">
        <v>18.318000000000001</v>
      </c>
      <c r="M244">
        <v>15.36</v>
      </c>
      <c r="O244">
        <v>10.8</v>
      </c>
    </row>
    <row r="245" spans="1:15" x14ac:dyDescent="0.25">
      <c r="B245" s="1">
        <v>24869</v>
      </c>
      <c r="G245">
        <v>4.75</v>
      </c>
      <c r="H245">
        <v>18.396999999999998</v>
      </c>
      <c r="M245">
        <v>15.21</v>
      </c>
      <c r="O245">
        <v>10.8</v>
      </c>
    </row>
    <row r="246" spans="1:15" x14ac:dyDescent="0.25">
      <c r="B246" s="1">
        <v>24898</v>
      </c>
      <c r="G246">
        <v>5.25</v>
      </c>
      <c r="H246">
        <v>18.47</v>
      </c>
      <c r="M246">
        <v>15.31</v>
      </c>
      <c r="O246">
        <v>10.8</v>
      </c>
    </row>
    <row r="247" spans="1:15" x14ac:dyDescent="0.25">
      <c r="B247" s="1">
        <v>24929</v>
      </c>
      <c r="G247">
        <v>6.25</v>
      </c>
      <c r="H247">
        <v>18.538</v>
      </c>
      <c r="M247">
        <v>15.9</v>
      </c>
      <c r="O247">
        <v>10.8</v>
      </c>
    </row>
    <row r="248" spans="1:15" x14ac:dyDescent="0.25">
      <c r="B248" s="1">
        <v>24959</v>
      </c>
      <c r="G248">
        <v>6.13</v>
      </c>
      <c r="H248">
        <v>18.608000000000001</v>
      </c>
      <c r="M248">
        <v>16.05</v>
      </c>
      <c r="O248">
        <v>10.8</v>
      </c>
    </row>
    <row r="249" spans="1:15" x14ac:dyDescent="0.25">
      <c r="B249" s="1">
        <v>24990</v>
      </c>
      <c r="G249">
        <v>5.5</v>
      </c>
      <c r="H249">
        <v>18.681000000000001</v>
      </c>
      <c r="M249">
        <v>16.23</v>
      </c>
      <c r="O249">
        <v>10.8</v>
      </c>
    </row>
    <row r="250" spans="1:15" x14ac:dyDescent="0.25">
      <c r="B250" s="1">
        <v>25020</v>
      </c>
      <c r="G250">
        <v>6</v>
      </c>
      <c r="H250">
        <v>18.742999999999999</v>
      </c>
      <c r="M250">
        <v>16.350000000000001</v>
      </c>
      <c r="O250">
        <v>10.8</v>
      </c>
    </row>
    <row r="251" spans="1:15" x14ac:dyDescent="0.25">
      <c r="B251" s="1">
        <v>25051</v>
      </c>
      <c r="G251">
        <v>5.75</v>
      </c>
      <c r="H251">
        <v>18.815999999999999</v>
      </c>
      <c r="M251">
        <v>16.63</v>
      </c>
      <c r="O251">
        <v>11.88</v>
      </c>
    </row>
    <row r="252" spans="1:15" x14ac:dyDescent="0.25">
      <c r="B252" s="1">
        <v>25082</v>
      </c>
      <c r="G252">
        <v>5.5</v>
      </c>
      <c r="H252">
        <v>18.891999999999999</v>
      </c>
      <c r="M252">
        <v>16.32</v>
      </c>
      <c r="O252">
        <v>11.88</v>
      </c>
    </row>
    <row r="253" spans="1:15" x14ac:dyDescent="0.25">
      <c r="B253" s="1">
        <v>25112</v>
      </c>
      <c r="G253">
        <v>6</v>
      </c>
      <c r="H253">
        <v>18.969000000000001</v>
      </c>
      <c r="M253">
        <v>16.48</v>
      </c>
      <c r="O253">
        <v>11.88</v>
      </c>
    </row>
    <row r="254" spans="1:15" x14ac:dyDescent="0.25">
      <c r="B254" s="1">
        <v>25143</v>
      </c>
      <c r="G254">
        <v>6</v>
      </c>
      <c r="H254">
        <v>19.041</v>
      </c>
      <c r="M254">
        <v>16.399999999999999</v>
      </c>
      <c r="O254">
        <v>11.88</v>
      </c>
    </row>
    <row r="255" spans="1:15" x14ac:dyDescent="0.25">
      <c r="B255" s="1">
        <v>25173</v>
      </c>
      <c r="G255">
        <v>4</v>
      </c>
      <c r="H255">
        <v>19.097999999999999</v>
      </c>
      <c r="M255">
        <v>16.309999999999999</v>
      </c>
      <c r="O255">
        <v>11.88</v>
      </c>
    </row>
    <row r="256" spans="1:15" x14ac:dyDescent="0.25">
      <c r="A256">
        <v>1969</v>
      </c>
      <c r="B256" s="1">
        <v>25204</v>
      </c>
      <c r="G256">
        <v>6.38</v>
      </c>
      <c r="H256">
        <v>19.170000000000002</v>
      </c>
      <c r="M256">
        <v>16.38</v>
      </c>
      <c r="O256">
        <v>11.88</v>
      </c>
    </row>
    <row r="257" spans="1:15" x14ac:dyDescent="0.25">
      <c r="B257" s="1">
        <v>25235</v>
      </c>
      <c r="G257">
        <v>7</v>
      </c>
      <c r="H257">
        <v>19.236000000000001</v>
      </c>
      <c r="M257">
        <v>16.510000000000002</v>
      </c>
      <c r="O257">
        <v>11.88</v>
      </c>
    </row>
    <row r="258" spans="1:15" x14ac:dyDescent="0.25">
      <c r="B258" s="1">
        <v>25263</v>
      </c>
      <c r="G258">
        <v>6.25</v>
      </c>
      <c r="H258">
        <v>19.326000000000001</v>
      </c>
      <c r="M258">
        <v>16.5</v>
      </c>
      <c r="O258">
        <v>11.88</v>
      </c>
    </row>
    <row r="259" spans="1:15" x14ac:dyDescent="0.25">
      <c r="B259" s="1">
        <v>25294</v>
      </c>
      <c r="G259">
        <v>8</v>
      </c>
      <c r="H259">
        <v>19.399999999999999</v>
      </c>
      <c r="M259">
        <v>16.53</v>
      </c>
      <c r="O259">
        <v>11.88</v>
      </c>
    </row>
    <row r="260" spans="1:15" x14ac:dyDescent="0.25">
      <c r="B260" s="1">
        <v>25324</v>
      </c>
      <c r="G260">
        <v>9.3800000000000008</v>
      </c>
      <c r="H260">
        <v>19.478000000000002</v>
      </c>
      <c r="M260">
        <v>16.399999999999999</v>
      </c>
      <c r="O260">
        <v>10.8</v>
      </c>
    </row>
    <row r="261" spans="1:15" x14ac:dyDescent="0.25">
      <c r="B261" s="1">
        <v>25355</v>
      </c>
      <c r="G261">
        <v>7.5</v>
      </c>
      <c r="H261">
        <v>19.545000000000002</v>
      </c>
      <c r="M261">
        <v>16.489999999999998</v>
      </c>
      <c r="O261">
        <v>10.8</v>
      </c>
    </row>
    <row r="262" spans="1:15" x14ac:dyDescent="0.25">
      <c r="B262" s="1">
        <v>25385</v>
      </c>
      <c r="G262">
        <v>8.75</v>
      </c>
      <c r="H262">
        <v>19.635999999999999</v>
      </c>
      <c r="M262">
        <v>16.66</v>
      </c>
      <c r="O262">
        <v>10.8</v>
      </c>
    </row>
    <row r="263" spans="1:15" x14ac:dyDescent="0.25">
      <c r="B263" s="1">
        <v>25416</v>
      </c>
      <c r="G263">
        <v>9.75</v>
      </c>
      <c r="H263">
        <v>19.690999999999999</v>
      </c>
      <c r="M263">
        <v>16.79</v>
      </c>
      <c r="O263">
        <v>10.8</v>
      </c>
    </row>
    <row r="264" spans="1:15" x14ac:dyDescent="0.25">
      <c r="B264" s="1">
        <v>25447</v>
      </c>
      <c r="G264">
        <v>8.5</v>
      </c>
      <c r="H264">
        <v>19.77</v>
      </c>
      <c r="M264">
        <v>16.7</v>
      </c>
      <c r="O264">
        <v>10.8</v>
      </c>
    </row>
    <row r="265" spans="1:15" x14ac:dyDescent="0.25">
      <c r="B265" s="1">
        <v>25477</v>
      </c>
      <c r="G265">
        <v>9</v>
      </c>
      <c r="H265">
        <v>19.855</v>
      </c>
      <c r="M265">
        <v>18.37</v>
      </c>
      <c r="O265">
        <v>10.8</v>
      </c>
    </row>
    <row r="266" spans="1:15" x14ac:dyDescent="0.25">
      <c r="B266" s="1">
        <v>25508</v>
      </c>
      <c r="G266">
        <v>9.25</v>
      </c>
      <c r="H266">
        <v>19.931000000000001</v>
      </c>
      <c r="M266">
        <v>17.809999999999999</v>
      </c>
      <c r="O266">
        <v>10.8</v>
      </c>
    </row>
    <row r="267" spans="1:15" x14ac:dyDescent="0.25">
      <c r="B267" s="1">
        <v>25538</v>
      </c>
      <c r="G267">
        <v>5</v>
      </c>
      <c r="H267">
        <v>20.004999999999999</v>
      </c>
      <c r="M267">
        <v>17.239999999999998</v>
      </c>
      <c r="O267">
        <v>10.8</v>
      </c>
    </row>
    <row r="268" spans="1:15" x14ac:dyDescent="0.25">
      <c r="A268">
        <v>1970</v>
      </c>
      <c r="B268" s="1">
        <v>25569</v>
      </c>
      <c r="G268">
        <v>9.3800000000000008</v>
      </c>
      <c r="H268">
        <v>20.071000000000002</v>
      </c>
      <c r="M268">
        <v>17.010000000000002</v>
      </c>
      <c r="O268">
        <v>10.8</v>
      </c>
    </row>
    <row r="269" spans="1:15" x14ac:dyDescent="0.25">
      <c r="B269" s="1">
        <v>25600</v>
      </c>
      <c r="G269">
        <v>8.5</v>
      </c>
      <c r="H269">
        <v>20.148</v>
      </c>
      <c r="M269">
        <v>17.170000000000002</v>
      </c>
      <c r="O269">
        <v>10.8</v>
      </c>
    </row>
    <row r="270" spans="1:15" x14ac:dyDescent="0.25">
      <c r="B270" s="1">
        <v>25628</v>
      </c>
      <c r="G270">
        <v>7.5</v>
      </c>
      <c r="H270">
        <v>20.222999999999999</v>
      </c>
      <c r="M270">
        <v>17.32</v>
      </c>
      <c r="O270">
        <v>10.8</v>
      </c>
    </row>
    <row r="271" spans="1:15" x14ac:dyDescent="0.25">
      <c r="B271" s="1">
        <v>25659</v>
      </c>
      <c r="G271">
        <v>8.5</v>
      </c>
      <c r="H271">
        <v>20.303000000000001</v>
      </c>
      <c r="M271">
        <v>17.39</v>
      </c>
      <c r="O271">
        <v>10.8</v>
      </c>
    </row>
    <row r="272" spans="1:15" x14ac:dyDescent="0.25">
      <c r="B272" s="1">
        <v>25689</v>
      </c>
      <c r="G272">
        <v>7.88</v>
      </c>
      <c r="H272">
        <v>20.375</v>
      </c>
      <c r="M272">
        <v>17.36</v>
      </c>
      <c r="O272">
        <v>10.8</v>
      </c>
    </row>
    <row r="273" spans="1:15" x14ac:dyDescent="0.25">
      <c r="B273" s="1">
        <v>25720</v>
      </c>
      <c r="G273">
        <v>5.75</v>
      </c>
      <c r="H273">
        <v>20.448</v>
      </c>
      <c r="M273">
        <v>17.190000000000001</v>
      </c>
      <c r="O273">
        <v>10.8</v>
      </c>
    </row>
    <row r="274" spans="1:15" x14ac:dyDescent="0.25">
      <c r="B274" s="1">
        <v>25750</v>
      </c>
      <c r="G274">
        <v>6.75</v>
      </c>
      <c r="H274">
        <v>20.526</v>
      </c>
      <c r="M274">
        <v>17.32</v>
      </c>
      <c r="O274">
        <v>10.8</v>
      </c>
    </row>
    <row r="275" spans="1:15" x14ac:dyDescent="0.25">
      <c r="B275" s="1">
        <v>25781</v>
      </c>
      <c r="G275">
        <v>6.5</v>
      </c>
      <c r="H275">
        <v>20.597000000000001</v>
      </c>
      <c r="M275">
        <v>17.579999999999998</v>
      </c>
      <c r="O275">
        <v>10.8</v>
      </c>
    </row>
    <row r="276" spans="1:15" x14ac:dyDescent="0.25">
      <c r="B276" s="1">
        <v>25812</v>
      </c>
      <c r="G276">
        <v>5</v>
      </c>
      <c r="H276">
        <v>20.683</v>
      </c>
      <c r="M276">
        <v>17.88</v>
      </c>
      <c r="O276">
        <v>10.8</v>
      </c>
    </row>
    <row r="277" spans="1:15" x14ac:dyDescent="0.25">
      <c r="B277" s="1">
        <v>25842</v>
      </c>
      <c r="G277">
        <v>6.13</v>
      </c>
      <c r="H277">
        <v>20.785</v>
      </c>
      <c r="M277">
        <v>17.809999999999999</v>
      </c>
      <c r="O277">
        <v>10.8</v>
      </c>
    </row>
    <row r="278" spans="1:15" x14ac:dyDescent="0.25">
      <c r="B278" s="1">
        <v>25873</v>
      </c>
      <c r="G278">
        <v>5.5</v>
      </c>
      <c r="H278">
        <v>20.891999999999999</v>
      </c>
      <c r="M278">
        <v>17.79</v>
      </c>
      <c r="O278">
        <v>10.8</v>
      </c>
    </row>
    <row r="279" spans="1:15" x14ac:dyDescent="0.25">
      <c r="B279" s="1">
        <v>25903</v>
      </c>
      <c r="G279">
        <v>3</v>
      </c>
      <c r="H279">
        <v>20.997</v>
      </c>
      <c r="M279">
        <v>17.829999999999998</v>
      </c>
      <c r="O279">
        <v>9.8000000000000007</v>
      </c>
    </row>
    <row r="280" spans="1:15" x14ac:dyDescent="0.25">
      <c r="A280">
        <v>1971</v>
      </c>
      <c r="B280" s="1">
        <v>25934</v>
      </c>
      <c r="G280">
        <v>4</v>
      </c>
      <c r="H280">
        <v>21.08</v>
      </c>
      <c r="M280">
        <v>18.18</v>
      </c>
      <c r="O280">
        <v>9.8000000000000007</v>
      </c>
    </row>
    <row r="281" spans="1:15" x14ac:dyDescent="0.25">
      <c r="B281" s="1">
        <v>25965</v>
      </c>
      <c r="G281">
        <v>3.38</v>
      </c>
      <c r="H281">
        <v>21.16</v>
      </c>
      <c r="M281">
        <v>17.95</v>
      </c>
      <c r="O281">
        <v>9.8000000000000007</v>
      </c>
    </row>
    <row r="282" spans="1:15" x14ac:dyDescent="0.25">
      <c r="B282" s="1">
        <v>25993</v>
      </c>
      <c r="G282">
        <v>4.5</v>
      </c>
      <c r="H282">
        <v>21.228000000000002</v>
      </c>
      <c r="M282">
        <v>17.920000000000002</v>
      </c>
      <c r="O282">
        <v>9.8000000000000007</v>
      </c>
    </row>
    <row r="283" spans="1:15" x14ac:dyDescent="0.25">
      <c r="B283" s="1">
        <v>26024</v>
      </c>
      <c r="G283">
        <v>4.25</v>
      </c>
      <c r="H283">
        <v>21.306999999999999</v>
      </c>
      <c r="M283">
        <v>17.86</v>
      </c>
      <c r="O283">
        <v>9.8000000000000007</v>
      </c>
    </row>
    <row r="284" spans="1:15" x14ac:dyDescent="0.25">
      <c r="B284" s="1">
        <v>26054</v>
      </c>
      <c r="G284">
        <v>4.88</v>
      </c>
      <c r="H284">
        <v>21.4</v>
      </c>
      <c r="M284">
        <v>17.96</v>
      </c>
      <c r="O284">
        <v>9.25</v>
      </c>
    </row>
    <row r="285" spans="1:15" x14ac:dyDescent="0.25">
      <c r="B285" s="1">
        <v>26085</v>
      </c>
      <c r="G285">
        <v>4.75</v>
      </c>
      <c r="H285">
        <v>21.484999999999999</v>
      </c>
      <c r="M285">
        <v>17.98</v>
      </c>
      <c r="O285">
        <v>9.25</v>
      </c>
    </row>
    <row r="286" spans="1:15" x14ac:dyDescent="0.25">
      <c r="B286" s="1">
        <v>26115</v>
      </c>
      <c r="G286">
        <v>5.5</v>
      </c>
      <c r="H286">
        <v>21.567</v>
      </c>
      <c r="M286">
        <v>17.809999999999999</v>
      </c>
      <c r="O286">
        <v>9.25</v>
      </c>
    </row>
    <row r="287" spans="1:15" x14ac:dyDescent="0.25">
      <c r="B287" s="1">
        <v>26146</v>
      </c>
      <c r="G287">
        <v>5.75</v>
      </c>
      <c r="H287">
        <v>21.597000000000001</v>
      </c>
      <c r="M287">
        <v>17.850000000000001</v>
      </c>
      <c r="O287">
        <v>9.25</v>
      </c>
    </row>
    <row r="288" spans="1:15" x14ac:dyDescent="0.25">
      <c r="B288" s="1">
        <v>26177</v>
      </c>
      <c r="G288">
        <v>5.38</v>
      </c>
      <c r="H288">
        <v>21.632999999999999</v>
      </c>
      <c r="M288">
        <v>17.600000000000001</v>
      </c>
      <c r="O288">
        <v>9.25</v>
      </c>
    </row>
    <row r="289" spans="1:15" x14ac:dyDescent="0.25">
      <c r="B289" s="1">
        <v>26207</v>
      </c>
      <c r="G289">
        <v>5.13</v>
      </c>
      <c r="H289">
        <v>21.667000000000002</v>
      </c>
      <c r="M289">
        <v>18</v>
      </c>
      <c r="O289">
        <v>9.25</v>
      </c>
    </row>
    <row r="290" spans="1:15" x14ac:dyDescent="0.25">
      <c r="B290" s="1">
        <v>26238</v>
      </c>
      <c r="G290">
        <v>4.25</v>
      </c>
      <c r="H290">
        <v>21.716000000000001</v>
      </c>
      <c r="M290">
        <v>18.11</v>
      </c>
      <c r="O290">
        <v>9.25</v>
      </c>
    </row>
    <row r="291" spans="1:15" x14ac:dyDescent="0.25">
      <c r="B291" s="1">
        <v>26268</v>
      </c>
      <c r="G291">
        <v>3</v>
      </c>
      <c r="H291">
        <v>21.783999999999999</v>
      </c>
      <c r="M291">
        <v>18.239999999999998</v>
      </c>
      <c r="O291">
        <v>9.25</v>
      </c>
    </row>
    <row r="292" spans="1:15" x14ac:dyDescent="0.25">
      <c r="A292">
        <v>1972</v>
      </c>
      <c r="B292" s="1">
        <v>26299</v>
      </c>
      <c r="G292">
        <v>3.13</v>
      </c>
      <c r="H292">
        <v>21.876999999999999</v>
      </c>
      <c r="M292">
        <v>18.03</v>
      </c>
      <c r="O292">
        <v>9.25</v>
      </c>
    </row>
    <row r="293" spans="1:15" x14ac:dyDescent="0.25">
      <c r="B293" s="1">
        <v>26330</v>
      </c>
      <c r="G293">
        <v>3.25</v>
      </c>
      <c r="H293">
        <v>21.936</v>
      </c>
      <c r="M293">
        <v>18.260000000000002</v>
      </c>
      <c r="O293">
        <v>9.25</v>
      </c>
    </row>
    <row r="294" spans="1:15" x14ac:dyDescent="0.25">
      <c r="B294" s="1">
        <v>26359</v>
      </c>
      <c r="G294">
        <v>4</v>
      </c>
      <c r="H294">
        <v>21.978999999999999</v>
      </c>
      <c r="M294">
        <v>18.329999999999998</v>
      </c>
      <c r="O294">
        <v>9.25</v>
      </c>
    </row>
    <row r="295" spans="1:15" x14ac:dyDescent="0.25">
      <c r="B295" s="1">
        <v>26390</v>
      </c>
      <c r="G295">
        <v>4.3099999999999996</v>
      </c>
      <c r="H295">
        <v>22.03</v>
      </c>
      <c r="M295">
        <v>18.329999999999998</v>
      </c>
      <c r="O295">
        <v>9.25</v>
      </c>
    </row>
    <row r="296" spans="1:15" x14ac:dyDescent="0.25">
      <c r="B296" s="1">
        <v>26420</v>
      </c>
      <c r="G296">
        <v>4.75</v>
      </c>
      <c r="H296">
        <v>22.081</v>
      </c>
      <c r="M296">
        <v>18.489999999999998</v>
      </c>
      <c r="O296">
        <v>9.25</v>
      </c>
    </row>
    <row r="297" spans="1:15" x14ac:dyDescent="0.25">
      <c r="B297" s="1">
        <v>26451</v>
      </c>
      <c r="G297">
        <v>4.5</v>
      </c>
      <c r="H297">
        <v>22.126000000000001</v>
      </c>
      <c r="M297">
        <v>18.690000000000001</v>
      </c>
      <c r="O297">
        <v>9.25</v>
      </c>
    </row>
    <row r="298" spans="1:15" x14ac:dyDescent="0.25">
      <c r="B298" s="1">
        <v>26481</v>
      </c>
      <c r="G298">
        <v>4.5</v>
      </c>
      <c r="H298">
        <v>22.189</v>
      </c>
      <c r="M298">
        <v>18.7</v>
      </c>
      <c r="O298">
        <v>8.5</v>
      </c>
    </row>
    <row r="299" spans="1:15" x14ac:dyDescent="0.25">
      <c r="B299" s="1">
        <v>26512</v>
      </c>
      <c r="G299">
        <v>5.13</v>
      </c>
      <c r="H299">
        <v>22.236000000000001</v>
      </c>
      <c r="M299">
        <v>19.13</v>
      </c>
      <c r="O299">
        <v>8.5</v>
      </c>
    </row>
    <row r="300" spans="1:15" x14ac:dyDescent="0.25">
      <c r="B300" s="1">
        <v>26543</v>
      </c>
      <c r="G300">
        <v>4.88</v>
      </c>
      <c r="H300">
        <v>22.31</v>
      </c>
      <c r="M300">
        <v>18.72</v>
      </c>
      <c r="O300">
        <v>8.5</v>
      </c>
    </row>
    <row r="301" spans="1:15" x14ac:dyDescent="0.25">
      <c r="B301" s="1">
        <v>26573</v>
      </c>
      <c r="G301">
        <v>4.88</v>
      </c>
      <c r="H301">
        <v>22.323</v>
      </c>
      <c r="M301">
        <v>18.29</v>
      </c>
      <c r="O301">
        <v>8.5</v>
      </c>
    </row>
    <row r="302" spans="1:15" x14ac:dyDescent="0.25">
      <c r="B302" s="1">
        <v>26604</v>
      </c>
      <c r="G302">
        <v>5.19</v>
      </c>
      <c r="H302">
        <v>22.382000000000001</v>
      </c>
      <c r="M302">
        <v>18.190000000000001</v>
      </c>
      <c r="O302">
        <v>8.5</v>
      </c>
    </row>
    <row r="303" spans="1:15" x14ac:dyDescent="0.25">
      <c r="B303" s="1">
        <v>26634</v>
      </c>
      <c r="G303">
        <v>5.5</v>
      </c>
      <c r="H303">
        <v>22.449000000000002</v>
      </c>
      <c r="M303">
        <v>18.649999999999999</v>
      </c>
      <c r="O303">
        <v>8.5</v>
      </c>
    </row>
    <row r="304" spans="1:15" x14ac:dyDescent="0.25">
      <c r="A304">
        <v>1973</v>
      </c>
      <c r="B304" s="1">
        <v>26665</v>
      </c>
      <c r="G304">
        <v>6.5</v>
      </c>
      <c r="H304">
        <v>22.463000000000001</v>
      </c>
      <c r="M304">
        <v>18.260000000000002</v>
      </c>
      <c r="O304">
        <v>8.5</v>
      </c>
    </row>
    <row r="305" spans="1:15" x14ac:dyDescent="0.25">
      <c r="B305" s="1">
        <v>26696</v>
      </c>
      <c r="G305">
        <v>7.5</v>
      </c>
      <c r="H305">
        <v>22.533999999999999</v>
      </c>
      <c r="M305">
        <v>18.41</v>
      </c>
      <c r="O305">
        <v>8.5</v>
      </c>
    </row>
    <row r="306" spans="1:15" x14ac:dyDescent="0.25">
      <c r="B306" s="1">
        <v>26724</v>
      </c>
      <c r="G306">
        <v>7.38</v>
      </c>
      <c r="H306">
        <v>22.625</v>
      </c>
      <c r="M306">
        <v>18.440000000000001</v>
      </c>
      <c r="O306">
        <v>8.5</v>
      </c>
    </row>
    <row r="307" spans="1:15" x14ac:dyDescent="0.25">
      <c r="B307" s="1">
        <v>26755</v>
      </c>
      <c r="G307">
        <v>7.63</v>
      </c>
      <c r="H307">
        <v>22.756</v>
      </c>
      <c r="M307">
        <v>18.7</v>
      </c>
      <c r="O307">
        <v>8.5</v>
      </c>
    </row>
    <row r="308" spans="1:15" x14ac:dyDescent="0.25">
      <c r="B308" s="1">
        <v>26785</v>
      </c>
      <c r="G308">
        <v>8.1300000000000008</v>
      </c>
      <c r="H308">
        <v>22.844000000000001</v>
      </c>
      <c r="M308">
        <v>19.04</v>
      </c>
      <c r="O308">
        <v>8.5</v>
      </c>
    </row>
    <row r="309" spans="1:15" x14ac:dyDescent="0.25">
      <c r="B309" s="1">
        <v>26816</v>
      </c>
      <c r="G309">
        <v>8.8800000000000008</v>
      </c>
      <c r="H309">
        <v>22.943000000000001</v>
      </c>
      <c r="M309">
        <v>19.239999999999998</v>
      </c>
      <c r="O309">
        <v>8.5</v>
      </c>
    </row>
    <row r="310" spans="1:15" x14ac:dyDescent="0.25">
      <c r="B310" s="1">
        <v>26846</v>
      </c>
      <c r="G310">
        <v>11.22</v>
      </c>
      <c r="H310">
        <v>23.041</v>
      </c>
      <c r="M310">
        <v>19.61</v>
      </c>
      <c r="O310">
        <v>9.5</v>
      </c>
    </row>
    <row r="311" spans="1:15" x14ac:dyDescent="0.25">
      <c r="B311" s="1">
        <v>26877</v>
      </c>
      <c r="G311">
        <v>11.22</v>
      </c>
      <c r="H311">
        <v>23.148</v>
      </c>
      <c r="M311">
        <v>19.86</v>
      </c>
      <c r="O311">
        <v>9.5</v>
      </c>
    </row>
    <row r="312" spans="1:15" x14ac:dyDescent="0.25">
      <c r="B312" s="1">
        <v>26908</v>
      </c>
      <c r="G312">
        <v>10.82</v>
      </c>
      <c r="H312">
        <v>23.265000000000001</v>
      </c>
      <c r="M312">
        <v>20.28</v>
      </c>
      <c r="O312">
        <v>9.5</v>
      </c>
    </row>
    <row r="313" spans="1:15" x14ac:dyDescent="0.25">
      <c r="B313" s="1">
        <v>26938</v>
      </c>
      <c r="G313">
        <v>10.61</v>
      </c>
      <c r="H313">
        <v>23.355</v>
      </c>
      <c r="M313">
        <v>22.27</v>
      </c>
      <c r="O313">
        <v>10.75</v>
      </c>
    </row>
    <row r="314" spans="1:15" x14ac:dyDescent="0.25">
      <c r="B314" s="1">
        <v>26969</v>
      </c>
      <c r="G314">
        <v>10.34</v>
      </c>
      <c r="H314">
        <v>23.468</v>
      </c>
      <c r="M314">
        <v>22.84</v>
      </c>
      <c r="O314">
        <v>10.75</v>
      </c>
    </row>
    <row r="315" spans="1:15" x14ac:dyDescent="0.25">
      <c r="B315" s="1">
        <v>26999</v>
      </c>
      <c r="G315">
        <v>9.83</v>
      </c>
      <c r="H315">
        <v>23.597999999999999</v>
      </c>
      <c r="M315">
        <v>23.1</v>
      </c>
      <c r="O315">
        <v>10.75</v>
      </c>
    </row>
    <row r="316" spans="1:15" x14ac:dyDescent="0.25">
      <c r="A316">
        <v>1974</v>
      </c>
      <c r="B316" s="1">
        <v>27030</v>
      </c>
      <c r="G316">
        <v>9.31</v>
      </c>
      <c r="H316">
        <v>23.713999999999999</v>
      </c>
      <c r="M316">
        <v>25.45</v>
      </c>
      <c r="O316">
        <v>14</v>
      </c>
    </row>
    <row r="317" spans="1:15" x14ac:dyDescent="0.25">
      <c r="B317" s="1">
        <v>27061</v>
      </c>
      <c r="G317">
        <v>8.8699999999999992</v>
      </c>
      <c r="H317">
        <v>23.864999999999998</v>
      </c>
      <c r="M317">
        <v>29.17</v>
      </c>
      <c r="O317">
        <v>14</v>
      </c>
    </row>
    <row r="318" spans="1:15" x14ac:dyDescent="0.25">
      <c r="B318" s="1">
        <v>27089</v>
      </c>
      <c r="G318">
        <v>9.9499999999999993</v>
      </c>
      <c r="H318">
        <v>24.050999999999998</v>
      </c>
      <c r="M318">
        <v>29.71</v>
      </c>
      <c r="O318">
        <v>14</v>
      </c>
    </row>
    <row r="319" spans="1:15" x14ac:dyDescent="0.25">
      <c r="B319" s="1">
        <v>27120</v>
      </c>
      <c r="G319">
        <v>11</v>
      </c>
      <c r="H319">
        <v>24.231000000000002</v>
      </c>
      <c r="M319">
        <v>29.49</v>
      </c>
      <c r="O319">
        <v>14</v>
      </c>
    </row>
    <row r="320" spans="1:15" x14ac:dyDescent="0.25">
      <c r="B320" s="1">
        <v>27150</v>
      </c>
      <c r="G320">
        <v>11.64</v>
      </c>
      <c r="H320">
        <v>24.463999999999999</v>
      </c>
      <c r="M320">
        <v>29.36</v>
      </c>
      <c r="O320">
        <v>14</v>
      </c>
    </row>
    <row r="321" spans="1:15" x14ac:dyDescent="0.25">
      <c r="B321" s="1">
        <v>27181</v>
      </c>
      <c r="G321">
        <v>13.31</v>
      </c>
      <c r="H321">
        <v>24.715</v>
      </c>
      <c r="M321">
        <v>29.24</v>
      </c>
      <c r="O321">
        <v>14</v>
      </c>
    </row>
    <row r="322" spans="1:15" x14ac:dyDescent="0.25">
      <c r="B322" s="1">
        <v>27211</v>
      </c>
      <c r="G322">
        <v>12.06</v>
      </c>
      <c r="H322">
        <v>24.934000000000001</v>
      </c>
      <c r="M322">
        <v>29.43</v>
      </c>
      <c r="O322">
        <v>14</v>
      </c>
    </row>
    <row r="323" spans="1:15" x14ac:dyDescent="0.25">
      <c r="B323" s="1">
        <v>27242</v>
      </c>
      <c r="G323">
        <v>11.6</v>
      </c>
      <c r="H323">
        <v>25.173999999999999</v>
      </c>
      <c r="M323">
        <v>29.59</v>
      </c>
      <c r="O323">
        <v>14</v>
      </c>
    </row>
    <row r="324" spans="1:15" x14ac:dyDescent="0.25">
      <c r="B324" s="1">
        <v>27273</v>
      </c>
      <c r="G324">
        <v>11.11</v>
      </c>
      <c r="H324">
        <v>25.4</v>
      </c>
      <c r="M324">
        <v>30.15</v>
      </c>
      <c r="O324">
        <v>12.5</v>
      </c>
    </row>
    <row r="325" spans="1:15" x14ac:dyDescent="0.25">
      <c r="B325" s="1">
        <v>27303</v>
      </c>
      <c r="G325">
        <v>9.66</v>
      </c>
      <c r="H325">
        <v>25.599</v>
      </c>
      <c r="M325">
        <v>30.4</v>
      </c>
      <c r="O325">
        <v>12.5</v>
      </c>
    </row>
    <row r="326" spans="1:15" x14ac:dyDescent="0.25">
      <c r="B326" s="1">
        <v>27334</v>
      </c>
      <c r="G326">
        <v>9.4700000000000006</v>
      </c>
      <c r="H326">
        <v>25.786000000000001</v>
      </c>
      <c r="M326">
        <v>31.03</v>
      </c>
      <c r="O326">
        <v>12.5</v>
      </c>
    </row>
    <row r="327" spans="1:15" x14ac:dyDescent="0.25">
      <c r="B327" s="1">
        <v>27364</v>
      </c>
      <c r="G327">
        <v>3.87</v>
      </c>
      <c r="H327">
        <v>25.968</v>
      </c>
      <c r="M327">
        <v>30.96</v>
      </c>
      <c r="O327">
        <v>12</v>
      </c>
    </row>
    <row r="328" spans="1:15" x14ac:dyDescent="0.25">
      <c r="A328">
        <v>1975</v>
      </c>
      <c r="B328" s="1">
        <v>27395</v>
      </c>
      <c r="G328">
        <v>6.76</v>
      </c>
      <c r="H328">
        <v>26.119</v>
      </c>
      <c r="M328">
        <v>30.73</v>
      </c>
      <c r="O328">
        <v>12</v>
      </c>
    </row>
    <row r="329" spans="1:15" x14ac:dyDescent="0.25">
      <c r="B329" s="1">
        <v>27426</v>
      </c>
      <c r="G329">
        <v>6.07</v>
      </c>
      <c r="H329">
        <v>26.303999999999998</v>
      </c>
      <c r="M329">
        <v>30.66</v>
      </c>
      <c r="O329">
        <v>11.5</v>
      </c>
    </row>
    <row r="330" spans="1:15" x14ac:dyDescent="0.25">
      <c r="B330" s="1">
        <v>27454</v>
      </c>
      <c r="G330">
        <v>5.39</v>
      </c>
      <c r="H330">
        <v>26.440999999999999</v>
      </c>
      <c r="M330">
        <v>30.55</v>
      </c>
      <c r="O330">
        <v>11.5</v>
      </c>
    </row>
    <row r="331" spans="1:15" x14ac:dyDescent="0.25">
      <c r="B331" s="1">
        <v>27485</v>
      </c>
      <c r="G331">
        <v>7.03</v>
      </c>
      <c r="H331">
        <v>26.57</v>
      </c>
      <c r="M331">
        <v>30.67</v>
      </c>
      <c r="O331">
        <v>10.75</v>
      </c>
    </row>
    <row r="332" spans="1:15" x14ac:dyDescent="0.25">
      <c r="B332" s="1">
        <v>27515</v>
      </c>
      <c r="G332">
        <v>5.23</v>
      </c>
      <c r="H332">
        <v>26.683</v>
      </c>
      <c r="M332">
        <v>30.83</v>
      </c>
      <c r="O332">
        <v>10.75</v>
      </c>
    </row>
    <row r="333" spans="1:15" x14ac:dyDescent="0.25">
      <c r="B333" s="1">
        <v>27546</v>
      </c>
      <c r="G333">
        <v>5.97</v>
      </c>
      <c r="H333">
        <v>26.812999999999999</v>
      </c>
      <c r="M333">
        <v>31.48</v>
      </c>
      <c r="O333">
        <v>10.75</v>
      </c>
    </row>
    <row r="334" spans="1:15" x14ac:dyDescent="0.25">
      <c r="B334" s="1">
        <v>27576</v>
      </c>
      <c r="G334">
        <v>6.23</v>
      </c>
      <c r="H334">
        <v>26.978000000000002</v>
      </c>
      <c r="M334">
        <v>31.32</v>
      </c>
      <c r="O334">
        <v>10.75</v>
      </c>
    </row>
    <row r="335" spans="1:15" x14ac:dyDescent="0.25">
      <c r="B335" s="1">
        <v>27607</v>
      </c>
      <c r="G335">
        <v>6.13</v>
      </c>
      <c r="H335">
        <v>27.071000000000002</v>
      </c>
      <c r="M335">
        <v>31.25</v>
      </c>
      <c r="O335">
        <v>10.75</v>
      </c>
    </row>
    <row r="336" spans="1:15" x14ac:dyDescent="0.25">
      <c r="B336" s="1">
        <v>27638</v>
      </c>
      <c r="G336">
        <v>6.22</v>
      </c>
      <c r="H336">
        <v>27.218</v>
      </c>
      <c r="M336">
        <v>30.83</v>
      </c>
      <c r="O336">
        <v>10.75</v>
      </c>
    </row>
    <row r="337" spans="1:15" x14ac:dyDescent="0.25">
      <c r="B337" s="1">
        <v>27668</v>
      </c>
      <c r="G337">
        <v>5.65</v>
      </c>
      <c r="H337">
        <v>27.353999999999999</v>
      </c>
      <c r="M337">
        <v>31.52</v>
      </c>
      <c r="O337">
        <v>10.75</v>
      </c>
    </row>
    <row r="338" spans="1:15" x14ac:dyDescent="0.25">
      <c r="B338" s="1">
        <v>27699</v>
      </c>
      <c r="G338">
        <v>5.29</v>
      </c>
      <c r="H338">
        <v>27.535</v>
      </c>
      <c r="M338">
        <v>31.53</v>
      </c>
      <c r="O338">
        <v>10.75</v>
      </c>
    </row>
    <row r="339" spans="1:15" x14ac:dyDescent="0.25">
      <c r="B339" s="1">
        <v>27729</v>
      </c>
      <c r="G339">
        <v>5.37</v>
      </c>
      <c r="H339">
        <v>27.702000000000002</v>
      </c>
      <c r="M339">
        <v>31.11</v>
      </c>
      <c r="O339">
        <v>10.75</v>
      </c>
    </row>
    <row r="340" spans="1:15" x14ac:dyDescent="0.25">
      <c r="A340">
        <v>1976</v>
      </c>
      <c r="B340" s="1">
        <v>27760</v>
      </c>
      <c r="G340">
        <v>4.84</v>
      </c>
      <c r="H340">
        <v>27.844000000000001</v>
      </c>
      <c r="M340">
        <v>31.62</v>
      </c>
      <c r="O340">
        <v>10.75</v>
      </c>
    </row>
    <row r="341" spans="1:15" x14ac:dyDescent="0.25">
      <c r="B341" s="1">
        <v>27791</v>
      </c>
      <c r="G341">
        <v>4.8899999999999997</v>
      </c>
      <c r="H341">
        <v>27.954999999999998</v>
      </c>
      <c r="M341">
        <v>31.63</v>
      </c>
      <c r="O341">
        <v>10.75</v>
      </c>
    </row>
    <row r="342" spans="1:15" x14ac:dyDescent="0.25">
      <c r="B342" s="1">
        <v>27820</v>
      </c>
      <c r="G342">
        <v>5.07</v>
      </c>
      <c r="H342">
        <v>28.047000000000001</v>
      </c>
      <c r="M342">
        <v>32.04</v>
      </c>
      <c r="O342">
        <v>10.75</v>
      </c>
    </row>
    <row r="343" spans="1:15" x14ac:dyDescent="0.25">
      <c r="B343" s="1">
        <v>27851</v>
      </c>
      <c r="G343">
        <v>5.0999999999999996</v>
      </c>
      <c r="H343">
        <v>28.157</v>
      </c>
      <c r="M343">
        <v>32</v>
      </c>
      <c r="O343">
        <v>10.75</v>
      </c>
    </row>
    <row r="344" spans="1:15" x14ac:dyDescent="0.25">
      <c r="B344" s="1">
        <v>27881</v>
      </c>
      <c r="G344">
        <v>5.67</v>
      </c>
      <c r="H344">
        <v>28.29</v>
      </c>
      <c r="M344">
        <v>31.99</v>
      </c>
      <c r="O344">
        <v>10.75</v>
      </c>
    </row>
    <row r="345" spans="1:15" x14ac:dyDescent="0.25">
      <c r="B345" s="1">
        <v>27912</v>
      </c>
      <c r="G345">
        <v>5.71</v>
      </c>
      <c r="H345">
        <v>28.405000000000001</v>
      </c>
      <c r="M345">
        <v>31.81</v>
      </c>
      <c r="O345">
        <v>10.75</v>
      </c>
    </row>
    <row r="346" spans="1:15" x14ac:dyDescent="0.25">
      <c r="B346" s="1">
        <v>27942</v>
      </c>
      <c r="G346">
        <v>5.32</v>
      </c>
      <c r="H346">
        <v>28.561</v>
      </c>
      <c r="M346">
        <v>31.81</v>
      </c>
      <c r="O346">
        <v>10.75</v>
      </c>
    </row>
    <row r="347" spans="1:15" x14ac:dyDescent="0.25">
      <c r="B347" s="1">
        <v>27973</v>
      </c>
      <c r="G347">
        <v>5.31</v>
      </c>
      <c r="H347">
        <v>28.725999999999999</v>
      </c>
      <c r="M347">
        <v>31.81</v>
      </c>
      <c r="O347">
        <v>10.75</v>
      </c>
    </row>
    <row r="348" spans="1:15" x14ac:dyDescent="0.25">
      <c r="B348" s="1">
        <v>28004</v>
      </c>
      <c r="G348">
        <v>5.31</v>
      </c>
      <c r="H348">
        <v>28.893999999999998</v>
      </c>
      <c r="M348">
        <v>31.44</v>
      </c>
      <c r="O348">
        <v>10.75</v>
      </c>
    </row>
    <row r="349" spans="1:15" x14ac:dyDescent="0.25">
      <c r="B349" s="1">
        <v>28034</v>
      </c>
      <c r="G349">
        <v>5.0199999999999996</v>
      </c>
      <c r="H349">
        <v>29.036000000000001</v>
      </c>
      <c r="M349">
        <v>31.49</v>
      </c>
      <c r="O349">
        <v>10</v>
      </c>
    </row>
    <row r="350" spans="1:15" x14ac:dyDescent="0.25">
      <c r="B350" s="1">
        <v>28065</v>
      </c>
      <c r="G350">
        <v>4.6900000000000004</v>
      </c>
      <c r="H350">
        <v>29.167999999999999</v>
      </c>
      <c r="M350">
        <v>31.81</v>
      </c>
      <c r="O350">
        <v>10</v>
      </c>
    </row>
    <row r="351" spans="1:15" x14ac:dyDescent="0.25">
      <c r="B351" s="1">
        <v>28095</v>
      </c>
      <c r="G351">
        <v>4.17</v>
      </c>
      <c r="H351">
        <v>29.326000000000001</v>
      </c>
      <c r="M351">
        <v>32.32</v>
      </c>
      <c r="O351">
        <v>9.5</v>
      </c>
    </row>
    <row r="352" spans="1:15" x14ac:dyDescent="0.25">
      <c r="A352">
        <v>1977</v>
      </c>
      <c r="B352" s="1">
        <v>28126</v>
      </c>
      <c r="G352">
        <v>4.6500000000000004</v>
      </c>
      <c r="H352">
        <v>29.504999999999999</v>
      </c>
      <c r="M352">
        <v>32.68</v>
      </c>
      <c r="O352">
        <v>9.5</v>
      </c>
    </row>
    <row r="353" spans="1:15" x14ac:dyDescent="0.25">
      <c r="B353" s="1">
        <v>28157</v>
      </c>
      <c r="G353">
        <v>4.7300000000000004</v>
      </c>
      <c r="H353">
        <v>29.686</v>
      </c>
      <c r="M353">
        <v>33.06</v>
      </c>
      <c r="O353">
        <v>9.5</v>
      </c>
    </row>
    <row r="354" spans="1:15" x14ac:dyDescent="0.25">
      <c r="B354" s="1">
        <v>28185</v>
      </c>
      <c r="G354">
        <v>4.72</v>
      </c>
      <c r="H354">
        <v>29.812000000000001</v>
      </c>
      <c r="M354">
        <v>33.119999999999997</v>
      </c>
      <c r="O354">
        <v>9.5</v>
      </c>
    </row>
    <row r="355" spans="1:15" x14ac:dyDescent="0.25">
      <c r="B355" s="1">
        <v>28216</v>
      </c>
      <c r="G355">
        <v>5.12</v>
      </c>
      <c r="H355">
        <v>29.959</v>
      </c>
      <c r="M355">
        <v>33.18</v>
      </c>
      <c r="O355">
        <v>8.75</v>
      </c>
    </row>
    <row r="356" spans="1:15" x14ac:dyDescent="0.25">
      <c r="B356" s="1">
        <v>28246</v>
      </c>
      <c r="G356">
        <v>5.47</v>
      </c>
      <c r="H356">
        <v>30.111999999999998</v>
      </c>
      <c r="M356">
        <v>33.49</v>
      </c>
      <c r="O356">
        <v>8.75</v>
      </c>
    </row>
    <row r="357" spans="1:15" x14ac:dyDescent="0.25">
      <c r="B357" s="1">
        <v>28277</v>
      </c>
      <c r="G357">
        <v>5.64</v>
      </c>
      <c r="H357">
        <v>30.292000000000002</v>
      </c>
      <c r="M357">
        <v>34.46</v>
      </c>
      <c r="O357">
        <v>8.25</v>
      </c>
    </row>
    <row r="358" spans="1:15" x14ac:dyDescent="0.25">
      <c r="B358" s="1">
        <v>28307</v>
      </c>
      <c r="G358">
        <v>5.86</v>
      </c>
      <c r="H358">
        <v>30.478999999999999</v>
      </c>
      <c r="M358">
        <v>34.46</v>
      </c>
      <c r="O358">
        <v>8.25</v>
      </c>
    </row>
    <row r="359" spans="1:15" x14ac:dyDescent="0.25">
      <c r="B359" s="1">
        <v>28338</v>
      </c>
      <c r="G359">
        <v>6.03</v>
      </c>
      <c r="H359">
        <v>30.629000000000001</v>
      </c>
      <c r="M359">
        <v>35.630000000000003</v>
      </c>
      <c r="O359">
        <v>8.25</v>
      </c>
    </row>
    <row r="360" spans="1:15" x14ac:dyDescent="0.25">
      <c r="B360" s="1">
        <v>28369</v>
      </c>
      <c r="G360">
        <v>6.46</v>
      </c>
      <c r="H360">
        <v>30.757999999999999</v>
      </c>
      <c r="M360">
        <v>34.85</v>
      </c>
      <c r="O360">
        <v>8.25</v>
      </c>
    </row>
    <row r="361" spans="1:15" x14ac:dyDescent="0.25">
      <c r="B361" s="1">
        <v>28399</v>
      </c>
      <c r="G361">
        <v>6.6</v>
      </c>
      <c r="H361">
        <v>30.907</v>
      </c>
      <c r="M361">
        <v>34.630000000000003</v>
      </c>
      <c r="O361">
        <v>8.25</v>
      </c>
    </row>
    <row r="362" spans="1:15" x14ac:dyDescent="0.25">
      <c r="B362" s="1">
        <v>28430</v>
      </c>
      <c r="G362">
        <v>6.56</v>
      </c>
      <c r="H362">
        <v>31.067</v>
      </c>
      <c r="M362">
        <v>34.54</v>
      </c>
      <c r="O362">
        <v>8.25</v>
      </c>
    </row>
    <row r="363" spans="1:15" x14ac:dyDescent="0.25">
      <c r="B363" s="1">
        <v>28460</v>
      </c>
      <c r="G363">
        <v>6.53</v>
      </c>
      <c r="H363">
        <v>31.227</v>
      </c>
      <c r="M363">
        <v>34.56</v>
      </c>
      <c r="O363">
        <v>8.25</v>
      </c>
    </row>
    <row r="364" spans="1:15" x14ac:dyDescent="0.25">
      <c r="A364">
        <v>1978</v>
      </c>
      <c r="B364" s="1">
        <v>28491</v>
      </c>
      <c r="G364">
        <v>6.79</v>
      </c>
      <c r="H364">
        <v>31.414000000000001</v>
      </c>
      <c r="M364">
        <v>35.090000000000003</v>
      </c>
      <c r="O364">
        <v>8.25</v>
      </c>
    </row>
    <row r="365" spans="1:15" x14ac:dyDescent="0.25">
      <c r="B365" s="1">
        <v>28522</v>
      </c>
      <c r="C365">
        <v>6.6447092000000003</v>
      </c>
      <c r="G365">
        <v>6.83</v>
      </c>
      <c r="H365">
        <v>31.535</v>
      </c>
      <c r="M365">
        <v>35.11</v>
      </c>
      <c r="O365">
        <v>8.25</v>
      </c>
    </row>
    <row r="366" spans="1:15" x14ac:dyDescent="0.25">
      <c r="B366" s="1">
        <v>28550</v>
      </c>
      <c r="C366">
        <v>6.3029399000000002</v>
      </c>
      <c r="G366">
        <v>6.97</v>
      </c>
      <c r="H366">
        <v>31.706</v>
      </c>
      <c r="M366">
        <v>35.369999999999997</v>
      </c>
      <c r="O366">
        <v>8.25</v>
      </c>
    </row>
    <row r="367" spans="1:15" x14ac:dyDescent="0.25">
      <c r="B367" s="1">
        <v>28581</v>
      </c>
      <c r="C367">
        <v>6.2674646999999997</v>
      </c>
      <c r="G367">
        <v>7.25</v>
      </c>
      <c r="H367">
        <v>31.911000000000001</v>
      </c>
      <c r="M367">
        <v>35.82</v>
      </c>
      <c r="O367">
        <v>8.25</v>
      </c>
    </row>
    <row r="368" spans="1:15" x14ac:dyDescent="0.25">
      <c r="B368" s="1">
        <v>28611</v>
      </c>
      <c r="C368">
        <v>6.2093917000000003</v>
      </c>
      <c r="G368">
        <v>7.43</v>
      </c>
      <c r="H368">
        <v>32.098999999999997</v>
      </c>
      <c r="M368">
        <v>35.950000000000003</v>
      </c>
      <c r="O368">
        <v>8.25</v>
      </c>
    </row>
    <row r="369" spans="1:15" x14ac:dyDescent="0.25">
      <c r="B369" s="1">
        <v>28642</v>
      </c>
      <c r="C369">
        <v>6.3039823999999998</v>
      </c>
      <c r="G369">
        <v>8.01</v>
      </c>
      <c r="H369">
        <v>32.277999999999999</v>
      </c>
      <c r="M369">
        <v>35.799999999999997</v>
      </c>
      <c r="O369">
        <v>8.25</v>
      </c>
    </row>
    <row r="370" spans="1:15" x14ac:dyDescent="0.25">
      <c r="B370" s="1">
        <v>28672</v>
      </c>
      <c r="C370">
        <v>6.2216559</v>
      </c>
      <c r="G370">
        <v>8</v>
      </c>
      <c r="H370">
        <v>32.468000000000004</v>
      </c>
      <c r="M370">
        <v>35.72</v>
      </c>
      <c r="O370">
        <v>8.25</v>
      </c>
    </row>
    <row r="371" spans="1:15" x14ac:dyDescent="0.25">
      <c r="B371" s="1">
        <v>28703</v>
      </c>
      <c r="C371">
        <v>6.4900187999999996</v>
      </c>
      <c r="G371">
        <v>8.4</v>
      </c>
      <c r="H371">
        <v>32.642000000000003</v>
      </c>
      <c r="M371">
        <v>35.97</v>
      </c>
      <c r="O371">
        <v>8.25</v>
      </c>
    </row>
    <row r="372" spans="1:15" x14ac:dyDescent="0.25">
      <c r="B372" s="1">
        <v>28734</v>
      </c>
      <c r="C372">
        <v>6.2553443</v>
      </c>
      <c r="G372">
        <v>8.9</v>
      </c>
      <c r="H372">
        <v>32.83</v>
      </c>
      <c r="M372">
        <v>36.26</v>
      </c>
      <c r="O372">
        <v>8.25</v>
      </c>
    </row>
    <row r="373" spans="1:15" x14ac:dyDescent="0.25">
      <c r="B373" s="1">
        <v>28764</v>
      </c>
      <c r="C373">
        <v>6.1631868000000001</v>
      </c>
      <c r="G373">
        <v>9.35</v>
      </c>
      <c r="H373">
        <v>33.070999999999998</v>
      </c>
      <c r="M373">
        <v>36.71</v>
      </c>
      <c r="O373">
        <v>8.25</v>
      </c>
    </row>
    <row r="374" spans="1:15" x14ac:dyDescent="0.25">
      <c r="B374" s="1">
        <v>28795</v>
      </c>
      <c r="C374">
        <v>6.3311906000000002</v>
      </c>
      <c r="G374">
        <v>9.94</v>
      </c>
      <c r="H374">
        <v>33.249000000000002</v>
      </c>
      <c r="M374">
        <v>37.19</v>
      </c>
      <c r="O374">
        <v>8.25</v>
      </c>
    </row>
    <row r="375" spans="1:15" x14ac:dyDescent="0.25">
      <c r="B375" s="1">
        <v>28825</v>
      </c>
      <c r="C375">
        <v>6.4054532999999996</v>
      </c>
      <c r="G375">
        <v>10.84</v>
      </c>
      <c r="H375">
        <v>33.378</v>
      </c>
      <c r="M375">
        <v>37.229999999999997</v>
      </c>
      <c r="O375">
        <v>8.25</v>
      </c>
    </row>
    <row r="376" spans="1:15" x14ac:dyDescent="0.25">
      <c r="A376">
        <v>1979</v>
      </c>
      <c r="B376" s="1">
        <v>28856</v>
      </c>
      <c r="C376">
        <v>6.3720062999999998</v>
      </c>
      <c r="G376">
        <v>10.57</v>
      </c>
      <c r="H376">
        <v>33.548999999999999</v>
      </c>
      <c r="M376">
        <v>37.31</v>
      </c>
      <c r="O376">
        <v>8.25</v>
      </c>
    </row>
    <row r="377" spans="1:15" x14ac:dyDescent="0.25">
      <c r="B377" s="1">
        <v>28887</v>
      </c>
      <c r="C377">
        <v>6.2571851000000001</v>
      </c>
      <c r="G377">
        <v>10.24</v>
      </c>
      <c r="H377">
        <v>33.658999999999999</v>
      </c>
      <c r="M377">
        <v>37.200000000000003</v>
      </c>
      <c r="O377">
        <v>8.25</v>
      </c>
    </row>
    <row r="378" spans="1:15" x14ac:dyDescent="0.25">
      <c r="B378" s="1">
        <v>28915</v>
      </c>
      <c r="C378">
        <v>6.3032548000000004</v>
      </c>
      <c r="G378">
        <v>10.07</v>
      </c>
      <c r="H378">
        <v>33.851999999999997</v>
      </c>
      <c r="M378">
        <v>37.9</v>
      </c>
      <c r="O378">
        <v>8.25</v>
      </c>
    </row>
    <row r="379" spans="1:15" x14ac:dyDescent="0.25">
      <c r="B379" s="1">
        <v>28946</v>
      </c>
      <c r="C379">
        <v>6.4983966999999998</v>
      </c>
      <c r="G379">
        <v>10.43</v>
      </c>
      <c r="H379">
        <v>34.164999999999999</v>
      </c>
      <c r="M379">
        <v>38.44</v>
      </c>
      <c r="O379">
        <v>8.25</v>
      </c>
    </row>
    <row r="380" spans="1:15" x14ac:dyDescent="0.25">
      <c r="B380" s="1">
        <v>28976</v>
      </c>
      <c r="C380">
        <v>6.203659</v>
      </c>
      <c r="G380">
        <v>10.31</v>
      </c>
      <c r="H380">
        <v>34.462000000000003</v>
      </c>
      <c r="M380">
        <v>38.92</v>
      </c>
      <c r="O380">
        <v>9.5</v>
      </c>
    </row>
    <row r="381" spans="1:15" x14ac:dyDescent="0.25">
      <c r="B381" s="1">
        <v>29007</v>
      </c>
      <c r="C381">
        <v>6.2517110999999996</v>
      </c>
      <c r="G381">
        <v>10.54</v>
      </c>
      <c r="H381">
        <v>34.655000000000001</v>
      </c>
      <c r="M381">
        <v>39.18</v>
      </c>
      <c r="O381">
        <v>9.5</v>
      </c>
    </row>
    <row r="382" spans="1:15" x14ac:dyDescent="0.25">
      <c r="B382" s="1">
        <v>29037</v>
      </c>
      <c r="C382">
        <v>6.2718360999999998</v>
      </c>
      <c r="G382">
        <v>10.81</v>
      </c>
      <c r="H382">
        <v>34.829000000000001</v>
      </c>
      <c r="M382">
        <v>39.630000000000003</v>
      </c>
      <c r="O382">
        <v>9.5</v>
      </c>
    </row>
    <row r="383" spans="1:15" x14ac:dyDescent="0.25">
      <c r="B383" s="1">
        <v>29068</v>
      </c>
      <c r="C383">
        <v>6.1179642000000003</v>
      </c>
      <c r="G383">
        <v>11.29</v>
      </c>
      <c r="H383">
        <v>35.06</v>
      </c>
      <c r="M383">
        <v>40.21</v>
      </c>
      <c r="O383">
        <v>11</v>
      </c>
    </row>
    <row r="384" spans="1:15" x14ac:dyDescent="0.25">
      <c r="B384" s="1">
        <v>29099</v>
      </c>
      <c r="C384">
        <v>6.2321213000000002</v>
      </c>
      <c r="G384">
        <v>12.16</v>
      </c>
      <c r="H384">
        <v>35.298999999999999</v>
      </c>
      <c r="M384">
        <v>41.22</v>
      </c>
      <c r="O384">
        <v>11</v>
      </c>
    </row>
    <row r="385" spans="1:15" x14ac:dyDescent="0.25">
      <c r="B385" s="1">
        <v>29129</v>
      </c>
      <c r="C385">
        <v>6.3836446000000002</v>
      </c>
      <c r="G385">
        <v>14.82</v>
      </c>
      <c r="H385">
        <v>35.557000000000002</v>
      </c>
      <c r="M385">
        <v>41.25</v>
      </c>
      <c r="O385">
        <v>11</v>
      </c>
    </row>
    <row r="386" spans="1:15" x14ac:dyDescent="0.25">
      <c r="B386" s="1">
        <v>29160</v>
      </c>
      <c r="C386">
        <v>6.0449605000000002</v>
      </c>
      <c r="G386">
        <v>13.96</v>
      </c>
      <c r="H386">
        <v>35.783999999999999</v>
      </c>
      <c r="M386">
        <v>41.31</v>
      </c>
      <c r="O386">
        <v>11</v>
      </c>
    </row>
    <row r="387" spans="1:15" x14ac:dyDescent="0.25">
      <c r="B387" s="1">
        <v>29190</v>
      </c>
      <c r="C387">
        <v>6.1201512999999998</v>
      </c>
      <c r="G387">
        <v>14.77</v>
      </c>
      <c r="H387">
        <v>36.040999999999997</v>
      </c>
      <c r="M387">
        <v>41.85</v>
      </c>
      <c r="O387">
        <v>11</v>
      </c>
    </row>
    <row r="388" spans="1:15" x14ac:dyDescent="0.25">
      <c r="A388">
        <v>1980</v>
      </c>
      <c r="B388" s="1">
        <v>29221</v>
      </c>
      <c r="C388">
        <v>6.1470412999999997</v>
      </c>
      <c r="G388">
        <v>13.4</v>
      </c>
      <c r="H388">
        <v>36.314999999999998</v>
      </c>
      <c r="M388">
        <v>43.56</v>
      </c>
      <c r="O388">
        <v>11</v>
      </c>
    </row>
    <row r="389" spans="1:15" x14ac:dyDescent="0.25">
      <c r="B389" s="1">
        <v>29252</v>
      </c>
      <c r="C389">
        <v>5.9986572000000002</v>
      </c>
      <c r="G389">
        <v>16.329999999999998</v>
      </c>
      <c r="H389">
        <v>36.677</v>
      </c>
      <c r="M389">
        <v>44.08</v>
      </c>
      <c r="O389">
        <v>11</v>
      </c>
    </row>
    <row r="390" spans="1:15" x14ac:dyDescent="0.25">
      <c r="B390" s="1">
        <v>29281</v>
      </c>
      <c r="C390">
        <v>5.9367463999999996</v>
      </c>
      <c r="G390">
        <v>19.850000000000001</v>
      </c>
      <c r="H390">
        <v>37.017000000000003</v>
      </c>
      <c r="M390">
        <v>44.48</v>
      </c>
      <c r="O390">
        <v>11</v>
      </c>
    </row>
    <row r="391" spans="1:15" x14ac:dyDescent="0.25">
      <c r="B391" s="1">
        <v>29312</v>
      </c>
      <c r="C391">
        <v>6.1147600000000004</v>
      </c>
      <c r="G391">
        <v>14.64</v>
      </c>
      <c r="H391">
        <v>37.207000000000001</v>
      </c>
      <c r="M391">
        <v>44.51</v>
      </c>
      <c r="O391">
        <v>11</v>
      </c>
    </row>
    <row r="392" spans="1:15" x14ac:dyDescent="0.25">
      <c r="B392" s="1">
        <v>29342</v>
      </c>
      <c r="C392">
        <v>6.2459157999999997</v>
      </c>
      <c r="G392">
        <v>11.06</v>
      </c>
      <c r="H392">
        <v>37.506999999999998</v>
      </c>
      <c r="M392">
        <v>45.51</v>
      </c>
      <c r="O392">
        <v>11</v>
      </c>
    </row>
    <row r="393" spans="1:15" x14ac:dyDescent="0.25">
      <c r="B393" s="1">
        <v>29373</v>
      </c>
      <c r="C393">
        <v>6.3233046999999996</v>
      </c>
      <c r="G393">
        <v>10.44</v>
      </c>
      <c r="H393">
        <v>37.756</v>
      </c>
      <c r="M393">
        <v>46.56</v>
      </c>
      <c r="O393">
        <v>11</v>
      </c>
    </row>
    <row r="394" spans="1:15" x14ac:dyDescent="0.25">
      <c r="B394" s="1">
        <v>29403</v>
      </c>
      <c r="C394">
        <v>6.0742503000000001</v>
      </c>
      <c r="G394">
        <v>9.93</v>
      </c>
      <c r="H394">
        <v>38.021000000000001</v>
      </c>
      <c r="M394">
        <v>46.99</v>
      </c>
      <c r="O394">
        <v>11</v>
      </c>
    </row>
    <row r="395" spans="1:15" x14ac:dyDescent="0.25">
      <c r="B395" s="1">
        <v>29434</v>
      </c>
      <c r="C395">
        <v>6.1769717000000002</v>
      </c>
      <c r="G395">
        <v>10.74</v>
      </c>
      <c r="H395">
        <v>38.295999999999999</v>
      </c>
      <c r="M395">
        <v>47.64</v>
      </c>
      <c r="O395">
        <v>11</v>
      </c>
    </row>
    <row r="396" spans="1:15" x14ac:dyDescent="0.25">
      <c r="B396" s="1">
        <v>29465</v>
      </c>
      <c r="C396">
        <v>6.1408120000000004</v>
      </c>
      <c r="G396">
        <v>13.19</v>
      </c>
      <c r="H396">
        <v>38.656999999999996</v>
      </c>
      <c r="M396">
        <v>49.15</v>
      </c>
      <c r="O396">
        <v>11</v>
      </c>
    </row>
    <row r="397" spans="1:15" x14ac:dyDescent="0.25">
      <c r="B397" s="1">
        <v>29495</v>
      </c>
      <c r="C397">
        <v>6.055053</v>
      </c>
      <c r="G397">
        <v>13.77</v>
      </c>
      <c r="H397">
        <v>38.975000000000001</v>
      </c>
      <c r="M397">
        <v>50.2</v>
      </c>
      <c r="O397">
        <v>11</v>
      </c>
    </row>
    <row r="398" spans="1:15" x14ac:dyDescent="0.25">
      <c r="B398" s="1">
        <v>29526</v>
      </c>
      <c r="C398">
        <v>5.8503012999999999</v>
      </c>
      <c r="G398">
        <v>18.559999999999999</v>
      </c>
      <c r="H398">
        <v>39.281999999999996</v>
      </c>
      <c r="M398">
        <v>50.91</v>
      </c>
      <c r="O398">
        <v>11</v>
      </c>
    </row>
    <row r="399" spans="1:15" x14ac:dyDescent="0.25">
      <c r="B399" s="1">
        <v>29556</v>
      </c>
      <c r="C399">
        <v>6.0510647000000004</v>
      </c>
      <c r="G399">
        <v>22</v>
      </c>
      <c r="H399">
        <v>39.518000000000001</v>
      </c>
      <c r="M399">
        <v>51.07</v>
      </c>
      <c r="O399">
        <v>11</v>
      </c>
    </row>
    <row r="400" spans="1:15" x14ac:dyDescent="0.25">
      <c r="A400">
        <v>1981</v>
      </c>
      <c r="B400" s="1">
        <v>29587</v>
      </c>
      <c r="C400">
        <v>5.9157691999999997</v>
      </c>
      <c r="G400">
        <v>17.25</v>
      </c>
      <c r="H400">
        <v>39.860999999999997</v>
      </c>
      <c r="M400">
        <v>53.42</v>
      </c>
      <c r="O400">
        <v>12</v>
      </c>
    </row>
    <row r="401" spans="1:15" x14ac:dyDescent="0.25">
      <c r="B401" s="1">
        <v>29618</v>
      </c>
      <c r="C401">
        <v>5.6164556000000001</v>
      </c>
      <c r="G401">
        <v>15.53</v>
      </c>
      <c r="H401">
        <v>40.152000000000001</v>
      </c>
      <c r="M401">
        <v>53.95</v>
      </c>
      <c r="O401">
        <v>12</v>
      </c>
    </row>
    <row r="402" spans="1:15" x14ac:dyDescent="0.25">
      <c r="B402" s="1">
        <v>29646</v>
      </c>
      <c r="C402">
        <v>5.7461504999999997</v>
      </c>
      <c r="G402">
        <v>14.63</v>
      </c>
      <c r="H402">
        <v>40.375</v>
      </c>
      <c r="M402">
        <v>54.27</v>
      </c>
      <c r="O402">
        <v>12</v>
      </c>
    </row>
    <row r="403" spans="1:15" x14ac:dyDescent="0.25">
      <c r="B403" s="1">
        <v>29677</v>
      </c>
      <c r="C403">
        <v>5.5548926999999999</v>
      </c>
      <c r="G403">
        <v>18.920000000000002</v>
      </c>
      <c r="H403">
        <v>40.633000000000003</v>
      </c>
      <c r="M403">
        <v>54.34</v>
      </c>
      <c r="O403">
        <v>12</v>
      </c>
    </row>
    <row r="404" spans="1:15" x14ac:dyDescent="0.25">
      <c r="B404" s="1">
        <v>29707</v>
      </c>
      <c r="C404">
        <v>5.5888230999999999</v>
      </c>
      <c r="G404">
        <v>17.559999999999999</v>
      </c>
      <c r="H404">
        <v>40.912999999999997</v>
      </c>
      <c r="M404">
        <v>54.26</v>
      </c>
      <c r="O404">
        <v>12</v>
      </c>
    </row>
    <row r="405" spans="1:15" x14ac:dyDescent="0.25">
      <c r="B405" s="1">
        <v>29738</v>
      </c>
      <c r="C405">
        <v>5.3743455999999998</v>
      </c>
      <c r="G405">
        <v>18.64</v>
      </c>
      <c r="H405">
        <v>41.116999999999997</v>
      </c>
      <c r="M405">
        <v>54.59</v>
      </c>
      <c r="O405">
        <v>13.25</v>
      </c>
    </row>
    <row r="406" spans="1:15" x14ac:dyDescent="0.25">
      <c r="B406" s="1">
        <v>29768</v>
      </c>
      <c r="C406">
        <v>5.8242583000000003</v>
      </c>
      <c r="G406">
        <v>17.46</v>
      </c>
      <c r="H406">
        <v>41.365000000000002</v>
      </c>
      <c r="M406">
        <v>54.94</v>
      </c>
      <c r="O406">
        <v>13.25</v>
      </c>
    </row>
    <row r="407" spans="1:15" x14ac:dyDescent="0.25">
      <c r="B407" s="1">
        <v>29799</v>
      </c>
      <c r="C407">
        <v>5.8460419999999997</v>
      </c>
      <c r="G407">
        <v>16.829999999999998</v>
      </c>
      <c r="H407">
        <v>41.642000000000003</v>
      </c>
      <c r="M407">
        <v>55.08</v>
      </c>
      <c r="O407">
        <v>13.25</v>
      </c>
    </row>
    <row r="408" spans="1:15" x14ac:dyDescent="0.25">
      <c r="B408" s="1">
        <v>29830</v>
      </c>
      <c r="C408">
        <v>5.8119022999999999</v>
      </c>
      <c r="G408">
        <v>16.579999999999998</v>
      </c>
      <c r="H408">
        <v>41.914999999999999</v>
      </c>
      <c r="M408">
        <v>55.42</v>
      </c>
      <c r="O408">
        <v>13.25</v>
      </c>
    </row>
    <row r="409" spans="1:15" x14ac:dyDescent="0.25">
      <c r="B409" s="1">
        <v>29860</v>
      </c>
      <c r="C409">
        <v>5.8724366000000003</v>
      </c>
      <c r="G409">
        <v>14.44</v>
      </c>
      <c r="H409">
        <v>42.164999999999999</v>
      </c>
      <c r="M409">
        <v>55.29</v>
      </c>
      <c r="O409">
        <v>12.25</v>
      </c>
    </row>
    <row r="410" spans="1:15" x14ac:dyDescent="0.25">
      <c r="B410" s="1">
        <v>29891</v>
      </c>
      <c r="C410">
        <v>5.9951572000000004</v>
      </c>
      <c r="G410">
        <v>12.44</v>
      </c>
      <c r="H410">
        <v>42.411000000000001</v>
      </c>
      <c r="M410">
        <v>55.53</v>
      </c>
      <c r="O410">
        <v>12.25</v>
      </c>
    </row>
    <row r="411" spans="1:15" x14ac:dyDescent="0.25">
      <c r="B411" s="1">
        <v>29921</v>
      </c>
      <c r="C411">
        <v>6.0268994999999999</v>
      </c>
      <c r="G411">
        <v>13.13</v>
      </c>
      <c r="H411">
        <v>42.567999999999998</v>
      </c>
      <c r="M411">
        <v>55.68</v>
      </c>
      <c r="O411">
        <v>11.75</v>
      </c>
    </row>
    <row r="412" spans="1:15" x14ac:dyDescent="0.25">
      <c r="A412">
        <v>1982</v>
      </c>
      <c r="B412" s="1">
        <v>29952</v>
      </c>
      <c r="C412">
        <v>5.9812821999999999</v>
      </c>
      <c r="G412">
        <v>14.21</v>
      </c>
      <c r="H412">
        <v>42.829000000000001</v>
      </c>
      <c r="M412">
        <v>56.13</v>
      </c>
      <c r="O412">
        <v>11.75</v>
      </c>
    </row>
    <row r="413" spans="1:15" x14ac:dyDescent="0.25">
      <c r="B413" s="1">
        <v>29983</v>
      </c>
      <c r="C413">
        <v>6.3083068999999998</v>
      </c>
      <c r="G413">
        <v>13.74</v>
      </c>
      <c r="H413">
        <v>42.994</v>
      </c>
      <c r="M413">
        <v>55.55</v>
      </c>
      <c r="O413">
        <v>11.25</v>
      </c>
    </row>
    <row r="414" spans="1:15" x14ac:dyDescent="0.25">
      <c r="B414" s="1">
        <v>30011</v>
      </c>
      <c r="C414">
        <v>6.3230459000000003</v>
      </c>
      <c r="G414">
        <v>16.8</v>
      </c>
      <c r="H414">
        <v>43.182000000000002</v>
      </c>
      <c r="M414">
        <v>55.69</v>
      </c>
      <c r="O414">
        <v>11.25</v>
      </c>
    </row>
    <row r="415" spans="1:15" x14ac:dyDescent="0.25">
      <c r="B415" s="1">
        <v>30042</v>
      </c>
      <c r="C415">
        <v>6.333367</v>
      </c>
      <c r="G415">
        <v>15.28</v>
      </c>
      <c r="H415">
        <v>43.353000000000002</v>
      </c>
      <c r="M415">
        <v>55.77</v>
      </c>
      <c r="O415">
        <v>10.25</v>
      </c>
    </row>
    <row r="416" spans="1:15" x14ac:dyDescent="0.25">
      <c r="B416" s="1">
        <v>30072</v>
      </c>
      <c r="C416">
        <v>6.5928158000000003</v>
      </c>
      <c r="G416">
        <v>13.38</v>
      </c>
      <c r="H416">
        <v>43.588999999999999</v>
      </c>
      <c r="M416">
        <v>56.22</v>
      </c>
      <c r="O416">
        <v>10.25</v>
      </c>
    </row>
    <row r="417" spans="1:15" x14ac:dyDescent="0.25">
      <c r="B417" s="1">
        <v>30103</v>
      </c>
      <c r="C417">
        <v>6.7668647000000002</v>
      </c>
      <c r="G417">
        <v>14.58</v>
      </c>
      <c r="H417">
        <v>43.808</v>
      </c>
      <c r="M417">
        <v>56.14</v>
      </c>
      <c r="O417">
        <v>10.25</v>
      </c>
    </row>
    <row r="418" spans="1:15" x14ac:dyDescent="0.25">
      <c r="B418" s="1">
        <v>30133</v>
      </c>
      <c r="C418">
        <v>6.8790290000000001</v>
      </c>
      <c r="G418">
        <v>11.41</v>
      </c>
      <c r="H418">
        <v>44.091999999999999</v>
      </c>
      <c r="M418">
        <v>56.24</v>
      </c>
      <c r="O418">
        <v>9.25</v>
      </c>
    </row>
    <row r="419" spans="1:15" x14ac:dyDescent="0.25">
      <c r="B419" s="1">
        <v>30164</v>
      </c>
      <c r="C419">
        <v>7.0113009999999996</v>
      </c>
      <c r="G419">
        <v>10.63</v>
      </c>
      <c r="H419">
        <v>44.295000000000002</v>
      </c>
      <c r="M419">
        <v>57.62</v>
      </c>
      <c r="O419">
        <v>9.25</v>
      </c>
    </row>
    <row r="420" spans="1:15" x14ac:dyDescent="0.25">
      <c r="B420" s="1">
        <v>30195</v>
      </c>
      <c r="C420">
        <v>7.4293212000000004</v>
      </c>
      <c r="G420">
        <v>12.17</v>
      </c>
      <c r="H420">
        <v>44.459000000000003</v>
      </c>
      <c r="M420">
        <v>56.72</v>
      </c>
      <c r="O420">
        <v>8.5</v>
      </c>
    </row>
    <row r="421" spans="1:15" x14ac:dyDescent="0.25">
      <c r="B421" s="1">
        <v>30225</v>
      </c>
      <c r="C421">
        <v>8.2949941000000003</v>
      </c>
      <c r="G421">
        <v>9.41</v>
      </c>
      <c r="H421">
        <v>44.741</v>
      </c>
      <c r="M421">
        <v>56.47</v>
      </c>
      <c r="O421">
        <v>8.5</v>
      </c>
    </row>
    <row r="422" spans="1:15" x14ac:dyDescent="0.25">
      <c r="B422" s="1">
        <v>30256</v>
      </c>
      <c r="C422">
        <v>8.6796036000000001</v>
      </c>
      <c r="G422">
        <v>8.93</v>
      </c>
      <c r="H422">
        <v>44.905999999999999</v>
      </c>
      <c r="M422">
        <v>56.58</v>
      </c>
      <c r="O422">
        <v>8.5</v>
      </c>
    </row>
    <row r="423" spans="1:15" x14ac:dyDescent="0.25">
      <c r="B423" s="1">
        <v>30286</v>
      </c>
      <c r="C423">
        <v>9.4018233000000002</v>
      </c>
      <c r="G423">
        <v>11.2</v>
      </c>
      <c r="H423">
        <v>45.048999999999999</v>
      </c>
      <c r="M423">
        <v>57.04</v>
      </c>
      <c r="O423">
        <v>7.75</v>
      </c>
    </row>
    <row r="424" spans="1:15" x14ac:dyDescent="0.25">
      <c r="A424">
        <v>1983</v>
      </c>
      <c r="B424" s="1">
        <v>30317</v>
      </c>
      <c r="C424">
        <v>9.2973326000000007</v>
      </c>
      <c r="G424">
        <v>8.56</v>
      </c>
      <c r="H424">
        <v>45.356999999999999</v>
      </c>
      <c r="K424">
        <v>5.6</v>
      </c>
      <c r="M424">
        <v>57.12</v>
      </c>
      <c r="O424">
        <v>7.75</v>
      </c>
    </row>
    <row r="425" spans="1:15" x14ac:dyDescent="0.25">
      <c r="B425" s="1">
        <v>30348</v>
      </c>
      <c r="C425">
        <v>9.6584699999999994</v>
      </c>
      <c r="G425">
        <v>8.5299999999999994</v>
      </c>
      <c r="H425">
        <v>45.524999999999999</v>
      </c>
      <c r="K425">
        <v>6.9</v>
      </c>
      <c r="M425">
        <v>57.29</v>
      </c>
      <c r="O425">
        <v>7.75</v>
      </c>
    </row>
    <row r="426" spans="1:15" x14ac:dyDescent="0.25">
      <c r="B426" s="1">
        <v>30376</v>
      </c>
      <c r="C426">
        <v>9.9516723000000002</v>
      </c>
      <c r="G426">
        <v>10.81</v>
      </c>
      <c r="H426">
        <v>45.582999999999998</v>
      </c>
      <c r="K426">
        <v>5.5</v>
      </c>
      <c r="M426">
        <v>57.51</v>
      </c>
      <c r="O426">
        <v>7.25</v>
      </c>
    </row>
    <row r="427" spans="1:15" x14ac:dyDescent="0.25">
      <c r="B427" s="1">
        <v>30407</v>
      </c>
      <c r="C427">
        <v>10.1520899</v>
      </c>
      <c r="G427">
        <v>8.84</v>
      </c>
      <c r="H427">
        <v>45.720999999999997</v>
      </c>
      <c r="K427">
        <v>4</v>
      </c>
      <c r="M427">
        <v>57.73</v>
      </c>
      <c r="O427">
        <v>7.25</v>
      </c>
    </row>
    <row r="428" spans="1:15" x14ac:dyDescent="0.25">
      <c r="B428" s="1">
        <v>30437</v>
      </c>
      <c r="C428">
        <v>10.323197800000001</v>
      </c>
      <c r="G428">
        <v>8.94</v>
      </c>
      <c r="H428">
        <v>45.786999999999999</v>
      </c>
      <c r="K428">
        <v>3.3</v>
      </c>
      <c r="M428">
        <v>57.4</v>
      </c>
      <c r="O428">
        <v>7.25</v>
      </c>
    </row>
    <row r="429" spans="1:15" x14ac:dyDescent="0.25">
      <c r="B429" s="1">
        <v>30468</v>
      </c>
      <c r="C429">
        <v>10.2039741</v>
      </c>
      <c r="G429">
        <v>10.06</v>
      </c>
      <c r="H429">
        <v>46.000999999999998</v>
      </c>
      <c r="K429">
        <v>3.3</v>
      </c>
      <c r="M429">
        <v>57.66</v>
      </c>
      <c r="O429">
        <v>7.25</v>
      </c>
    </row>
    <row r="430" spans="1:15" x14ac:dyDescent="0.25">
      <c r="B430" s="1">
        <v>30498</v>
      </c>
      <c r="C430">
        <v>10.5242925</v>
      </c>
      <c r="G430">
        <v>9.52</v>
      </c>
      <c r="H430">
        <v>46.311</v>
      </c>
      <c r="K430">
        <v>3.4</v>
      </c>
      <c r="M430">
        <v>57.13</v>
      </c>
      <c r="O430">
        <v>7.25</v>
      </c>
    </row>
    <row r="431" spans="1:15" x14ac:dyDescent="0.25">
      <c r="B431" s="1">
        <v>30529</v>
      </c>
      <c r="C431">
        <v>10.218655099999999</v>
      </c>
      <c r="G431">
        <v>9.59</v>
      </c>
      <c r="H431">
        <v>46.55</v>
      </c>
      <c r="K431">
        <v>3.4</v>
      </c>
      <c r="M431">
        <v>56.84</v>
      </c>
      <c r="O431">
        <v>7.25</v>
      </c>
    </row>
    <row r="432" spans="1:15" x14ac:dyDescent="0.25">
      <c r="B432" s="1">
        <v>30560</v>
      </c>
      <c r="C432">
        <v>10.337867299999999</v>
      </c>
      <c r="G432">
        <v>10.59</v>
      </c>
      <c r="H432">
        <v>46.738</v>
      </c>
      <c r="K432">
        <v>3.3</v>
      </c>
      <c r="M432">
        <v>56.65</v>
      </c>
      <c r="O432">
        <v>7.25</v>
      </c>
    </row>
    <row r="433" spans="1:15" x14ac:dyDescent="0.25">
      <c r="B433" s="1">
        <v>30590</v>
      </c>
      <c r="C433">
        <v>10.008152000000001</v>
      </c>
      <c r="G433">
        <v>9.43</v>
      </c>
      <c r="H433">
        <v>46.820999999999998</v>
      </c>
      <c r="K433">
        <v>3</v>
      </c>
      <c r="M433">
        <v>56.83</v>
      </c>
      <c r="O433">
        <v>7.25</v>
      </c>
    </row>
    <row r="434" spans="1:15" x14ac:dyDescent="0.25">
      <c r="B434" s="1">
        <v>30621</v>
      </c>
      <c r="C434">
        <v>9.6544892999999998</v>
      </c>
      <c r="G434">
        <v>9.34</v>
      </c>
      <c r="H434">
        <v>46.93</v>
      </c>
      <c r="K434">
        <v>3.4</v>
      </c>
      <c r="M434">
        <v>56.87</v>
      </c>
      <c r="O434">
        <v>7.25</v>
      </c>
    </row>
    <row r="435" spans="1:15" x14ac:dyDescent="0.25">
      <c r="B435" s="1">
        <v>30651</v>
      </c>
      <c r="C435">
        <v>9.4571456999999999</v>
      </c>
      <c r="G435">
        <v>9.92</v>
      </c>
      <c r="H435">
        <v>46.965000000000003</v>
      </c>
      <c r="K435">
        <v>4.3</v>
      </c>
      <c r="M435">
        <v>56.36</v>
      </c>
      <c r="O435">
        <v>7.25</v>
      </c>
    </row>
    <row r="436" spans="1:15" x14ac:dyDescent="0.25">
      <c r="A436">
        <v>1984</v>
      </c>
      <c r="B436" s="1">
        <v>30682</v>
      </c>
      <c r="C436">
        <v>9.4948492000000009</v>
      </c>
      <c r="G436">
        <v>9.35</v>
      </c>
      <c r="H436">
        <v>47.121000000000002</v>
      </c>
      <c r="K436">
        <v>5.3</v>
      </c>
      <c r="M436">
        <v>56.44</v>
      </c>
      <c r="O436">
        <v>7.25</v>
      </c>
    </row>
    <row r="437" spans="1:15" x14ac:dyDescent="0.25">
      <c r="B437" s="1">
        <v>30713</v>
      </c>
      <c r="C437">
        <v>9.3854548999999992</v>
      </c>
      <c r="G437">
        <v>9.4499999999999993</v>
      </c>
      <c r="H437">
        <v>47.417999999999999</v>
      </c>
      <c r="K437">
        <v>6.2</v>
      </c>
      <c r="M437">
        <v>56.65</v>
      </c>
      <c r="O437">
        <v>7.25</v>
      </c>
    </row>
    <row r="438" spans="1:15" x14ac:dyDescent="0.25">
      <c r="B438" s="1">
        <v>30742</v>
      </c>
      <c r="C438">
        <v>9.2083522999999996</v>
      </c>
      <c r="G438">
        <v>10.24</v>
      </c>
      <c r="H438">
        <v>47.597999999999999</v>
      </c>
      <c r="K438">
        <v>5.2</v>
      </c>
      <c r="M438">
        <v>56.8</v>
      </c>
      <c r="O438">
        <v>7.25</v>
      </c>
    </row>
    <row r="439" spans="1:15" x14ac:dyDescent="0.25">
      <c r="B439" s="1">
        <v>30773</v>
      </c>
      <c r="C439">
        <v>9.3700192999999992</v>
      </c>
      <c r="G439">
        <v>10.9</v>
      </c>
      <c r="H439">
        <v>47.822000000000003</v>
      </c>
      <c r="K439">
        <v>3.6</v>
      </c>
      <c r="M439">
        <v>56.86</v>
      </c>
      <c r="O439">
        <v>7.25</v>
      </c>
    </row>
    <row r="440" spans="1:15" x14ac:dyDescent="0.25">
      <c r="B440" s="1">
        <v>30803</v>
      </c>
      <c r="C440">
        <v>8.9365345999999999</v>
      </c>
      <c r="G440">
        <v>10.81</v>
      </c>
      <c r="H440">
        <v>47.933</v>
      </c>
      <c r="K440">
        <v>3.1</v>
      </c>
      <c r="M440">
        <v>57.62</v>
      </c>
      <c r="O440">
        <v>7</v>
      </c>
    </row>
    <row r="441" spans="1:15" x14ac:dyDescent="0.25">
      <c r="B441" s="1">
        <v>30834</v>
      </c>
      <c r="C441">
        <v>9.0962268999999996</v>
      </c>
      <c r="G441">
        <v>10.85</v>
      </c>
      <c r="H441">
        <v>48.045999999999999</v>
      </c>
      <c r="K441">
        <v>3.1</v>
      </c>
      <c r="M441">
        <v>57.4</v>
      </c>
      <c r="O441">
        <v>7</v>
      </c>
    </row>
    <row r="442" spans="1:15" x14ac:dyDescent="0.25">
      <c r="B442" s="1">
        <v>30864</v>
      </c>
      <c r="C442">
        <v>8.9210618000000004</v>
      </c>
      <c r="G442">
        <v>11.83</v>
      </c>
      <c r="H442">
        <v>48.253</v>
      </c>
      <c r="K442">
        <v>3.3</v>
      </c>
      <c r="M442">
        <v>57.36</v>
      </c>
      <c r="O442">
        <v>7</v>
      </c>
    </row>
    <row r="443" spans="1:15" x14ac:dyDescent="0.25">
      <c r="B443" s="1">
        <v>30895</v>
      </c>
      <c r="C443">
        <v>8.8280571999999999</v>
      </c>
      <c r="G443">
        <v>11.64</v>
      </c>
      <c r="H443">
        <v>48.411999999999999</v>
      </c>
      <c r="K443">
        <v>3.3</v>
      </c>
      <c r="M443">
        <v>57.32</v>
      </c>
      <c r="O443">
        <v>7</v>
      </c>
    </row>
    <row r="444" spans="1:15" x14ac:dyDescent="0.25">
      <c r="B444" s="1">
        <v>30926</v>
      </c>
      <c r="C444">
        <v>8.7347146000000002</v>
      </c>
      <c r="G444">
        <v>11.23</v>
      </c>
      <c r="H444">
        <v>48.485999999999997</v>
      </c>
      <c r="K444">
        <v>3.2</v>
      </c>
      <c r="M444">
        <v>57.16</v>
      </c>
      <c r="O444">
        <v>7</v>
      </c>
    </row>
    <row r="445" spans="1:15" x14ac:dyDescent="0.25">
      <c r="B445" s="1">
        <v>30956</v>
      </c>
      <c r="C445">
        <v>8.6955627</v>
      </c>
      <c r="G445">
        <v>9.99</v>
      </c>
      <c r="H445">
        <v>48.594999999999999</v>
      </c>
      <c r="K445">
        <v>3</v>
      </c>
      <c r="M445">
        <v>57.07</v>
      </c>
      <c r="O445">
        <v>7</v>
      </c>
    </row>
    <row r="446" spans="1:15" x14ac:dyDescent="0.25">
      <c r="B446" s="1">
        <v>30987</v>
      </c>
      <c r="C446">
        <v>8.6794595000000001</v>
      </c>
      <c r="G446">
        <v>8.92</v>
      </c>
      <c r="H446">
        <v>48.698</v>
      </c>
      <c r="K446">
        <v>3.3</v>
      </c>
      <c r="M446">
        <v>57.26</v>
      </c>
      <c r="O446">
        <v>6.75</v>
      </c>
    </row>
    <row r="447" spans="1:15" x14ac:dyDescent="0.25">
      <c r="B447" s="1">
        <v>31017</v>
      </c>
      <c r="C447">
        <v>8.5193113</v>
      </c>
      <c r="G447">
        <v>8.74</v>
      </c>
      <c r="H447">
        <v>48.890999999999998</v>
      </c>
      <c r="K447">
        <v>3.7</v>
      </c>
      <c r="M447">
        <v>57.28</v>
      </c>
      <c r="O447">
        <v>6.75</v>
      </c>
    </row>
    <row r="448" spans="1:15" x14ac:dyDescent="0.25">
      <c r="A448">
        <v>1985</v>
      </c>
      <c r="B448" s="1">
        <v>31048</v>
      </c>
      <c r="C448">
        <v>8.5524901999999994</v>
      </c>
      <c r="G448">
        <v>8.73</v>
      </c>
      <c r="H448">
        <v>49.164999999999999</v>
      </c>
      <c r="K448">
        <v>4.9000000000000004</v>
      </c>
      <c r="M448">
        <v>57.29</v>
      </c>
      <c r="O448">
        <v>6.75</v>
      </c>
    </row>
    <row r="449" spans="1:15" x14ac:dyDescent="0.25">
      <c r="B449" s="1">
        <v>31079</v>
      </c>
      <c r="C449">
        <v>8.3889469000000005</v>
      </c>
      <c r="G449">
        <v>8.74</v>
      </c>
      <c r="H449">
        <v>49.42</v>
      </c>
      <c r="K449">
        <v>5.4</v>
      </c>
      <c r="M449">
        <v>57.48</v>
      </c>
      <c r="O449">
        <v>6.75</v>
      </c>
    </row>
    <row r="450" spans="1:15" x14ac:dyDescent="0.25">
      <c r="B450" s="1">
        <v>31107</v>
      </c>
      <c r="C450">
        <v>8.6654154000000005</v>
      </c>
      <c r="G450">
        <v>8.58</v>
      </c>
      <c r="H450">
        <v>49.593000000000004</v>
      </c>
      <c r="K450">
        <v>4.9000000000000004</v>
      </c>
      <c r="M450">
        <v>57.55</v>
      </c>
      <c r="O450">
        <v>6.75</v>
      </c>
    </row>
    <row r="451" spans="1:15" x14ac:dyDescent="0.25">
      <c r="B451" s="1">
        <v>31138</v>
      </c>
      <c r="C451">
        <v>8.4015505000000008</v>
      </c>
      <c r="G451">
        <v>8.58</v>
      </c>
      <c r="H451">
        <v>49.652000000000001</v>
      </c>
      <c r="K451">
        <v>4.0999999999999996</v>
      </c>
      <c r="M451">
        <v>57.2</v>
      </c>
      <c r="O451">
        <v>6.75</v>
      </c>
    </row>
    <row r="452" spans="1:15" x14ac:dyDescent="0.25">
      <c r="B452" s="1">
        <v>31168</v>
      </c>
      <c r="C452">
        <v>8.3758107000000006</v>
      </c>
      <c r="G452">
        <v>7.64</v>
      </c>
      <c r="H452">
        <v>49.823</v>
      </c>
      <c r="K452">
        <v>3.4</v>
      </c>
      <c r="M452">
        <v>57.05</v>
      </c>
      <c r="O452">
        <v>6.75</v>
      </c>
    </row>
    <row r="453" spans="1:15" x14ac:dyDescent="0.25">
      <c r="B453" s="1">
        <v>31199</v>
      </c>
      <c r="C453">
        <v>8.5714176999999996</v>
      </c>
      <c r="G453">
        <v>7.95</v>
      </c>
      <c r="H453">
        <v>49.988</v>
      </c>
      <c r="K453">
        <v>3.5</v>
      </c>
      <c r="M453">
        <v>56.81</v>
      </c>
      <c r="O453">
        <v>6.25</v>
      </c>
    </row>
    <row r="454" spans="1:15" x14ac:dyDescent="0.25">
      <c r="B454" s="1">
        <v>31229</v>
      </c>
      <c r="C454">
        <v>8.3100097000000002</v>
      </c>
      <c r="G454">
        <v>8.61</v>
      </c>
      <c r="H454">
        <v>50.134</v>
      </c>
      <c r="K454">
        <v>3.5</v>
      </c>
      <c r="M454">
        <v>56.95</v>
      </c>
      <c r="O454">
        <v>6.25</v>
      </c>
    </row>
    <row r="455" spans="1:15" x14ac:dyDescent="0.25">
      <c r="B455" s="1">
        <v>31260</v>
      </c>
      <c r="C455">
        <v>8.1550493999999993</v>
      </c>
      <c r="G455">
        <v>7.8</v>
      </c>
      <c r="H455">
        <v>50.38</v>
      </c>
      <c r="K455">
        <v>3.8</v>
      </c>
      <c r="M455">
        <v>56.42</v>
      </c>
      <c r="O455">
        <v>6.25</v>
      </c>
    </row>
    <row r="456" spans="1:15" x14ac:dyDescent="0.25">
      <c r="B456" s="1">
        <v>31291</v>
      </c>
      <c r="C456">
        <v>8.0572057000000008</v>
      </c>
      <c r="G456">
        <v>8.84</v>
      </c>
      <c r="H456">
        <v>50.484000000000002</v>
      </c>
      <c r="K456">
        <v>3.5</v>
      </c>
      <c r="M456">
        <v>57.07</v>
      </c>
      <c r="O456">
        <v>5.75</v>
      </c>
    </row>
    <row r="457" spans="1:15" x14ac:dyDescent="0.25">
      <c r="B457" s="1">
        <v>31321</v>
      </c>
      <c r="C457">
        <v>7.8487568999999997</v>
      </c>
      <c r="G457">
        <v>8.08</v>
      </c>
      <c r="H457">
        <v>50.564999999999998</v>
      </c>
      <c r="K457">
        <v>3.4</v>
      </c>
      <c r="M457">
        <v>57.06</v>
      </c>
      <c r="O457">
        <v>5.75</v>
      </c>
    </row>
    <row r="458" spans="1:15" x14ac:dyDescent="0.25">
      <c r="B458" s="1">
        <v>31352</v>
      </c>
      <c r="C458">
        <v>7.9505065000000004</v>
      </c>
      <c r="G458">
        <v>8.5399999999999991</v>
      </c>
      <c r="H458">
        <v>50.689</v>
      </c>
      <c r="K458">
        <v>3.6</v>
      </c>
      <c r="M458">
        <v>56.78</v>
      </c>
      <c r="O458">
        <v>5.25</v>
      </c>
    </row>
    <row r="459" spans="1:15" x14ac:dyDescent="0.25">
      <c r="B459" s="1">
        <v>31382</v>
      </c>
      <c r="C459">
        <v>7.7846868000000002</v>
      </c>
      <c r="G459">
        <v>13.46</v>
      </c>
      <c r="H459">
        <v>50.826999999999998</v>
      </c>
      <c r="K459">
        <v>4.2</v>
      </c>
      <c r="M459">
        <v>56.5</v>
      </c>
      <c r="O459">
        <v>5.25</v>
      </c>
    </row>
    <row r="460" spans="1:15" x14ac:dyDescent="0.25">
      <c r="A460">
        <v>1986</v>
      </c>
      <c r="B460" s="1">
        <v>31413</v>
      </c>
      <c r="C460">
        <v>7.8064358</v>
      </c>
      <c r="G460">
        <v>8.09</v>
      </c>
      <c r="H460">
        <v>51.100999999999999</v>
      </c>
      <c r="K460">
        <v>5.6</v>
      </c>
      <c r="M460">
        <v>57</v>
      </c>
      <c r="O460">
        <v>5.25</v>
      </c>
    </row>
    <row r="461" spans="1:15" x14ac:dyDescent="0.25">
      <c r="B461" s="1">
        <v>31444</v>
      </c>
      <c r="C461">
        <v>8.0020682999999995</v>
      </c>
      <c r="G461">
        <v>7.95</v>
      </c>
      <c r="H461">
        <v>51.232999999999997</v>
      </c>
      <c r="K461">
        <v>6.7</v>
      </c>
      <c r="M461">
        <v>56.96</v>
      </c>
      <c r="O461">
        <v>5.25</v>
      </c>
    </row>
    <row r="462" spans="1:15" x14ac:dyDescent="0.25">
      <c r="B462" s="1">
        <v>31472</v>
      </c>
      <c r="C462">
        <v>7.9264387999999997</v>
      </c>
      <c r="G462">
        <v>7.42</v>
      </c>
      <c r="H462">
        <v>51.389000000000003</v>
      </c>
      <c r="K462">
        <v>5.4</v>
      </c>
      <c r="M462">
        <v>57.08</v>
      </c>
      <c r="O462">
        <v>4.75</v>
      </c>
    </row>
    <row r="463" spans="1:15" x14ac:dyDescent="0.25">
      <c r="B463" s="1">
        <v>31503</v>
      </c>
      <c r="C463">
        <v>7.9004047000000002</v>
      </c>
      <c r="G463">
        <v>7.05</v>
      </c>
      <c r="H463">
        <v>51.481999999999999</v>
      </c>
      <c r="K463">
        <v>3.9</v>
      </c>
      <c r="M463">
        <v>57.1</v>
      </c>
      <c r="O463">
        <v>4.75</v>
      </c>
    </row>
    <row r="464" spans="1:15" x14ac:dyDescent="0.25">
      <c r="B464" s="1">
        <v>31533</v>
      </c>
      <c r="C464">
        <v>7.8464917999999999</v>
      </c>
      <c r="G464">
        <v>6.84</v>
      </c>
      <c r="H464">
        <v>51.57</v>
      </c>
      <c r="K464">
        <v>3.2</v>
      </c>
      <c r="M464">
        <v>57.16</v>
      </c>
      <c r="O464">
        <v>4.75</v>
      </c>
    </row>
    <row r="465" spans="1:15" x14ac:dyDescent="0.25">
      <c r="B465" s="1">
        <v>31564</v>
      </c>
      <c r="C465">
        <v>7.6528881000000002</v>
      </c>
      <c r="G465">
        <v>7.72</v>
      </c>
      <c r="H465">
        <v>51.725000000000001</v>
      </c>
      <c r="K465">
        <v>3</v>
      </c>
      <c r="M465">
        <v>57.17</v>
      </c>
      <c r="O465">
        <v>4.75</v>
      </c>
    </row>
    <row r="466" spans="1:15" x14ac:dyDescent="0.25">
      <c r="B466" s="1">
        <v>31594</v>
      </c>
      <c r="C466">
        <v>8.1056480999999998</v>
      </c>
      <c r="G466">
        <v>6.35</v>
      </c>
      <c r="H466">
        <v>51.819000000000003</v>
      </c>
      <c r="K466">
        <v>3.2</v>
      </c>
      <c r="M466">
        <v>57.11</v>
      </c>
      <c r="N466">
        <v>110.36</v>
      </c>
      <c r="O466">
        <v>4.75</v>
      </c>
    </row>
    <row r="467" spans="1:15" x14ac:dyDescent="0.25">
      <c r="B467" s="1">
        <v>31625</v>
      </c>
      <c r="C467">
        <v>8.2387177000000005</v>
      </c>
      <c r="G467">
        <v>5.77</v>
      </c>
      <c r="H467">
        <v>51.924999999999997</v>
      </c>
      <c r="K467">
        <v>3</v>
      </c>
      <c r="M467">
        <v>57.08</v>
      </c>
      <c r="N467">
        <v>107.29</v>
      </c>
      <c r="O467">
        <v>4.75</v>
      </c>
    </row>
    <row r="468" spans="1:15" x14ac:dyDescent="0.25">
      <c r="B468" s="1">
        <v>31656</v>
      </c>
      <c r="C468">
        <v>8.3378704999999993</v>
      </c>
      <c r="G468">
        <v>6.9</v>
      </c>
      <c r="H468">
        <v>52.095999999999997</v>
      </c>
      <c r="K468">
        <v>3</v>
      </c>
      <c r="M468">
        <v>58.27</v>
      </c>
      <c r="N468">
        <v>111.72</v>
      </c>
      <c r="O468">
        <v>4.75</v>
      </c>
    </row>
    <row r="469" spans="1:15" x14ac:dyDescent="0.25">
      <c r="B469" s="1">
        <v>31686</v>
      </c>
      <c r="C469">
        <v>8.3098930000000006</v>
      </c>
      <c r="G469">
        <v>5.93</v>
      </c>
      <c r="H469">
        <v>52.273000000000003</v>
      </c>
      <c r="K469">
        <v>2.8</v>
      </c>
      <c r="M469">
        <v>58.15</v>
      </c>
      <c r="N469">
        <v>105.97</v>
      </c>
      <c r="O469">
        <v>4.5</v>
      </c>
    </row>
    <row r="470" spans="1:15" x14ac:dyDescent="0.25">
      <c r="B470" s="1">
        <v>31717</v>
      </c>
      <c r="C470">
        <v>8.3190398000000005</v>
      </c>
      <c r="G470">
        <v>6.03</v>
      </c>
      <c r="H470">
        <v>52.384</v>
      </c>
      <c r="K470">
        <v>2.9</v>
      </c>
      <c r="M470">
        <v>57.88</v>
      </c>
      <c r="N470">
        <v>107.74</v>
      </c>
      <c r="O470">
        <v>4.5</v>
      </c>
    </row>
    <row r="471" spans="1:15" x14ac:dyDescent="0.25">
      <c r="B471" s="1">
        <v>31747</v>
      </c>
      <c r="C471">
        <v>8.3638157999999994</v>
      </c>
      <c r="G471">
        <v>14.35</v>
      </c>
      <c r="H471">
        <v>52.451999999999998</v>
      </c>
      <c r="K471">
        <v>3.4</v>
      </c>
      <c r="M471">
        <v>57.95</v>
      </c>
      <c r="N471">
        <v>107.9</v>
      </c>
      <c r="O471">
        <v>4.5</v>
      </c>
    </row>
    <row r="472" spans="1:15" x14ac:dyDescent="0.25">
      <c r="A472">
        <v>1987</v>
      </c>
      <c r="B472" s="1">
        <v>31778</v>
      </c>
      <c r="C472">
        <v>8.1870290000000008</v>
      </c>
      <c r="G472">
        <v>6.28</v>
      </c>
      <c r="H472">
        <v>52.578000000000003</v>
      </c>
      <c r="K472">
        <v>4.3</v>
      </c>
      <c r="M472">
        <v>57.74</v>
      </c>
      <c r="N472">
        <v>177.84</v>
      </c>
      <c r="O472">
        <v>4.5</v>
      </c>
    </row>
    <row r="473" spans="1:15" x14ac:dyDescent="0.25">
      <c r="B473" s="1">
        <v>31809</v>
      </c>
      <c r="C473">
        <v>8.2097982999999992</v>
      </c>
      <c r="G473">
        <v>6.02</v>
      </c>
      <c r="H473">
        <v>52.685000000000002</v>
      </c>
      <c r="K473">
        <v>5</v>
      </c>
      <c r="M473">
        <v>57.55</v>
      </c>
      <c r="N473">
        <v>114.27</v>
      </c>
      <c r="O473">
        <v>4.5</v>
      </c>
    </row>
    <row r="474" spans="1:15" x14ac:dyDescent="0.25">
      <c r="B474" s="1">
        <v>31837</v>
      </c>
      <c r="C474">
        <v>8.4343746999999993</v>
      </c>
      <c r="G474">
        <v>6.23</v>
      </c>
      <c r="H474">
        <v>52.841000000000001</v>
      </c>
      <c r="K474">
        <v>4.2</v>
      </c>
      <c r="M474">
        <v>57.25</v>
      </c>
      <c r="N474">
        <v>103.42</v>
      </c>
      <c r="O474">
        <v>4.5</v>
      </c>
    </row>
    <row r="475" spans="1:15" x14ac:dyDescent="0.25">
      <c r="B475" s="1">
        <v>31868</v>
      </c>
      <c r="C475">
        <v>8.2999459000000009</v>
      </c>
      <c r="G475">
        <v>7.63</v>
      </c>
      <c r="H475">
        <v>53.064999999999998</v>
      </c>
      <c r="K475">
        <v>3.4</v>
      </c>
      <c r="M475">
        <v>57.26</v>
      </c>
      <c r="N475">
        <v>103.11</v>
      </c>
      <c r="O475">
        <v>4.5</v>
      </c>
    </row>
    <row r="476" spans="1:15" x14ac:dyDescent="0.25">
      <c r="B476" s="1">
        <v>31898</v>
      </c>
      <c r="C476">
        <v>8.2017848000000004</v>
      </c>
      <c r="G476">
        <v>6.63</v>
      </c>
      <c r="H476">
        <v>53.213999999999999</v>
      </c>
      <c r="K476">
        <v>2.9</v>
      </c>
      <c r="M476">
        <v>57.2</v>
      </c>
      <c r="N476">
        <v>105.32</v>
      </c>
      <c r="O476">
        <v>4.5</v>
      </c>
    </row>
    <row r="477" spans="1:15" x14ac:dyDescent="0.25">
      <c r="B477" s="1">
        <v>31929</v>
      </c>
      <c r="C477">
        <v>8.0073939999999997</v>
      </c>
      <c r="G477">
        <v>6.56</v>
      </c>
      <c r="H477">
        <v>53.36</v>
      </c>
      <c r="K477">
        <v>2.6</v>
      </c>
      <c r="M477">
        <v>57.16</v>
      </c>
      <c r="N477">
        <v>105.77</v>
      </c>
      <c r="O477">
        <v>4.5</v>
      </c>
    </row>
    <row r="478" spans="1:15" x14ac:dyDescent="0.25">
      <c r="B478" s="1">
        <v>31959</v>
      </c>
      <c r="C478">
        <v>8.0725847999999996</v>
      </c>
      <c r="G478">
        <v>6.75</v>
      </c>
      <c r="H478">
        <v>53.497999999999998</v>
      </c>
      <c r="K478">
        <v>2.8</v>
      </c>
      <c r="M478">
        <v>57.91</v>
      </c>
      <c r="N478">
        <v>110.94</v>
      </c>
      <c r="O478">
        <v>4.5</v>
      </c>
    </row>
    <row r="479" spans="1:15" x14ac:dyDescent="0.25">
      <c r="B479" s="1">
        <v>31990</v>
      </c>
      <c r="C479">
        <v>8.1047913000000005</v>
      </c>
      <c r="G479">
        <v>6.95</v>
      </c>
      <c r="H479">
        <v>53.679000000000002</v>
      </c>
      <c r="K479">
        <v>2.7</v>
      </c>
      <c r="M479">
        <v>57.94</v>
      </c>
      <c r="N479">
        <v>109.39</v>
      </c>
      <c r="O479">
        <v>4.5</v>
      </c>
    </row>
    <row r="480" spans="1:15" x14ac:dyDescent="0.25">
      <c r="B480" s="1">
        <v>32021</v>
      </c>
      <c r="C480">
        <v>7.7550135999999998</v>
      </c>
      <c r="G480">
        <v>8.3800000000000008</v>
      </c>
      <c r="H480">
        <v>53.892000000000003</v>
      </c>
      <c r="K480">
        <v>2.5</v>
      </c>
      <c r="M480">
        <v>57.91</v>
      </c>
      <c r="N480">
        <v>114.12</v>
      </c>
      <c r="O480">
        <v>4.5</v>
      </c>
    </row>
    <row r="481" spans="1:15" x14ac:dyDescent="0.25">
      <c r="B481" s="1">
        <v>32051</v>
      </c>
      <c r="C481">
        <v>8.0856787000000008</v>
      </c>
      <c r="G481">
        <v>6.62</v>
      </c>
      <c r="H481">
        <v>54.122</v>
      </c>
      <c r="K481">
        <v>2.2999999999999998</v>
      </c>
      <c r="M481">
        <v>57.35</v>
      </c>
      <c r="N481">
        <v>113.32</v>
      </c>
      <c r="O481">
        <v>4.5</v>
      </c>
    </row>
    <row r="482" spans="1:15" x14ac:dyDescent="0.25">
      <c r="B482" s="1">
        <v>32082</v>
      </c>
      <c r="C482">
        <v>7.9309751000000004</v>
      </c>
      <c r="G482">
        <v>7.19</v>
      </c>
      <c r="H482">
        <v>54.234999999999999</v>
      </c>
      <c r="K482">
        <v>2.2000000000000002</v>
      </c>
      <c r="M482">
        <v>58.12</v>
      </c>
      <c r="N482">
        <v>113.33</v>
      </c>
      <c r="O482">
        <v>4.5</v>
      </c>
    </row>
    <row r="483" spans="1:15" x14ac:dyDescent="0.25">
      <c r="B483" s="1">
        <v>32112</v>
      </c>
      <c r="C483">
        <v>7.7289517999999999</v>
      </c>
      <c r="G483">
        <v>6.77</v>
      </c>
      <c r="H483">
        <v>54.348999999999997</v>
      </c>
      <c r="K483">
        <v>2.4</v>
      </c>
      <c r="M483">
        <v>59.06</v>
      </c>
      <c r="N483">
        <v>110.63</v>
      </c>
      <c r="O483">
        <v>4.5</v>
      </c>
    </row>
    <row r="484" spans="1:15" x14ac:dyDescent="0.25">
      <c r="A484">
        <v>1988</v>
      </c>
      <c r="B484" s="1">
        <v>32143</v>
      </c>
      <c r="C484">
        <v>7.6307026999999996</v>
      </c>
      <c r="G484">
        <v>6.79</v>
      </c>
      <c r="H484">
        <v>54.606000000000002</v>
      </c>
      <c r="K484">
        <v>3.1</v>
      </c>
      <c r="M484">
        <v>58.06</v>
      </c>
      <c r="N484">
        <v>126.84</v>
      </c>
      <c r="O484">
        <v>4.5</v>
      </c>
    </row>
    <row r="485" spans="1:15" x14ac:dyDescent="0.25">
      <c r="B485" s="1">
        <v>32174</v>
      </c>
      <c r="C485">
        <v>7.4157171000000002</v>
      </c>
      <c r="G485">
        <v>6.67</v>
      </c>
      <c r="H485">
        <v>54.718000000000004</v>
      </c>
      <c r="K485">
        <v>3.5</v>
      </c>
      <c r="M485">
        <v>57.82</v>
      </c>
      <c r="N485">
        <v>193.07</v>
      </c>
      <c r="O485">
        <v>4.5</v>
      </c>
    </row>
    <row r="486" spans="1:15" x14ac:dyDescent="0.25">
      <c r="B486" s="1">
        <v>32203</v>
      </c>
      <c r="C486">
        <v>7.5024636999999998</v>
      </c>
      <c r="G486">
        <v>6.83</v>
      </c>
      <c r="H486">
        <v>54.951999999999998</v>
      </c>
      <c r="K486">
        <v>2.8</v>
      </c>
      <c r="M486">
        <v>57.64</v>
      </c>
      <c r="N486">
        <v>109.9</v>
      </c>
      <c r="O486">
        <v>4.5</v>
      </c>
    </row>
    <row r="487" spans="1:15" x14ac:dyDescent="0.25">
      <c r="B487" s="1">
        <v>32234</v>
      </c>
      <c r="C487">
        <v>7.9126206000000003</v>
      </c>
      <c r="G487">
        <v>6.98</v>
      </c>
      <c r="H487">
        <v>55.219000000000001</v>
      </c>
      <c r="K487">
        <v>2.4</v>
      </c>
      <c r="M487">
        <v>57.46</v>
      </c>
      <c r="N487">
        <v>111.7</v>
      </c>
      <c r="O487">
        <v>4.5</v>
      </c>
    </row>
    <row r="488" spans="1:15" x14ac:dyDescent="0.25">
      <c r="B488" s="1">
        <v>32264</v>
      </c>
      <c r="C488">
        <v>7.4511064999999999</v>
      </c>
      <c r="G488">
        <v>7.48</v>
      </c>
      <c r="H488">
        <v>55.406999999999996</v>
      </c>
      <c r="K488">
        <v>2.2000000000000002</v>
      </c>
      <c r="M488">
        <v>57.98</v>
      </c>
      <c r="N488">
        <v>112.7</v>
      </c>
      <c r="O488">
        <v>4.5</v>
      </c>
    </row>
    <row r="489" spans="1:15" x14ac:dyDescent="0.25">
      <c r="B489" s="1">
        <v>32295</v>
      </c>
      <c r="C489">
        <v>7.5837585000000001</v>
      </c>
      <c r="G489">
        <v>8.27</v>
      </c>
      <c r="H489">
        <v>55.640999999999998</v>
      </c>
      <c r="K489">
        <v>2.1</v>
      </c>
      <c r="M489">
        <v>58.34</v>
      </c>
      <c r="N489">
        <v>114.19</v>
      </c>
      <c r="O489">
        <v>4.5</v>
      </c>
    </row>
    <row r="490" spans="1:15" x14ac:dyDescent="0.25">
      <c r="B490" s="1">
        <v>32325</v>
      </c>
      <c r="C490">
        <v>6.7546045000000001</v>
      </c>
      <c r="G490">
        <v>7.84</v>
      </c>
      <c r="H490">
        <v>55.868000000000002</v>
      </c>
      <c r="K490">
        <v>2.4</v>
      </c>
      <c r="M490">
        <v>58.4</v>
      </c>
      <c r="N490">
        <v>117.78</v>
      </c>
      <c r="O490">
        <v>4.5</v>
      </c>
    </row>
    <row r="491" spans="1:15" x14ac:dyDescent="0.25">
      <c r="B491" s="1">
        <v>32356</v>
      </c>
      <c r="C491">
        <v>7.0680176000000001</v>
      </c>
      <c r="G491">
        <v>8.14</v>
      </c>
      <c r="H491">
        <v>56.006999999999998</v>
      </c>
      <c r="K491">
        <v>2.4</v>
      </c>
      <c r="M491">
        <v>58.73</v>
      </c>
      <c r="N491">
        <v>115.89</v>
      </c>
      <c r="O491">
        <v>4.5</v>
      </c>
    </row>
    <row r="492" spans="1:15" x14ac:dyDescent="0.25">
      <c r="B492" s="1">
        <v>32387</v>
      </c>
      <c r="C492">
        <v>6.9341768000000004</v>
      </c>
      <c r="G492">
        <v>8.5399999999999991</v>
      </c>
      <c r="H492">
        <v>56.307000000000002</v>
      </c>
      <c r="K492">
        <v>2.4</v>
      </c>
      <c r="M492">
        <v>58.67</v>
      </c>
      <c r="N492">
        <v>120.97</v>
      </c>
      <c r="O492">
        <v>4.5</v>
      </c>
    </row>
    <row r="493" spans="1:15" x14ac:dyDescent="0.25">
      <c r="B493" s="1">
        <v>32417</v>
      </c>
      <c r="C493">
        <v>6.8176781999999996</v>
      </c>
      <c r="G493">
        <v>8.39</v>
      </c>
      <c r="H493">
        <v>56.521000000000001</v>
      </c>
      <c r="K493">
        <v>2.1</v>
      </c>
      <c r="M493">
        <v>59.1</v>
      </c>
      <c r="N493">
        <v>118.3</v>
      </c>
      <c r="O493">
        <v>4.5</v>
      </c>
    </row>
    <row r="494" spans="1:15" x14ac:dyDescent="0.25">
      <c r="B494" s="1">
        <v>32448</v>
      </c>
      <c r="C494">
        <v>6.6124270999999997</v>
      </c>
      <c r="G494">
        <v>8.5</v>
      </c>
      <c r="H494">
        <v>56.676000000000002</v>
      </c>
      <c r="K494">
        <v>2.2999999999999998</v>
      </c>
      <c r="M494">
        <v>59.41</v>
      </c>
      <c r="N494">
        <v>118.78</v>
      </c>
      <c r="O494">
        <v>4.5</v>
      </c>
    </row>
    <row r="495" spans="1:15" x14ac:dyDescent="0.25">
      <c r="B495" s="1">
        <v>32478</v>
      </c>
      <c r="C495">
        <v>6.8333519999999996</v>
      </c>
      <c r="G495">
        <v>9.64</v>
      </c>
      <c r="H495">
        <v>56.863999999999997</v>
      </c>
      <c r="K495">
        <v>2.6</v>
      </c>
      <c r="M495">
        <v>59.74</v>
      </c>
      <c r="N495">
        <v>115.85</v>
      </c>
      <c r="O495">
        <v>4.5</v>
      </c>
    </row>
    <row r="496" spans="1:15" x14ac:dyDescent="0.25">
      <c r="A496">
        <v>1989</v>
      </c>
      <c r="B496" s="1">
        <v>32509</v>
      </c>
      <c r="C496">
        <v>6.8056780999999997</v>
      </c>
      <c r="G496">
        <v>9.14</v>
      </c>
      <c r="H496">
        <v>57.152000000000001</v>
      </c>
      <c r="K496">
        <v>3.2</v>
      </c>
      <c r="M496">
        <v>59.67</v>
      </c>
      <c r="N496">
        <v>176.88</v>
      </c>
      <c r="O496">
        <v>4.5</v>
      </c>
    </row>
    <row r="497" spans="1:15" x14ac:dyDescent="0.25">
      <c r="B497" s="1">
        <v>32540</v>
      </c>
      <c r="C497">
        <v>6.6366630999999998</v>
      </c>
      <c r="G497">
        <v>9.8699999999999992</v>
      </c>
      <c r="H497">
        <v>57.296999999999997</v>
      </c>
      <c r="K497">
        <v>3.6</v>
      </c>
      <c r="M497">
        <v>60.24</v>
      </c>
      <c r="N497">
        <v>187.46</v>
      </c>
      <c r="O497">
        <v>4.5</v>
      </c>
    </row>
    <row r="498" spans="1:15" x14ac:dyDescent="0.25">
      <c r="B498" s="1">
        <v>32568</v>
      </c>
      <c r="C498">
        <v>6.3435170000000003</v>
      </c>
      <c r="G498">
        <v>9.7899999999999991</v>
      </c>
      <c r="H498">
        <v>57.468000000000004</v>
      </c>
      <c r="K498">
        <v>3.1</v>
      </c>
      <c r="M498">
        <v>60.49</v>
      </c>
      <c r="N498">
        <v>111.65</v>
      </c>
      <c r="O498">
        <v>4.5</v>
      </c>
    </row>
    <row r="499" spans="1:15" x14ac:dyDescent="0.25">
      <c r="B499" s="1">
        <v>32599</v>
      </c>
      <c r="C499">
        <v>6.1999900999999999</v>
      </c>
      <c r="G499">
        <v>9.82</v>
      </c>
      <c r="H499">
        <v>57.661000000000001</v>
      </c>
      <c r="K499">
        <v>2.6</v>
      </c>
      <c r="M499">
        <v>60.72</v>
      </c>
      <c r="N499">
        <v>116.31</v>
      </c>
      <c r="O499">
        <v>5.5</v>
      </c>
    </row>
    <row r="500" spans="1:15" x14ac:dyDescent="0.25">
      <c r="B500" s="1">
        <v>32629</v>
      </c>
      <c r="C500">
        <v>6.2794447</v>
      </c>
      <c r="G500">
        <v>10.48</v>
      </c>
      <c r="H500">
        <v>57.832999999999998</v>
      </c>
      <c r="K500">
        <v>2.4</v>
      </c>
      <c r="M500">
        <v>61.01</v>
      </c>
      <c r="N500">
        <v>114.92</v>
      </c>
      <c r="O500">
        <v>5.5</v>
      </c>
    </row>
    <row r="501" spans="1:15" x14ac:dyDescent="0.25">
      <c r="B501" s="1">
        <v>32660</v>
      </c>
      <c r="C501">
        <v>6.0104664000000003</v>
      </c>
      <c r="G501">
        <v>9.6300000000000008</v>
      </c>
      <c r="H501">
        <v>57.987000000000002</v>
      </c>
      <c r="K501">
        <v>2.2000000000000002</v>
      </c>
      <c r="M501">
        <v>60.9</v>
      </c>
      <c r="N501">
        <v>116.89</v>
      </c>
      <c r="O501">
        <v>5.5</v>
      </c>
    </row>
    <row r="502" spans="1:15" x14ac:dyDescent="0.25">
      <c r="B502" s="1">
        <v>32690</v>
      </c>
      <c r="C502">
        <v>6.0413595999999998</v>
      </c>
      <c r="G502">
        <v>8.94</v>
      </c>
      <c r="H502">
        <v>58.136000000000003</v>
      </c>
      <c r="K502">
        <v>2.2999999999999998</v>
      </c>
      <c r="M502">
        <v>60.69</v>
      </c>
      <c r="N502">
        <v>123.72</v>
      </c>
      <c r="O502">
        <v>5.5</v>
      </c>
    </row>
    <row r="503" spans="1:15" x14ac:dyDescent="0.25">
      <c r="B503" s="1">
        <v>32721</v>
      </c>
      <c r="C503">
        <v>5.9435245999999999</v>
      </c>
      <c r="G503">
        <v>8.92</v>
      </c>
      <c r="H503">
        <v>58.216999999999999</v>
      </c>
      <c r="K503">
        <v>2.2999999999999998</v>
      </c>
      <c r="M503">
        <v>60.64</v>
      </c>
      <c r="N503">
        <v>121.49</v>
      </c>
      <c r="O503">
        <v>7.75</v>
      </c>
    </row>
    <row r="504" spans="1:15" x14ac:dyDescent="0.25">
      <c r="B504" s="1">
        <v>32752</v>
      </c>
      <c r="C504">
        <v>6.0307713999999999</v>
      </c>
      <c r="G504">
        <v>9.24</v>
      </c>
      <c r="H504">
        <v>58.418999999999997</v>
      </c>
      <c r="K504">
        <v>2.2000000000000002</v>
      </c>
      <c r="M504">
        <v>62.01</v>
      </c>
      <c r="N504">
        <v>126.77</v>
      </c>
      <c r="O504">
        <v>7.75</v>
      </c>
    </row>
    <row r="505" spans="1:15" x14ac:dyDescent="0.25">
      <c r="B505" s="1">
        <v>32782</v>
      </c>
      <c r="C505">
        <v>5.9239147000000001</v>
      </c>
      <c r="G505">
        <v>8.89</v>
      </c>
      <c r="H505">
        <v>58.631</v>
      </c>
      <c r="K505">
        <v>2.1</v>
      </c>
      <c r="M505">
        <v>62.64</v>
      </c>
      <c r="N505">
        <v>128.27000000000001</v>
      </c>
      <c r="O505">
        <v>7.75</v>
      </c>
    </row>
    <row r="506" spans="1:15" x14ac:dyDescent="0.25">
      <c r="B506" s="1">
        <v>32813</v>
      </c>
      <c r="C506">
        <v>5.7863886999999998</v>
      </c>
      <c r="G506">
        <v>8.6</v>
      </c>
      <c r="H506">
        <v>58.786999999999999</v>
      </c>
      <c r="K506">
        <v>2.4</v>
      </c>
      <c r="M506">
        <v>61.64</v>
      </c>
      <c r="N506">
        <v>121.73</v>
      </c>
      <c r="O506">
        <v>7.75</v>
      </c>
    </row>
    <row r="507" spans="1:15" x14ac:dyDescent="0.25">
      <c r="B507" s="1">
        <v>32843</v>
      </c>
      <c r="C507">
        <v>5.8488945000000001</v>
      </c>
      <c r="G507">
        <v>7.97</v>
      </c>
      <c r="H507">
        <v>58.954000000000001</v>
      </c>
      <c r="K507">
        <v>2.6</v>
      </c>
      <c r="M507">
        <v>61.66</v>
      </c>
      <c r="N507">
        <v>128.44</v>
      </c>
      <c r="O507">
        <v>7.75</v>
      </c>
    </row>
    <row r="508" spans="1:15" x14ac:dyDescent="0.25">
      <c r="A508">
        <v>1990</v>
      </c>
      <c r="B508" s="1">
        <v>32874</v>
      </c>
      <c r="C508">
        <v>6.1105254000000002</v>
      </c>
      <c r="E508">
        <v>74.2</v>
      </c>
      <c r="G508">
        <v>8.26</v>
      </c>
      <c r="H508">
        <v>59.180999999999997</v>
      </c>
      <c r="K508">
        <v>3.2</v>
      </c>
      <c r="M508">
        <v>62</v>
      </c>
      <c r="N508">
        <v>275.52999999999997</v>
      </c>
      <c r="O508">
        <v>7.75</v>
      </c>
    </row>
    <row r="509" spans="1:15" x14ac:dyDescent="0.25">
      <c r="B509" s="1">
        <v>32905</v>
      </c>
      <c r="C509">
        <v>6.3907276</v>
      </c>
      <c r="E509">
        <v>70</v>
      </c>
      <c r="G509">
        <v>8.2899999999999991</v>
      </c>
      <c r="H509">
        <v>59.468000000000004</v>
      </c>
      <c r="K509">
        <v>3.5</v>
      </c>
      <c r="M509">
        <v>61.94</v>
      </c>
      <c r="N509">
        <v>134.4</v>
      </c>
      <c r="O509">
        <v>7.75</v>
      </c>
    </row>
    <row r="510" spans="1:15" x14ac:dyDescent="0.25">
      <c r="B510" s="1">
        <v>32933</v>
      </c>
      <c r="C510">
        <v>6.1876486999999996</v>
      </c>
      <c r="E510">
        <v>80.5</v>
      </c>
      <c r="G510">
        <v>8.3000000000000007</v>
      </c>
      <c r="H510">
        <v>59.753999999999998</v>
      </c>
      <c r="K510">
        <v>2.7</v>
      </c>
      <c r="M510">
        <v>62.46</v>
      </c>
      <c r="N510">
        <v>118.11</v>
      </c>
      <c r="O510">
        <v>7.75</v>
      </c>
    </row>
    <row r="511" spans="1:15" x14ac:dyDescent="0.25">
      <c r="B511" s="1">
        <v>32964</v>
      </c>
      <c r="C511">
        <v>6.2791573999999999</v>
      </c>
      <c r="E511">
        <v>69.3</v>
      </c>
      <c r="G511">
        <v>8.23</v>
      </c>
      <c r="H511">
        <v>59.932000000000002</v>
      </c>
      <c r="K511">
        <v>2.2000000000000002</v>
      </c>
      <c r="M511">
        <v>62.78</v>
      </c>
      <c r="N511">
        <v>124.12</v>
      </c>
      <c r="O511">
        <v>7.75</v>
      </c>
    </row>
    <row r="512" spans="1:15" x14ac:dyDescent="0.25">
      <c r="B512" s="1">
        <v>32994</v>
      </c>
      <c r="C512">
        <v>6.5041634999999998</v>
      </c>
      <c r="E512">
        <v>75.599999999999994</v>
      </c>
      <c r="G512">
        <v>8.23</v>
      </c>
      <c r="H512">
        <v>60.115000000000002</v>
      </c>
      <c r="K512">
        <v>2.2000000000000002</v>
      </c>
      <c r="M512">
        <v>63.23</v>
      </c>
      <c r="N512">
        <v>124.6</v>
      </c>
      <c r="O512">
        <v>7.75</v>
      </c>
    </row>
    <row r="513" spans="1:15" x14ac:dyDescent="0.25">
      <c r="B513" s="1">
        <v>33025</v>
      </c>
      <c r="C513">
        <v>6.6071835999999999</v>
      </c>
      <c r="E513">
        <v>71.400000000000006</v>
      </c>
      <c r="G513">
        <v>8.32</v>
      </c>
      <c r="H513">
        <v>60.348999999999997</v>
      </c>
      <c r="K513">
        <v>2</v>
      </c>
      <c r="M513">
        <v>63.09</v>
      </c>
      <c r="N513">
        <v>123.49</v>
      </c>
      <c r="O513">
        <v>7.75</v>
      </c>
    </row>
    <row r="514" spans="1:15" x14ac:dyDescent="0.25">
      <c r="B514" s="1">
        <v>33055</v>
      </c>
      <c r="C514">
        <v>7.0977497999999999</v>
      </c>
      <c r="E514">
        <v>73.900000000000006</v>
      </c>
      <c r="G514">
        <v>8</v>
      </c>
      <c r="H514">
        <v>60.500999999999998</v>
      </c>
      <c r="K514">
        <v>2.2000000000000002</v>
      </c>
      <c r="M514">
        <v>63.59</v>
      </c>
      <c r="N514">
        <v>129.76</v>
      </c>
      <c r="O514">
        <v>7.75</v>
      </c>
    </row>
    <row r="515" spans="1:15" x14ac:dyDescent="0.25">
      <c r="B515" s="1">
        <v>33086</v>
      </c>
      <c r="C515">
        <v>7.2111095000000001</v>
      </c>
      <c r="E515">
        <v>74.5</v>
      </c>
      <c r="G515">
        <v>8</v>
      </c>
      <c r="H515">
        <v>60.753</v>
      </c>
      <c r="K515">
        <v>2.2000000000000002</v>
      </c>
      <c r="M515">
        <v>64.099999999999994</v>
      </c>
      <c r="N515">
        <v>126.55</v>
      </c>
      <c r="O515">
        <v>7.75</v>
      </c>
    </row>
    <row r="516" spans="1:15" x14ac:dyDescent="0.25">
      <c r="B516" s="1">
        <v>33117</v>
      </c>
      <c r="C516">
        <v>7.3741633999999996</v>
      </c>
      <c r="E516">
        <v>76.3</v>
      </c>
      <c r="G516">
        <v>8</v>
      </c>
      <c r="H516">
        <v>60.965000000000003</v>
      </c>
      <c r="K516">
        <v>2.2999999999999998</v>
      </c>
      <c r="M516">
        <v>66.069999999999993</v>
      </c>
      <c r="N516">
        <v>132.6</v>
      </c>
      <c r="O516">
        <v>7.75</v>
      </c>
    </row>
    <row r="517" spans="1:15" x14ac:dyDescent="0.25">
      <c r="B517" s="1">
        <v>33147</v>
      </c>
      <c r="C517">
        <v>7.6371646000000002</v>
      </c>
      <c r="E517">
        <v>77.599999999999994</v>
      </c>
      <c r="G517">
        <v>7.75</v>
      </c>
      <c r="H517">
        <v>61.171999999999997</v>
      </c>
      <c r="K517">
        <v>2.2000000000000002</v>
      </c>
      <c r="M517">
        <v>64.7</v>
      </c>
      <c r="N517">
        <v>130.66999999999999</v>
      </c>
      <c r="O517">
        <v>7.75</v>
      </c>
    </row>
    <row r="518" spans="1:15" x14ac:dyDescent="0.25">
      <c r="B518" s="1">
        <v>33178</v>
      </c>
      <c r="C518">
        <v>7.9457747999999997</v>
      </c>
      <c r="E518">
        <v>75.2</v>
      </c>
      <c r="G518">
        <v>7.5</v>
      </c>
      <c r="H518">
        <v>61.246000000000002</v>
      </c>
      <c r="K518">
        <v>2.2999999999999998</v>
      </c>
      <c r="M518">
        <v>64.08</v>
      </c>
      <c r="N518">
        <v>125.52</v>
      </c>
      <c r="O518">
        <v>7.75</v>
      </c>
    </row>
    <row r="519" spans="1:15" x14ac:dyDescent="0.25">
      <c r="B519" s="1">
        <v>33208</v>
      </c>
      <c r="C519">
        <v>8.0205406999999997</v>
      </c>
      <c r="E519">
        <v>77.2</v>
      </c>
      <c r="G519">
        <v>7</v>
      </c>
      <c r="H519">
        <v>61.331000000000003</v>
      </c>
      <c r="K519">
        <v>2.5</v>
      </c>
      <c r="M519">
        <v>64.5</v>
      </c>
      <c r="N519">
        <v>130.01</v>
      </c>
      <c r="O519">
        <v>7.75</v>
      </c>
    </row>
    <row r="520" spans="1:15" x14ac:dyDescent="0.25">
      <c r="A520">
        <v>1991</v>
      </c>
      <c r="B520" s="1">
        <v>33239</v>
      </c>
      <c r="C520">
        <v>8.4002617999999991</v>
      </c>
      <c r="E520">
        <v>81.7</v>
      </c>
      <c r="G520">
        <v>6.75</v>
      </c>
      <c r="H520">
        <v>61.637</v>
      </c>
      <c r="K520">
        <v>3</v>
      </c>
      <c r="M520">
        <v>65.680000000000007</v>
      </c>
      <c r="N520">
        <v>161.65</v>
      </c>
      <c r="O520">
        <v>7.75</v>
      </c>
    </row>
    <row r="521" spans="1:15" x14ac:dyDescent="0.25">
      <c r="B521" s="1">
        <v>33270</v>
      </c>
      <c r="C521">
        <v>8.6158158</v>
      </c>
      <c r="E521">
        <v>73.7</v>
      </c>
      <c r="G521">
        <v>6.25</v>
      </c>
      <c r="H521">
        <v>61.807000000000002</v>
      </c>
      <c r="K521">
        <v>3.2</v>
      </c>
      <c r="M521">
        <v>65.61</v>
      </c>
      <c r="N521">
        <v>278.63</v>
      </c>
      <c r="O521">
        <v>7.75</v>
      </c>
    </row>
    <row r="522" spans="1:15" x14ac:dyDescent="0.25">
      <c r="B522" s="1">
        <v>33298</v>
      </c>
      <c r="C522">
        <v>9.1852847999999998</v>
      </c>
      <c r="E522">
        <v>84.2</v>
      </c>
      <c r="G522">
        <v>6</v>
      </c>
      <c r="H522">
        <v>61.936</v>
      </c>
      <c r="K522">
        <v>2.7</v>
      </c>
      <c r="M522">
        <v>65.39</v>
      </c>
      <c r="N522">
        <v>124.05</v>
      </c>
      <c r="O522">
        <v>7.75</v>
      </c>
    </row>
    <row r="523" spans="1:15" x14ac:dyDescent="0.25">
      <c r="B523" s="1">
        <v>33329</v>
      </c>
      <c r="C523">
        <v>9.8610600999999996</v>
      </c>
      <c r="E523">
        <v>72.599999999999994</v>
      </c>
      <c r="G523">
        <v>5.75</v>
      </c>
      <c r="H523">
        <v>62.06</v>
      </c>
      <c r="K523">
        <v>2.1</v>
      </c>
      <c r="M523">
        <v>65.41</v>
      </c>
      <c r="N523">
        <v>129.05000000000001</v>
      </c>
      <c r="O523">
        <v>7.75</v>
      </c>
    </row>
    <row r="524" spans="1:15" x14ac:dyDescent="0.25">
      <c r="B524" s="1">
        <v>33359</v>
      </c>
      <c r="C524">
        <v>9.5025362999999992</v>
      </c>
      <c r="E524">
        <v>79</v>
      </c>
      <c r="G524">
        <v>5.75</v>
      </c>
      <c r="H524">
        <v>62.307000000000002</v>
      </c>
      <c r="K524">
        <v>2.1</v>
      </c>
      <c r="M524">
        <v>65.709999999999994</v>
      </c>
      <c r="N524">
        <v>129.11000000000001</v>
      </c>
      <c r="O524">
        <v>7.75</v>
      </c>
    </row>
    <row r="525" spans="1:15" x14ac:dyDescent="0.25">
      <c r="B525" s="1">
        <v>33390</v>
      </c>
      <c r="C525">
        <v>9.5572163999999997</v>
      </c>
      <c r="E525">
        <v>73.400000000000006</v>
      </c>
      <c r="G525">
        <v>5.75</v>
      </c>
      <c r="H525">
        <v>62.442</v>
      </c>
      <c r="K525">
        <v>2</v>
      </c>
      <c r="M525">
        <v>65.75</v>
      </c>
      <c r="N525">
        <v>129.80000000000001</v>
      </c>
      <c r="O525">
        <v>7.75</v>
      </c>
    </row>
    <row r="526" spans="1:15" x14ac:dyDescent="0.25">
      <c r="B526" s="1">
        <v>33420</v>
      </c>
      <c r="C526">
        <v>9.6754134999999994</v>
      </c>
      <c r="E526">
        <v>76.599999999999994</v>
      </c>
      <c r="G526">
        <v>5.75</v>
      </c>
      <c r="H526">
        <v>62.631999999999998</v>
      </c>
      <c r="K526">
        <v>2.2000000000000002</v>
      </c>
      <c r="M526">
        <v>66.27</v>
      </c>
      <c r="N526">
        <v>132.71</v>
      </c>
      <c r="O526">
        <v>7.375</v>
      </c>
    </row>
    <row r="527" spans="1:15" x14ac:dyDescent="0.25">
      <c r="B527" s="1">
        <v>33451</v>
      </c>
      <c r="C527">
        <v>9.7904812000000003</v>
      </c>
      <c r="E527">
        <v>75.5</v>
      </c>
      <c r="G527">
        <v>5.5</v>
      </c>
      <c r="H527">
        <v>62.804000000000002</v>
      </c>
      <c r="K527">
        <v>2</v>
      </c>
      <c r="M527">
        <v>66.540000000000006</v>
      </c>
      <c r="N527">
        <v>125.93</v>
      </c>
      <c r="O527">
        <v>7.375</v>
      </c>
    </row>
    <row r="528" spans="1:15" x14ac:dyDescent="0.25">
      <c r="B528" s="1">
        <v>33482</v>
      </c>
      <c r="C528">
        <v>10.0328707</v>
      </c>
      <c r="E528">
        <v>77.8</v>
      </c>
      <c r="G528">
        <v>5.25</v>
      </c>
      <c r="H528">
        <v>63.055</v>
      </c>
      <c r="K528">
        <v>2.1</v>
      </c>
      <c r="M528">
        <v>66.510000000000005</v>
      </c>
      <c r="N528">
        <v>129.68</v>
      </c>
      <c r="O528">
        <v>6.625</v>
      </c>
    </row>
    <row r="529" spans="1:15" x14ac:dyDescent="0.25">
      <c r="B529" s="1">
        <v>33512</v>
      </c>
      <c r="C529">
        <v>9.9875661999999998</v>
      </c>
      <c r="E529">
        <v>78.3</v>
      </c>
      <c r="G529">
        <v>5</v>
      </c>
      <c r="H529">
        <v>63.194000000000003</v>
      </c>
      <c r="K529">
        <v>2.1</v>
      </c>
      <c r="M529">
        <v>67.010000000000005</v>
      </c>
      <c r="N529">
        <v>124.84</v>
      </c>
      <c r="O529">
        <v>6.625</v>
      </c>
    </row>
    <row r="530" spans="1:15" x14ac:dyDescent="0.25">
      <c r="B530" s="1">
        <v>33543</v>
      </c>
      <c r="C530">
        <v>10.198157</v>
      </c>
      <c r="E530">
        <v>74.599999999999994</v>
      </c>
      <c r="G530">
        <v>4.75</v>
      </c>
      <c r="H530">
        <v>63.311999999999998</v>
      </c>
      <c r="K530">
        <v>2.2000000000000002</v>
      </c>
      <c r="M530">
        <v>67.53</v>
      </c>
      <c r="N530">
        <v>124.29</v>
      </c>
      <c r="O530">
        <v>6.25</v>
      </c>
    </row>
    <row r="531" spans="1:15" x14ac:dyDescent="0.25">
      <c r="B531" s="1">
        <v>33573</v>
      </c>
      <c r="C531">
        <v>10.4759259</v>
      </c>
      <c r="E531">
        <v>76.3</v>
      </c>
      <c r="G531">
        <v>4</v>
      </c>
      <c r="H531">
        <v>63.468000000000004</v>
      </c>
      <c r="K531">
        <v>2.2999999999999998</v>
      </c>
      <c r="M531">
        <v>67.540000000000006</v>
      </c>
      <c r="N531">
        <v>129.15</v>
      </c>
      <c r="O531">
        <v>6.25</v>
      </c>
    </row>
    <row r="532" spans="1:15" x14ac:dyDescent="0.25">
      <c r="A532">
        <v>1992</v>
      </c>
      <c r="B532" s="1">
        <v>33604</v>
      </c>
      <c r="C532">
        <v>10.3499129</v>
      </c>
      <c r="E532">
        <v>79.2</v>
      </c>
      <c r="G532">
        <v>4</v>
      </c>
      <c r="H532">
        <v>63.640999999999998</v>
      </c>
      <c r="K532">
        <v>2.8</v>
      </c>
      <c r="M532">
        <v>67.91</v>
      </c>
      <c r="N532">
        <v>242.83</v>
      </c>
      <c r="O532">
        <v>5.875</v>
      </c>
    </row>
    <row r="533" spans="1:15" x14ac:dyDescent="0.25">
      <c r="B533" s="1">
        <v>33635</v>
      </c>
      <c r="C533">
        <v>10.4042309</v>
      </c>
      <c r="E533">
        <v>72.400000000000006</v>
      </c>
      <c r="G533">
        <v>4</v>
      </c>
      <c r="H533">
        <v>63.814</v>
      </c>
      <c r="K533">
        <v>3.1</v>
      </c>
      <c r="M533">
        <v>68.11</v>
      </c>
      <c r="N533">
        <v>197</v>
      </c>
      <c r="O533">
        <v>5.875</v>
      </c>
    </row>
    <row r="534" spans="1:15" x14ac:dyDescent="0.25">
      <c r="B534" s="1">
        <v>33664</v>
      </c>
      <c r="C534">
        <v>10.498332400000001</v>
      </c>
      <c r="E534">
        <v>80.8</v>
      </c>
      <c r="G534">
        <v>4</v>
      </c>
      <c r="H534">
        <v>63.972999999999999</v>
      </c>
      <c r="K534">
        <v>2.7</v>
      </c>
      <c r="M534">
        <v>68.150000000000006</v>
      </c>
      <c r="N534">
        <v>128.9</v>
      </c>
      <c r="O534">
        <v>5.875</v>
      </c>
    </row>
    <row r="535" spans="1:15" x14ac:dyDescent="0.25">
      <c r="B535" s="1">
        <v>33695</v>
      </c>
      <c r="C535">
        <v>10.4714159</v>
      </c>
      <c r="E535">
        <v>70.3</v>
      </c>
      <c r="G535">
        <v>3.75</v>
      </c>
      <c r="H535">
        <v>64.183000000000007</v>
      </c>
      <c r="K535">
        <v>2.4</v>
      </c>
      <c r="M535">
        <v>69.06</v>
      </c>
      <c r="N535">
        <v>130.30000000000001</v>
      </c>
      <c r="O535">
        <v>5.875</v>
      </c>
    </row>
    <row r="536" spans="1:15" x14ac:dyDescent="0.25">
      <c r="B536" s="1">
        <v>33725</v>
      </c>
      <c r="C536">
        <v>10.619358699999999</v>
      </c>
      <c r="E536">
        <v>73.900000000000006</v>
      </c>
      <c r="G536">
        <v>3.75</v>
      </c>
      <c r="H536">
        <v>64.272999999999996</v>
      </c>
      <c r="K536">
        <v>2.2000000000000002</v>
      </c>
      <c r="M536">
        <v>69.36</v>
      </c>
      <c r="N536">
        <v>137.26</v>
      </c>
      <c r="O536">
        <v>6.125</v>
      </c>
    </row>
    <row r="537" spans="1:15" x14ac:dyDescent="0.25">
      <c r="B537" s="1">
        <v>33756</v>
      </c>
      <c r="C537">
        <v>10.808977000000001</v>
      </c>
      <c r="E537">
        <v>72.099999999999994</v>
      </c>
      <c r="G537">
        <v>3.75</v>
      </c>
      <c r="H537">
        <v>64.322999999999993</v>
      </c>
      <c r="K537">
        <v>2</v>
      </c>
      <c r="M537">
        <v>69.319999999999993</v>
      </c>
      <c r="N537">
        <v>133.22</v>
      </c>
      <c r="O537">
        <v>6.125</v>
      </c>
    </row>
    <row r="538" spans="1:15" x14ac:dyDescent="0.25">
      <c r="B538" s="1">
        <v>33786</v>
      </c>
      <c r="C538">
        <v>11.1399832</v>
      </c>
      <c r="E538">
        <v>74.099999999999994</v>
      </c>
      <c r="G538">
        <v>3.25</v>
      </c>
      <c r="H538">
        <v>64.566000000000003</v>
      </c>
      <c r="K538">
        <v>2.1</v>
      </c>
      <c r="M538">
        <v>69.06</v>
      </c>
      <c r="N538">
        <v>135.68</v>
      </c>
      <c r="O538">
        <v>6.125</v>
      </c>
    </row>
    <row r="539" spans="1:15" x14ac:dyDescent="0.25">
      <c r="B539" s="1">
        <v>33817</v>
      </c>
      <c r="C539">
        <v>10.722376199999999</v>
      </c>
      <c r="E539">
        <v>71.400000000000006</v>
      </c>
      <c r="G539">
        <v>3.25</v>
      </c>
      <c r="H539">
        <v>64.625</v>
      </c>
      <c r="K539">
        <v>2.2999999999999998</v>
      </c>
      <c r="M539">
        <v>68.650000000000006</v>
      </c>
      <c r="N539">
        <v>135.35</v>
      </c>
      <c r="O539">
        <v>6.125</v>
      </c>
    </row>
    <row r="540" spans="1:15" x14ac:dyDescent="0.25">
      <c r="B540" s="1">
        <v>33848</v>
      </c>
      <c r="C540">
        <v>10.6170578</v>
      </c>
      <c r="E540">
        <v>77.8</v>
      </c>
      <c r="G540">
        <v>3</v>
      </c>
      <c r="H540">
        <v>64.73</v>
      </c>
      <c r="K540">
        <v>2.2999999999999998</v>
      </c>
      <c r="M540">
        <v>69.63</v>
      </c>
      <c r="N540">
        <v>140.41</v>
      </c>
      <c r="O540">
        <v>6.125</v>
      </c>
    </row>
    <row r="541" spans="1:15" x14ac:dyDescent="0.25">
      <c r="B541" s="1">
        <v>33878</v>
      </c>
      <c r="C541">
        <v>11.091567100000001</v>
      </c>
      <c r="E541">
        <v>73.5</v>
      </c>
      <c r="G541">
        <v>3</v>
      </c>
      <c r="H541">
        <v>64.978999999999999</v>
      </c>
      <c r="K541">
        <v>2.2000000000000002</v>
      </c>
      <c r="M541">
        <v>70.22</v>
      </c>
      <c r="N541">
        <v>135.94999999999999</v>
      </c>
      <c r="O541">
        <v>5.625</v>
      </c>
    </row>
    <row r="542" spans="1:15" x14ac:dyDescent="0.25">
      <c r="B542" s="1">
        <v>33909</v>
      </c>
      <c r="C542">
        <v>11.1368949</v>
      </c>
      <c r="E542">
        <v>71.7</v>
      </c>
      <c r="G542">
        <v>3</v>
      </c>
      <c r="H542">
        <v>65.120999999999995</v>
      </c>
      <c r="K542">
        <v>2.2999999999999998</v>
      </c>
      <c r="M542">
        <v>69.849999999999994</v>
      </c>
      <c r="N542">
        <v>139.63999999999999</v>
      </c>
      <c r="O542">
        <v>5.625</v>
      </c>
    </row>
    <row r="543" spans="1:15" x14ac:dyDescent="0.25">
      <c r="B543" s="1">
        <v>33939</v>
      </c>
      <c r="C543">
        <v>11.220082700000001</v>
      </c>
      <c r="E543">
        <v>73.5</v>
      </c>
      <c r="G543">
        <v>3</v>
      </c>
      <c r="H543">
        <v>65.242000000000004</v>
      </c>
      <c r="K543">
        <v>2.5</v>
      </c>
      <c r="M543">
        <v>69.66</v>
      </c>
      <c r="N543">
        <v>141.27000000000001</v>
      </c>
      <c r="O543">
        <v>5.625</v>
      </c>
    </row>
    <row r="544" spans="1:15" x14ac:dyDescent="0.25">
      <c r="A544">
        <v>1993</v>
      </c>
      <c r="B544" s="1">
        <v>33970</v>
      </c>
      <c r="C544">
        <v>10.834467</v>
      </c>
      <c r="E544">
        <v>75.8</v>
      </c>
      <c r="G544">
        <v>3</v>
      </c>
      <c r="H544">
        <v>65.432000000000002</v>
      </c>
      <c r="K544">
        <v>3</v>
      </c>
      <c r="M544">
        <v>70.28</v>
      </c>
      <c r="N544">
        <v>337.29</v>
      </c>
      <c r="O544">
        <v>5.625</v>
      </c>
    </row>
    <row r="545" spans="1:15" x14ac:dyDescent="0.25">
      <c r="B545" s="1">
        <v>34001</v>
      </c>
      <c r="C545">
        <v>11.013787799999999</v>
      </c>
      <c r="E545">
        <v>72.2</v>
      </c>
      <c r="G545">
        <v>3</v>
      </c>
      <c r="H545">
        <v>65.557000000000002</v>
      </c>
      <c r="K545">
        <v>3.4</v>
      </c>
      <c r="M545">
        <v>70.510000000000005</v>
      </c>
      <c r="N545">
        <v>144.59</v>
      </c>
      <c r="O545">
        <v>5.625</v>
      </c>
    </row>
    <row r="546" spans="1:15" x14ac:dyDescent="0.25">
      <c r="B546" s="1">
        <v>34029</v>
      </c>
      <c r="C546">
        <v>10.859165000000001</v>
      </c>
      <c r="E546">
        <v>82.7</v>
      </c>
      <c r="G546">
        <v>3</v>
      </c>
      <c r="H546">
        <v>65.7</v>
      </c>
      <c r="K546">
        <v>3.1</v>
      </c>
      <c r="M546">
        <v>70.67</v>
      </c>
      <c r="N546">
        <v>130.83000000000001</v>
      </c>
      <c r="O546">
        <v>5.625</v>
      </c>
    </row>
    <row r="547" spans="1:15" x14ac:dyDescent="0.25">
      <c r="B547" s="1">
        <v>34060</v>
      </c>
      <c r="C547">
        <v>10.7665749</v>
      </c>
      <c r="E547">
        <v>68.8</v>
      </c>
      <c r="G547">
        <v>3</v>
      </c>
      <c r="H547">
        <v>65.891000000000005</v>
      </c>
      <c r="K547">
        <v>3</v>
      </c>
      <c r="M547">
        <v>70.8</v>
      </c>
      <c r="N547">
        <v>135.38</v>
      </c>
      <c r="O547">
        <v>5.625</v>
      </c>
    </row>
    <row r="548" spans="1:15" x14ac:dyDescent="0.25">
      <c r="B548" s="1">
        <v>34090</v>
      </c>
      <c r="C548">
        <v>10.787096</v>
      </c>
      <c r="E548">
        <v>73.7</v>
      </c>
      <c r="G548">
        <v>3</v>
      </c>
      <c r="H548">
        <v>66.114000000000004</v>
      </c>
      <c r="K548">
        <v>2.8</v>
      </c>
      <c r="M548">
        <v>70.62</v>
      </c>
      <c r="N548">
        <v>138.91999999999999</v>
      </c>
      <c r="O548">
        <v>5.625</v>
      </c>
    </row>
    <row r="549" spans="1:15" x14ac:dyDescent="0.25">
      <c r="B549" s="1">
        <v>34121</v>
      </c>
      <c r="C549">
        <v>10.990742900000001</v>
      </c>
      <c r="E549">
        <v>73</v>
      </c>
      <c r="G549">
        <v>3</v>
      </c>
      <c r="H549">
        <v>66.177000000000007</v>
      </c>
      <c r="K549">
        <v>2.7</v>
      </c>
      <c r="M549">
        <v>71.58</v>
      </c>
      <c r="N549">
        <v>140.03</v>
      </c>
      <c r="O549">
        <v>5.625</v>
      </c>
    </row>
    <row r="550" spans="1:15" x14ac:dyDescent="0.25">
      <c r="B550" s="1">
        <v>34151</v>
      </c>
      <c r="C550">
        <v>10.947774799999999</v>
      </c>
      <c r="E550">
        <v>72.400000000000006</v>
      </c>
      <c r="G550">
        <v>3</v>
      </c>
      <c r="H550">
        <v>66.313999999999993</v>
      </c>
      <c r="K550">
        <v>2.7</v>
      </c>
      <c r="M550">
        <v>71.319999999999993</v>
      </c>
      <c r="N550">
        <v>137.13999999999999</v>
      </c>
      <c r="O550">
        <v>5.625</v>
      </c>
    </row>
    <row r="551" spans="1:15" x14ac:dyDescent="0.25">
      <c r="B551" s="1">
        <v>34182</v>
      </c>
      <c r="C551">
        <v>10.983318799999999</v>
      </c>
      <c r="E551">
        <v>70.3</v>
      </c>
      <c r="G551">
        <v>3</v>
      </c>
      <c r="H551">
        <v>66.438000000000002</v>
      </c>
      <c r="K551">
        <v>2.6</v>
      </c>
      <c r="M551">
        <v>71.08</v>
      </c>
      <c r="N551">
        <v>137.91999999999999</v>
      </c>
      <c r="O551">
        <v>5.625</v>
      </c>
    </row>
    <row r="552" spans="1:15" x14ac:dyDescent="0.25">
      <c r="B552" s="1">
        <v>34213</v>
      </c>
      <c r="C552">
        <v>10.742062600000001</v>
      </c>
      <c r="E552">
        <v>75.3</v>
      </c>
      <c r="G552">
        <v>3</v>
      </c>
      <c r="H552">
        <v>66.537999999999997</v>
      </c>
      <c r="K552">
        <v>2.4</v>
      </c>
      <c r="M552">
        <v>71.260000000000005</v>
      </c>
      <c r="N552">
        <v>146.22</v>
      </c>
      <c r="O552">
        <v>5.625</v>
      </c>
    </row>
    <row r="553" spans="1:15" x14ac:dyDescent="0.25">
      <c r="B553" s="1">
        <v>34243</v>
      </c>
      <c r="C553">
        <v>10.957643300000001</v>
      </c>
      <c r="E553">
        <v>71.7</v>
      </c>
      <c r="G553">
        <v>3</v>
      </c>
      <c r="H553">
        <v>66.647000000000006</v>
      </c>
      <c r="K553">
        <v>2.6</v>
      </c>
      <c r="M553">
        <v>71.569999999999993</v>
      </c>
      <c r="N553">
        <v>143.66</v>
      </c>
      <c r="O553">
        <v>5.625</v>
      </c>
    </row>
    <row r="554" spans="1:15" x14ac:dyDescent="0.25">
      <c r="B554" s="1">
        <v>34274</v>
      </c>
      <c r="C554">
        <v>10.949582100000001</v>
      </c>
      <c r="E554">
        <v>71.3</v>
      </c>
      <c r="G554">
        <v>3</v>
      </c>
      <c r="H554">
        <v>66.819000000000003</v>
      </c>
      <c r="K554">
        <v>2.6</v>
      </c>
      <c r="M554">
        <v>71.8</v>
      </c>
      <c r="N554">
        <v>142.54</v>
      </c>
      <c r="O554">
        <v>5.5</v>
      </c>
    </row>
    <row r="555" spans="1:15" x14ac:dyDescent="0.25">
      <c r="B555" s="1">
        <v>34304</v>
      </c>
      <c r="C555">
        <v>10.7590983</v>
      </c>
      <c r="E555">
        <v>71.8</v>
      </c>
      <c r="G555">
        <v>3</v>
      </c>
      <c r="H555">
        <v>66.849000000000004</v>
      </c>
      <c r="K555">
        <v>2.6</v>
      </c>
      <c r="M555">
        <v>72.17</v>
      </c>
      <c r="N555">
        <v>143.85</v>
      </c>
      <c r="O555">
        <v>5.5</v>
      </c>
    </row>
    <row r="556" spans="1:15" x14ac:dyDescent="0.25">
      <c r="A556">
        <v>1994</v>
      </c>
      <c r="B556" s="1">
        <v>34335</v>
      </c>
      <c r="C556">
        <v>10.5678701</v>
      </c>
      <c r="E556">
        <v>74.2</v>
      </c>
      <c r="G556">
        <v>3</v>
      </c>
      <c r="H556">
        <v>66.902000000000001</v>
      </c>
      <c r="K556">
        <v>2.9</v>
      </c>
      <c r="M556">
        <v>72.459999999999994</v>
      </c>
      <c r="N556">
        <v>227.81</v>
      </c>
      <c r="O556">
        <v>5.5</v>
      </c>
    </row>
    <row r="557" spans="1:15" x14ac:dyDescent="0.25">
      <c r="B557" s="1">
        <v>34366</v>
      </c>
      <c r="C557">
        <v>10.398750700000001</v>
      </c>
      <c r="E557">
        <v>70.8</v>
      </c>
      <c r="G557">
        <v>3.25</v>
      </c>
      <c r="H557">
        <v>67.046999999999997</v>
      </c>
      <c r="K557">
        <v>3.2</v>
      </c>
      <c r="M557">
        <v>72.75</v>
      </c>
      <c r="N557">
        <v>270.43</v>
      </c>
      <c r="O557">
        <v>5.5</v>
      </c>
    </row>
    <row r="558" spans="1:15" x14ac:dyDescent="0.25">
      <c r="B558" s="1">
        <v>34394</v>
      </c>
      <c r="C558">
        <v>10.3541458</v>
      </c>
      <c r="E558">
        <v>83.8</v>
      </c>
      <c r="G558">
        <v>3.5</v>
      </c>
      <c r="H558">
        <v>67.275000000000006</v>
      </c>
      <c r="K558">
        <v>3</v>
      </c>
      <c r="M558">
        <v>73.06</v>
      </c>
      <c r="N558">
        <v>136.91999999999999</v>
      </c>
      <c r="O558">
        <v>5.5</v>
      </c>
    </row>
    <row r="559" spans="1:15" x14ac:dyDescent="0.25">
      <c r="B559" s="1">
        <v>34425</v>
      </c>
      <c r="C559">
        <v>10.063150500000001</v>
      </c>
      <c r="E559">
        <v>69.5</v>
      </c>
      <c r="G559">
        <v>3.75</v>
      </c>
      <c r="H559">
        <v>67.376000000000005</v>
      </c>
      <c r="K559">
        <v>2.7</v>
      </c>
      <c r="M559">
        <v>73.040000000000006</v>
      </c>
      <c r="N559">
        <v>140.94</v>
      </c>
      <c r="O559">
        <v>5.5</v>
      </c>
    </row>
    <row r="560" spans="1:15" x14ac:dyDescent="0.25">
      <c r="B560" s="1">
        <v>34455</v>
      </c>
      <c r="C560">
        <v>9.7673465999999998</v>
      </c>
      <c r="E560">
        <v>75.7</v>
      </c>
      <c r="G560">
        <v>4.25</v>
      </c>
      <c r="H560">
        <v>67.525999999999996</v>
      </c>
      <c r="K560">
        <v>2.2999999999999998</v>
      </c>
      <c r="M560">
        <v>73.77</v>
      </c>
      <c r="N560">
        <v>140.81</v>
      </c>
      <c r="O560">
        <v>5.5</v>
      </c>
    </row>
    <row r="561" spans="1:15" x14ac:dyDescent="0.25">
      <c r="B561" s="1">
        <v>34486</v>
      </c>
      <c r="C561">
        <v>9.8179540999999997</v>
      </c>
      <c r="E561">
        <v>73.400000000000006</v>
      </c>
      <c r="G561">
        <v>4.25</v>
      </c>
      <c r="H561">
        <v>67.676000000000002</v>
      </c>
      <c r="K561">
        <v>2.1</v>
      </c>
      <c r="M561">
        <v>73.62</v>
      </c>
      <c r="N561">
        <v>139.87</v>
      </c>
      <c r="O561">
        <v>5.5</v>
      </c>
    </row>
    <row r="562" spans="1:15" x14ac:dyDescent="0.25">
      <c r="B562" s="1">
        <v>34516</v>
      </c>
      <c r="C562">
        <v>9.6333906000000002</v>
      </c>
      <c r="E562">
        <v>74.099999999999994</v>
      </c>
      <c r="G562">
        <v>4.25</v>
      </c>
      <c r="H562">
        <v>67.817999999999998</v>
      </c>
      <c r="K562">
        <v>2.2000000000000002</v>
      </c>
      <c r="M562">
        <v>74.09</v>
      </c>
      <c r="N562">
        <v>146.78</v>
      </c>
      <c r="O562">
        <v>5.5</v>
      </c>
    </row>
    <row r="563" spans="1:15" x14ac:dyDescent="0.25">
      <c r="B563" s="1">
        <v>34547</v>
      </c>
      <c r="C563">
        <v>9.4448646000000007</v>
      </c>
      <c r="E563">
        <v>74</v>
      </c>
      <c r="G563">
        <v>4.75</v>
      </c>
      <c r="H563">
        <v>67.894000000000005</v>
      </c>
      <c r="K563">
        <v>2.2000000000000002</v>
      </c>
      <c r="M563">
        <v>74.790000000000006</v>
      </c>
      <c r="N563">
        <v>144.58000000000001</v>
      </c>
      <c r="O563">
        <v>5.5</v>
      </c>
    </row>
    <row r="564" spans="1:15" x14ac:dyDescent="0.25">
      <c r="B564" s="1">
        <v>34578</v>
      </c>
      <c r="C564">
        <v>9.3545069000000005</v>
      </c>
      <c r="E564">
        <v>78.3</v>
      </c>
      <c r="G564">
        <v>4.75</v>
      </c>
      <c r="H564">
        <v>67.997</v>
      </c>
      <c r="K564">
        <v>2.1</v>
      </c>
      <c r="M564">
        <v>74.930000000000007</v>
      </c>
      <c r="N564">
        <v>147.72999999999999</v>
      </c>
      <c r="O564">
        <v>5.5</v>
      </c>
    </row>
    <row r="565" spans="1:15" x14ac:dyDescent="0.25">
      <c r="B565" s="1">
        <v>34608</v>
      </c>
      <c r="C565">
        <v>9.0926775000000006</v>
      </c>
      <c r="E565">
        <v>76.400000000000006</v>
      </c>
      <c r="G565">
        <v>4.75</v>
      </c>
      <c r="H565">
        <v>68.156999999999996</v>
      </c>
      <c r="K565">
        <v>2</v>
      </c>
      <c r="M565">
        <v>74.64</v>
      </c>
      <c r="N565">
        <v>142.81</v>
      </c>
      <c r="O565">
        <v>5.5</v>
      </c>
    </row>
    <row r="566" spans="1:15" x14ac:dyDescent="0.25">
      <c r="B566" s="1">
        <v>34639</v>
      </c>
      <c r="C566">
        <v>9.1433254999999996</v>
      </c>
      <c r="E566">
        <v>76.2</v>
      </c>
      <c r="G566">
        <v>5.5</v>
      </c>
      <c r="H566">
        <v>68.281999999999996</v>
      </c>
      <c r="K566">
        <v>2</v>
      </c>
      <c r="M566">
        <v>74.5</v>
      </c>
      <c r="N566">
        <v>139.06</v>
      </c>
      <c r="O566">
        <v>5.5</v>
      </c>
    </row>
    <row r="567" spans="1:15" x14ac:dyDescent="0.25">
      <c r="B567" s="1">
        <v>34669</v>
      </c>
      <c r="C567">
        <v>8.9368099000000001</v>
      </c>
      <c r="E567">
        <v>75.5</v>
      </c>
      <c r="G567">
        <v>5.5</v>
      </c>
      <c r="H567">
        <v>68.305000000000007</v>
      </c>
      <c r="K567">
        <v>2.1</v>
      </c>
      <c r="M567">
        <v>74.430000000000007</v>
      </c>
      <c r="N567">
        <v>144.44</v>
      </c>
      <c r="O567">
        <v>5.5</v>
      </c>
    </row>
    <row r="568" spans="1:15" x14ac:dyDescent="0.25">
      <c r="A568">
        <v>1995</v>
      </c>
      <c r="B568" s="1">
        <v>34700</v>
      </c>
      <c r="C568">
        <v>8.8552032000000001</v>
      </c>
      <c r="E568">
        <v>78.900000000000006</v>
      </c>
      <c r="G568">
        <v>5.5</v>
      </c>
      <c r="H568">
        <v>68.474999999999994</v>
      </c>
      <c r="K568">
        <v>2.2999999999999998</v>
      </c>
      <c r="M568">
        <v>75.42</v>
      </c>
      <c r="N568">
        <v>309.81</v>
      </c>
      <c r="O568">
        <v>5.5</v>
      </c>
    </row>
    <row r="569" spans="1:15" x14ac:dyDescent="0.25">
      <c r="B569" s="1">
        <v>34731</v>
      </c>
      <c r="C569">
        <v>8.8234402000000003</v>
      </c>
      <c r="E569">
        <v>75.7</v>
      </c>
      <c r="G569">
        <v>6</v>
      </c>
      <c r="H569">
        <v>68.587000000000003</v>
      </c>
      <c r="K569">
        <v>2.6</v>
      </c>
      <c r="M569">
        <v>75.739999999999995</v>
      </c>
      <c r="N569">
        <v>164.62</v>
      </c>
      <c r="O569">
        <v>5.8</v>
      </c>
    </row>
    <row r="570" spans="1:15" x14ac:dyDescent="0.25">
      <c r="B570" s="1">
        <v>34759</v>
      </c>
      <c r="C570">
        <v>8.6173094999999993</v>
      </c>
      <c r="E570">
        <v>89.1</v>
      </c>
      <c r="G570">
        <v>6</v>
      </c>
      <c r="H570">
        <v>68.754999999999995</v>
      </c>
      <c r="K570">
        <v>2.4</v>
      </c>
      <c r="M570">
        <v>75.930000000000007</v>
      </c>
      <c r="N570">
        <v>129.93</v>
      </c>
      <c r="O570">
        <v>5.8</v>
      </c>
    </row>
    <row r="571" spans="1:15" x14ac:dyDescent="0.25">
      <c r="B571" s="1">
        <v>34790</v>
      </c>
      <c r="C571">
        <v>8.2674640999999998</v>
      </c>
      <c r="E571">
        <v>74.599999999999994</v>
      </c>
      <c r="G571">
        <v>6</v>
      </c>
      <c r="H571">
        <v>68.915000000000006</v>
      </c>
      <c r="K571">
        <v>2.1</v>
      </c>
      <c r="M571">
        <v>76.349999999999994</v>
      </c>
      <c r="N571">
        <v>139.58000000000001</v>
      </c>
      <c r="O571">
        <v>5.8</v>
      </c>
    </row>
    <row r="572" spans="1:15" x14ac:dyDescent="0.25">
      <c r="B572" s="1">
        <v>34820</v>
      </c>
      <c r="C572">
        <v>8.4748823000000009</v>
      </c>
      <c r="E572">
        <v>79.599999999999994</v>
      </c>
      <c r="G572">
        <v>6</v>
      </c>
      <c r="H572">
        <v>69.031999999999996</v>
      </c>
      <c r="K572">
        <v>1.9</v>
      </c>
      <c r="M572">
        <v>76.41</v>
      </c>
      <c r="N572">
        <v>135.81</v>
      </c>
      <c r="O572">
        <v>5.8</v>
      </c>
    </row>
    <row r="573" spans="1:15" x14ac:dyDescent="0.25">
      <c r="B573" s="1">
        <v>34851</v>
      </c>
      <c r="C573">
        <v>8.3524054999999997</v>
      </c>
      <c r="E573">
        <v>76</v>
      </c>
      <c r="G573">
        <v>6</v>
      </c>
      <c r="H573">
        <v>69.091999999999999</v>
      </c>
      <c r="K573">
        <v>1.8</v>
      </c>
      <c r="M573">
        <v>76.84</v>
      </c>
      <c r="N573">
        <v>135.19</v>
      </c>
      <c r="O573">
        <v>5.8</v>
      </c>
    </row>
    <row r="574" spans="1:15" x14ac:dyDescent="0.25">
      <c r="B574" s="1">
        <v>34881</v>
      </c>
      <c r="C574">
        <v>8.4280322999999999</v>
      </c>
      <c r="E574">
        <v>75.599999999999994</v>
      </c>
      <c r="G574">
        <v>5.75</v>
      </c>
      <c r="H574">
        <v>69.200999999999993</v>
      </c>
      <c r="K574">
        <v>1.8</v>
      </c>
      <c r="M574">
        <v>77.13</v>
      </c>
      <c r="N574">
        <v>142.55000000000001</v>
      </c>
      <c r="O574">
        <v>5.5</v>
      </c>
    </row>
    <row r="575" spans="1:15" x14ac:dyDescent="0.25">
      <c r="B575" s="1">
        <v>34912</v>
      </c>
      <c r="C575">
        <v>8.3201593000000003</v>
      </c>
      <c r="E575">
        <v>75.900000000000006</v>
      </c>
      <c r="G575">
        <v>5.75</v>
      </c>
      <c r="H575">
        <v>69.367000000000004</v>
      </c>
      <c r="K575">
        <v>1.9</v>
      </c>
      <c r="M575">
        <v>77.3</v>
      </c>
      <c r="N575">
        <v>141.69999999999999</v>
      </c>
      <c r="O575">
        <v>5.5</v>
      </c>
    </row>
    <row r="576" spans="1:15" x14ac:dyDescent="0.25">
      <c r="B576" s="1">
        <v>34943</v>
      </c>
      <c r="C576">
        <v>8.3631934000000001</v>
      </c>
      <c r="E576">
        <v>79.900000000000006</v>
      </c>
      <c r="G576">
        <v>5.75</v>
      </c>
      <c r="H576">
        <v>69.457999999999998</v>
      </c>
      <c r="K576">
        <v>1.9</v>
      </c>
      <c r="M576">
        <v>77.33</v>
      </c>
      <c r="N576">
        <v>144.13</v>
      </c>
      <c r="O576">
        <v>5.5</v>
      </c>
    </row>
    <row r="577" spans="1:15" x14ac:dyDescent="0.25">
      <c r="B577" s="1">
        <v>34973</v>
      </c>
      <c r="C577">
        <v>8.5751162000000001</v>
      </c>
      <c r="E577">
        <v>78.8</v>
      </c>
      <c r="G577">
        <v>5.75</v>
      </c>
      <c r="H577">
        <v>69.626999999999995</v>
      </c>
      <c r="K577">
        <v>1.9</v>
      </c>
      <c r="M577">
        <v>77.19</v>
      </c>
      <c r="N577">
        <v>144.25</v>
      </c>
      <c r="O577">
        <v>5.5</v>
      </c>
    </row>
    <row r="578" spans="1:15" x14ac:dyDescent="0.25">
      <c r="B578" s="1">
        <v>35004</v>
      </c>
      <c r="C578">
        <v>8.4523265999999992</v>
      </c>
      <c r="E578">
        <v>78.5</v>
      </c>
      <c r="G578">
        <v>5.75</v>
      </c>
      <c r="H578">
        <v>69.671999999999997</v>
      </c>
      <c r="K578">
        <v>1.8</v>
      </c>
      <c r="M578">
        <v>77.56</v>
      </c>
      <c r="N578">
        <v>141.87</v>
      </c>
      <c r="O578">
        <v>5.5</v>
      </c>
    </row>
    <row r="579" spans="1:15" x14ac:dyDescent="0.25">
      <c r="B579" s="1">
        <v>35034</v>
      </c>
      <c r="C579">
        <v>8.1450388999999994</v>
      </c>
      <c r="E579">
        <v>78</v>
      </c>
      <c r="G579">
        <v>5.5</v>
      </c>
      <c r="H579">
        <v>69.77</v>
      </c>
      <c r="K579">
        <v>1.8</v>
      </c>
      <c r="M579">
        <v>77.7</v>
      </c>
      <c r="N579">
        <v>149.19</v>
      </c>
      <c r="O579">
        <v>5.5</v>
      </c>
    </row>
    <row r="580" spans="1:15" x14ac:dyDescent="0.25">
      <c r="A580">
        <v>1996</v>
      </c>
      <c r="B580" s="1">
        <v>35065</v>
      </c>
      <c r="C580">
        <v>8.4516722000000009</v>
      </c>
      <c r="E580">
        <v>82.6</v>
      </c>
      <c r="G580">
        <v>5.25</v>
      </c>
      <c r="H580">
        <v>69.849000000000004</v>
      </c>
      <c r="K580">
        <v>2.1</v>
      </c>
      <c r="M580">
        <v>77.930000000000007</v>
      </c>
      <c r="N580">
        <v>177.12</v>
      </c>
      <c r="O580">
        <v>5.5</v>
      </c>
    </row>
    <row r="581" spans="1:15" x14ac:dyDescent="0.25">
      <c r="B581" s="1">
        <v>35096</v>
      </c>
      <c r="C581">
        <v>8.3270932999999996</v>
      </c>
      <c r="E581">
        <v>78.8</v>
      </c>
      <c r="G581">
        <v>5.25</v>
      </c>
      <c r="H581">
        <v>69.94</v>
      </c>
      <c r="K581">
        <v>2.2999999999999998</v>
      </c>
      <c r="M581">
        <v>77.98</v>
      </c>
      <c r="N581">
        <v>309.70999999999998</v>
      </c>
      <c r="O581">
        <v>5.5</v>
      </c>
    </row>
    <row r="582" spans="1:15" x14ac:dyDescent="0.25">
      <c r="B582" s="1">
        <v>35125</v>
      </c>
      <c r="C582">
        <v>8.4212875</v>
      </c>
      <c r="E582">
        <v>87.1</v>
      </c>
      <c r="G582">
        <v>5.25</v>
      </c>
      <c r="H582">
        <v>70.102000000000004</v>
      </c>
      <c r="K582">
        <v>2.2000000000000002</v>
      </c>
      <c r="M582">
        <v>78.2</v>
      </c>
      <c r="N582">
        <v>137.44999999999999</v>
      </c>
      <c r="O582">
        <v>5.5</v>
      </c>
    </row>
    <row r="583" spans="1:15" x14ac:dyDescent="0.25">
      <c r="B583" s="1">
        <v>35156</v>
      </c>
      <c r="C583">
        <v>8.5784070999999997</v>
      </c>
      <c r="E583">
        <v>75.3</v>
      </c>
      <c r="G583">
        <v>5.25</v>
      </c>
      <c r="H583">
        <v>70.197000000000003</v>
      </c>
      <c r="K583">
        <v>2</v>
      </c>
      <c r="M583">
        <v>78.540000000000006</v>
      </c>
      <c r="N583">
        <v>137.88999999999999</v>
      </c>
      <c r="O583">
        <v>5.5</v>
      </c>
    </row>
    <row r="584" spans="1:15" x14ac:dyDescent="0.25">
      <c r="B584" s="1">
        <v>35186</v>
      </c>
      <c r="C584">
        <v>8.4145430999999995</v>
      </c>
      <c r="E584">
        <v>81.2</v>
      </c>
      <c r="G584">
        <v>5.25</v>
      </c>
      <c r="H584">
        <v>70.319000000000003</v>
      </c>
      <c r="K584">
        <v>1.9</v>
      </c>
      <c r="M584">
        <v>78.66</v>
      </c>
      <c r="N584">
        <v>132.16999999999999</v>
      </c>
      <c r="O584">
        <v>5.25</v>
      </c>
    </row>
    <row r="585" spans="1:15" x14ac:dyDescent="0.25">
      <c r="B585" s="1">
        <v>35217</v>
      </c>
      <c r="C585">
        <v>8.2543399999999991</v>
      </c>
      <c r="E585">
        <v>76.2</v>
      </c>
      <c r="G585">
        <v>5.25</v>
      </c>
      <c r="H585">
        <v>70.373000000000005</v>
      </c>
      <c r="K585">
        <v>1.9</v>
      </c>
      <c r="M585">
        <v>78.95</v>
      </c>
      <c r="N585">
        <v>135.53</v>
      </c>
      <c r="O585">
        <v>5.25</v>
      </c>
    </row>
    <row r="586" spans="1:15" x14ac:dyDescent="0.25">
      <c r="B586" s="1">
        <v>35247</v>
      </c>
      <c r="C586">
        <v>8.5685804000000001</v>
      </c>
      <c r="E586">
        <v>81.099999999999994</v>
      </c>
      <c r="G586">
        <v>5.25</v>
      </c>
      <c r="H586">
        <v>70.504999999999995</v>
      </c>
      <c r="K586">
        <v>1.8</v>
      </c>
      <c r="M586">
        <v>78.239999999999995</v>
      </c>
      <c r="N586">
        <v>133.80000000000001</v>
      </c>
      <c r="O586">
        <v>5.25</v>
      </c>
    </row>
    <row r="587" spans="1:15" x14ac:dyDescent="0.25">
      <c r="B587" s="1">
        <v>35278</v>
      </c>
      <c r="C587">
        <v>8.7222045000000001</v>
      </c>
      <c r="E587">
        <v>78.2</v>
      </c>
      <c r="G587">
        <v>5.25</v>
      </c>
      <c r="H587">
        <v>70.566000000000003</v>
      </c>
      <c r="K587">
        <v>1.9</v>
      </c>
      <c r="M587">
        <v>79.77</v>
      </c>
      <c r="N587">
        <v>131.43</v>
      </c>
      <c r="O587">
        <v>5</v>
      </c>
    </row>
    <row r="588" spans="1:15" x14ac:dyDescent="0.25">
      <c r="B588" s="1">
        <v>35309</v>
      </c>
      <c r="C588">
        <v>8.5766983999999997</v>
      </c>
      <c r="E588">
        <v>83.4</v>
      </c>
      <c r="G588">
        <v>5.25</v>
      </c>
      <c r="H588">
        <v>70.78</v>
      </c>
      <c r="K588">
        <v>1.8</v>
      </c>
      <c r="M588">
        <v>79.97</v>
      </c>
      <c r="N588">
        <v>138.33000000000001</v>
      </c>
      <c r="O588">
        <v>5</v>
      </c>
    </row>
    <row r="589" spans="1:15" x14ac:dyDescent="0.25">
      <c r="B589" s="1">
        <v>35339</v>
      </c>
      <c r="C589">
        <v>8.7595165000000001</v>
      </c>
      <c r="E589">
        <v>84</v>
      </c>
      <c r="G589">
        <v>5.25</v>
      </c>
      <c r="H589">
        <v>70.947999999999993</v>
      </c>
      <c r="K589">
        <v>1.8</v>
      </c>
      <c r="M589">
        <v>79.81</v>
      </c>
      <c r="N589">
        <v>131.22999999999999</v>
      </c>
      <c r="O589">
        <v>5</v>
      </c>
    </row>
    <row r="590" spans="1:15" x14ac:dyDescent="0.25">
      <c r="B590" s="1">
        <v>35370</v>
      </c>
      <c r="C590">
        <v>8.4710333999999996</v>
      </c>
      <c r="E590">
        <v>80.3</v>
      </c>
      <c r="G590">
        <v>5.25</v>
      </c>
      <c r="H590">
        <v>71.040999999999997</v>
      </c>
      <c r="K590">
        <v>2</v>
      </c>
      <c r="M590">
        <v>79.900000000000006</v>
      </c>
      <c r="N590">
        <v>130.53</v>
      </c>
      <c r="O590">
        <v>5</v>
      </c>
    </row>
    <row r="591" spans="1:15" x14ac:dyDescent="0.25">
      <c r="B591" s="1">
        <v>35400</v>
      </c>
      <c r="C591">
        <v>8.6309281000000002</v>
      </c>
      <c r="E591">
        <v>81.7</v>
      </c>
      <c r="G591">
        <v>5.25</v>
      </c>
      <c r="H591">
        <v>71.067999999999998</v>
      </c>
      <c r="K591">
        <v>2.2999999999999998</v>
      </c>
      <c r="M591">
        <v>79.55</v>
      </c>
      <c r="N591">
        <v>135.02000000000001</v>
      </c>
      <c r="O591">
        <v>5</v>
      </c>
    </row>
    <row r="592" spans="1:15" x14ac:dyDescent="0.25">
      <c r="A592">
        <v>1997</v>
      </c>
      <c r="B592" s="1">
        <v>35431</v>
      </c>
      <c r="C592">
        <v>8.5683176999999997</v>
      </c>
      <c r="E592">
        <v>89.4</v>
      </c>
      <c r="G592">
        <v>5.25</v>
      </c>
      <c r="H592">
        <v>71.144000000000005</v>
      </c>
      <c r="K592">
        <v>2.6</v>
      </c>
      <c r="M592">
        <v>79.260000000000005</v>
      </c>
      <c r="N592">
        <v>233.36</v>
      </c>
      <c r="O592">
        <v>5</v>
      </c>
    </row>
    <row r="593" spans="1:15" x14ac:dyDescent="0.25">
      <c r="B593" s="1">
        <v>35462</v>
      </c>
      <c r="C593">
        <v>8.7030554999999996</v>
      </c>
      <c r="E593">
        <v>81.8</v>
      </c>
      <c r="G593">
        <v>5.25</v>
      </c>
      <c r="H593">
        <v>71.290000000000006</v>
      </c>
      <c r="K593">
        <v>3.2</v>
      </c>
      <c r="M593">
        <v>79.709999999999994</v>
      </c>
      <c r="N593">
        <v>236.92</v>
      </c>
      <c r="O593">
        <v>5</v>
      </c>
    </row>
    <row r="594" spans="1:15" x14ac:dyDescent="0.25">
      <c r="B594" s="1">
        <v>35490</v>
      </c>
      <c r="C594">
        <v>8.5925197000000004</v>
      </c>
      <c r="E594">
        <v>96.4</v>
      </c>
      <c r="G594">
        <v>5.5</v>
      </c>
      <c r="H594">
        <v>71.459999999999994</v>
      </c>
      <c r="K594">
        <v>3.4</v>
      </c>
      <c r="M594">
        <v>79.180000000000007</v>
      </c>
      <c r="N594">
        <v>127.63</v>
      </c>
      <c r="O594">
        <v>5</v>
      </c>
    </row>
    <row r="595" spans="1:15" x14ac:dyDescent="0.25">
      <c r="B595" s="1">
        <v>35521</v>
      </c>
      <c r="C595">
        <v>8.5684778000000001</v>
      </c>
      <c r="E595">
        <v>79.900000000000006</v>
      </c>
      <c r="G595">
        <v>5.5</v>
      </c>
      <c r="H595">
        <v>71.599999999999994</v>
      </c>
      <c r="K595">
        <v>2.8</v>
      </c>
      <c r="M595">
        <v>79.05</v>
      </c>
      <c r="N595">
        <v>132.87</v>
      </c>
      <c r="O595">
        <v>5</v>
      </c>
    </row>
    <row r="596" spans="1:15" x14ac:dyDescent="0.25">
      <c r="B596" s="1">
        <v>35551</v>
      </c>
      <c r="C596">
        <v>8.5477068000000003</v>
      </c>
      <c r="E596">
        <v>85.5</v>
      </c>
      <c r="G596">
        <v>5.5</v>
      </c>
      <c r="H596">
        <v>71.652000000000001</v>
      </c>
      <c r="K596">
        <v>2.5</v>
      </c>
      <c r="M596">
        <v>79.34</v>
      </c>
      <c r="N596">
        <v>130.72999999999999</v>
      </c>
      <c r="O596">
        <v>5</v>
      </c>
    </row>
    <row r="597" spans="1:15" x14ac:dyDescent="0.25">
      <c r="B597" s="1">
        <v>35582</v>
      </c>
      <c r="C597">
        <v>8.3311471000000008</v>
      </c>
      <c r="E597">
        <v>81.8</v>
      </c>
      <c r="G597">
        <v>5.5</v>
      </c>
      <c r="H597">
        <v>71.757999999999996</v>
      </c>
      <c r="K597">
        <v>2.2999999999999998</v>
      </c>
      <c r="M597">
        <v>80.040000000000006</v>
      </c>
      <c r="N597">
        <v>136.34</v>
      </c>
      <c r="O597">
        <v>5</v>
      </c>
    </row>
    <row r="598" spans="1:15" x14ac:dyDescent="0.25">
      <c r="B598" s="1">
        <v>35612</v>
      </c>
      <c r="C598">
        <v>8.5897854000000002</v>
      </c>
      <c r="E598">
        <v>86.3</v>
      </c>
      <c r="G598">
        <v>5.5</v>
      </c>
      <c r="H598">
        <v>71.807000000000002</v>
      </c>
      <c r="K598">
        <v>2.2000000000000002</v>
      </c>
      <c r="M598">
        <v>80.48</v>
      </c>
      <c r="N598">
        <v>134.15</v>
      </c>
      <c r="O598">
        <v>5</v>
      </c>
    </row>
    <row r="599" spans="1:15" x14ac:dyDescent="0.25">
      <c r="B599" s="1">
        <v>35643</v>
      </c>
      <c r="C599">
        <v>8.4652674000000001</v>
      </c>
      <c r="E599">
        <v>82.7</v>
      </c>
      <c r="G599">
        <v>5.5</v>
      </c>
      <c r="H599">
        <v>71.778000000000006</v>
      </c>
      <c r="K599">
        <v>2.1</v>
      </c>
      <c r="M599">
        <v>80.19</v>
      </c>
      <c r="N599">
        <v>132.22</v>
      </c>
      <c r="O599">
        <v>5.25</v>
      </c>
    </row>
    <row r="600" spans="1:15" x14ac:dyDescent="0.25">
      <c r="B600" s="1">
        <v>35674</v>
      </c>
      <c r="C600">
        <v>8.0681442000000008</v>
      </c>
      <c r="E600">
        <v>88.9</v>
      </c>
      <c r="G600">
        <v>5.5</v>
      </c>
      <c r="H600">
        <v>71.927000000000007</v>
      </c>
      <c r="K600">
        <v>2.2000000000000002</v>
      </c>
      <c r="M600">
        <v>80.260000000000005</v>
      </c>
      <c r="N600">
        <v>137.19</v>
      </c>
      <c r="O600">
        <v>5.25</v>
      </c>
    </row>
    <row r="601" spans="1:15" x14ac:dyDescent="0.25">
      <c r="B601" s="1">
        <v>35704</v>
      </c>
      <c r="C601">
        <v>8.0332728000000007</v>
      </c>
      <c r="E601">
        <v>86.4</v>
      </c>
      <c r="G601">
        <v>5.5</v>
      </c>
      <c r="H601">
        <v>72.036000000000001</v>
      </c>
      <c r="K601">
        <v>2.1</v>
      </c>
      <c r="M601">
        <v>79.510000000000005</v>
      </c>
      <c r="N601">
        <v>129.04</v>
      </c>
      <c r="O601">
        <v>5.25</v>
      </c>
    </row>
    <row r="602" spans="1:15" x14ac:dyDescent="0.25">
      <c r="B602" s="1">
        <v>35735</v>
      </c>
      <c r="C602">
        <v>7.9873038000000003</v>
      </c>
      <c r="E602">
        <v>81.2</v>
      </c>
      <c r="G602">
        <v>5.5</v>
      </c>
      <c r="H602">
        <v>72.058000000000007</v>
      </c>
      <c r="K602">
        <v>2.6</v>
      </c>
      <c r="M602">
        <v>79.31</v>
      </c>
      <c r="N602">
        <v>133.26</v>
      </c>
      <c r="O602">
        <v>5.25</v>
      </c>
    </row>
    <row r="603" spans="1:15" x14ac:dyDescent="0.25">
      <c r="B603" s="1">
        <v>35765</v>
      </c>
      <c r="C603">
        <v>7.9107149999999997</v>
      </c>
      <c r="E603">
        <v>83.6</v>
      </c>
      <c r="G603">
        <v>5.5</v>
      </c>
      <c r="H603">
        <v>72.099999999999994</v>
      </c>
      <c r="K603">
        <v>3.1</v>
      </c>
      <c r="M603">
        <v>79.67</v>
      </c>
      <c r="N603">
        <v>139.31</v>
      </c>
      <c r="O603">
        <v>5.25</v>
      </c>
    </row>
    <row r="604" spans="1:15" x14ac:dyDescent="0.25">
      <c r="A604">
        <v>1998</v>
      </c>
      <c r="B604" s="1">
        <v>35796</v>
      </c>
      <c r="C604">
        <v>7.8661934999999996</v>
      </c>
      <c r="E604">
        <v>88.7</v>
      </c>
      <c r="G604">
        <v>5.5</v>
      </c>
      <c r="H604">
        <v>72.209999999999994</v>
      </c>
      <c r="K604">
        <v>4.5</v>
      </c>
      <c r="M604">
        <v>80.02</v>
      </c>
      <c r="N604">
        <v>347.99</v>
      </c>
      <c r="O604">
        <v>5.25</v>
      </c>
    </row>
    <row r="605" spans="1:15" x14ac:dyDescent="0.25">
      <c r="B605" s="1">
        <v>35827</v>
      </c>
      <c r="C605">
        <v>7.7727374999999999</v>
      </c>
      <c r="E605">
        <v>81.3</v>
      </c>
      <c r="G605">
        <v>5.5</v>
      </c>
      <c r="H605">
        <v>72.272000000000006</v>
      </c>
      <c r="K605">
        <v>5.9</v>
      </c>
      <c r="M605">
        <v>80.12</v>
      </c>
      <c r="N605">
        <v>141.38999999999999</v>
      </c>
      <c r="O605">
        <v>5.25</v>
      </c>
    </row>
    <row r="606" spans="1:15" x14ac:dyDescent="0.25">
      <c r="B606" s="1">
        <v>35855</v>
      </c>
      <c r="C606">
        <v>7.8836909999999998</v>
      </c>
      <c r="E606">
        <v>94</v>
      </c>
      <c r="G606">
        <v>5.5</v>
      </c>
      <c r="H606">
        <v>72.349000000000004</v>
      </c>
      <c r="K606">
        <v>6.4</v>
      </c>
      <c r="M606">
        <v>80.61</v>
      </c>
      <c r="N606">
        <v>129.09</v>
      </c>
      <c r="O606">
        <v>5.25</v>
      </c>
    </row>
    <row r="607" spans="1:15" x14ac:dyDescent="0.25">
      <c r="B607" s="1">
        <v>35886</v>
      </c>
      <c r="C607">
        <v>7.6039203000000004</v>
      </c>
      <c r="E607">
        <v>76.5</v>
      </c>
      <c r="G607">
        <v>5.5</v>
      </c>
      <c r="H607">
        <v>72.481999999999999</v>
      </c>
      <c r="K607">
        <v>6.6</v>
      </c>
      <c r="M607">
        <v>80.7</v>
      </c>
      <c r="N607">
        <v>132.26</v>
      </c>
      <c r="O607">
        <v>5.25</v>
      </c>
    </row>
    <row r="608" spans="1:15" x14ac:dyDescent="0.25">
      <c r="B608" s="1">
        <v>35916</v>
      </c>
      <c r="C608">
        <v>7.7651525000000001</v>
      </c>
      <c r="E608">
        <v>80.900000000000006</v>
      </c>
      <c r="G608">
        <v>5.5</v>
      </c>
      <c r="H608">
        <v>72.552000000000007</v>
      </c>
      <c r="K608">
        <v>6.8</v>
      </c>
      <c r="M608">
        <v>80.5</v>
      </c>
      <c r="N608">
        <v>136.61000000000001</v>
      </c>
      <c r="O608">
        <v>5.25</v>
      </c>
    </row>
    <row r="609" spans="1:15" x14ac:dyDescent="0.25">
      <c r="B609" s="1">
        <v>35947</v>
      </c>
      <c r="C609">
        <v>7.832319</v>
      </c>
      <c r="E609">
        <v>79.900000000000006</v>
      </c>
      <c r="G609">
        <v>5.5</v>
      </c>
      <c r="H609">
        <v>72.460999999999999</v>
      </c>
      <c r="K609">
        <v>7</v>
      </c>
      <c r="M609">
        <v>81.31</v>
      </c>
      <c r="N609">
        <v>131.24</v>
      </c>
      <c r="O609">
        <v>5.25</v>
      </c>
    </row>
    <row r="610" spans="1:15" x14ac:dyDescent="0.25">
      <c r="B610" s="1">
        <v>35977</v>
      </c>
      <c r="C610">
        <v>7.9750139000000004</v>
      </c>
      <c r="E610">
        <v>82.8</v>
      </c>
      <c r="G610">
        <v>5.5</v>
      </c>
      <c r="H610">
        <v>72.665000000000006</v>
      </c>
      <c r="K610">
        <v>7.6</v>
      </c>
      <c r="M610">
        <v>81.37</v>
      </c>
      <c r="N610">
        <v>131.09</v>
      </c>
      <c r="O610">
        <v>5.25</v>
      </c>
    </row>
    <row r="611" spans="1:15" x14ac:dyDescent="0.25">
      <c r="B611" s="1">
        <v>36008</v>
      </c>
      <c r="C611">
        <v>7.7555415999999999</v>
      </c>
      <c r="E611">
        <v>78.400000000000006</v>
      </c>
      <c r="G611">
        <v>5.5</v>
      </c>
      <c r="H611">
        <v>72.807000000000002</v>
      </c>
      <c r="K611">
        <v>7.3</v>
      </c>
      <c r="M611">
        <v>80.73</v>
      </c>
      <c r="N611">
        <v>126.94</v>
      </c>
      <c r="O611">
        <v>5.25</v>
      </c>
    </row>
    <row r="612" spans="1:15" x14ac:dyDescent="0.25">
      <c r="B612" s="1">
        <v>36039</v>
      </c>
      <c r="C612">
        <v>7.6340078</v>
      </c>
      <c r="E612">
        <v>86.5</v>
      </c>
      <c r="G612">
        <v>5.25</v>
      </c>
      <c r="H612">
        <v>72.795000000000002</v>
      </c>
      <c r="K612">
        <v>7.2</v>
      </c>
      <c r="M612">
        <v>81.11</v>
      </c>
      <c r="N612">
        <v>131.25</v>
      </c>
      <c r="O612">
        <v>5.125</v>
      </c>
    </row>
    <row r="613" spans="1:15" x14ac:dyDescent="0.25">
      <c r="B613" s="1">
        <v>36069</v>
      </c>
      <c r="C613">
        <v>7.3137901000000003</v>
      </c>
      <c r="E613">
        <v>82.1</v>
      </c>
      <c r="G613">
        <v>5</v>
      </c>
      <c r="H613">
        <v>72.936999999999998</v>
      </c>
      <c r="K613">
        <v>7.1</v>
      </c>
      <c r="M613">
        <v>80.959999999999994</v>
      </c>
      <c r="N613">
        <v>126.09</v>
      </c>
      <c r="O613">
        <v>5.125</v>
      </c>
    </row>
    <row r="614" spans="1:15" x14ac:dyDescent="0.25">
      <c r="B614" s="1">
        <v>36100</v>
      </c>
      <c r="C614">
        <v>7.6264079999999996</v>
      </c>
      <c r="E614">
        <v>80</v>
      </c>
      <c r="G614">
        <v>4.75</v>
      </c>
      <c r="H614">
        <v>72.95</v>
      </c>
      <c r="K614">
        <v>7.3</v>
      </c>
      <c r="M614">
        <v>81.62</v>
      </c>
      <c r="N614">
        <v>125.93</v>
      </c>
      <c r="O614">
        <v>5</v>
      </c>
    </row>
    <row r="615" spans="1:15" x14ac:dyDescent="0.25">
      <c r="B615" s="1">
        <v>36130</v>
      </c>
      <c r="C615">
        <v>7.1839953000000003</v>
      </c>
      <c r="E615">
        <v>82.3</v>
      </c>
      <c r="G615">
        <v>4.75</v>
      </c>
      <c r="H615">
        <v>73.075999999999993</v>
      </c>
      <c r="K615">
        <v>7.9</v>
      </c>
      <c r="M615">
        <v>81.099999999999994</v>
      </c>
      <c r="N615">
        <v>136.44999999999999</v>
      </c>
      <c r="O615">
        <v>4.75</v>
      </c>
    </row>
    <row r="616" spans="1:15" x14ac:dyDescent="0.25">
      <c r="A616">
        <v>1999</v>
      </c>
      <c r="B616" s="1">
        <v>36161</v>
      </c>
      <c r="C616">
        <v>7.1189070000000001</v>
      </c>
      <c r="E616">
        <v>85.3</v>
      </c>
      <c r="G616">
        <v>4.75</v>
      </c>
      <c r="H616">
        <v>73.180000000000007</v>
      </c>
      <c r="K616">
        <v>8.5</v>
      </c>
      <c r="M616">
        <v>81.22</v>
      </c>
      <c r="N616">
        <v>186.12</v>
      </c>
      <c r="O616">
        <v>4.75</v>
      </c>
    </row>
    <row r="617" spans="1:15" x14ac:dyDescent="0.25">
      <c r="B617" s="1">
        <v>36192</v>
      </c>
      <c r="C617">
        <v>7.1153988999999997</v>
      </c>
      <c r="E617">
        <v>81.5</v>
      </c>
      <c r="G617">
        <v>4.75</v>
      </c>
      <c r="H617">
        <v>73.155000000000001</v>
      </c>
      <c r="K617">
        <v>8.6</v>
      </c>
      <c r="M617">
        <v>81.2</v>
      </c>
      <c r="N617">
        <v>286.01</v>
      </c>
      <c r="O617">
        <v>4.5</v>
      </c>
    </row>
    <row r="618" spans="1:15" x14ac:dyDescent="0.25">
      <c r="B618" s="1">
        <v>36220</v>
      </c>
      <c r="C618">
        <v>7.0128889000000001</v>
      </c>
      <c r="E618">
        <v>96.1</v>
      </c>
      <c r="G618">
        <v>4.75</v>
      </c>
      <c r="H618">
        <v>73.177000000000007</v>
      </c>
      <c r="K618">
        <v>8</v>
      </c>
      <c r="M618">
        <v>80.81</v>
      </c>
      <c r="N618">
        <v>124.27</v>
      </c>
      <c r="O618">
        <v>4.5</v>
      </c>
    </row>
    <row r="619" spans="1:15" x14ac:dyDescent="0.25">
      <c r="B619" s="1">
        <v>36251</v>
      </c>
      <c r="C619">
        <v>6.9796692</v>
      </c>
      <c r="E619">
        <v>78.400000000000006</v>
      </c>
      <c r="G619">
        <v>4.75</v>
      </c>
      <c r="H619">
        <v>73.364999999999995</v>
      </c>
      <c r="K619">
        <v>7.1</v>
      </c>
      <c r="M619">
        <v>80.7</v>
      </c>
      <c r="N619">
        <v>125.21</v>
      </c>
      <c r="O619">
        <v>4.5</v>
      </c>
    </row>
    <row r="620" spans="1:15" x14ac:dyDescent="0.25">
      <c r="B620" s="1">
        <v>36281</v>
      </c>
      <c r="C620">
        <v>7.0252334000000003</v>
      </c>
      <c r="E620">
        <v>83.8</v>
      </c>
      <c r="G620">
        <v>4.75</v>
      </c>
      <c r="H620">
        <v>73.435000000000002</v>
      </c>
      <c r="J620">
        <v>4.75</v>
      </c>
      <c r="K620">
        <v>6.4</v>
      </c>
      <c r="M620">
        <v>80.84</v>
      </c>
      <c r="N620">
        <v>125.83</v>
      </c>
      <c r="O620">
        <v>4.5</v>
      </c>
    </row>
    <row r="621" spans="1:15" x14ac:dyDescent="0.25">
      <c r="B621" s="1">
        <v>36312</v>
      </c>
      <c r="C621">
        <v>6.6533056000000004</v>
      </c>
      <c r="E621">
        <v>83.1</v>
      </c>
      <c r="G621">
        <v>5</v>
      </c>
      <c r="H621">
        <v>73.474000000000004</v>
      </c>
      <c r="J621">
        <v>4.75</v>
      </c>
      <c r="K621">
        <v>6.7</v>
      </c>
      <c r="M621">
        <v>80.95</v>
      </c>
      <c r="N621">
        <v>130.44999999999999</v>
      </c>
      <c r="O621">
        <v>4.5</v>
      </c>
    </row>
    <row r="622" spans="1:15" x14ac:dyDescent="0.25">
      <c r="B622" s="1">
        <v>36342</v>
      </c>
      <c r="C622">
        <v>6.6755263999999999</v>
      </c>
      <c r="E622">
        <v>84.7</v>
      </c>
      <c r="G622">
        <v>5</v>
      </c>
      <c r="H622">
        <v>73.605999999999995</v>
      </c>
      <c r="J622">
        <v>4.75</v>
      </c>
      <c r="K622">
        <v>6.7</v>
      </c>
      <c r="M622">
        <v>80.739999999999995</v>
      </c>
      <c r="N622">
        <v>127.25</v>
      </c>
      <c r="O622">
        <v>4.5</v>
      </c>
    </row>
    <row r="623" spans="1:15" x14ac:dyDescent="0.25">
      <c r="B623" s="1">
        <v>36373</v>
      </c>
      <c r="C623">
        <v>6.9059783000000001</v>
      </c>
      <c r="E623">
        <v>83.6</v>
      </c>
      <c r="G623">
        <v>5.25</v>
      </c>
      <c r="H623">
        <v>73.641999999999996</v>
      </c>
      <c r="J623">
        <v>4.75</v>
      </c>
      <c r="K623">
        <v>6.2</v>
      </c>
      <c r="M623">
        <v>81.36</v>
      </c>
      <c r="N623">
        <v>125.67</v>
      </c>
      <c r="O623">
        <v>4.5</v>
      </c>
    </row>
    <row r="624" spans="1:15" x14ac:dyDescent="0.25">
      <c r="B624" s="1">
        <v>36404</v>
      </c>
      <c r="C624">
        <v>7.0414833000000003</v>
      </c>
      <c r="E624">
        <v>90.6</v>
      </c>
      <c r="G624">
        <v>5.25</v>
      </c>
      <c r="H624">
        <v>73.837000000000003</v>
      </c>
      <c r="J624">
        <v>4.75</v>
      </c>
      <c r="K624">
        <v>5.2</v>
      </c>
      <c r="M624">
        <v>81.42</v>
      </c>
      <c r="N624">
        <v>138.44999999999999</v>
      </c>
      <c r="O624">
        <v>4.5</v>
      </c>
    </row>
    <row r="625" spans="1:15" x14ac:dyDescent="0.25">
      <c r="B625" s="1">
        <v>36434</v>
      </c>
      <c r="C625">
        <v>6.7765126999999996</v>
      </c>
      <c r="E625">
        <v>86.9</v>
      </c>
      <c r="G625">
        <v>5.25</v>
      </c>
      <c r="H625">
        <v>73.962999999999994</v>
      </c>
      <c r="J625">
        <v>4.75</v>
      </c>
      <c r="K625">
        <v>5</v>
      </c>
      <c r="M625">
        <v>81.59</v>
      </c>
      <c r="N625">
        <v>123.98</v>
      </c>
      <c r="O625">
        <v>4.5</v>
      </c>
    </row>
    <row r="626" spans="1:15" x14ac:dyDescent="0.25">
      <c r="B626" s="1">
        <v>36465</v>
      </c>
      <c r="C626">
        <v>6.4404430000000001</v>
      </c>
      <c r="E626">
        <v>86.8</v>
      </c>
      <c r="G626">
        <v>5.5</v>
      </c>
      <c r="H626">
        <v>74.034000000000006</v>
      </c>
      <c r="J626">
        <v>4.75</v>
      </c>
      <c r="K626">
        <v>4.8</v>
      </c>
      <c r="M626">
        <v>81.47</v>
      </c>
      <c r="N626">
        <v>124.59</v>
      </c>
      <c r="O626">
        <v>4.5</v>
      </c>
    </row>
    <row r="627" spans="1:15" x14ac:dyDescent="0.25">
      <c r="B627" s="1">
        <v>36495</v>
      </c>
      <c r="C627">
        <v>6.6847266000000003</v>
      </c>
      <c r="E627">
        <v>87.6</v>
      </c>
      <c r="G627">
        <v>5.5</v>
      </c>
      <c r="H627">
        <v>74.128</v>
      </c>
      <c r="J627">
        <v>4.75</v>
      </c>
      <c r="K627">
        <v>5.2</v>
      </c>
      <c r="M627">
        <v>81.44</v>
      </c>
      <c r="N627">
        <v>142.38</v>
      </c>
      <c r="O627">
        <v>4.5</v>
      </c>
    </row>
    <row r="628" spans="1:15" x14ac:dyDescent="0.25">
      <c r="A628">
        <v>2000</v>
      </c>
      <c r="B628" s="1">
        <v>36526</v>
      </c>
      <c r="C628">
        <v>6.7668559999999998</v>
      </c>
      <c r="E628">
        <v>91.4</v>
      </c>
      <c r="G628">
        <v>5.5</v>
      </c>
      <c r="H628">
        <v>74.305999999999997</v>
      </c>
      <c r="J628">
        <v>4.75</v>
      </c>
      <c r="K628">
        <v>5.2880000000000003</v>
      </c>
      <c r="M628">
        <v>81.430000000000007</v>
      </c>
      <c r="N628">
        <v>231.52</v>
      </c>
      <c r="O628">
        <v>4.5</v>
      </c>
    </row>
    <row r="629" spans="1:15" x14ac:dyDescent="0.25">
      <c r="B629" s="1">
        <v>36557</v>
      </c>
      <c r="C629">
        <v>6.6192520000000004</v>
      </c>
      <c r="E629">
        <v>88.8</v>
      </c>
      <c r="G629">
        <v>5.75</v>
      </c>
      <c r="H629">
        <v>74.415000000000006</v>
      </c>
      <c r="J629">
        <v>5</v>
      </c>
      <c r="K629">
        <v>5.2539999999999996</v>
      </c>
      <c r="M629">
        <v>82.33</v>
      </c>
      <c r="N629">
        <v>218.31</v>
      </c>
      <c r="O629">
        <v>4.5</v>
      </c>
    </row>
    <row r="630" spans="1:15" x14ac:dyDescent="0.25">
      <c r="B630" s="1">
        <v>36586</v>
      </c>
      <c r="C630">
        <v>6.5652347000000004</v>
      </c>
      <c r="E630">
        <v>99.9</v>
      </c>
      <c r="G630">
        <v>6</v>
      </c>
      <c r="H630">
        <v>74.567999999999998</v>
      </c>
      <c r="J630">
        <v>5</v>
      </c>
      <c r="K630">
        <v>4.7530000000000001</v>
      </c>
      <c r="M630">
        <v>81.849999999999994</v>
      </c>
      <c r="N630">
        <v>121.55</v>
      </c>
      <c r="O630">
        <v>4.625</v>
      </c>
    </row>
    <row r="631" spans="1:15" x14ac:dyDescent="0.25">
      <c r="B631" s="1">
        <v>36617</v>
      </c>
      <c r="C631">
        <v>6.3764634999999998</v>
      </c>
      <c r="E631">
        <v>83.5</v>
      </c>
      <c r="G631">
        <v>6</v>
      </c>
      <c r="H631">
        <v>74.617000000000004</v>
      </c>
      <c r="J631">
        <v>5</v>
      </c>
      <c r="K631">
        <v>4.1139999999999999</v>
      </c>
      <c r="M631">
        <v>81.81</v>
      </c>
      <c r="N631">
        <v>129.93</v>
      </c>
      <c r="O631">
        <v>4.625</v>
      </c>
    </row>
    <row r="632" spans="1:15" x14ac:dyDescent="0.25">
      <c r="B632" s="1">
        <v>36647</v>
      </c>
      <c r="C632">
        <v>6.4146007000000003</v>
      </c>
      <c r="E632">
        <v>91.6</v>
      </c>
      <c r="G632">
        <v>6.5</v>
      </c>
      <c r="H632">
        <v>74.697000000000003</v>
      </c>
      <c r="J632">
        <v>5</v>
      </c>
      <c r="K632">
        <v>3.7549999999999999</v>
      </c>
      <c r="M632">
        <v>82.09</v>
      </c>
      <c r="N632">
        <v>125.25</v>
      </c>
      <c r="O632">
        <v>4.625</v>
      </c>
    </row>
    <row r="633" spans="1:15" x14ac:dyDescent="0.25">
      <c r="B633" s="1">
        <v>36678</v>
      </c>
      <c r="C633">
        <v>6.1150111999999996</v>
      </c>
      <c r="E633">
        <v>90</v>
      </c>
      <c r="G633">
        <v>6.5</v>
      </c>
      <c r="H633">
        <v>74.754000000000005</v>
      </c>
      <c r="J633">
        <v>5</v>
      </c>
      <c r="K633">
        <v>3.5920000000000001</v>
      </c>
      <c r="M633">
        <v>82.02</v>
      </c>
      <c r="N633">
        <v>123.77</v>
      </c>
      <c r="O633">
        <v>4.75</v>
      </c>
    </row>
    <row r="634" spans="1:15" x14ac:dyDescent="0.25">
      <c r="B634" s="1">
        <v>36708</v>
      </c>
      <c r="C634">
        <v>5.9543033999999997</v>
      </c>
      <c r="E634">
        <v>90.2</v>
      </c>
      <c r="G634">
        <v>6.5</v>
      </c>
      <c r="H634">
        <v>74.924999999999997</v>
      </c>
      <c r="J634">
        <v>5</v>
      </c>
      <c r="K634">
        <v>3.6190000000000002</v>
      </c>
      <c r="M634">
        <v>81.849999999999994</v>
      </c>
      <c r="N634">
        <v>126.8</v>
      </c>
      <c r="O634">
        <v>4.75</v>
      </c>
    </row>
    <row r="635" spans="1:15" x14ac:dyDescent="0.25">
      <c r="B635" s="1">
        <v>36739</v>
      </c>
      <c r="C635">
        <v>6.0515394999999996</v>
      </c>
      <c r="E635">
        <v>92.8</v>
      </c>
      <c r="G635">
        <v>6.5</v>
      </c>
      <c r="H635">
        <v>75.021000000000001</v>
      </c>
      <c r="J635">
        <v>5</v>
      </c>
      <c r="K635">
        <v>3.7189999999999999</v>
      </c>
      <c r="M635">
        <v>81.849999999999994</v>
      </c>
      <c r="N635">
        <v>122.8</v>
      </c>
      <c r="O635">
        <v>4.75</v>
      </c>
    </row>
    <row r="636" spans="1:15" x14ac:dyDescent="0.25">
      <c r="B636" s="1">
        <v>36770</v>
      </c>
      <c r="C636">
        <v>5.9632044999999998</v>
      </c>
      <c r="E636">
        <v>94.7</v>
      </c>
      <c r="G636">
        <v>6.5</v>
      </c>
      <c r="H636">
        <v>75.203000000000003</v>
      </c>
      <c r="J636">
        <v>5</v>
      </c>
      <c r="K636">
        <v>3.6160000000000001</v>
      </c>
      <c r="M636">
        <v>82.45</v>
      </c>
      <c r="N636">
        <v>124.66</v>
      </c>
      <c r="O636">
        <v>4.75</v>
      </c>
    </row>
    <row r="637" spans="1:15" x14ac:dyDescent="0.25">
      <c r="B637" s="1">
        <v>36800</v>
      </c>
      <c r="C637">
        <v>6.0099352000000001</v>
      </c>
      <c r="E637">
        <v>92.4</v>
      </c>
      <c r="G637">
        <v>6.5</v>
      </c>
      <c r="H637">
        <v>75.308000000000007</v>
      </c>
      <c r="J637">
        <v>5.25</v>
      </c>
      <c r="K637">
        <v>3.4260000000000002</v>
      </c>
      <c r="M637">
        <v>82.44</v>
      </c>
      <c r="N637">
        <v>121.08</v>
      </c>
      <c r="O637">
        <v>4.75</v>
      </c>
    </row>
    <row r="638" spans="1:15" x14ac:dyDescent="0.25">
      <c r="B638" s="1">
        <v>36831</v>
      </c>
      <c r="C638">
        <v>6.2621120000000001</v>
      </c>
      <c r="E638">
        <v>91.6</v>
      </c>
      <c r="G638">
        <v>6.5</v>
      </c>
      <c r="H638">
        <v>75.441000000000003</v>
      </c>
      <c r="J638">
        <v>5.25</v>
      </c>
      <c r="K638">
        <v>3.6179999999999999</v>
      </c>
      <c r="M638">
        <v>82.55</v>
      </c>
      <c r="N638">
        <v>122.76</v>
      </c>
      <c r="O638">
        <v>4.75</v>
      </c>
    </row>
    <row r="639" spans="1:15" x14ac:dyDescent="0.25">
      <c r="B639" s="1">
        <v>36861</v>
      </c>
      <c r="C639">
        <v>6.2441164000000002</v>
      </c>
      <c r="E639">
        <v>91.8</v>
      </c>
      <c r="G639">
        <v>6.5</v>
      </c>
      <c r="H639">
        <v>75.515000000000001</v>
      </c>
      <c r="J639">
        <v>5.25</v>
      </c>
      <c r="K639">
        <v>4.1180000000000003</v>
      </c>
      <c r="M639">
        <v>82.6</v>
      </c>
      <c r="N639">
        <v>139.04</v>
      </c>
      <c r="O639">
        <v>4.625</v>
      </c>
    </row>
    <row r="640" spans="1:15" x14ac:dyDescent="0.25">
      <c r="A640">
        <v>2001</v>
      </c>
      <c r="B640" s="1">
        <v>36892</v>
      </c>
      <c r="C640">
        <v>6.1377196999999999</v>
      </c>
      <c r="E640">
        <v>94.3</v>
      </c>
      <c r="G640">
        <v>5.5</v>
      </c>
      <c r="H640">
        <v>75.796000000000006</v>
      </c>
      <c r="J640">
        <v>5.25</v>
      </c>
      <c r="K640">
        <v>4.6079999999999997</v>
      </c>
      <c r="M640">
        <v>82.29</v>
      </c>
      <c r="N640">
        <v>298.51</v>
      </c>
      <c r="O640">
        <v>4.625</v>
      </c>
    </row>
    <row r="641" spans="1:15" x14ac:dyDescent="0.25">
      <c r="B641" s="1">
        <v>36923</v>
      </c>
      <c r="C641">
        <v>6.5019995000000002</v>
      </c>
      <c r="E641">
        <v>89.3</v>
      </c>
      <c r="G641">
        <v>5.5</v>
      </c>
      <c r="H641">
        <v>75.930000000000007</v>
      </c>
      <c r="J641">
        <v>5</v>
      </c>
      <c r="K641">
        <v>5.0220000000000002</v>
      </c>
      <c r="M641">
        <v>82.04</v>
      </c>
      <c r="N641">
        <v>139.04</v>
      </c>
      <c r="O641">
        <v>4.375</v>
      </c>
    </row>
    <row r="642" spans="1:15" x14ac:dyDescent="0.25">
      <c r="B642" s="1">
        <v>36951</v>
      </c>
      <c r="C642">
        <v>6.4588776000000001</v>
      </c>
      <c r="E642">
        <v>103.6</v>
      </c>
      <c r="G642">
        <v>5</v>
      </c>
      <c r="H642">
        <v>76.009</v>
      </c>
      <c r="J642">
        <v>5</v>
      </c>
      <c r="K642">
        <v>4.7560000000000002</v>
      </c>
      <c r="M642">
        <v>82.04</v>
      </c>
      <c r="N642">
        <v>121.89</v>
      </c>
      <c r="O642">
        <v>4.125</v>
      </c>
    </row>
    <row r="643" spans="1:15" x14ac:dyDescent="0.25">
      <c r="B643" s="1">
        <v>36982</v>
      </c>
      <c r="C643">
        <v>6.7824752000000004</v>
      </c>
      <c r="E643">
        <v>84.3</v>
      </c>
      <c r="G643">
        <v>4.5</v>
      </c>
      <c r="H643">
        <v>76.13</v>
      </c>
      <c r="J643">
        <v>5</v>
      </c>
      <c r="K643">
        <v>3.827</v>
      </c>
      <c r="M643">
        <v>81.760000000000005</v>
      </c>
      <c r="N643">
        <v>132.58000000000001</v>
      </c>
      <c r="O643">
        <v>4</v>
      </c>
    </row>
    <row r="644" spans="1:15" x14ac:dyDescent="0.25">
      <c r="B644" s="1">
        <v>37012</v>
      </c>
      <c r="C644">
        <v>6.8931027</v>
      </c>
      <c r="E644">
        <v>91.1</v>
      </c>
      <c r="G644">
        <v>4</v>
      </c>
      <c r="H644">
        <v>76.147999999999996</v>
      </c>
      <c r="J644">
        <v>5</v>
      </c>
      <c r="K644">
        <v>3.4769999999999999</v>
      </c>
      <c r="M644">
        <v>81.7</v>
      </c>
      <c r="N644">
        <v>126.41</v>
      </c>
      <c r="O644">
        <v>3.75</v>
      </c>
    </row>
    <row r="645" spans="1:15" x14ac:dyDescent="0.25">
      <c r="B645" s="1">
        <v>37043</v>
      </c>
      <c r="C645">
        <v>6.9328830999999997</v>
      </c>
      <c r="E645">
        <v>85.9</v>
      </c>
      <c r="G645">
        <v>3.75</v>
      </c>
      <c r="H645">
        <v>76.317999999999998</v>
      </c>
      <c r="J645">
        <v>5</v>
      </c>
      <c r="K645">
        <v>3.2890000000000001</v>
      </c>
      <c r="M645">
        <v>81.569999999999993</v>
      </c>
      <c r="N645">
        <v>133.66999999999999</v>
      </c>
      <c r="O645">
        <v>3.5</v>
      </c>
    </row>
    <row r="646" spans="1:15" x14ac:dyDescent="0.25">
      <c r="B646" s="1">
        <v>37073</v>
      </c>
      <c r="C646">
        <v>6.8801224000000003</v>
      </c>
      <c r="E646">
        <v>87.6</v>
      </c>
      <c r="G646">
        <v>3.75</v>
      </c>
      <c r="H646">
        <v>76.515000000000001</v>
      </c>
      <c r="J646">
        <v>4.75</v>
      </c>
      <c r="K646">
        <v>3.355</v>
      </c>
      <c r="M646">
        <v>81.83</v>
      </c>
      <c r="N646">
        <v>133.18</v>
      </c>
      <c r="O646">
        <v>3.5</v>
      </c>
    </row>
    <row r="647" spans="1:15" x14ac:dyDescent="0.25">
      <c r="B647" s="1">
        <v>37104</v>
      </c>
      <c r="C647">
        <v>6.8811005999999999</v>
      </c>
      <c r="E647">
        <v>87.2</v>
      </c>
      <c r="G647">
        <v>3.5</v>
      </c>
      <c r="H647">
        <v>76.552999999999997</v>
      </c>
      <c r="J647">
        <v>4.5</v>
      </c>
      <c r="K647">
        <v>3.3879999999999999</v>
      </c>
      <c r="M647">
        <v>81.849999999999994</v>
      </c>
      <c r="N647">
        <v>123.06</v>
      </c>
      <c r="O647">
        <v>3.25</v>
      </c>
    </row>
    <row r="648" spans="1:15" x14ac:dyDescent="0.25">
      <c r="B648" s="1">
        <v>37135</v>
      </c>
      <c r="C648">
        <v>6.8419363999999998</v>
      </c>
      <c r="E648">
        <v>88.1</v>
      </c>
      <c r="G648">
        <v>3</v>
      </c>
      <c r="H648">
        <v>76.117999999999995</v>
      </c>
      <c r="J648">
        <v>4</v>
      </c>
      <c r="K648">
        <v>3.06</v>
      </c>
      <c r="M648">
        <v>82.11</v>
      </c>
      <c r="N648">
        <v>137.04</v>
      </c>
      <c r="O648">
        <v>2.75</v>
      </c>
    </row>
    <row r="649" spans="1:15" x14ac:dyDescent="0.25">
      <c r="B649" s="1">
        <v>37165</v>
      </c>
      <c r="C649">
        <v>7.1936515999999999</v>
      </c>
      <c r="E649">
        <v>87.9</v>
      </c>
      <c r="G649">
        <v>2.5</v>
      </c>
      <c r="H649">
        <v>76.653999999999996</v>
      </c>
      <c r="J649">
        <v>4</v>
      </c>
      <c r="K649">
        <v>3.1259999999999999</v>
      </c>
      <c r="M649">
        <v>82.49</v>
      </c>
      <c r="N649">
        <v>129.63</v>
      </c>
      <c r="O649">
        <v>2.5</v>
      </c>
    </row>
    <row r="650" spans="1:15" x14ac:dyDescent="0.25">
      <c r="B650" s="1">
        <v>37196</v>
      </c>
      <c r="C650">
        <v>6.8830923999999998</v>
      </c>
      <c r="E650">
        <v>83.7</v>
      </c>
      <c r="G650">
        <v>2</v>
      </c>
      <c r="H650">
        <v>76.81</v>
      </c>
      <c r="J650">
        <v>4</v>
      </c>
      <c r="K650">
        <v>3.1819999999999999</v>
      </c>
      <c r="M650">
        <v>82.23</v>
      </c>
      <c r="N650">
        <v>123.8</v>
      </c>
      <c r="O650">
        <v>2.25</v>
      </c>
    </row>
    <row r="651" spans="1:15" x14ac:dyDescent="0.25">
      <c r="B651" s="1">
        <v>37226</v>
      </c>
      <c r="C651">
        <v>6.8615241999999999</v>
      </c>
      <c r="E651">
        <v>84.2</v>
      </c>
      <c r="G651">
        <v>1.75</v>
      </c>
      <c r="H651">
        <v>76.828000000000003</v>
      </c>
      <c r="J651">
        <v>4</v>
      </c>
      <c r="K651">
        <v>3.4369999999999998</v>
      </c>
      <c r="M651">
        <v>81.42</v>
      </c>
      <c r="N651">
        <v>136.97</v>
      </c>
      <c r="O651">
        <v>2.125</v>
      </c>
    </row>
    <row r="652" spans="1:15" x14ac:dyDescent="0.25">
      <c r="A652">
        <v>2002</v>
      </c>
      <c r="B652" s="1">
        <v>37257</v>
      </c>
      <c r="C652">
        <v>6.9156329000000003</v>
      </c>
      <c r="E652">
        <v>92.4</v>
      </c>
      <c r="G652">
        <v>1.75</v>
      </c>
      <c r="H652">
        <v>76.870999999999995</v>
      </c>
      <c r="J652">
        <v>4</v>
      </c>
      <c r="K652">
        <v>3.7530000000000001</v>
      </c>
      <c r="M652">
        <v>82.07</v>
      </c>
      <c r="N652">
        <v>189.04</v>
      </c>
      <c r="O652">
        <v>2.125</v>
      </c>
    </row>
    <row r="653" spans="1:15" x14ac:dyDescent="0.25">
      <c r="B653" s="1">
        <v>37288</v>
      </c>
      <c r="C653">
        <v>6.5364800000000001</v>
      </c>
      <c r="E653">
        <v>85.4</v>
      </c>
      <c r="G653">
        <v>1.75</v>
      </c>
      <c r="H653">
        <v>77.018000000000001</v>
      </c>
      <c r="J653">
        <v>4</v>
      </c>
      <c r="K653">
        <v>3.6880000000000002</v>
      </c>
      <c r="M653">
        <v>82.13</v>
      </c>
      <c r="N653">
        <v>215.98</v>
      </c>
      <c r="O653">
        <v>2.125</v>
      </c>
    </row>
    <row r="654" spans="1:15" x14ac:dyDescent="0.25">
      <c r="B654" s="1">
        <v>37316</v>
      </c>
      <c r="C654">
        <v>6.4303977999999997</v>
      </c>
      <c r="E654">
        <v>100.8</v>
      </c>
      <c r="G654">
        <v>1.75</v>
      </c>
      <c r="H654">
        <v>77.11</v>
      </c>
      <c r="J654">
        <v>4</v>
      </c>
      <c r="K654">
        <v>3.4980000000000002</v>
      </c>
      <c r="M654">
        <v>81.83</v>
      </c>
      <c r="N654">
        <v>116.06</v>
      </c>
      <c r="O654">
        <v>2.125</v>
      </c>
    </row>
    <row r="655" spans="1:15" x14ac:dyDescent="0.25">
      <c r="B655" s="1">
        <v>37347</v>
      </c>
      <c r="C655">
        <v>6.3455412000000004</v>
      </c>
      <c r="E655">
        <v>84.8</v>
      </c>
      <c r="G655">
        <v>1.75</v>
      </c>
      <c r="H655">
        <v>77.325000000000003</v>
      </c>
      <c r="J655">
        <v>4</v>
      </c>
      <c r="K655">
        <v>3.125</v>
      </c>
      <c r="M655">
        <v>81.87</v>
      </c>
      <c r="N655">
        <v>118.04</v>
      </c>
      <c r="O655">
        <v>2.125</v>
      </c>
    </row>
    <row r="656" spans="1:15" x14ac:dyDescent="0.25">
      <c r="B656" s="1">
        <v>37377</v>
      </c>
      <c r="C656">
        <v>6.3726113</v>
      </c>
      <c r="E656">
        <v>94.1</v>
      </c>
      <c r="G656">
        <v>1.75</v>
      </c>
      <c r="H656">
        <v>77.411000000000001</v>
      </c>
      <c r="J656">
        <v>4.25</v>
      </c>
      <c r="K656">
        <v>2.9289999999999998</v>
      </c>
      <c r="M656">
        <v>81.599999999999994</v>
      </c>
      <c r="N656">
        <v>116.29</v>
      </c>
      <c r="O656">
        <v>2.125</v>
      </c>
    </row>
    <row r="657" spans="1:15" x14ac:dyDescent="0.25">
      <c r="B657" s="1">
        <v>37408</v>
      </c>
      <c r="C657">
        <v>6.4958723000000003</v>
      </c>
      <c r="E657">
        <v>89.4</v>
      </c>
      <c r="G657">
        <v>1.75</v>
      </c>
      <c r="H657">
        <v>77.534000000000006</v>
      </c>
      <c r="J657">
        <v>4.25</v>
      </c>
      <c r="K657">
        <v>2.7370000000000001</v>
      </c>
      <c r="M657">
        <v>81.569999999999993</v>
      </c>
      <c r="N657">
        <v>123.12</v>
      </c>
      <c r="O657">
        <v>1.875</v>
      </c>
    </row>
    <row r="658" spans="1:15" x14ac:dyDescent="0.25">
      <c r="B658" s="1">
        <v>37438</v>
      </c>
      <c r="C658">
        <v>6.1798903999999997</v>
      </c>
      <c r="E658">
        <v>94</v>
      </c>
      <c r="G658">
        <v>1.75</v>
      </c>
      <c r="H658">
        <v>77.691999999999993</v>
      </c>
      <c r="J658">
        <v>4.25</v>
      </c>
      <c r="K658">
        <v>2.794</v>
      </c>
      <c r="M658">
        <v>81.78</v>
      </c>
      <c r="N658">
        <v>119.19</v>
      </c>
      <c r="O658">
        <v>1.875</v>
      </c>
    </row>
    <row r="659" spans="1:15" x14ac:dyDescent="0.25">
      <c r="B659" s="1">
        <v>37469</v>
      </c>
      <c r="C659">
        <v>6.3491125000000004</v>
      </c>
      <c r="E659">
        <v>91.4</v>
      </c>
      <c r="G659">
        <v>1.75</v>
      </c>
      <c r="H659">
        <v>77.844999999999999</v>
      </c>
      <c r="J659">
        <v>4.25</v>
      </c>
      <c r="K659">
        <v>2.9670000000000001</v>
      </c>
      <c r="M659">
        <v>81.849999999999994</v>
      </c>
      <c r="N659">
        <v>116.05</v>
      </c>
      <c r="O659">
        <v>1.875</v>
      </c>
    </row>
    <row r="660" spans="1:15" x14ac:dyDescent="0.25">
      <c r="B660" s="1">
        <v>37500</v>
      </c>
      <c r="C660">
        <v>6.3122471999999998</v>
      </c>
      <c r="E660">
        <v>97.1</v>
      </c>
      <c r="G660">
        <v>1.75</v>
      </c>
      <c r="H660">
        <v>77.971999999999994</v>
      </c>
      <c r="J660">
        <v>4.25</v>
      </c>
      <c r="K660">
        <v>2.589</v>
      </c>
      <c r="M660">
        <v>81.66</v>
      </c>
      <c r="N660">
        <v>123.2</v>
      </c>
      <c r="O660">
        <v>1.875</v>
      </c>
    </row>
    <row r="661" spans="1:15" x14ac:dyDescent="0.25">
      <c r="B661" s="1">
        <v>37530</v>
      </c>
      <c r="C661">
        <v>6.1283406999999999</v>
      </c>
      <c r="E661">
        <v>96.8</v>
      </c>
      <c r="G661">
        <v>1.75</v>
      </c>
      <c r="H661">
        <v>78.037999999999997</v>
      </c>
      <c r="J661">
        <v>4.25</v>
      </c>
      <c r="K661">
        <v>2.7189999999999999</v>
      </c>
      <c r="M661">
        <v>81.66</v>
      </c>
      <c r="N661">
        <v>114.07</v>
      </c>
      <c r="O661">
        <v>1.875</v>
      </c>
    </row>
    <row r="662" spans="1:15" x14ac:dyDescent="0.25">
      <c r="B662" s="1">
        <v>37561</v>
      </c>
      <c r="C662">
        <v>6.1626947999999997</v>
      </c>
      <c r="E662">
        <v>91.4</v>
      </c>
      <c r="G662">
        <v>1.25</v>
      </c>
      <c r="H662">
        <v>78.114000000000004</v>
      </c>
      <c r="J662">
        <v>4.25</v>
      </c>
      <c r="K662">
        <v>2.778</v>
      </c>
      <c r="M662">
        <v>81.78</v>
      </c>
      <c r="N662">
        <v>115.84</v>
      </c>
      <c r="O662">
        <v>1.625</v>
      </c>
    </row>
    <row r="663" spans="1:15" x14ac:dyDescent="0.25">
      <c r="B663" s="1">
        <v>37591</v>
      </c>
      <c r="C663">
        <v>6.1822426999999998</v>
      </c>
      <c r="E663">
        <v>91.7</v>
      </c>
      <c r="G663">
        <v>1.25</v>
      </c>
      <c r="H663">
        <v>78.186999999999998</v>
      </c>
      <c r="J663">
        <v>4.25</v>
      </c>
      <c r="K663">
        <v>3.0289999999999999</v>
      </c>
      <c r="M663">
        <v>81.58</v>
      </c>
      <c r="N663">
        <v>127.75</v>
      </c>
      <c r="O663">
        <v>1.625</v>
      </c>
    </row>
    <row r="664" spans="1:15" x14ac:dyDescent="0.25">
      <c r="A664">
        <v>2003</v>
      </c>
      <c r="B664" s="1">
        <v>37622</v>
      </c>
      <c r="C664">
        <v>6.0824312999999997</v>
      </c>
      <c r="E664">
        <v>100.2</v>
      </c>
      <c r="G664">
        <v>1.25</v>
      </c>
      <c r="H664">
        <v>78.239999999999995</v>
      </c>
      <c r="J664">
        <v>4.25</v>
      </c>
      <c r="K664">
        <v>3.48</v>
      </c>
      <c r="M664">
        <v>82.14</v>
      </c>
      <c r="N664">
        <v>230.15</v>
      </c>
      <c r="O664">
        <v>1.625</v>
      </c>
    </row>
    <row r="665" spans="1:15" x14ac:dyDescent="0.25">
      <c r="B665" s="1">
        <v>37653</v>
      </c>
      <c r="C665">
        <v>5.9549785999999996</v>
      </c>
      <c r="E665">
        <v>92.2</v>
      </c>
      <c r="G665">
        <v>1.25</v>
      </c>
      <c r="H665">
        <v>78.347999999999999</v>
      </c>
      <c r="J665">
        <v>4.25</v>
      </c>
      <c r="K665">
        <v>3.6440000000000001</v>
      </c>
      <c r="M665">
        <v>81.75</v>
      </c>
      <c r="N665">
        <v>143.79</v>
      </c>
      <c r="O665">
        <v>1.625</v>
      </c>
    </row>
    <row r="666" spans="1:15" x14ac:dyDescent="0.25">
      <c r="B666" s="1">
        <v>37681</v>
      </c>
      <c r="C666">
        <v>6.1312825999999996</v>
      </c>
      <c r="E666">
        <v>107.2</v>
      </c>
      <c r="G666">
        <v>1.25</v>
      </c>
      <c r="H666">
        <v>78.474000000000004</v>
      </c>
      <c r="J666">
        <v>4.25</v>
      </c>
      <c r="K666">
        <v>3.5179999999999998</v>
      </c>
      <c r="M666">
        <v>82.05</v>
      </c>
      <c r="N666">
        <v>114.27</v>
      </c>
      <c r="O666">
        <v>1.625</v>
      </c>
    </row>
    <row r="667" spans="1:15" x14ac:dyDescent="0.25">
      <c r="B667" s="1">
        <v>37712</v>
      </c>
      <c r="C667">
        <v>6.0295731999999997</v>
      </c>
      <c r="E667">
        <v>90.9</v>
      </c>
      <c r="G667">
        <v>1.25</v>
      </c>
      <c r="H667">
        <v>78.561000000000007</v>
      </c>
      <c r="J667">
        <v>4.25</v>
      </c>
      <c r="K667">
        <v>3.2629999999999999</v>
      </c>
      <c r="M667">
        <v>82.04</v>
      </c>
      <c r="N667">
        <v>116.1</v>
      </c>
      <c r="O667">
        <v>1.625</v>
      </c>
    </row>
    <row r="668" spans="1:15" x14ac:dyDescent="0.25">
      <c r="B668" s="1">
        <v>37742</v>
      </c>
      <c r="C668">
        <v>6.0691740999999997</v>
      </c>
      <c r="E668">
        <v>95.4</v>
      </c>
      <c r="G668">
        <v>1.25</v>
      </c>
      <c r="H668">
        <v>78.674000000000007</v>
      </c>
      <c r="J668">
        <v>4</v>
      </c>
      <c r="K668">
        <v>3.1819999999999999</v>
      </c>
      <c r="M668">
        <v>81.510000000000005</v>
      </c>
      <c r="N668">
        <v>119.97</v>
      </c>
      <c r="O668">
        <v>1.625</v>
      </c>
    </row>
    <row r="669" spans="1:15" x14ac:dyDescent="0.25">
      <c r="B669" s="1">
        <v>37773</v>
      </c>
      <c r="C669">
        <v>6.054729</v>
      </c>
      <c r="E669">
        <v>93.2</v>
      </c>
      <c r="G669">
        <v>1</v>
      </c>
      <c r="H669">
        <v>78.718000000000004</v>
      </c>
      <c r="J669">
        <v>4</v>
      </c>
      <c r="K669">
        <v>3.2229999999999999</v>
      </c>
      <c r="M669">
        <v>81.37</v>
      </c>
      <c r="N669">
        <v>118.17</v>
      </c>
      <c r="O669">
        <v>1.375</v>
      </c>
    </row>
    <row r="670" spans="1:15" x14ac:dyDescent="0.25">
      <c r="B670" s="1">
        <v>37803</v>
      </c>
      <c r="C670">
        <v>6.1280871000000001</v>
      </c>
      <c r="E670">
        <v>96</v>
      </c>
      <c r="G670">
        <v>1</v>
      </c>
      <c r="H670">
        <v>78.915000000000006</v>
      </c>
      <c r="J670">
        <v>3.75</v>
      </c>
      <c r="K670">
        <v>3.3029999999999999</v>
      </c>
      <c r="M670">
        <v>81.25</v>
      </c>
      <c r="N670">
        <v>113.42</v>
      </c>
      <c r="O670">
        <v>1.375</v>
      </c>
    </row>
    <row r="671" spans="1:15" x14ac:dyDescent="0.25">
      <c r="B671" s="1">
        <v>37834</v>
      </c>
      <c r="C671">
        <v>5.8178273000000003</v>
      </c>
      <c r="E671">
        <v>92</v>
      </c>
      <c r="G671">
        <v>1</v>
      </c>
      <c r="H671">
        <v>79.004000000000005</v>
      </c>
      <c r="J671">
        <v>3.75</v>
      </c>
      <c r="K671">
        <v>3.2719999999999998</v>
      </c>
      <c r="M671">
        <v>81.25</v>
      </c>
      <c r="N671">
        <v>113.35</v>
      </c>
      <c r="O671">
        <v>1.375</v>
      </c>
    </row>
    <row r="672" spans="1:15" x14ac:dyDescent="0.25">
      <c r="B672" s="1">
        <v>37865</v>
      </c>
      <c r="C672">
        <v>5.7755036999999998</v>
      </c>
      <c r="E672">
        <v>101.5</v>
      </c>
      <c r="G672">
        <v>1</v>
      </c>
      <c r="H672">
        <v>79.114000000000004</v>
      </c>
      <c r="J672">
        <v>3.75</v>
      </c>
      <c r="K672">
        <v>3.137</v>
      </c>
      <c r="M672">
        <v>81.180000000000007</v>
      </c>
      <c r="N672">
        <v>117.7</v>
      </c>
      <c r="O672">
        <v>1.375</v>
      </c>
    </row>
    <row r="673" spans="1:15" x14ac:dyDescent="0.25">
      <c r="B673" s="1">
        <v>37895</v>
      </c>
      <c r="C673">
        <v>5.7835152000000001</v>
      </c>
      <c r="E673">
        <v>100</v>
      </c>
      <c r="G673">
        <v>1</v>
      </c>
      <c r="H673">
        <v>79.260000000000005</v>
      </c>
      <c r="J673">
        <v>3.75</v>
      </c>
      <c r="K673">
        <v>3.254</v>
      </c>
      <c r="M673">
        <v>81.47</v>
      </c>
      <c r="N673">
        <v>108.54</v>
      </c>
      <c r="O673">
        <v>1.375</v>
      </c>
    </row>
    <row r="674" spans="1:15" x14ac:dyDescent="0.25">
      <c r="B674" s="1">
        <v>37926</v>
      </c>
      <c r="C674">
        <v>5.6617549</v>
      </c>
      <c r="E674">
        <v>96</v>
      </c>
      <c r="G674">
        <v>1</v>
      </c>
      <c r="H674">
        <v>79.367999999999995</v>
      </c>
      <c r="J674">
        <v>3.75</v>
      </c>
      <c r="K674">
        <v>3.363</v>
      </c>
      <c r="M674">
        <v>81.66</v>
      </c>
      <c r="N674">
        <v>112.23</v>
      </c>
      <c r="O674">
        <v>1.375</v>
      </c>
    </row>
    <row r="675" spans="1:15" x14ac:dyDescent="0.25">
      <c r="B675" s="1">
        <v>37956</v>
      </c>
      <c r="C675">
        <v>5.6814057</v>
      </c>
      <c r="E675">
        <v>99</v>
      </c>
      <c r="G675">
        <v>1</v>
      </c>
      <c r="H675">
        <v>79.466999999999999</v>
      </c>
      <c r="J675">
        <v>3.75</v>
      </c>
      <c r="K675">
        <v>3.5510000000000002</v>
      </c>
      <c r="M675">
        <v>81.87</v>
      </c>
      <c r="N675">
        <v>121.25</v>
      </c>
      <c r="O675">
        <v>1.375</v>
      </c>
    </row>
    <row r="676" spans="1:15" x14ac:dyDescent="0.25">
      <c r="A676">
        <v>2004</v>
      </c>
      <c r="B676" s="1">
        <v>37987</v>
      </c>
      <c r="C676">
        <v>5.5315023999999999</v>
      </c>
      <c r="E676">
        <v>104.6</v>
      </c>
      <c r="G676">
        <v>1</v>
      </c>
      <c r="H676">
        <v>79.671000000000006</v>
      </c>
      <c r="J676">
        <v>3.75</v>
      </c>
      <c r="K676">
        <v>3.6859999999999999</v>
      </c>
      <c r="M676">
        <v>82.12</v>
      </c>
      <c r="N676">
        <v>249.51</v>
      </c>
      <c r="O676">
        <v>1.375</v>
      </c>
    </row>
    <row r="677" spans="1:15" x14ac:dyDescent="0.25">
      <c r="B677" s="1">
        <v>38018</v>
      </c>
      <c r="C677">
        <v>5.6430157000000003</v>
      </c>
      <c r="E677">
        <v>97.8</v>
      </c>
      <c r="G677">
        <v>1</v>
      </c>
      <c r="H677">
        <v>79.8</v>
      </c>
      <c r="J677">
        <v>3.75</v>
      </c>
      <c r="K677">
        <v>3.867</v>
      </c>
      <c r="M677">
        <v>82.79</v>
      </c>
      <c r="N677">
        <v>120.5</v>
      </c>
      <c r="O677">
        <v>1.375</v>
      </c>
    </row>
    <row r="678" spans="1:15" x14ac:dyDescent="0.25">
      <c r="B678" s="1">
        <v>38047</v>
      </c>
      <c r="C678">
        <v>5.4374662000000002</v>
      </c>
      <c r="E678">
        <v>111.9</v>
      </c>
      <c r="G678">
        <v>1</v>
      </c>
      <c r="H678">
        <v>79.933999999999997</v>
      </c>
      <c r="J678">
        <v>3.75</v>
      </c>
      <c r="K678">
        <v>3.7290000000000001</v>
      </c>
      <c r="M678">
        <v>82.82</v>
      </c>
      <c r="N678">
        <v>106.18</v>
      </c>
      <c r="O678">
        <v>1.375</v>
      </c>
    </row>
    <row r="679" spans="1:15" x14ac:dyDescent="0.25">
      <c r="B679" s="1">
        <v>38078</v>
      </c>
      <c r="C679">
        <v>5.5071538000000002</v>
      </c>
      <c r="E679">
        <v>94.8</v>
      </c>
      <c r="G679">
        <v>1</v>
      </c>
      <c r="H679">
        <v>80.141999999999996</v>
      </c>
      <c r="J679">
        <v>3.75</v>
      </c>
      <c r="K679">
        <v>3.3919999999999999</v>
      </c>
      <c r="M679">
        <v>82.92</v>
      </c>
      <c r="N679">
        <v>110.98</v>
      </c>
      <c r="O679">
        <v>1.375</v>
      </c>
    </row>
    <row r="680" spans="1:15" x14ac:dyDescent="0.25">
      <c r="B680" s="1">
        <v>38108</v>
      </c>
      <c r="C680">
        <v>5.3368827999999997</v>
      </c>
      <c r="E680">
        <v>100.8</v>
      </c>
      <c r="G680">
        <v>1</v>
      </c>
      <c r="H680">
        <v>80.251999999999995</v>
      </c>
      <c r="J680">
        <v>3.75</v>
      </c>
      <c r="K680">
        <v>3.2959999999999998</v>
      </c>
      <c r="M680">
        <v>82.61</v>
      </c>
      <c r="N680">
        <v>109.82</v>
      </c>
      <c r="O680">
        <v>1.375</v>
      </c>
    </row>
    <row r="681" spans="1:15" x14ac:dyDescent="0.25">
      <c r="B681" s="1">
        <v>38139</v>
      </c>
      <c r="C681">
        <v>5.4632646999999999</v>
      </c>
      <c r="E681">
        <v>101.4</v>
      </c>
      <c r="G681">
        <v>1.25</v>
      </c>
      <c r="H681">
        <v>80.379000000000005</v>
      </c>
      <c r="J681">
        <v>3.75</v>
      </c>
      <c r="K681">
        <v>3.1739999999999999</v>
      </c>
      <c r="M681">
        <v>82.71</v>
      </c>
      <c r="N681">
        <v>115.93</v>
      </c>
      <c r="O681">
        <v>1.375</v>
      </c>
    </row>
    <row r="682" spans="1:15" x14ac:dyDescent="0.25">
      <c r="B682" s="1">
        <v>38169</v>
      </c>
      <c r="C682">
        <v>5.5506409000000003</v>
      </c>
      <c r="E682">
        <v>101.9</v>
      </c>
      <c r="G682">
        <v>1.25</v>
      </c>
      <c r="H682">
        <v>80.474000000000004</v>
      </c>
      <c r="J682">
        <v>3.75</v>
      </c>
      <c r="K682">
        <v>3.3929999999999998</v>
      </c>
      <c r="M682">
        <v>82.99</v>
      </c>
      <c r="N682">
        <v>115.47</v>
      </c>
      <c r="O682">
        <v>1.375</v>
      </c>
    </row>
    <row r="683" spans="1:15" x14ac:dyDescent="0.25">
      <c r="B683" s="1">
        <v>38200</v>
      </c>
      <c r="C683">
        <v>5.5171163999999999</v>
      </c>
      <c r="E683">
        <v>98.7</v>
      </c>
      <c r="G683">
        <v>1.5</v>
      </c>
      <c r="H683">
        <v>80.504999999999995</v>
      </c>
      <c r="J683">
        <v>3.5</v>
      </c>
      <c r="K683">
        <v>3.3860000000000001</v>
      </c>
      <c r="M683">
        <v>83.44</v>
      </c>
      <c r="N683">
        <v>111.28</v>
      </c>
      <c r="O683">
        <v>1.375</v>
      </c>
    </row>
    <row r="684" spans="1:15" x14ac:dyDescent="0.25">
      <c r="B684" s="1">
        <v>38231</v>
      </c>
      <c r="C684">
        <v>5.3706468000000003</v>
      </c>
      <c r="E684">
        <v>106.1</v>
      </c>
      <c r="G684">
        <v>1.75</v>
      </c>
      <c r="H684">
        <v>80.656000000000006</v>
      </c>
      <c r="J684">
        <v>3.5</v>
      </c>
      <c r="K684">
        <v>3.1059999999999999</v>
      </c>
      <c r="M684">
        <v>83.66</v>
      </c>
      <c r="N684">
        <v>115.49</v>
      </c>
      <c r="O684">
        <v>1.375</v>
      </c>
    </row>
    <row r="685" spans="1:15" x14ac:dyDescent="0.25">
      <c r="B685" s="1">
        <v>38261</v>
      </c>
      <c r="C685">
        <v>5.1227026000000002</v>
      </c>
      <c r="E685">
        <v>101.5</v>
      </c>
      <c r="G685">
        <v>1.75</v>
      </c>
      <c r="H685">
        <v>80.831000000000003</v>
      </c>
      <c r="J685">
        <v>3.5</v>
      </c>
      <c r="K685">
        <v>3.1890000000000001</v>
      </c>
      <c r="M685">
        <v>83.67</v>
      </c>
      <c r="N685">
        <v>110.73</v>
      </c>
      <c r="O685">
        <v>1.625</v>
      </c>
    </row>
    <row r="686" spans="1:15" x14ac:dyDescent="0.25">
      <c r="B686" s="1">
        <v>38292</v>
      </c>
      <c r="C686">
        <v>5.1612099999999996</v>
      </c>
      <c r="E686">
        <v>101.5</v>
      </c>
      <c r="G686">
        <v>2</v>
      </c>
      <c r="H686">
        <v>81.004999999999995</v>
      </c>
      <c r="J686">
        <v>3.25</v>
      </c>
      <c r="K686">
        <v>3.2509999999999999</v>
      </c>
      <c r="M686">
        <v>82.82</v>
      </c>
      <c r="N686">
        <v>111.73</v>
      </c>
      <c r="O686">
        <v>1.625</v>
      </c>
    </row>
    <row r="687" spans="1:15" x14ac:dyDescent="0.25">
      <c r="B687" s="1">
        <v>38322</v>
      </c>
      <c r="C687">
        <v>5.0686046999999999</v>
      </c>
      <c r="E687">
        <v>101.2</v>
      </c>
      <c r="G687">
        <v>2.25</v>
      </c>
      <c r="H687">
        <v>81.108999999999995</v>
      </c>
      <c r="J687">
        <v>3.25</v>
      </c>
      <c r="K687">
        <v>3.6040000000000001</v>
      </c>
      <c r="M687">
        <v>83.1</v>
      </c>
      <c r="N687">
        <v>120.83</v>
      </c>
      <c r="O687">
        <v>1.75</v>
      </c>
    </row>
    <row r="688" spans="1:15" x14ac:dyDescent="0.25">
      <c r="A688">
        <v>2005</v>
      </c>
      <c r="B688" s="1">
        <v>38353</v>
      </c>
      <c r="C688">
        <v>5.0733138999999996</v>
      </c>
      <c r="E688">
        <v>106.5</v>
      </c>
      <c r="G688">
        <v>2.25</v>
      </c>
      <c r="H688">
        <v>81.400999999999996</v>
      </c>
      <c r="J688">
        <v>3.25</v>
      </c>
      <c r="K688">
        <v>3.8959999999999999</v>
      </c>
      <c r="M688">
        <v>83.07</v>
      </c>
      <c r="N688">
        <v>205.64</v>
      </c>
      <c r="O688">
        <v>1.75</v>
      </c>
    </row>
    <row r="689" spans="1:15" x14ac:dyDescent="0.25">
      <c r="B689" s="1">
        <v>38384</v>
      </c>
      <c r="C689">
        <v>5.0841785000000002</v>
      </c>
      <c r="E689">
        <v>101.7</v>
      </c>
      <c r="G689">
        <v>2.5</v>
      </c>
      <c r="H689">
        <v>81.536000000000001</v>
      </c>
      <c r="J689">
        <v>3.25</v>
      </c>
      <c r="K689">
        <v>3.98</v>
      </c>
      <c r="M689">
        <v>83.68</v>
      </c>
      <c r="N689">
        <v>186.44</v>
      </c>
      <c r="O689">
        <v>1.75</v>
      </c>
    </row>
    <row r="690" spans="1:15" x14ac:dyDescent="0.25">
      <c r="B690" s="1">
        <v>38412</v>
      </c>
      <c r="C690">
        <v>5.1627244000000001</v>
      </c>
      <c r="E690">
        <v>116.9</v>
      </c>
      <c r="G690">
        <v>2.75</v>
      </c>
      <c r="H690">
        <v>81.736999999999995</v>
      </c>
      <c r="J690">
        <v>3.25</v>
      </c>
      <c r="K690">
        <v>3.8149999999999999</v>
      </c>
      <c r="M690">
        <v>83.96</v>
      </c>
      <c r="N690">
        <v>106.68</v>
      </c>
      <c r="O690">
        <v>1.875</v>
      </c>
    </row>
    <row r="691" spans="1:15" x14ac:dyDescent="0.25">
      <c r="B691" s="1">
        <v>38443</v>
      </c>
      <c r="C691">
        <v>5.1219631999999997</v>
      </c>
      <c r="E691">
        <v>96.4</v>
      </c>
      <c r="G691">
        <v>2.75</v>
      </c>
      <c r="H691">
        <v>81.831000000000003</v>
      </c>
      <c r="J691">
        <v>3.25</v>
      </c>
      <c r="K691">
        <v>3.5619999999999998</v>
      </c>
      <c r="M691">
        <v>84.26</v>
      </c>
      <c r="N691">
        <v>110.31</v>
      </c>
      <c r="O691">
        <v>1.875</v>
      </c>
    </row>
    <row r="692" spans="1:15" x14ac:dyDescent="0.25">
      <c r="B692" s="1">
        <v>38473</v>
      </c>
      <c r="C692">
        <v>5.0994792000000002</v>
      </c>
      <c r="E692">
        <v>104</v>
      </c>
      <c r="G692">
        <v>3</v>
      </c>
      <c r="H692">
        <v>81.998999999999995</v>
      </c>
      <c r="J692">
        <v>3.25</v>
      </c>
      <c r="K692">
        <v>3.3530000000000002</v>
      </c>
      <c r="M692">
        <v>84.24</v>
      </c>
      <c r="N692">
        <v>109.3</v>
      </c>
      <c r="O692">
        <v>1.875</v>
      </c>
    </row>
    <row r="693" spans="1:15" x14ac:dyDescent="0.25">
      <c r="B693" s="1">
        <v>38504</v>
      </c>
      <c r="C693">
        <v>4.9500140999999998</v>
      </c>
      <c r="E693">
        <v>102.2</v>
      </c>
      <c r="G693">
        <v>3.25</v>
      </c>
      <c r="H693">
        <v>82.055999999999997</v>
      </c>
      <c r="J693">
        <v>3.25</v>
      </c>
      <c r="K693">
        <v>3.395</v>
      </c>
      <c r="M693">
        <v>84.59</v>
      </c>
      <c r="N693">
        <v>112.37</v>
      </c>
      <c r="O693">
        <v>1.875</v>
      </c>
    </row>
    <row r="694" spans="1:15" x14ac:dyDescent="0.25">
      <c r="B694" s="1">
        <v>38534</v>
      </c>
      <c r="C694">
        <v>4.9721010999999997</v>
      </c>
      <c r="E694">
        <v>100.5</v>
      </c>
      <c r="G694">
        <v>3.25</v>
      </c>
      <c r="H694">
        <v>82.176000000000002</v>
      </c>
      <c r="J694">
        <v>3.25</v>
      </c>
      <c r="K694">
        <v>3.4369999999999998</v>
      </c>
      <c r="M694">
        <v>85.46</v>
      </c>
      <c r="N694">
        <v>116.66</v>
      </c>
      <c r="O694">
        <v>2</v>
      </c>
    </row>
    <row r="695" spans="1:15" x14ac:dyDescent="0.25">
      <c r="B695" s="1">
        <v>38565</v>
      </c>
      <c r="C695">
        <v>4.901376</v>
      </c>
      <c r="E695">
        <v>100.6</v>
      </c>
      <c r="G695">
        <v>3.5</v>
      </c>
      <c r="H695">
        <v>82.242999999999995</v>
      </c>
      <c r="J695">
        <v>3.25</v>
      </c>
      <c r="K695">
        <v>3.3620000000000001</v>
      </c>
      <c r="M695">
        <v>85.4</v>
      </c>
      <c r="N695">
        <v>107.73</v>
      </c>
      <c r="O695">
        <v>2</v>
      </c>
    </row>
    <row r="696" spans="1:15" x14ac:dyDescent="0.25">
      <c r="B696" s="1">
        <v>38596</v>
      </c>
      <c r="C696">
        <v>5.0021971000000001</v>
      </c>
      <c r="E696">
        <v>107.7</v>
      </c>
      <c r="G696">
        <v>3.75</v>
      </c>
      <c r="H696">
        <v>82.424999999999997</v>
      </c>
      <c r="J696">
        <v>3.25</v>
      </c>
      <c r="K696">
        <v>3.2709999999999999</v>
      </c>
      <c r="M696">
        <v>85.38</v>
      </c>
      <c r="N696">
        <v>112.86</v>
      </c>
      <c r="O696">
        <v>2.125</v>
      </c>
    </row>
    <row r="697" spans="1:15" x14ac:dyDescent="0.25">
      <c r="B697" s="1">
        <v>38626</v>
      </c>
      <c r="C697">
        <v>5.0157065000000003</v>
      </c>
      <c r="E697">
        <v>103.7</v>
      </c>
      <c r="G697">
        <v>3.75</v>
      </c>
      <c r="H697">
        <v>82.662000000000006</v>
      </c>
      <c r="J697">
        <v>3.5</v>
      </c>
      <c r="K697">
        <v>3.3380000000000001</v>
      </c>
      <c r="M697">
        <v>84.62</v>
      </c>
      <c r="N697">
        <v>108.13</v>
      </c>
      <c r="O697">
        <v>2.125</v>
      </c>
    </row>
    <row r="698" spans="1:15" x14ac:dyDescent="0.25">
      <c r="B698" s="1">
        <v>38657</v>
      </c>
      <c r="C698">
        <v>4.9381247000000004</v>
      </c>
      <c r="E698">
        <v>105.2</v>
      </c>
      <c r="G698">
        <v>4</v>
      </c>
      <c r="H698">
        <v>82.873000000000005</v>
      </c>
      <c r="J698">
        <v>3.5</v>
      </c>
      <c r="K698">
        <v>3.0790000000000002</v>
      </c>
      <c r="M698">
        <v>84.66</v>
      </c>
      <c r="N698">
        <v>109</v>
      </c>
      <c r="O698">
        <v>2.125</v>
      </c>
    </row>
    <row r="699" spans="1:15" x14ac:dyDescent="0.25">
      <c r="B699" s="1">
        <v>38687</v>
      </c>
      <c r="C699">
        <v>5.069871</v>
      </c>
      <c r="E699">
        <v>104</v>
      </c>
      <c r="G699">
        <v>4.25</v>
      </c>
      <c r="H699">
        <v>82.959000000000003</v>
      </c>
      <c r="J699">
        <v>3.75</v>
      </c>
      <c r="K699">
        <v>3.3239999999999998</v>
      </c>
      <c r="M699">
        <v>84.81</v>
      </c>
      <c r="N699">
        <v>119.16</v>
      </c>
      <c r="O699">
        <v>2.25</v>
      </c>
    </row>
    <row r="700" spans="1:15" x14ac:dyDescent="0.25">
      <c r="A700">
        <v>2006</v>
      </c>
      <c r="B700" s="1">
        <v>38718</v>
      </c>
      <c r="C700">
        <v>5.1620508999999997</v>
      </c>
      <c r="E700">
        <v>109.2</v>
      </c>
      <c r="G700">
        <v>4.5</v>
      </c>
      <c r="H700">
        <v>83.144999999999996</v>
      </c>
      <c r="J700">
        <v>3.75</v>
      </c>
      <c r="K700">
        <v>3.5049999999999999</v>
      </c>
      <c r="M700">
        <v>84.98</v>
      </c>
      <c r="N700">
        <v>241.44</v>
      </c>
      <c r="O700">
        <v>2.25</v>
      </c>
    </row>
    <row r="701" spans="1:15" x14ac:dyDescent="0.25">
      <c r="B701" s="1">
        <v>38749</v>
      </c>
      <c r="C701">
        <v>5.1035073000000004</v>
      </c>
      <c r="E701">
        <v>103</v>
      </c>
      <c r="G701">
        <v>4.5</v>
      </c>
      <c r="H701">
        <v>83.278999999999996</v>
      </c>
      <c r="J701">
        <v>4</v>
      </c>
      <c r="K701">
        <v>3.847</v>
      </c>
      <c r="M701">
        <v>85.09</v>
      </c>
      <c r="N701">
        <v>130.13999999999999</v>
      </c>
      <c r="O701">
        <v>2.25</v>
      </c>
    </row>
    <row r="702" spans="1:15" x14ac:dyDescent="0.25">
      <c r="B702" s="1">
        <v>38777</v>
      </c>
      <c r="C702">
        <v>4.8670929999999997</v>
      </c>
      <c r="E702">
        <v>118.2</v>
      </c>
      <c r="G702">
        <v>4.75</v>
      </c>
      <c r="H702">
        <v>83.509</v>
      </c>
      <c r="J702">
        <v>4</v>
      </c>
      <c r="K702">
        <v>3.6840000000000002</v>
      </c>
      <c r="M702">
        <v>85.05</v>
      </c>
      <c r="N702">
        <v>104.25</v>
      </c>
      <c r="O702">
        <v>2.375</v>
      </c>
    </row>
    <row r="703" spans="1:15" x14ac:dyDescent="0.25">
      <c r="B703" s="1">
        <v>38808</v>
      </c>
      <c r="C703">
        <v>4.9655833999999999</v>
      </c>
      <c r="E703">
        <v>99.8</v>
      </c>
      <c r="G703">
        <v>4.75</v>
      </c>
      <c r="H703">
        <v>83.763999999999996</v>
      </c>
      <c r="J703">
        <v>4</v>
      </c>
      <c r="K703">
        <v>3.2650000000000001</v>
      </c>
      <c r="M703">
        <v>84.97</v>
      </c>
      <c r="N703">
        <v>109.22</v>
      </c>
      <c r="O703">
        <v>2.375</v>
      </c>
    </row>
    <row r="704" spans="1:15" x14ac:dyDescent="0.25">
      <c r="B704" s="1">
        <v>38838</v>
      </c>
      <c r="C704">
        <v>4.7982724000000001</v>
      </c>
      <c r="E704">
        <v>106.6</v>
      </c>
      <c r="G704">
        <v>5</v>
      </c>
      <c r="H704">
        <v>83.974000000000004</v>
      </c>
      <c r="J704">
        <v>4</v>
      </c>
      <c r="K704">
        <v>3.0169999999999999</v>
      </c>
      <c r="M704">
        <v>85.8</v>
      </c>
      <c r="N704">
        <v>109.47</v>
      </c>
      <c r="O704">
        <v>2.375</v>
      </c>
    </row>
    <row r="705" spans="1:15" x14ac:dyDescent="0.25">
      <c r="B705" s="1">
        <v>38869</v>
      </c>
      <c r="C705">
        <v>4.8081424000000004</v>
      </c>
      <c r="E705">
        <v>105.2</v>
      </c>
      <c r="G705">
        <v>5.25</v>
      </c>
      <c r="H705">
        <v>84.186000000000007</v>
      </c>
      <c r="J705">
        <v>4.25</v>
      </c>
      <c r="K705">
        <v>3.1520000000000001</v>
      </c>
      <c r="M705">
        <v>85.77</v>
      </c>
      <c r="N705">
        <v>109.17</v>
      </c>
      <c r="O705">
        <v>2.5</v>
      </c>
    </row>
    <row r="706" spans="1:15" x14ac:dyDescent="0.25">
      <c r="B706" s="1">
        <v>38899</v>
      </c>
      <c r="C706">
        <v>4.6568190999999999</v>
      </c>
      <c r="E706">
        <v>104.7</v>
      </c>
      <c r="G706">
        <v>5.25</v>
      </c>
      <c r="H706">
        <v>84.268000000000001</v>
      </c>
      <c r="J706">
        <v>4.25</v>
      </c>
      <c r="K706">
        <v>3.1960000000000002</v>
      </c>
      <c r="M706">
        <v>85.78</v>
      </c>
      <c r="N706">
        <v>112.31</v>
      </c>
      <c r="O706">
        <v>2.5</v>
      </c>
    </row>
    <row r="707" spans="1:15" x14ac:dyDescent="0.25">
      <c r="B707" s="1">
        <v>38930</v>
      </c>
      <c r="C707">
        <v>4.7121576000000003</v>
      </c>
      <c r="E707">
        <v>105.3</v>
      </c>
      <c r="G707">
        <v>5.25</v>
      </c>
      <c r="H707">
        <v>84.44</v>
      </c>
      <c r="J707">
        <v>4.5</v>
      </c>
      <c r="K707">
        <v>3.2040000000000002</v>
      </c>
      <c r="M707">
        <v>85.43</v>
      </c>
      <c r="N707">
        <v>106.14</v>
      </c>
      <c r="O707">
        <v>2.5</v>
      </c>
    </row>
    <row r="708" spans="1:15" x14ac:dyDescent="0.25">
      <c r="B708" s="1">
        <v>38961</v>
      </c>
      <c r="C708">
        <v>4.6659926</v>
      </c>
      <c r="E708">
        <v>110.5</v>
      </c>
      <c r="G708">
        <v>5.25</v>
      </c>
      <c r="H708">
        <v>84.572999999999993</v>
      </c>
      <c r="J708">
        <v>4.5</v>
      </c>
      <c r="K708">
        <v>3.04</v>
      </c>
      <c r="M708">
        <v>85.32</v>
      </c>
      <c r="N708">
        <v>111.62</v>
      </c>
      <c r="O708">
        <v>2.625</v>
      </c>
    </row>
    <row r="709" spans="1:15" x14ac:dyDescent="0.25">
      <c r="B709" s="1">
        <v>38991</v>
      </c>
      <c r="C709">
        <v>4.4631721000000004</v>
      </c>
      <c r="E709">
        <v>109.5</v>
      </c>
      <c r="G709">
        <v>5.25</v>
      </c>
      <c r="H709">
        <v>84.725999999999999</v>
      </c>
      <c r="J709">
        <v>4.5</v>
      </c>
      <c r="K709">
        <v>3.089</v>
      </c>
      <c r="M709">
        <v>84.71</v>
      </c>
      <c r="N709">
        <v>110.71</v>
      </c>
      <c r="O709">
        <v>2.625</v>
      </c>
    </row>
    <row r="710" spans="1:15" x14ac:dyDescent="0.25">
      <c r="B710" s="1">
        <v>39022</v>
      </c>
      <c r="C710">
        <v>4.5150683000000003</v>
      </c>
      <c r="E710">
        <v>109.1</v>
      </c>
      <c r="G710">
        <v>5.25</v>
      </c>
      <c r="H710">
        <v>84.766000000000005</v>
      </c>
      <c r="J710">
        <v>4.5</v>
      </c>
      <c r="K710">
        <v>2.996</v>
      </c>
      <c r="M710">
        <v>85.15</v>
      </c>
      <c r="N710">
        <v>109.39</v>
      </c>
      <c r="O710">
        <v>2.625</v>
      </c>
    </row>
    <row r="711" spans="1:15" x14ac:dyDescent="0.25">
      <c r="B711" s="1">
        <v>39052</v>
      </c>
      <c r="C711">
        <v>4.5680604000000002</v>
      </c>
      <c r="E711">
        <v>108.6</v>
      </c>
      <c r="G711">
        <v>5.25</v>
      </c>
      <c r="H711">
        <v>84.88</v>
      </c>
      <c r="J711">
        <v>4.5</v>
      </c>
      <c r="K711">
        <v>3.0939999999999999</v>
      </c>
      <c r="M711">
        <v>85.65</v>
      </c>
      <c r="N711">
        <v>119.83</v>
      </c>
      <c r="O711">
        <v>2.75</v>
      </c>
    </row>
    <row r="712" spans="1:15" x14ac:dyDescent="0.25">
      <c r="A712">
        <v>2007</v>
      </c>
      <c r="B712" s="1">
        <v>39083</v>
      </c>
      <c r="C712">
        <v>4.5534806000000003</v>
      </c>
      <c r="E712">
        <v>113.4</v>
      </c>
      <c r="G712">
        <v>5.25</v>
      </c>
      <c r="H712">
        <v>85.224000000000004</v>
      </c>
      <c r="J712">
        <v>4.5</v>
      </c>
      <c r="K712">
        <v>3.3879999999999999</v>
      </c>
      <c r="M712">
        <v>86.12</v>
      </c>
      <c r="N712">
        <v>137.49</v>
      </c>
      <c r="O712">
        <v>2.75</v>
      </c>
    </row>
    <row r="713" spans="1:15" x14ac:dyDescent="0.25">
      <c r="B713" s="1">
        <v>39114</v>
      </c>
      <c r="C713">
        <v>4.6344269000000002</v>
      </c>
      <c r="E713">
        <v>106.9</v>
      </c>
      <c r="G713">
        <v>5.25</v>
      </c>
      <c r="H713">
        <v>85.408000000000001</v>
      </c>
      <c r="J713">
        <v>4.5</v>
      </c>
      <c r="K713">
        <v>3.3690000000000002</v>
      </c>
      <c r="M713">
        <v>86.18</v>
      </c>
      <c r="N713">
        <v>260.79000000000002</v>
      </c>
      <c r="O713">
        <v>2.75</v>
      </c>
    </row>
    <row r="714" spans="1:15" x14ac:dyDescent="0.25">
      <c r="B714" s="1">
        <v>39142</v>
      </c>
      <c r="C714">
        <v>4.4597017000000001</v>
      </c>
      <c r="E714">
        <v>121.2</v>
      </c>
      <c r="G714">
        <v>5.25</v>
      </c>
      <c r="H714">
        <v>85.494</v>
      </c>
      <c r="J714">
        <v>4.5</v>
      </c>
      <c r="K714">
        <v>3.3170000000000002</v>
      </c>
      <c r="M714">
        <v>85.97</v>
      </c>
      <c r="N714">
        <v>105.44</v>
      </c>
      <c r="O714">
        <v>2.875</v>
      </c>
    </row>
    <row r="715" spans="1:15" x14ac:dyDescent="0.25">
      <c r="B715" s="1">
        <v>39173</v>
      </c>
      <c r="C715">
        <v>4.3860621999999996</v>
      </c>
      <c r="E715">
        <v>101.3</v>
      </c>
      <c r="G715">
        <v>5.25</v>
      </c>
      <c r="H715">
        <v>85.616</v>
      </c>
      <c r="J715">
        <v>4.5</v>
      </c>
      <c r="K715">
        <v>3.1669999999999998</v>
      </c>
      <c r="M715">
        <v>86.11</v>
      </c>
      <c r="N715">
        <v>106</v>
      </c>
      <c r="O715">
        <v>2.875</v>
      </c>
    </row>
    <row r="716" spans="1:15" x14ac:dyDescent="0.25">
      <c r="B716" s="1">
        <v>39203</v>
      </c>
      <c r="C716">
        <v>4.2645527999999997</v>
      </c>
      <c r="E716">
        <v>110</v>
      </c>
      <c r="G716">
        <v>5.25</v>
      </c>
      <c r="H716">
        <v>85.716999999999999</v>
      </c>
      <c r="J716">
        <v>4.5</v>
      </c>
      <c r="K716">
        <v>2.9910000000000001</v>
      </c>
      <c r="M716">
        <v>85.97</v>
      </c>
      <c r="N716">
        <v>101.48</v>
      </c>
      <c r="O716">
        <v>2.875</v>
      </c>
    </row>
    <row r="717" spans="1:15" x14ac:dyDescent="0.25">
      <c r="B717" s="1">
        <v>39234</v>
      </c>
      <c r="C717">
        <v>4.3241107999999997</v>
      </c>
      <c r="E717">
        <v>106.4</v>
      </c>
      <c r="G717">
        <v>5.25</v>
      </c>
      <c r="H717">
        <v>85.858999999999995</v>
      </c>
      <c r="J717">
        <v>4.5</v>
      </c>
      <c r="K717">
        <v>2.89</v>
      </c>
      <c r="M717">
        <v>86.19</v>
      </c>
      <c r="N717">
        <v>106.44</v>
      </c>
      <c r="O717">
        <v>3.125</v>
      </c>
    </row>
    <row r="718" spans="1:15" x14ac:dyDescent="0.25">
      <c r="B718" s="1">
        <v>39264</v>
      </c>
      <c r="C718">
        <v>4.2532999</v>
      </c>
      <c r="E718">
        <v>108</v>
      </c>
      <c r="G718">
        <v>5.25</v>
      </c>
      <c r="H718">
        <v>85.988</v>
      </c>
      <c r="J718">
        <v>4.75</v>
      </c>
      <c r="K718">
        <v>2.976</v>
      </c>
      <c r="M718">
        <v>86.58</v>
      </c>
      <c r="N718">
        <v>102.62</v>
      </c>
      <c r="O718">
        <v>3.125</v>
      </c>
    </row>
    <row r="719" spans="1:15" x14ac:dyDescent="0.25">
      <c r="B719" s="1">
        <v>39295</v>
      </c>
      <c r="C719">
        <v>4.2989685</v>
      </c>
      <c r="E719">
        <v>110.3</v>
      </c>
      <c r="G719">
        <v>5.25</v>
      </c>
      <c r="H719">
        <v>86.116</v>
      </c>
      <c r="J719">
        <v>5</v>
      </c>
      <c r="K719">
        <v>2.8839999999999999</v>
      </c>
      <c r="M719">
        <v>87.31</v>
      </c>
      <c r="N719">
        <v>104.51</v>
      </c>
      <c r="O719">
        <v>3.125</v>
      </c>
    </row>
    <row r="720" spans="1:15" x14ac:dyDescent="0.25">
      <c r="B720" s="1">
        <v>39326</v>
      </c>
      <c r="C720">
        <v>4.2132923</v>
      </c>
      <c r="E720">
        <v>112.6</v>
      </c>
      <c r="G720">
        <v>4.75</v>
      </c>
      <c r="H720">
        <v>86.350999999999999</v>
      </c>
      <c r="J720">
        <v>5</v>
      </c>
      <c r="K720">
        <v>2.754</v>
      </c>
      <c r="M720">
        <v>87.57</v>
      </c>
      <c r="N720">
        <v>109.11</v>
      </c>
      <c r="O720">
        <v>3.25</v>
      </c>
    </row>
    <row r="721" spans="1:15" x14ac:dyDescent="0.25">
      <c r="B721" s="1">
        <v>39356</v>
      </c>
      <c r="C721">
        <v>4.3261576000000002</v>
      </c>
      <c r="E721">
        <v>115.3</v>
      </c>
      <c r="G721">
        <v>4.5</v>
      </c>
      <c r="H721">
        <v>86.575999999999993</v>
      </c>
      <c r="J721">
        <v>5</v>
      </c>
      <c r="K721">
        <v>2.8</v>
      </c>
      <c r="M721">
        <v>87.97</v>
      </c>
      <c r="N721">
        <v>97.54</v>
      </c>
      <c r="O721">
        <v>3.25</v>
      </c>
    </row>
    <row r="722" spans="1:15" x14ac:dyDescent="0.25">
      <c r="B722" s="1">
        <v>39387</v>
      </c>
      <c r="C722">
        <v>4.4267975000000002</v>
      </c>
      <c r="E722">
        <v>109.8</v>
      </c>
      <c r="G722">
        <v>4.5</v>
      </c>
      <c r="H722">
        <v>86.745999999999995</v>
      </c>
      <c r="J722">
        <v>5</v>
      </c>
      <c r="K722">
        <v>2.7879999999999998</v>
      </c>
      <c r="M722">
        <v>88.07</v>
      </c>
      <c r="N722">
        <v>100.39</v>
      </c>
      <c r="O722">
        <v>3.25</v>
      </c>
    </row>
    <row r="723" spans="1:15" x14ac:dyDescent="0.25">
      <c r="B723" s="1">
        <v>39417</v>
      </c>
      <c r="C723">
        <v>4.3083621000000001</v>
      </c>
      <c r="E723">
        <v>111.3</v>
      </c>
      <c r="G723">
        <v>4.25</v>
      </c>
      <c r="H723">
        <v>86.92</v>
      </c>
      <c r="J723">
        <v>5</v>
      </c>
      <c r="K723">
        <v>2.8559999999999999</v>
      </c>
      <c r="M723">
        <v>88.3</v>
      </c>
      <c r="N723">
        <v>110.66</v>
      </c>
      <c r="O723">
        <v>3.375</v>
      </c>
    </row>
    <row r="724" spans="1:15" x14ac:dyDescent="0.25">
      <c r="A724">
        <v>2008</v>
      </c>
      <c r="B724" s="1">
        <v>39448</v>
      </c>
      <c r="C724">
        <v>4.2224466999999999</v>
      </c>
      <c r="E724">
        <v>118.6</v>
      </c>
      <c r="G724">
        <v>3</v>
      </c>
      <c r="H724">
        <v>87.093000000000004</v>
      </c>
      <c r="J724">
        <v>5</v>
      </c>
      <c r="K724">
        <v>3.0579999999999998</v>
      </c>
      <c r="M724">
        <v>88.14</v>
      </c>
      <c r="N724">
        <v>173.54</v>
      </c>
      <c r="O724">
        <v>3.375</v>
      </c>
    </row>
    <row r="725" spans="1:15" x14ac:dyDescent="0.25">
      <c r="B725" s="1">
        <v>39479</v>
      </c>
      <c r="C725">
        <v>3.9790090999999999</v>
      </c>
      <c r="E725">
        <v>110.2</v>
      </c>
      <c r="G725">
        <v>3</v>
      </c>
      <c r="H725">
        <v>87.177999999999997</v>
      </c>
      <c r="J725">
        <v>5</v>
      </c>
      <c r="K725">
        <v>3.262</v>
      </c>
      <c r="M725">
        <v>88.46</v>
      </c>
      <c r="N725">
        <v>174.93</v>
      </c>
      <c r="O725">
        <v>3.375</v>
      </c>
    </row>
    <row r="726" spans="1:15" x14ac:dyDescent="0.25">
      <c r="B726" s="1">
        <v>39508</v>
      </c>
      <c r="C726">
        <v>4.0571238999999997</v>
      </c>
      <c r="E726">
        <v>120.2</v>
      </c>
      <c r="G726">
        <v>2.25</v>
      </c>
      <c r="H726">
        <v>87.349000000000004</v>
      </c>
      <c r="J726">
        <v>5</v>
      </c>
      <c r="K726">
        <v>3.1859999999999999</v>
      </c>
      <c r="M726">
        <v>88.71</v>
      </c>
      <c r="N726">
        <v>98.77</v>
      </c>
      <c r="O726">
        <v>3.5</v>
      </c>
    </row>
    <row r="727" spans="1:15" x14ac:dyDescent="0.25">
      <c r="B727" s="1">
        <v>39539</v>
      </c>
      <c r="C727">
        <v>4.2655931000000002</v>
      </c>
      <c r="E727">
        <v>103.2</v>
      </c>
      <c r="G727">
        <v>2</v>
      </c>
      <c r="H727">
        <v>87.4</v>
      </c>
      <c r="J727">
        <v>5</v>
      </c>
      <c r="K727">
        <v>3.02</v>
      </c>
      <c r="M727">
        <v>89.12</v>
      </c>
      <c r="N727">
        <v>99.77</v>
      </c>
      <c r="O727">
        <v>3.5</v>
      </c>
    </row>
    <row r="728" spans="1:15" x14ac:dyDescent="0.25">
      <c r="B728" s="1">
        <v>39569</v>
      </c>
      <c r="C728">
        <v>4.2664819999999999</v>
      </c>
      <c r="E728">
        <v>109.4</v>
      </c>
      <c r="G728">
        <v>2</v>
      </c>
      <c r="H728">
        <v>87.558999999999997</v>
      </c>
      <c r="J728">
        <v>5</v>
      </c>
      <c r="K728">
        <v>2.85</v>
      </c>
      <c r="M728">
        <v>89.05</v>
      </c>
      <c r="N728">
        <v>101.31</v>
      </c>
      <c r="O728">
        <v>3.5</v>
      </c>
    </row>
    <row r="729" spans="1:15" x14ac:dyDescent="0.25">
      <c r="B729" s="1">
        <v>39600</v>
      </c>
      <c r="C729">
        <v>4.2435160999999999</v>
      </c>
      <c r="E729">
        <v>107.4</v>
      </c>
      <c r="G729">
        <v>2</v>
      </c>
      <c r="H729">
        <v>87.76</v>
      </c>
      <c r="J729">
        <v>5</v>
      </c>
      <c r="K729">
        <v>2.9089999999999998</v>
      </c>
      <c r="M729">
        <v>90.31</v>
      </c>
      <c r="N729">
        <v>103.36</v>
      </c>
      <c r="O729">
        <v>3.625</v>
      </c>
    </row>
    <row r="730" spans="1:15" x14ac:dyDescent="0.25">
      <c r="B730" s="1">
        <v>39630</v>
      </c>
      <c r="C730">
        <v>4.2503577999999997</v>
      </c>
      <c r="E730">
        <v>109</v>
      </c>
      <c r="G730">
        <v>2</v>
      </c>
      <c r="H730">
        <v>87.918000000000006</v>
      </c>
      <c r="J730">
        <v>5</v>
      </c>
      <c r="K730">
        <v>2.9239999999999999</v>
      </c>
      <c r="M730">
        <v>90.58</v>
      </c>
      <c r="N730">
        <v>104.5</v>
      </c>
      <c r="O730">
        <v>3.625</v>
      </c>
    </row>
    <row r="731" spans="1:15" x14ac:dyDescent="0.25">
      <c r="B731" s="1">
        <v>39661</v>
      </c>
      <c r="C731">
        <v>4.0153392999999999</v>
      </c>
      <c r="E731">
        <v>103.8</v>
      </c>
      <c r="G731">
        <v>2</v>
      </c>
      <c r="H731">
        <v>88.025999999999996</v>
      </c>
      <c r="J731">
        <v>5.25</v>
      </c>
      <c r="K731">
        <v>2.9489999999999998</v>
      </c>
      <c r="M731">
        <v>90.27</v>
      </c>
      <c r="N731">
        <v>104.01</v>
      </c>
      <c r="O731">
        <v>3.625</v>
      </c>
    </row>
    <row r="732" spans="1:15" x14ac:dyDescent="0.25">
      <c r="B732" s="1">
        <v>39692</v>
      </c>
      <c r="C732">
        <v>4.2891560999999996</v>
      </c>
      <c r="E732">
        <v>113.2</v>
      </c>
      <c r="G732">
        <v>2</v>
      </c>
      <c r="H732">
        <v>88.116</v>
      </c>
      <c r="J732">
        <v>5.25</v>
      </c>
      <c r="K732">
        <v>2.7</v>
      </c>
      <c r="M732">
        <v>89.92</v>
      </c>
      <c r="N732">
        <v>110.18</v>
      </c>
      <c r="O732">
        <v>3.5</v>
      </c>
    </row>
    <row r="733" spans="1:15" x14ac:dyDescent="0.25">
      <c r="B733" s="1">
        <v>39722</v>
      </c>
      <c r="C733">
        <v>4.2900714000000004</v>
      </c>
      <c r="E733">
        <v>106.1</v>
      </c>
      <c r="G733">
        <v>1</v>
      </c>
      <c r="H733">
        <v>87.991</v>
      </c>
      <c r="J733">
        <v>4.25</v>
      </c>
      <c r="K733">
        <v>2.8109999999999999</v>
      </c>
      <c r="M733">
        <v>89.99</v>
      </c>
      <c r="N733">
        <v>108.5</v>
      </c>
      <c r="O733">
        <v>3.25</v>
      </c>
    </row>
    <row r="734" spans="1:15" x14ac:dyDescent="0.25">
      <c r="B734" s="1">
        <v>39753</v>
      </c>
      <c r="C734">
        <v>4.4628898000000001</v>
      </c>
      <c r="E734">
        <v>96.8</v>
      </c>
      <c r="G734">
        <v>1</v>
      </c>
      <c r="H734">
        <v>87.951999999999998</v>
      </c>
      <c r="J734">
        <v>4</v>
      </c>
      <c r="K734">
        <v>2.81</v>
      </c>
      <c r="M734">
        <v>89.67</v>
      </c>
      <c r="N734">
        <v>124.32</v>
      </c>
      <c r="O734">
        <v>2.75</v>
      </c>
    </row>
    <row r="735" spans="1:15" x14ac:dyDescent="0.25">
      <c r="B735" s="1">
        <v>39783</v>
      </c>
      <c r="C735">
        <v>4.5699933000000001</v>
      </c>
      <c r="E735">
        <v>94</v>
      </c>
      <c r="G735">
        <v>0.125</v>
      </c>
      <c r="H735">
        <v>87.909000000000006</v>
      </c>
      <c r="J735">
        <v>3</v>
      </c>
      <c r="K735">
        <v>3.0449999999999999</v>
      </c>
      <c r="M735">
        <v>88.85</v>
      </c>
      <c r="N735">
        <v>141.66</v>
      </c>
      <c r="O735">
        <v>2</v>
      </c>
    </row>
    <row r="736" spans="1:15" x14ac:dyDescent="0.25">
      <c r="A736">
        <v>2009</v>
      </c>
      <c r="B736" s="1">
        <v>39814</v>
      </c>
      <c r="C736">
        <v>4.9081216999999997</v>
      </c>
      <c r="E736">
        <v>87.7</v>
      </c>
      <c r="G736">
        <v>0.125</v>
      </c>
      <c r="H736">
        <v>87.882000000000005</v>
      </c>
      <c r="J736">
        <v>2.5</v>
      </c>
      <c r="K736">
        <v>3.3159999999999998</v>
      </c>
      <c r="M736">
        <v>88.68</v>
      </c>
      <c r="N736">
        <v>275.52</v>
      </c>
      <c r="O736">
        <v>1.5</v>
      </c>
    </row>
    <row r="737" spans="1:15" x14ac:dyDescent="0.25">
      <c r="B737" s="1">
        <v>39845</v>
      </c>
      <c r="C737">
        <v>5.3025590999999999</v>
      </c>
      <c r="E737">
        <v>78.3</v>
      </c>
      <c r="G737">
        <v>0.125</v>
      </c>
      <c r="H737">
        <v>87.951999999999998</v>
      </c>
      <c r="J737">
        <v>2</v>
      </c>
      <c r="K737">
        <v>3.6349999999999998</v>
      </c>
      <c r="M737">
        <v>88.65</v>
      </c>
      <c r="N737">
        <v>138.69999999999999</v>
      </c>
      <c r="O737">
        <v>1.25</v>
      </c>
    </row>
    <row r="738" spans="1:15" x14ac:dyDescent="0.25">
      <c r="B738" s="1">
        <v>39873</v>
      </c>
      <c r="C738">
        <v>5.7113047000000003</v>
      </c>
      <c r="E738">
        <v>92.4</v>
      </c>
      <c r="G738">
        <v>0.125</v>
      </c>
      <c r="H738">
        <v>88.015000000000001</v>
      </c>
      <c r="J738">
        <v>2</v>
      </c>
      <c r="K738">
        <v>3.714</v>
      </c>
      <c r="M738">
        <v>88.67</v>
      </c>
      <c r="N738">
        <v>111.12</v>
      </c>
      <c r="O738">
        <v>1.25</v>
      </c>
    </row>
    <row r="739" spans="1:15" x14ac:dyDescent="0.25">
      <c r="B739" s="1">
        <v>39904</v>
      </c>
      <c r="C739">
        <v>5.5132820000000002</v>
      </c>
      <c r="E739">
        <v>79.8</v>
      </c>
      <c r="G739">
        <v>0.125</v>
      </c>
      <c r="H739">
        <v>88.210999999999999</v>
      </c>
      <c r="J739">
        <v>2</v>
      </c>
      <c r="K739">
        <v>3.5310000000000001</v>
      </c>
      <c r="M739">
        <v>88.92</v>
      </c>
      <c r="N739">
        <v>105.5</v>
      </c>
      <c r="O739">
        <v>1.25</v>
      </c>
    </row>
    <row r="740" spans="1:15" x14ac:dyDescent="0.25">
      <c r="B740" s="1">
        <v>39934</v>
      </c>
      <c r="C740">
        <v>5.8121777999999997</v>
      </c>
      <c r="E740">
        <v>89.2</v>
      </c>
      <c r="G740">
        <v>0.125</v>
      </c>
      <c r="H740">
        <v>88.278999999999996</v>
      </c>
      <c r="J740">
        <v>2</v>
      </c>
      <c r="K740">
        <v>3.54</v>
      </c>
      <c r="M740">
        <v>88.95</v>
      </c>
      <c r="N740">
        <v>104.37</v>
      </c>
      <c r="O740">
        <v>1.25</v>
      </c>
    </row>
    <row r="741" spans="1:15" x14ac:dyDescent="0.25">
      <c r="B741" s="1">
        <v>39965</v>
      </c>
      <c r="C741">
        <v>5.8615133000000004</v>
      </c>
      <c r="E741">
        <v>91.5</v>
      </c>
      <c r="G741">
        <v>0.125</v>
      </c>
      <c r="H741">
        <v>88.391999999999996</v>
      </c>
      <c r="J741">
        <v>2</v>
      </c>
      <c r="K741">
        <v>3.4980000000000002</v>
      </c>
      <c r="M741">
        <v>88.9</v>
      </c>
      <c r="N741">
        <v>95.66</v>
      </c>
      <c r="O741">
        <v>1.25</v>
      </c>
    </row>
    <row r="742" spans="1:15" x14ac:dyDescent="0.25">
      <c r="B742" s="1">
        <v>39995</v>
      </c>
      <c r="C742">
        <v>5.6727748</v>
      </c>
      <c r="E742">
        <v>92.3</v>
      </c>
      <c r="G742">
        <v>0.125</v>
      </c>
      <c r="H742">
        <v>88.468000000000004</v>
      </c>
      <c r="J742">
        <v>2</v>
      </c>
      <c r="K742">
        <v>3.4140000000000001</v>
      </c>
      <c r="M742">
        <v>88.88</v>
      </c>
      <c r="N742">
        <v>96.75</v>
      </c>
      <c r="O742">
        <v>1.25</v>
      </c>
    </row>
    <row r="743" spans="1:15" x14ac:dyDescent="0.25">
      <c r="B743" s="1">
        <v>40026</v>
      </c>
      <c r="C743">
        <v>5.7147828000000001</v>
      </c>
      <c r="E743">
        <v>90.7</v>
      </c>
      <c r="G743">
        <v>0.125</v>
      </c>
      <c r="H743">
        <v>88.599000000000004</v>
      </c>
      <c r="J743">
        <v>2</v>
      </c>
      <c r="K743">
        <v>3.4180000000000001</v>
      </c>
      <c r="M743">
        <v>89.46</v>
      </c>
      <c r="N743">
        <v>94.42</v>
      </c>
      <c r="O743">
        <v>1.25</v>
      </c>
    </row>
    <row r="744" spans="1:15" x14ac:dyDescent="0.25">
      <c r="B744" s="1">
        <v>40057</v>
      </c>
      <c r="C744">
        <v>5.6618846999999999</v>
      </c>
      <c r="E744">
        <v>99.8</v>
      </c>
      <c r="G744">
        <v>0.125</v>
      </c>
      <c r="H744">
        <v>88.754999999999995</v>
      </c>
      <c r="J744">
        <v>2</v>
      </c>
      <c r="K744">
        <v>3.117</v>
      </c>
      <c r="M744">
        <v>89.58</v>
      </c>
      <c r="N744">
        <v>95.08</v>
      </c>
      <c r="O744">
        <v>1.25</v>
      </c>
    </row>
    <row r="745" spans="1:15" x14ac:dyDescent="0.25">
      <c r="B745" s="1">
        <v>40087</v>
      </c>
      <c r="C745">
        <v>5.6236126000000004</v>
      </c>
      <c r="E745">
        <v>100.2</v>
      </c>
      <c r="G745">
        <v>0.125</v>
      </c>
      <c r="H745">
        <v>89.081999999999994</v>
      </c>
      <c r="J745">
        <v>2</v>
      </c>
      <c r="K745">
        <v>2.99</v>
      </c>
      <c r="M745">
        <v>89.55</v>
      </c>
      <c r="N745">
        <v>93.23</v>
      </c>
      <c r="O745">
        <v>1.25</v>
      </c>
    </row>
    <row r="746" spans="1:15" x14ac:dyDescent="0.25">
      <c r="B746" s="1">
        <v>40118</v>
      </c>
      <c r="C746">
        <v>5.5586152999999996</v>
      </c>
      <c r="E746">
        <v>97.3</v>
      </c>
      <c r="G746">
        <v>0.125</v>
      </c>
      <c r="H746">
        <v>89.16</v>
      </c>
      <c r="J746">
        <v>2</v>
      </c>
      <c r="K746">
        <v>3.0569999999999999</v>
      </c>
      <c r="M746">
        <v>89.23</v>
      </c>
      <c r="N746">
        <v>91.87</v>
      </c>
      <c r="O746">
        <v>1.25</v>
      </c>
    </row>
    <row r="747" spans="1:15" x14ac:dyDescent="0.25">
      <c r="B747" s="1">
        <v>40148</v>
      </c>
      <c r="C747">
        <v>5.4911135</v>
      </c>
      <c r="E747">
        <v>100.7</v>
      </c>
      <c r="G747">
        <v>0.125</v>
      </c>
      <c r="H747">
        <v>89.236000000000004</v>
      </c>
      <c r="J747">
        <v>2</v>
      </c>
      <c r="K747">
        <v>3.1320000000000001</v>
      </c>
      <c r="M747">
        <v>89.2</v>
      </c>
      <c r="N747">
        <v>100.96</v>
      </c>
      <c r="O747">
        <v>1.25</v>
      </c>
    </row>
    <row r="748" spans="1:15" x14ac:dyDescent="0.25">
      <c r="A748">
        <v>2010</v>
      </c>
      <c r="B748" s="1">
        <v>40179</v>
      </c>
      <c r="C748">
        <v>5.2661398000000004</v>
      </c>
      <c r="E748">
        <v>101.2</v>
      </c>
      <c r="G748">
        <v>0.125</v>
      </c>
      <c r="H748">
        <v>89.367999999999995</v>
      </c>
      <c r="J748">
        <v>2</v>
      </c>
      <c r="K748">
        <v>4.6459999999999999</v>
      </c>
      <c r="M748">
        <v>89.73</v>
      </c>
      <c r="N748">
        <v>135.53</v>
      </c>
      <c r="O748">
        <v>1.25</v>
      </c>
    </row>
    <row r="749" spans="1:15" x14ac:dyDescent="0.25">
      <c r="B749" s="1">
        <v>40210</v>
      </c>
      <c r="C749">
        <v>5.2982060000000004</v>
      </c>
      <c r="E749">
        <v>97.3</v>
      </c>
      <c r="G749">
        <v>0.125</v>
      </c>
      <c r="H749">
        <v>89.445999999999998</v>
      </c>
      <c r="J749">
        <v>2</v>
      </c>
      <c r="K749">
        <v>4.1150000000000002</v>
      </c>
      <c r="M749">
        <v>89.86</v>
      </c>
      <c r="N749">
        <v>175.68</v>
      </c>
      <c r="O749">
        <v>1.25</v>
      </c>
    </row>
    <row r="750" spans="1:15" x14ac:dyDescent="0.25">
      <c r="B750" s="1">
        <v>40238</v>
      </c>
      <c r="C750">
        <v>5.4225759</v>
      </c>
      <c r="E750">
        <v>110.6</v>
      </c>
      <c r="G750">
        <v>0.125</v>
      </c>
      <c r="H750">
        <v>89.578999999999994</v>
      </c>
      <c r="J750">
        <v>2</v>
      </c>
      <c r="K750">
        <v>3.7080000000000002</v>
      </c>
      <c r="M750">
        <v>89.92</v>
      </c>
      <c r="N750">
        <v>87.21</v>
      </c>
      <c r="O750">
        <v>1.25</v>
      </c>
    </row>
    <row r="751" spans="1:15" x14ac:dyDescent="0.25">
      <c r="B751" s="1">
        <v>40269</v>
      </c>
      <c r="C751">
        <v>5.4988596999999997</v>
      </c>
      <c r="E751">
        <v>94.3</v>
      </c>
      <c r="G751">
        <v>0.125</v>
      </c>
      <c r="H751">
        <v>89.625</v>
      </c>
      <c r="J751">
        <v>2</v>
      </c>
      <c r="K751">
        <v>3.4350000000000001</v>
      </c>
      <c r="M751">
        <v>89.98</v>
      </c>
      <c r="N751">
        <v>87.24</v>
      </c>
      <c r="O751">
        <v>1.25</v>
      </c>
    </row>
    <row r="752" spans="1:15" x14ac:dyDescent="0.25">
      <c r="B752" s="1">
        <v>40299</v>
      </c>
      <c r="C752">
        <v>5.2297012</v>
      </c>
      <c r="E752">
        <v>100.9</v>
      </c>
      <c r="G752">
        <v>0.125</v>
      </c>
      <c r="H752">
        <v>89.724000000000004</v>
      </c>
      <c r="J752">
        <v>2</v>
      </c>
      <c r="K752">
        <v>2.887</v>
      </c>
      <c r="M752">
        <v>89.7</v>
      </c>
      <c r="N752">
        <v>87.08</v>
      </c>
      <c r="O752">
        <v>1.25</v>
      </c>
    </row>
    <row r="753" spans="1:15" x14ac:dyDescent="0.25">
      <c r="B753" s="1">
        <v>40330</v>
      </c>
      <c r="C753">
        <v>5.1441045000000001</v>
      </c>
      <c r="E753">
        <v>102.3</v>
      </c>
      <c r="G753">
        <v>0.125</v>
      </c>
      <c r="H753">
        <v>89.766999999999996</v>
      </c>
      <c r="J753">
        <v>2</v>
      </c>
      <c r="K753">
        <v>3.1779999999999999</v>
      </c>
      <c r="M753">
        <v>89.96</v>
      </c>
      <c r="N753">
        <v>90.25</v>
      </c>
      <c r="O753">
        <v>1.375</v>
      </c>
    </row>
    <row r="754" spans="1:15" x14ac:dyDescent="0.25">
      <c r="B754" s="1">
        <v>40360</v>
      </c>
      <c r="C754">
        <v>5.2881219000000002</v>
      </c>
      <c r="E754">
        <v>102.7</v>
      </c>
      <c r="G754">
        <v>0.125</v>
      </c>
      <c r="H754">
        <v>89.769000000000005</v>
      </c>
      <c r="J754">
        <v>2.25</v>
      </c>
      <c r="K754">
        <v>3.347</v>
      </c>
      <c r="M754">
        <v>90.14</v>
      </c>
      <c r="N754">
        <v>91.58</v>
      </c>
      <c r="O754">
        <v>1.375</v>
      </c>
    </row>
    <row r="755" spans="1:15" x14ac:dyDescent="0.25">
      <c r="B755" s="1">
        <v>40391</v>
      </c>
      <c r="C755">
        <v>5.0321486000000002</v>
      </c>
      <c r="E755">
        <v>101.6</v>
      </c>
      <c r="G755">
        <v>0.125</v>
      </c>
      <c r="H755">
        <v>89.855000000000004</v>
      </c>
      <c r="J755">
        <v>2.25</v>
      </c>
      <c r="K755">
        <v>3.0150000000000001</v>
      </c>
      <c r="M755">
        <v>90.07</v>
      </c>
      <c r="N755">
        <v>89.31</v>
      </c>
      <c r="O755">
        <v>1.375</v>
      </c>
    </row>
    <row r="756" spans="1:15" x14ac:dyDescent="0.25">
      <c r="B756" s="1">
        <v>40422</v>
      </c>
      <c r="C756">
        <v>5.0542892999999998</v>
      </c>
      <c r="E756">
        <v>109.2</v>
      </c>
      <c r="G756">
        <v>0.125</v>
      </c>
      <c r="H756">
        <v>89.906000000000006</v>
      </c>
      <c r="J756">
        <v>2.25</v>
      </c>
      <c r="K756">
        <v>2.85</v>
      </c>
      <c r="M756">
        <v>90.12</v>
      </c>
      <c r="N756">
        <v>95.48</v>
      </c>
      <c r="O756">
        <v>1.375</v>
      </c>
    </row>
    <row r="757" spans="1:15" x14ac:dyDescent="0.25">
      <c r="B757" s="1">
        <v>40452</v>
      </c>
      <c r="C757">
        <v>5.2847416999999997</v>
      </c>
      <c r="E757">
        <v>101.9</v>
      </c>
      <c r="G757">
        <v>0.125</v>
      </c>
      <c r="H757">
        <v>90.043000000000006</v>
      </c>
      <c r="J757">
        <v>2.25</v>
      </c>
      <c r="K757">
        <v>2.9710000000000001</v>
      </c>
      <c r="M757">
        <v>90.29</v>
      </c>
      <c r="N757">
        <v>90.28</v>
      </c>
      <c r="O757">
        <v>1.5</v>
      </c>
    </row>
    <row r="758" spans="1:15" x14ac:dyDescent="0.25">
      <c r="B758" s="1">
        <v>40483</v>
      </c>
      <c r="C758">
        <v>5.1091826999999999</v>
      </c>
      <c r="E758">
        <v>101.7</v>
      </c>
      <c r="G758">
        <v>0.125</v>
      </c>
      <c r="H758">
        <v>90.16</v>
      </c>
      <c r="J758">
        <v>2.5</v>
      </c>
      <c r="K758">
        <v>2.6989999999999998</v>
      </c>
      <c r="M758">
        <v>90.53</v>
      </c>
      <c r="N758">
        <v>86.38</v>
      </c>
      <c r="O758">
        <v>1.5</v>
      </c>
    </row>
    <row r="759" spans="1:15" x14ac:dyDescent="0.25">
      <c r="B759" s="1">
        <v>40513</v>
      </c>
      <c r="C759">
        <v>4.8768699</v>
      </c>
      <c r="E759">
        <v>103.1</v>
      </c>
      <c r="G759">
        <v>0.125</v>
      </c>
      <c r="H759">
        <v>90.179000000000002</v>
      </c>
      <c r="J759">
        <v>2.5</v>
      </c>
      <c r="K759">
        <v>3.1219999999999999</v>
      </c>
      <c r="M759">
        <v>90.36</v>
      </c>
      <c r="N759">
        <v>93.47</v>
      </c>
      <c r="O759">
        <v>1.625</v>
      </c>
    </row>
    <row r="760" spans="1:15" x14ac:dyDescent="0.25">
      <c r="A760">
        <v>2011</v>
      </c>
      <c r="B760" s="1">
        <v>40544</v>
      </c>
      <c r="C760">
        <v>5.0034187000000001</v>
      </c>
      <c r="E760">
        <v>105.1</v>
      </c>
      <c r="G760">
        <v>0.125</v>
      </c>
      <c r="H760">
        <v>90.372</v>
      </c>
      <c r="J760">
        <v>2.75</v>
      </c>
      <c r="K760">
        <v>3.3839999999999999</v>
      </c>
      <c r="M760">
        <v>90.42</v>
      </c>
      <c r="N760">
        <v>175.24</v>
      </c>
      <c r="O760">
        <v>1.625</v>
      </c>
    </row>
    <row r="761" spans="1:15" x14ac:dyDescent="0.25">
      <c r="B761" s="1">
        <v>40575</v>
      </c>
      <c r="C761">
        <v>4.9718945999999997</v>
      </c>
      <c r="E761">
        <v>101.1</v>
      </c>
      <c r="G761">
        <v>0.125</v>
      </c>
      <c r="H761">
        <v>90.53</v>
      </c>
      <c r="J761">
        <v>2.75</v>
      </c>
      <c r="K761">
        <v>3.875</v>
      </c>
      <c r="M761">
        <v>91.15</v>
      </c>
      <c r="N761">
        <v>124.65</v>
      </c>
      <c r="O761">
        <v>1.625</v>
      </c>
    </row>
    <row r="762" spans="1:15" x14ac:dyDescent="0.25">
      <c r="B762" s="1">
        <v>40603</v>
      </c>
      <c r="C762">
        <v>4.9264181999999996</v>
      </c>
      <c r="E762">
        <v>98.3</v>
      </c>
      <c r="G762">
        <v>0.125</v>
      </c>
      <c r="H762">
        <v>90.667000000000002</v>
      </c>
      <c r="J762">
        <v>3</v>
      </c>
      <c r="K762">
        <v>3.75</v>
      </c>
      <c r="M762">
        <v>91</v>
      </c>
      <c r="N762">
        <v>83.5</v>
      </c>
      <c r="O762">
        <v>1.625</v>
      </c>
    </row>
    <row r="763" spans="1:15" x14ac:dyDescent="0.25">
      <c r="B763" s="1">
        <v>40634</v>
      </c>
      <c r="C763">
        <v>4.9596323</v>
      </c>
      <c r="E763">
        <v>84.1</v>
      </c>
      <c r="G763">
        <v>0.125</v>
      </c>
      <c r="H763">
        <v>90.875</v>
      </c>
      <c r="J763">
        <v>3</v>
      </c>
      <c r="K763">
        <v>3.234</v>
      </c>
      <c r="M763">
        <v>91.18</v>
      </c>
      <c r="N763">
        <v>87.92</v>
      </c>
      <c r="O763">
        <v>1.75</v>
      </c>
    </row>
    <row r="764" spans="1:15" x14ac:dyDescent="0.25">
      <c r="B764" s="1">
        <v>40664</v>
      </c>
      <c r="C764">
        <v>5.0132440000000003</v>
      </c>
      <c r="E764">
        <v>98.4</v>
      </c>
      <c r="G764">
        <v>0.125</v>
      </c>
      <c r="H764">
        <v>91.090999999999994</v>
      </c>
      <c r="J764">
        <v>3</v>
      </c>
      <c r="K764">
        <v>2.875</v>
      </c>
      <c r="M764">
        <v>91.21</v>
      </c>
      <c r="N764">
        <v>90.72</v>
      </c>
      <c r="O764">
        <v>1.75</v>
      </c>
    </row>
    <row r="765" spans="1:15" x14ac:dyDescent="0.25">
      <c r="B765" s="1">
        <v>40695</v>
      </c>
      <c r="C765">
        <v>4.9165869999999998</v>
      </c>
      <c r="E765">
        <v>101.1</v>
      </c>
      <c r="G765">
        <v>0.125</v>
      </c>
      <c r="H765">
        <v>91.191000000000003</v>
      </c>
      <c r="J765">
        <v>3.25</v>
      </c>
      <c r="K765">
        <v>2.9220000000000002</v>
      </c>
      <c r="M765">
        <v>91.33</v>
      </c>
      <c r="N765">
        <v>90.84</v>
      </c>
      <c r="O765">
        <v>1.75</v>
      </c>
    </row>
    <row r="766" spans="1:15" x14ac:dyDescent="0.25">
      <c r="B766" s="1">
        <v>40725</v>
      </c>
      <c r="C766">
        <v>5.0927613999999997</v>
      </c>
      <c r="E766">
        <v>101.1</v>
      </c>
      <c r="G766">
        <v>0.125</v>
      </c>
      <c r="H766">
        <v>91.325999999999993</v>
      </c>
      <c r="J766">
        <v>3.25</v>
      </c>
      <c r="K766">
        <v>2.9430000000000001</v>
      </c>
      <c r="M766">
        <v>91.35</v>
      </c>
      <c r="N766">
        <v>95.44</v>
      </c>
      <c r="O766">
        <v>1.875</v>
      </c>
    </row>
    <row r="767" spans="1:15" x14ac:dyDescent="0.25">
      <c r="B767" s="1">
        <v>40756</v>
      </c>
      <c r="C767">
        <v>5.2700323999999998</v>
      </c>
      <c r="E767">
        <v>102.4</v>
      </c>
      <c r="G767">
        <v>0.125</v>
      </c>
      <c r="H767">
        <v>91.507999999999996</v>
      </c>
      <c r="J767">
        <v>3.25</v>
      </c>
      <c r="K767">
        <v>2.7090000000000001</v>
      </c>
      <c r="M767">
        <v>91.28</v>
      </c>
      <c r="N767">
        <v>99.33</v>
      </c>
      <c r="O767">
        <v>1.875</v>
      </c>
    </row>
    <row r="768" spans="1:15" x14ac:dyDescent="0.25">
      <c r="B768" s="1">
        <v>40787</v>
      </c>
      <c r="C768">
        <v>5.2217136000000002</v>
      </c>
      <c r="E768">
        <v>106.7</v>
      </c>
      <c r="G768">
        <v>0.125</v>
      </c>
      <c r="H768">
        <v>91.57</v>
      </c>
      <c r="J768">
        <v>3.25</v>
      </c>
      <c r="K768">
        <v>2.5019999999999998</v>
      </c>
      <c r="M768">
        <v>91.36</v>
      </c>
      <c r="N768">
        <v>101.62</v>
      </c>
      <c r="O768">
        <v>1.875</v>
      </c>
    </row>
    <row r="769" spans="1:15" x14ac:dyDescent="0.25">
      <c r="B769" s="1">
        <v>40817</v>
      </c>
      <c r="C769">
        <v>5.1876255000000002</v>
      </c>
      <c r="E769">
        <v>103.3</v>
      </c>
      <c r="G769">
        <v>0.125</v>
      </c>
      <c r="H769">
        <v>91.614000000000004</v>
      </c>
      <c r="J769">
        <v>3.25</v>
      </c>
      <c r="K769">
        <v>2.524</v>
      </c>
      <c r="M769">
        <v>91.52</v>
      </c>
      <c r="N769">
        <v>93.34</v>
      </c>
      <c r="O769">
        <v>1.875</v>
      </c>
    </row>
    <row r="770" spans="1:15" x14ac:dyDescent="0.25">
      <c r="B770" s="1">
        <v>40848</v>
      </c>
      <c r="C770">
        <v>5.2312243</v>
      </c>
      <c r="E770">
        <v>99.4</v>
      </c>
      <c r="G770">
        <v>0.125</v>
      </c>
      <c r="H770">
        <v>91.808000000000007</v>
      </c>
      <c r="J770">
        <v>3.25</v>
      </c>
      <c r="K770">
        <v>2.5470000000000002</v>
      </c>
      <c r="M770">
        <v>91.73</v>
      </c>
      <c r="N770">
        <v>94.21</v>
      </c>
      <c r="O770">
        <v>1.875</v>
      </c>
    </row>
    <row r="771" spans="1:15" x14ac:dyDescent="0.25">
      <c r="B771" s="1">
        <v>40878</v>
      </c>
      <c r="C771">
        <v>5.1968357999999997</v>
      </c>
      <c r="E771">
        <v>101.2</v>
      </c>
      <c r="G771">
        <v>0.125</v>
      </c>
      <c r="H771">
        <v>91.96</v>
      </c>
      <c r="J771">
        <v>3.25</v>
      </c>
      <c r="K771">
        <v>2.702</v>
      </c>
      <c r="M771">
        <v>91.91</v>
      </c>
      <c r="N771">
        <v>107.66</v>
      </c>
      <c r="O771">
        <v>1.875</v>
      </c>
    </row>
    <row r="772" spans="1:15" x14ac:dyDescent="0.25">
      <c r="A772">
        <v>2012</v>
      </c>
      <c r="B772" s="1">
        <v>40909</v>
      </c>
      <c r="C772">
        <v>5.0479269999999996</v>
      </c>
      <c r="E772">
        <v>106</v>
      </c>
      <c r="G772">
        <v>0.125</v>
      </c>
      <c r="H772">
        <v>92.234999999999999</v>
      </c>
      <c r="J772">
        <v>3.25</v>
      </c>
      <c r="K772">
        <v>2.9390000000000001</v>
      </c>
      <c r="M772">
        <v>91.83</v>
      </c>
      <c r="N772">
        <v>229.37</v>
      </c>
      <c r="O772">
        <v>1.875</v>
      </c>
    </row>
    <row r="773" spans="1:15" x14ac:dyDescent="0.25">
      <c r="B773" s="1">
        <v>40940</v>
      </c>
      <c r="C773">
        <v>5.1917594999999999</v>
      </c>
      <c r="E773">
        <v>101.7</v>
      </c>
      <c r="G773">
        <v>0.125</v>
      </c>
      <c r="H773">
        <v>92.364000000000004</v>
      </c>
      <c r="J773">
        <v>3.25</v>
      </c>
      <c r="K773">
        <v>3.53</v>
      </c>
      <c r="M773">
        <v>92.01</v>
      </c>
      <c r="N773">
        <v>102.17</v>
      </c>
      <c r="O773">
        <v>1.875</v>
      </c>
    </row>
    <row r="774" spans="1:15" x14ac:dyDescent="0.25">
      <c r="B774" s="1">
        <v>40969</v>
      </c>
      <c r="C774">
        <v>5.1831133999999999</v>
      </c>
      <c r="E774">
        <v>110.6</v>
      </c>
      <c r="G774">
        <v>0.125</v>
      </c>
      <c r="H774">
        <v>92.521000000000001</v>
      </c>
      <c r="J774">
        <v>3.25</v>
      </c>
      <c r="K774">
        <v>3.2280000000000002</v>
      </c>
      <c r="M774">
        <v>92.1</v>
      </c>
      <c r="N774">
        <v>87.55</v>
      </c>
      <c r="O774">
        <v>1.875</v>
      </c>
    </row>
    <row r="775" spans="1:15" x14ac:dyDescent="0.25">
      <c r="B775" s="1">
        <v>41000</v>
      </c>
      <c r="C775">
        <v>4.9948120999999999</v>
      </c>
      <c r="E775">
        <v>94</v>
      </c>
      <c r="G775">
        <v>0.125</v>
      </c>
      <c r="H775">
        <v>92.661000000000001</v>
      </c>
      <c r="J775">
        <v>3.25</v>
      </c>
      <c r="K775">
        <v>3.0550000000000002</v>
      </c>
      <c r="M775">
        <v>92.51</v>
      </c>
      <c r="N775">
        <v>90.9</v>
      </c>
      <c r="O775">
        <v>1.875</v>
      </c>
    </row>
    <row r="776" spans="1:15" x14ac:dyDescent="0.25">
      <c r="B776" s="1">
        <v>41030</v>
      </c>
      <c r="C776">
        <v>5.2003621000000004</v>
      </c>
      <c r="E776">
        <v>101.8</v>
      </c>
      <c r="G776">
        <v>0.125</v>
      </c>
      <c r="H776">
        <v>92.754999999999995</v>
      </c>
      <c r="J776">
        <v>3.25</v>
      </c>
      <c r="K776">
        <v>2.7010000000000001</v>
      </c>
      <c r="M776">
        <v>92.54</v>
      </c>
      <c r="N776">
        <v>89.78</v>
      </c>
      <c r="O776">
        <v>1.875</v>
      </c>
    </row>
    <row r="777" spans="1:15" x14ac:dyDescent="0.25">
      <c r="B777" s="1">
        <v>41061</v>
      </c>
      <c r="C777">
        <v>5.1623351</v>
      </c>
      <c r="E777">
        <v>99.9</v>
      </c>
      <c r="G777">
        <v>0.125</v>
      </c>
      <c r="H777">
        <v>92.85</v>
      </c>
      <c r="J777">
        <v>3.25</v>
      </c>
      <c r="K777">
        <v>2.8090000000000002</v>
      </c>
      <c r="M777">
        <v>92.54</v>
      </c>
      <c r="N777">
        <v>100.34</v>
      </c>
      <c r="O777">
        <v>1.875</v>
      </c>
    </row>
    <row r="778" spans="1:15" x14ac:dyDescent="0.25">
      <c r="B778" s="1">
        <v>41091</v>
      </c>
      <c r="C778">
        <v>5.1822017000000002</v>
      </c>
      <c r="E778">
        <v>102.3</v>
      </c>
      <c r="G778">
        <v>0.125</v>
      </c>
      <c r="H778">
        <v>92.945999999999998</v>
      </c>
      <c r="J778">
        <v>3</v>
      </c>
      <c r="K778">
        <v>2.7130000000000001</v>
      </c>
      <c r="M778">
        <v>92.75</v>
      </c>
      <c r="N778">
        <v>92.69</v>
      </c>
      <c r="O778">
        <v>1.875</v>
      </c>
    </row>
    <row r="779" spans="1:15" x14ac:dyDescent="0.25">
      <c r="B779" s="1">
        <v>41122</v>
      </c>
      <c r="C779">
        <v>5.1570258000000004</v>
      </c>
      <c r="E779">
        <v>99.8</v>
      </c>
      <c r="G779">
        <v>0.125</v>
      </c>
      <c r="H779">
        <v>93.004999999999995</v>
      </c>
      <c r="J779">
        <v>3</v>
      </c>
      <c r="K779">
        <v>2.6179999999999999</v>
      </c>
      <c r="M779">
        <v>93.19</v>
      </c>
      <c r="N779">
        <v>92.77</v>
      </c>
      <c r="O779">
        <v>1.875</v>
      </c>
    </row>
    <row r="780" spans="1:15" x14ac:dyDescent="0.25">
      <c r="B780" s="1">
        <v>41153</v>
      </c>
      <c r="C780">
        <v>5.4883540000000002</v>
      </c>
      <c r="E780">
        <v>100.5</v>
      </c>
      <c r="G780">
        <v>0.125</v>
      </c>
      <c r="H780">
        <v>93.119</v>
      </c>
      <c r="J780">
        <v>3</v>
      </c>
      <c r="K780">
        <v>2.6459999999999999</v>
      </c>
      <c r="M780">
        <v>93.36</v>
      </c>
      <c r="N780">
        <v>106.87</v>
      </c>
      <c r="O780">
        <v>1.875</v>
      </c>
    </row>
    <row r="781" spans="1:15" x14ac:dyDescent="0.25">
      <c r="B781" s="1">
        <v>41183</v>
      </c>
      <c r="C781">
        <v>5.4103414000000001</v>
      </c>
      <c r="E781">
        <v>99.4</v>
      </c>
      <c r="G781">
        <v>0.125</v>
      </c>
      <c r="H781">
        <v>93.344999999999999</v>
      </c>
      <c r="J781">
        <v>2.75</v>
      </c>
      <c r="K781">
        <v>2.5009999999999999</v>
      </c>
      <c r="M781">
        <v>93.54</v>
      </c>
      <c r="N781">
        <v>91.03</v>
      </c>
      <c r="O781">
        <v>1.875</v>
      </c>
    </row>
    <row r="782" spans="1:15" x14ac:dyDescent="0.25">
      <c r="B782" s="1">
        <v>41214</v>
      </c>
      <c r="C782">
        <v>5.2569163000000003</v>
      </c>
      <c r="E782">
        <v>94.1</v>
      </c>
      <c r="G782">
        <v>0.125</v>
      </c>
      <c r="H782">
        <v>93.444999999999993</v>
      </c>
      <c r="J782">
        <v>2.75</v>
      </c>
      <c r="K782">
        <v>2.4609999999999999</v>
      </c>
      <c r="M782">
        <v>93.26</v>
      </c>
      <c r="N782">
        <v>90.68</v>
      </c>
      <c r="O782">
        <v>1.875</v>
      </c>
    </row>
    <row r="783" spans="1:15" x14ac:dyDescent="0.25">
      <c r="B783" s="1">
        <v>41244</v>
      </c>
      <c r="C783">
        <v>5.4324298999999998</v>
      </c>
      <c r="E783">
        <v>96.3</v>
      </c>
      <c r="G783">
        <v>0.125</v>
      </c>
      <c r="H783">
        <v>93.513999999999996</v>
      </c>
      <c r="J783">
        <v>2.75</v>
      </c>
      <c r="K783">
        <v>2.5760000000000001</v>
      </c>
      <c r="M783">
        <v>93.55</v>
      </c>
      <c r="N783">
        <v>110.25</v>
      </c>
      <c r="O783">
        <v>1.875</v>
      </c>
    </row>
    <row r="784" spans="1:15" x14ac:dyDescent="0.25">
      <c r="A784">
        <v>2013</v>
      </c>
      <c r="B784" s="1">
        <v>41275</v>
      </c>
      <c r="C784">
        <v>5.3895828000000003</v>
      </c>
      <c r="E784">
        <v>104.1</v>
      </c>
      <c r="G784">
        <v>0.125</v>
      </c>
      <c r="H784">
        <v>93.703000000000003</v>
      </c>
      <c r="J784">
        <v>2.75</v>
      </c>
      <c r="K784">
        <v>3.359</v>
      </c>
      <c r="M784">
        <v>93.92</v>
      </c>
      <c r="N784">
        <v>138.01</v>
      </c>
      <c r="O784">
        <v>1.875</v>
      </c>
    </row>
    <row r="785" spans="1:15" x14ac:dyDescent="0.25">
      <c r="B785" s="1">
        <v>41306</v>
      </c>
      <c r="C785">
        <v>5.3943979999999998</v>
      </c>
      <c r="E785">
        <v>96.3</v>
      </c>
      <c r="G785">
        <v>0.125</v>
      </c>
      <c r="H785">
        <v>93.805000000000007</v>
      </c>
      <c r="J785">
        <v>2.75</v>
      </c>
      <c r="K785">
        <v>3.8969999999999998</v>
      </c>
      <c r="M785">
        <v>93.97</v>
      </c>
      <c r="N785">
        <v>167.01</v>
      </c>
      <c r="O785">
        <v>1.875</v>
      </c>
    </row>
    <row r="786" spans="1:15" x14ac:dyDescent="0.25">
      <c r="B786" s="1">
        <v>41334</v>
      </c>
      <c r="C786">
        <v>5.6403059999999998</v>
      </c>
      <c r="E786">
        <v>111.1</v>
      </c>
      <c r="G786">
        <v>0.125</v>
      </c>
      <c r="H786">
        <v>93.891000000000005</v>
      </c>
      <c r="J786">
        <v>2.75</v>
      </c>
      <c r="K786">
        <v>3.4239999999999999</v>
      </c>
      <c r="M786">
        <v>93.47</v>
      </c>
      <c r="N786">
        <v>90.04</v>
      </c>
      <c r="O786">
        <v>1.875</v>
      </c>
    </row>
    <row r="787" spans="1:15" x14ac:dyDescent="0.25">
      <c r="B787" s="1">
        <v>41365</v>
      </c>
      <c r="C787">
        <v>5.5889156</v>
      </c>
      <c r="E787">
        <v>95.6</v>
      </c>
      <c r="G787">
        <v>0.125</v>
      </c>
      <c r="H787">
        <v>93.936999999999998</v>
      </c>
      <c r="J787">
        <v>2.75</v>
      </c>
      <c r="K787">
        <v>3.1320000000000001</v>
      </c>
      <c r="M787">
        <v>93.53</v>
      </c>
      <c r="N787">
        <v>92.36</v>
      </c>
      <c r="O787">
        <v>1.875</v>
      </c>
    </row>
    <row r="788" spans="1:15" x14ac:dyDescent="0.25">
      <c r="B788" s="1">
        <v>41395</v>
      </c>
      <c r="C788">
        <v>5.6096067999999999</v>
      </c>
      <c r="E788">
        <v>102.9</v>
      </c>
      <c r="G788">
        <v>0.125</v>
      </c>
      <c r="H788">
        <v>94.046999999999997</v>
      </c>
      <c r="J788">
        <v>2.5</v>
      </c>
      <c r="K788">
        <v>3.0009999999999999</v>
      </c>
      <c r="M788">
        <v>93.64</v>
      </c>
      <c r="N788">
        <v>89.26</v>
      </c>
      <c r="O788">
        <v>1.875</v>
      </c>
    </row>
    <row r="789" spans="1:15" x14ac:dyDescent="0.25">
      <c r="B789" s="1">
        <v>41426</v>
      </c>
      <c r="C789">
        <v>5.6948664999999998</v>
      </c>
      <c r="E789">
        <v>98.4</v>
      </c>
      <c r="G789">
        <v>0.125</v>
      </c>
      <c r="H789">
        <v>94.209000000000003</v>
      </c>
      <c r="J789">
        <v>2.5</v>
      </c>
      <c r="K789">
        <v>3.0459999999999998</v>
      </c>
      <c r="M789">
        <v>93.68</v>
      </c>
      <c r="N789">
        <v>95.47</v>
      </c>
      <c r="O789">
        <v>1.875</v>
      </c>
    </row>
    <row r="790" spans="1:15" x14ac:dyDescent="0.25">
      <c r="B790" s="1">
        <v>41456</v>
      </c>
      <c r="C790">
        <v>5.6355342000000004</v>
      </c>
      <c r="E790">
        <v>105.1</v>
      </c>
      <c r="G790">
        <v>0.125</v>
      </c>
      <c r="H790">
        <v>94.328999999999994</v>
      </c>
      <c r="J790">
        <v>2.5</v>
      </c>
      <c r="K790">
        <v>3.0960000000000001</v>
      </c>
      <c r="M790">
        <v>93.61</v>
      </c>
      <c r="N790">
        <v>91.1</v>
      </c>
      <c r="O790">
        <v>1.875</v>
      </c>
    </row>
    <row r="791" spans="1:15" x14ac:dyDescent="0.25">
      <c r="B791" s="1">
        <v>41487</v>
      </c>
      <c r="C791">
        <v>5.8436366</v>
      </c>
      <c r="E791">
        <v>99.8</v>
      </c>
      <c r="G791">
        <v>0.125</v>
      </c>
      <c r="H791">
        <v>94.430999999999997</v>
      </c>
      <c r="J791">
        <v>2.5</v>
      </c>
      <c r="K791">
        <v>2.9569999999999999</v>
      </c>
      <c r="M791">
        <v>93.56</v>
      </c>
      <c r="N791">
        <v>95.46</v>
      </c>
      <c r="O791">
        <v>1.875</v>
      </c>
    </row>
    <row r="792" spans="1:15" x14ac:dyDescent="0.25">
      <c r="B792" s="1">
        <v>41518</v>
      </c>
      <c r="C792">
        <v>5.7064859999999999</v>
      </c>
      <c r="E792">
        <v>106.8</v>
      </c>
      <c r="G792">
        <v>0.125</v>
      </c>
      <c r="H792">
        <v>94.543000000000006</v>
      </c>
      <c r="J792">
        <v>2.5</v>
      </c>
      <c r="K792">
        <v>2.702</v>
      </c>
      <c r="M792">
        <v>93.85</v>
      </c>
      <c r="N792">
        <v>99.7</v>
      </c>
      <c r="O792">
        <v>1.875</v>
      </c>
    </row>
    <row r="793" spans="1:15" x14ac:dyDescent="0.25">
      <c r="B793" s="1">
        <v>41548</v>
      </c>
      <c r="C793">
        <v>5.8230943000000002</v>
      </c>
      <c r="E793">
        <v>106.3</v>
      </c>
      <c r="G793">
        <v>0.125</v>
      </c>
      <c r="H793">
        <v>94.703000000000003</v>
      </c>
      <c r="J793">
        <v>2.5</v>
      </c>
      <c r="K793">
        <v>2.698</v>
      </c>
      <c r="M793">
        <v>93.54</v>
      </c>
      <c r="N793">
        <v>94.31</v>
      </c>
      <c r="O793">
        <v>1.875</v>
      </c>
    </row>
    <row r="794" spans="1:15" x14ac:dyDescent="0.25">
      <c r="B794" s="1">
        <v>41579</v>
      </c>
      <c r="C794">
        <v>5.796576</v>
      </c>
      <c r="E794">
        <v>100.5</v>
      </c>
      <c r="G794">
        <v>0.125</v>
      </c>
      <c r="H794">
        <v>94.86</v>
      </c>
      <c r="J794">
        <v>2.5</v>
      </c>
      <c r="K794">
        <v>2.6150000000000002</v>
      </c>
      <c r="M794">
        <v>93.75</v>
      </c>
      <c r="N794">
        <v>96.12</v>
      </c>
      <c r="O794">
        <v>1.875</v>
      </c>
    </row>
    <row r="795" spans="1:15" x14ac:dyDescent="0.25">
      <c r="B795" s="1">
        <v>41609</v>
      </c>
      <c r="C795">
        <v>5.9007398999999996</v>
      </c>
      <c r="E795">
        <v>104.2</v>
      </c>
      <c r="G795">
        <v>0.125</v>
      </c>
      <c r="H795">
        <v>94.960999999999999</v>
      </c>
      <c r="J795">
        <v>2.5</v>
      </c>
      <c r="K795">
        <v>2.9390000000000001</v>
      </c>
      <c r="M795">
        <v>93.99</v>
      </c>
      <c r="N795">
        <v>101.68</v>
      </c>
      <c r="O795">
        <v>1.875</v>
      </c>
    </row>
    <row r="796" spans="1:15" x14ac:dyDescent="0.25">
      <c r="A796">
        <v>2014</v>
      </c>
      <c r="B796" s="1">
        <v>41640</v>
      </c>
      <c r="C796">
        <v>5.9471210000000001</v>
      </c>
      <c r="E796">
        <v>111.3</v>
      </c>
      <c r="G796">
        <v>0.125</v>
      </c>
      <c r="H796">
        <v>95.063999999999993</v>
      </c>
      <c r="J796">
        <v>2.5</v>
      </c>
      <c r="K796">
        <v>3.06</v>
      </c>
      <c r="M796">
        <v>94.27</v>
      </c>
      <c r="N796">
        <v>195.24</v>
      </c>
      <c r="O796">
        <v>1.875</v>
      </c>
    </row>
    <row r="797" spans="1:15" x14ac:dyDescent="0.25">
      <c r="B797" s="1">
        <v>41671</v>
      </c>
      <c r="C797">
        <v>5.8762061000000001</v>
      </c>
      <c r="E797">
        <v>103.1</v>
      </c>
      <c r="G797">
        <v>0.125</v>
      </c>
      <c r="H797">
        <v>95.108999999999995</v>
      </c>
      <c r="J797">
        <v>2.5</v>
      </c>
      <c r="K797">
        <v>3.6320000000000001</v>
      </c>
      <c r="M797">
        <v>94.49</v>
      </c>
      <c r="N797">
        <v>107.69</v>
      </c>
      <c r="O797">
        <v>1.875</v>
      </c>
    </row>
    <row r="798" spans="1:15" x14ac:dyDescent="0.25">
      <c r="B798" s="1">
        <v>41699</v>
      </c>
      <c r="C798">
        <v>5.8749359999999999</v>
      </c>
      <c r="E798">
        <v>117.6</v>
      </c>
      <c r="G798">
        <v>0.125</v>
      </c>
      <c r="H798">
        <v>95.25</v>
      </c>
      <c r="J798">
        <v>2.5</v>
      </c>
      <c r="K798">
        <v>3.452</v>
      </c>
      <c r="M798">
        <v>94.99</v>
      </c>
      <c r="N798">
        <v>88.91</v>
      </c>
      <c r="O798">
        <v>1.875</v>
      </c>
    </row>
    <row r="799" spans="1:15" x14ac:dyDescent="0.25">
      <c r="B799" s="1">
        <v>41730</v>
      </c>
      <c r="C799">
        <v>5.8043545999999999</v>
      </c>
      <c r="E799">
        <v>98.6</v>
      </c>
      <c r="G799">
        <v>0.125</v>
      </c>
      <c r="H799">
        <v>95.412999999999997</v>
      </c>
      <c r="J799">
        <v>2.5</v>
      </c>
      <c r="K799">
        <v>3.4820000000000002</v>
      </c>
      <c r="M799">
        <v>95.1</v>
      </c>
      <c r="N799">
        <v>90.07</v>
      </c>
      <c r="O799">
        <v>1.875</v>
      </c>
    </row>
    <row r="800" spans="1:15" x14ac:dyDescent="0.25">
      <c r="B800" s="1">
        <v>41760</v>
      </c>
      <c r="C800">
        <v>5.9297057999999998</v>
      </c>
      <c r="E800">
        <v>104</v>
      </c>
      <c r="G800">
        <v>0.125</v>
      </c>
      <c r="H800">
        <v>95.573999999999998</v>
      </c>
      <c r="J800">
        <v>2.5</v>
      </c>
      <c r="K800">
        <v>3.149</v>
      </c>
      <c r="M800">
        <v>95.19</v>
      </c>
      <c r="N800">
        <v>94.23</v>
      </c>
      <c r="O800">
        <v>1.875</v>
      </c>
    </row>
    <row r="801" spans="1:15" x14ac:dyDescent="0.25">
      <c r="B801" s="1">
        <v>41791</v>
      </c>
      <c r="C801">
        <v>6.0483158000000001</v>
      </c>
      <c r="E801">
        <v>102.3</v>
      </c>
      <c r="G801">
        <v>0.125</v>
      </c>
      <c r="H801">
        <v>95.682000000000002</v>
      </c>
      <c r="J801">
        <v>2.5</v>
      </c>
      <c r="K801">
        <v>3.1859999999999999</v>
      </c>
      <c r="M801">
        <v>95.17</v>
      </c>
      <c r="N801">
        <v>89.39</v>
      </c>
      <c r="O801">
        <v>1.875</v>
      </c>
    </row>
    <row r="802" spans="1:15" x14ac:dyDescent="0.25">
      <c r="B802" s="1">
        <v>41821</v>
      </c>
      <c r="C802">
        <v>6.1718697999999996</v>
      </c>
      <c r="E802">
        <v>104.4</v>
      </c>
      <c r="G802">
        <v>0.125</v>
      </c>
      <c r="H802">
        <v>95.847999999999999</v>
      </c>
      <c r="J802">
        <v>2.5</v>
      </c>
      <c r="K802">
        <v>2.9670000000000001</v>
      </c>
      <c r="M802">
        <v>95.21</v>
      </c>
      <c r="N802">
        <v>99.14</v>
      </c>
      <c r="O802">
        <v>1.875</v>
      </c>
    </row>
    <row r="803" spans="1:15" x14ac:dyDescent="0.25">
      <c r="B803" s="1">
        <v>41852</v>
      </c>
      <c r="C803">
        <v>6.1004562</v>
      </c>
      <c r="E803">
        <v>99.9</v>
      </c>
      <c r="G803">
        <v>0.125</v>
      </c>
      <c r="H803">
        <v>95.885000000000005</v>
      </c>
      <c r="J803">
        <v>2.25</v>
      </c>
      <c r="K803">
        <v>2.8620000000000001</v>
      </c>
      <c r="M803">
        <v>95.38</v>
      </c>
      <c r="N803">
        <v>98.71</v>
      </c>
      <c r="O803">
        <v>1.875</v>
      </c>
    </row>
    <row r="804" spans="1:15" x14ac:dyDescent="0.25">
      <c r="B804" s="1">
        <v>41883</v>
      </c>
      <c r="C804">
        <v>6.2370495999999997</v>
      </c>
      <c r="E804">
        <v>109.2</v>
      </c>
      <c r="G804">
        <v>0.125</v>
      </c>
      <c r="H804">
        <v>96.013000000000005</v>
      </c>
      <c r="J804">
        <v>2.25</v>
      </c>
      <c r="K804">
        <v>2.7469999999999999</v>
      </c>
      <c r="M804">
        <v>95.34</v>
      </c>
      <c r="N804">
        <v>93.76</v>
      </c>
      <c r="O804">
        <v>1.875</v>
      </c>
    </row>
    <row r="805" spans="1:15" x14ac:dyDescent="0.25">
      <c r="B805" s="1">
        <v>41913</v>
      </c>
      <c r="C805">
        <v>6.3574295999999997</v>
      </c>
      <c r="E805">
        <v>105.3</v>
      </c>
      <c r="G805">
        <v>0.125</v>
      </c>
      <c r="H805">
        <v>96.096000000000004</v>
      </c>
      <c r="J805">
        <v>2</v>
      </c>
      <c r="K805">
        <v>2.8340000000000001</v>
      </c>
      <c r="M805">
        <v>95.21</v>
      </c>
      <c r="N805">
        <v>88.13</v>
      </c>
      <c r="O805">
        <v>1.875</v>
      </c>
    </row>
    <row r="806" spans="1:15" x14ac:dyDescent="0.25">
      <c r="B806" s="1">
        <v>41944</v>
      </c>
      <c r="C806">
        <v>6.2971747000000002</v>
      </c>
      <c r="E806">
        <v>99.7</v>
      </c>
      <c r="G806">
        <v>0.125</v>
      </c>
      <c r="H806">
        <v>96.180999999999997</v>
      </c>
      <c r="J806">
        <v>2</v>
      </c>
      <c r="K806">
        <v>2.7349999999999999</v>
      </c>
      <c r="M806">
        <v>94.71</v>
      </c>
      <c r="N806">
        <v>93.79</v>
      </c>
      <c r="O806">
        <v>1.875</v>
      </c>
    </row>
    <row r="807" spans="1:15" x14ac:dyDescent="0.25">
      <c r="B807" s="1">
        <v>41974</v>
      </c>
      <c r="C807">
        <v>6.1060409</v>
      </c>
      <c r="E807">
        <v>106.6</v>
      </c>
      <c r="G807">
        <v>0.125</v>
      </c>
      <c r="H807">
        <v>96.248999999999995</v>
      </c>
      <c r="J807">
        <v>2</v>
      </c>
      <c r="K807">
        <v>2.9020000000000001</v>
      </c>
      <c r="M807">
        <v>94.62</v>
      </c>
      <c r="N807">
        <v>94.5</v>
      </c>
      <c r="O807">
        <v>1.875</v>
      </c>
    </row>
    <row r="808" spans="1:15" x14ac:dyDescent="0.25">
      <c r="A808">
        <v>2015</v>
      </c>
      <c r="B808" s="1">
        <v>42005</v>
      </c>
      <c r="C808">
        <v>6.3517402000000001</v>
      </c>
      <c r="E808">
        <v>109.9</v>
      </c>
      <c r="G808">
        <v>0.125</v>
      </c>
      <c r="H808">
        <v>96.213999999999999</v>
      </c>
      <c r="J808">
        <v>2</v>
      </c>
      <c r="K808">
        <v>3.6850000000000001</v>
      </c>
      <c r="M808">
        <v>93.9</v>
      </c>
      <c r="N808">
        <v>111.5</v>
      </c>
      <c r="O808">
        <v>1.875</v>
      </c>
    </row>
    <row r="809" spans="1:15" x14ac:dyDescent="0.25">
      <c r="B809" s="1">
        <v>42036</v>
      </c>
      <c r="C809">
        <v>6.1530322999999996</v>
      </c>
      <c r="E809">
        <v>101</v>
      </c>
      <c r="G809">
        <v>0.125</v>
      </c>
      <c r="H809">
        <v>96.323999999999998</v>
      </c>
      <c r="J809">
        <v>2</v>
      </c>
      <c r="K809">
        <v>4.4470000000000001</v>
      </c>
      <c r="M809">
        <v>93.79</v>
      </c>
      <c r="N809">
        <v>220.54</v>
      </c>
      <c r="O809">
        <v>1.875</v>
      </c>
    </row>
    <row r="810" spans="1:15" x14ac:dyDescent="0.25">
      <c r="B810" s="1">
        <v>42064</v>
      </c>
      <c r="C810">
        <v>6.1030897</v>
      </c>
      <c r="E810">
        <v>114.2</v>
      </c>
      <c r="G810">
        <v>0.125</v>
      </c>
      <c r="H810">
        <v>96.47</v>
      </c>
      <c r="J810">
        <v>1.75</v>
      </c>
      <c r="K810">
        <v>3.9430000000000001</v>
      </c>
      <c r="M810">
        <v>94.42</v>
      </c>
      <c r="N810">
        <v>87.3</v>
      </c>
      <c r="O810">
        <v>1.875</v>
      </c>
    </row>
    <row r="811" spans="1:15" x14ac:dyDescent="0.25">
      <c r="B811" s="1">
        <v>42095</v>
      </c>
      <c r="C811">
        <v>6.1121378999999996</v>
      </c>
      <c r="E811">
        <v>97.3</v>
      </c>
      <c r="G811">
        <v>0.125</v>
      </c>
      <c r="H811">
        <v>96.647999999999996</v>
      </c>
      <c r="J811">
        <v>1.75</v>
      </c>
      <c r="K811">
        <v>3.823</v>
      </c>
      <c r="M811">
        <v>94.26</v>
      </c>
      <c r="N811">
        <v>93</v>
      </c>
      <c r="O811">
        <v>1.875</v>
      </c>
    </row>
    <row r="812" spans="1:15" x14ac:dyDescent="0.25">
      <c r="B812" s="1">
        <v>42125</v>
      </c>
      <c r="C812">
        <v>5.9306691999999996</v>
      </c>
      <c r="E812">
        <v>102</v>
      </c>
      <c r="G812">
        <v>0.125</v>
      </c>
      <c r="H812">
        <v>96.766000000000005</v>
      </c>
      <c r="J812">
        <v>1.75</v>
      </c>
      <c r="K812">
        <v>3.69</v>
      </c>
      <c r="M812">
        <v>94.38</v>
      </c>
      <c r="N812">
        <v>94.91</v>
      </c>
      <c r="O812">
        <v>1.875</v>
      </c>
    </row>
    <row r="813" spans="1:15" x14ac:dyDescent="0.25">
      <c r="B813" s="1">
        <v>42156</v>
      </c>
      <c r="C813">
        <v>6.0075152000000003</v>
      </c>
      <c r="E813">
        <v>104.7</v>
      </c>
      <c r="G813">
        <v>0.125</v>
      </c>
      <c r="H813">
        <v>96.882000000000005</v>
      </c>
      <c r="J813">
        <v>1.5</v>
      </c>
      <c r="K813">
        <v>3.7669999999999999</v>
      </c>
      <c r="M813">
        <v>94.46</v>
      </c>
      <c r="N813">
        <v>96.32</v>
      </c>
      <c r="O813">
        <v>1.875</v>
      </c>
    </row>
    <row r="814" spans="1:15" x14ac:dyDescent="0.25">
      <c r="B814" s="1">
        <v>42186</v>
      </c>
      <c r="C814">
        <v>6.2743243</v>
      </c>
      <c r="E814">
        <v>105.1</v>
      </c>
      <c r="G814">
        <v>0.125</v>
      </c>
      <c r="H814">
        <v>96.977999999999994</v>
      </c>
      <c r="J814">
        <v>1.5</v>
      </c>
      <c r="K814">
        <v>3.5750000000000002</v>
      </c>
      <c r="M814">
        <v>94.44</v>
      </c>
      <c r="N814">
        <v>111.78</v>
      </c>
      <c r="O814">
        <v>1.875</v>
      </c>
    </row>
    <row r="815" spans="1:15" x14ac:dyDescent="0.25">
      <c r="B815" s="1">
        <v>42217</v>
      </c>
      <c r="C815">
        <v>6.0872685000000004</v>
      </c>
      <c r="E815">
        <v>98.5</v>
      </c>
      <c r="G815">
        <v>0.125</v>
      </c>
      <c r="H815">
        <v>97.055999999999997</v>
      </c>
      <c r="J815">
        <v>1.5</v>
      </c>
      <c r="K815">
        <v>3.3479999999999999</v>
      </c>
      <c r="M815">
        <v>94.47</v>
      </c>
      <c r="N815">
        <v>106.42</v>
      </c>
      <c r="O815">
        <v>1.875</v>
      </c>
    </row>
    <row r="816" spans="1:15" x14ac:dyDescent="0.25">
      <c r="B816" s="1">
        <v>42248</v>
      </c>
      <c r="C816">
        <v>6.1746632999999997</v>
      </c>
      <c r="E816">
        <v>108.8</v>
      </c>
      <c r="G816">
        <v>0.125</v>
      </c>
      <c r="H816">
        <v>97.195999999999998</v>
      </c>
      <c r="J816">
        <v>1.5</v>
      </c>
      <c r="K816">
        <v>3.1240000000000001</v>
      </c>
      <c r="M816">
        <v>94.61</v>
      </c>
      <c r="N816">
        <v>101.95</v>
      </c>
      <c r="O816">
        <v>1.75</v>
      </c>
    </row>
    <row r="817" spans="1:15" x14ac:dyDescent="0.25">
      <c r="B817" s="1">
        <v>42278</v>
      </c>
      <c r="C817">
        <v>5.9125394</v>
      </c>
      <c r="E817">
        <v>107.8</v>
      </c>
      <c r="G817">
        <v>0.125</v>
      </c>
      <c r="H817">
        <v>97.227999999999994</v>
      </c>
      <c r="J817">
        <v>1.5</v>
      </c>
      <c r="K817">
        <v>3.008</v>
      </c>
      <c r="M817">
        <v>94.86</v>
      </c>
      <c r="N817">
        <v>95.69</v>
      </c>
      <c r="O817">
        <v>1.75</v>
      </c>
    </row>
    <row r="818" spans="1:15" x14ac:dyDescent="0.25">
      <c r="B818" s="1">
        <v>42309</v>
      </c>
      <c r="C818">
        <v>5.8508940000000003</v>
      </c>
      <c r="E818">
        <v>102.1</v>
      </c>
      <c r="G818">
        <v>0.125</v>
      </c>
      <c r="H818">
        <v>97.331999999999994</v>
      </c>
      <c r="J818">
        <v>1.5</v>
      </c>
      <c r="K818">
        <v>2.99</v>
      </c>
      <c r="M818">
        <v>94.65</v>
      </c>
      <c r="N818">
        <v>100.19</v>
      </c>
      <c r="O818">
        <v>1.75</v>
      </c>
    </row>
    <row r="819" spans="1:15" x14ac:dyDescent="0.25">
      <c r="B819" s="1">
        <v>42339</v>
      </c>
      <c r="C819">
        <v>5.7412557</v>
      </c>
      <c r="E819">
        <v>106.4</v>
      </c>
      <c r="G819">
        <v>0.375</v>
      </c>
      <c r="H819">
        <v>97.396000000000001</v>
      </c>
      <c r="J819">
        <v>1.5</v>
      </c>
      <c r="K819">
        <v>3.1779999999999999</v>
      </c>
      <c r="M819">
        <v>94.57</v>
      </c>
      <c r="N819">
        <v>103.1</v>
      </c>
      <c r="O819">
        <v>1.625</v>
      </c>
    </row>
    <row r="820" spans="1:15" x14ac:dyDescent="0.25">
      <c r="A820">
        <v>2016</v>
      </c>
      <c r="B820" s="1">
        <v>42370</v>
      </c>
      <c r="C820">
        <v>6.0412705000000004</v>
      </c>
      <c r="E820">
        <v>107.3</v>
      </c>
      <c r="G820">
        <v>0.375</v>
      </c>
      <c r="H820">
        <v>97.566999999999993</v>
      </c>
      <c r="J820">
        <v>1.5</v>
      </c>
      <c r="K820">
        <v>3.6560000000000001</v>
      </c>
      <c r="M820">
        <v>94.55</v>
      </c>
      <c r="N820">
        <v>180.44</v>
      </c>
      <c r="O820">
        <v>1.625</v>
      </c>
    </row>
    <row r="821" spans="1:15" x14ac:dyDescent="0.25">
      <c r="B821" s="1">
        <v>42401</v>
      </c>
      <c r="C821">
        <v>5.6940600000000003</v>
      </c>
      <c r="E821">
        <v>102.7</v>
      </c>
      <c r="G821">
        <v>0.375</v>
      </c>
      <c r="H821">
        <v>97.736000000000004</v>
      </c>
      <c r="J821">
        <v>1.5</v>
      </c>
      <c r="K821">
        <v>4.8029999999999999</v>
      </c>
      <c r="M821">
        <v>94.8</v>
      </c>
      <c r="N821">
        <v>160.49</v>
      </c>
      <c r="O821">
        <v>1.625</v>
      </c>
    </row>
    <row r="822" spans="1:15" x14ac:dyDescent="0.25">
      <c r="B822" s="1">
        <v>42430</v>
      </c>
      <c r="C822">
        <v>5.6530358999999999</v>
      </c>
      <c r="E822">
        <v>115.6</v>
      </c>
      <c r="G822">
        <v>0.375</v>
      </c>
      <c r="H822">
        <v>97.876000000000005</v>
      </c>
      <c r="J822">
        <v>1.5</v>
      </c>
      <c r="K822">
        <v>4.2130000000000001</v>
      </c>
      <c r="M822">
        <v>95.06</v>
      </c>
      <c r="N822">
        <v>91.62</v>
      </c>
      <c r="O822">
        <v>1.5</v>
      </c>
    </row>
    <row r="823" spans="1:15" x14ac:dyDescent="0.25">
      <c r="B823" s="1">
        <v>42461</v>
      </c>
      <c r="C823">
        <v>5.6447006999999996</v>
      </c>
      <c r="E823">
        <v>97</v>
      </c>
      <c r="G823">
        <v>0.375</v>
      </c>
      <c r="H823">
        <v>98.117000000000004</v>
      </c>
      <c r="J823">
        <v>1.5</v>
      </c>
      <c r="K823">
        <v>3.895</v>
      </c>
      <c r="M823">
        <v>95.3</v>
      </c>
      <c r="N823">
        <v>97.71</v>
      </c>
      <c r="O823">
        <v>1.5</v>
      </c>
    </row>
    <row r="824" spans="1:15" x14ac:dyDescent="0.25">
      <c r="B824" s="1">
        <v>42491</v>
      </c>
      <c r="C824">
        <v>5.7210782</v>
      </c>
      <c r="E824">
        <v>105.1</v>
      </c>
      <c r="G824">
        <v>0.375</v>
      </c>
      <c r="H824">
        <v>98.284000000000006</v>
      </c>
      <c r="J824">
        <v>1.5</v>
      </c>
      <c r="K824">
        <v>3.601</v>
      </c>
      <c r="M824">
        <v>95.42</v>
      </c>
      <c r="N824">
        <v>100.07</v>
      </c>
      <c r="O824">
        <v>1.5</v>
      </c>
    </row>
    <row r="825" spans="1:15" x14ac:dyDescent="0.25">
      <c r="B825" s="1">
        <v>42522</v>
      </c>
      <c r="C825">
        <v>5.6951280000000004</v>
      </c>
      <c r="E825">
        <v>104.4</v>
      </c>
      <c r="G825">
        <v>0.375</v>
      </c>
      <c r="H825">
        <v>98.385999999999996</v>
      </c>
      <c r="J825">
        <v>1.25</v>
      </c>
      <c r="K825">
        <v>3.5859999999999999</v>
      </c>
      <c r="M825">
        <v>95.36</v>
      </c>
      <c r="N825">
        <v>97</v>
      </c>
      <c r="O825">
        <v>1.5</v>
      </c>
    </row>
    <row r="826" spans="1:15" x14ac:dyDescent="0.25">
      <c r="B826" s="1">
        <v>42552</v>
      </c>
      <c r="C826">
        <v>5.6934385000000001</v>
      </c>
      <c r="E826">
        <v>103.5</v>
      </c>
      <c r="G826">
        <v>0.375</v>
      </c>
      <c r="H826">
        <v>98.528999999999996</v>
      </c>
      <c r="J826">
        <v>1.25</v>
      </c>
      <c r="K826">
        <v>3.4830000000000001</v>
      </c>
      <c r="M826">
        <v>95.4</v>
      </c>
      <c r="N826">
        <v>106.73</v>
      </c>
      <c r="O826">
        <v>1.375</v>
      </c>
    </row>
    <row r="827" spans="1:15" x14ac:dyDescent="0.25">
      <c r="B827" s="1">
        <v>42583</v>
      </c>
      <c r="C827">
        <v>5.6149649000000004</v>
      </c>
      <c r="E827">
        <v>104.9</v>
      </c>
      <c r="G827">
        <v>0.375</v>
      </c>
      <c r="H827">
        <v>98.703000000000003</v>
      </c>
      <c r="J827">
        <v>1.25</v>
      </c>
      <c r="K827">
        <v>3.5630000000000002</v>
      </c>
      <c r="M827">
        <v>95.29</v>
      </c>
      <c r="N827">
        <v>98.87</v>
      </c>
      <c r="O827">
        <v>1.375</v>
      </c>
    </row>
    <row r="828" spans="1:15" x14ac:dyDescent="0.25">
      <c r="B828" s="1">
        <v>42614</v>
      </c>
      <c r="C828">
        <v>5.6655294999999999</v>
      </c>
      <c r="E828">
        <v>110</v>
      </c>
      <c r="G828">
        <v>0.375</v>
      </c>
      <c r="H828">
        <v>98.834000000000003</v>
      </c>
      <c r="J828">
        <v>1.25</v>
      </c>
      <c r="K828">
        <v>3.5289999999999999</v>
      </c>
      <c r="M828">
        <v>95.44</v>
      </c>
      <c r="N828">
        <v>96.48</v>
      </c>
      <c r="O828">
        <v>1.375</v>
      </c>
    </row>
    <row r="829" spans="1:15" x14ac:dyDescent="0.25">
      <c r="B829" s="1">
        <v>42644</v>
      </c>
      <c r="C829">
        <v>5.5974262000000001</v>
      </c>
      <c r="E829">
        <v>106.5</v>
      </c>
      <c r="G829">
        <v>0.375</v>
      </c>
      <c r="H829">
        <v>98.960999999999999</v>
      </c>
      <c r="J829">
        <v>1.25</v>
      </c>
      <c r="K829">
        <v>3.2989999999999999</v>
      </c>
      <c r="M829">
        <v>95.86</v>
      </c>
      <c r="N829">
        <v>91.33</v>
      </c>
      <c r="O829">
        <v>1.375</v>
      </c>
    </row>
    <row r="830" spans="1:15" x14ac:dyDescent="0.25">
      <c r="B830" s="1">
        <v>42675</v>
      </c>
      <c r="C830">
        <v>5.7677594000000001</v>
      </c>
      <c r="E830">
        <v>107</v>
      </c>
      <c r="G830">
        <v>0.375</v>
      </c>
      <c r="H830">
        <v>99.004999999999995</v>
      </c>
      <c r="J830">
        <v>1.25</v>
      </c>
      <c r="K830">
        <v>3.06</v>
      </c>
      <c r="M830">
        <v>95.97</v>
      </c>
      <c r="N830">
        <v>92.29</v>
      </c>
      <c r="O830">
        <v>1.375</v>
      </c>
    </row>
    <row r="831" spans="1:15" x14ac:dyDescent="0.25">
      <c r="B831" s="1">
        <v>42705</v>
      </c>
      <c r="C831">
        <v>5.8368510000000002</v>
      </c>
      <c r="E831">
        <v>107.6</v>
      </c>
      <c r="G831">
        <v>0.625</v>
      </c>
      <c r="H831">
        <v>99.12</v>
      </c>
      <c r="J831">
        <v>1.25</v>
      </c>
      <c r="K831">
        <v>3.1459999999999999</v>
      </c>
      <c r="M831">
        <v>95.95</v>
      </c>
      <c r="N831">
        <v>97.93</v>
      </c>
      <c r="O831">
        <v>1.375</v>
      </c>
    </row>
    <row r="832" spans="1:15" x14ac:dyDescent="0.25">
      <c r="A832">
        <v>2017</v>
      </c>
      <c r="B832" s="1">
        <v>42736</v>
      </c>
      <c r="C832">
        <v>5.6838549</v>
      </c>
      <c r="E832">
        <v>111.8</v>
      </c>
      <c r="G832">
        <v>0.625</v>
      </c>
      <c r="H832">
        <v>99.385000000000005</v>
      </c>
      <c r="J832">
        <v>1.25</v>
      </c>
      <c r="K832">
        <v>3.714</v>
      </c>
      <c r="M832">
        <v>95.74</v>
      </c>
      <c r="N832">
        <v>211.16</v>
      </c>
      <c r="O832">
        <v>1.375</v>
      </c>
    </row>
    <row r="833" spans="1:17" x14ac:dyDescent="0.25">
      <c r="B833" s="1">
        <v>42767</v>
      </c>
      <c r="C833">
        <v>5.8927927000000002</v>
      </c>
      <c r="E833">
        <v>104.9</v>
      </c>
      <c r="G833">
        <v>0.625</v>
      </c>
      <c r="H833">
        <v>99.561000000000007</v>
      </c>
      <c r="J833">
        <v>1.25</v>
      </c>
      <c r="K833">
        <v>4.8470000000000004</v>
      </c>
      <c r="M833">
        <v>96.11</v>
      </c>
      <c r="N833">
        <v>108.72</v>
      </c>
      <c r="O833">
        <v>1.375</v>
      </c>
    </row>
    <row r="834" spans="1:17" x14ac:dyDescent="0.25">
      <c r="B834" s="1">
        <v>42795</v>
      </c>
      <c r="C834">
        <v>5.8451314999999999</v>
      </c>
      <c r="E834">
        <v>118.9</v>
      </c>
      <c r="G834">
        <v>0.875</v>
      </c>
      <c r="H834">
        <v>99.519000000000005</v>
      </c>
      <c r="J834">
        <v>1.25</v>
      </c>
      <c r="K834">
        <v>4.07</v>
      </c>
      <c r="M834">
        <v>95.99</v>
      </c>
      <c r="N834">
        <v>88.63</v>
      </c>
      <c r="O834">
        <v>1.375</v>
      </c>
    </row>
    <row r="835" spans="1:17" x14ac:dyDescent="0.25">
      <c r="B835" s="1">
        <v>42826</v>
      </c>
      <c r="C835">
        <v>5.6077769000000002</v>
      </c>
      <c r="E835">
        <v>100.2</v>
      </c>
      <c r="G835">
        <v>0.875</v>
      </c>
      <c r="H835">
        <v>99.722999999999999</v>
      </c>
      <c r="J835">
        <v>1.25</v>
      </c>
      <c r="K835">
        <v>4.1379999999999999</v>
      </c>
      <c r="M835">
        <v>96.09</v>
      </c>
      <c r="N835">
        <v>101.3</v>
      </c>
      <c r="O835">
        <v>1.375</v>
      </c>
    </row>
    <row r="836" spans="1:17" x14ac:dyDescent="0.25">
      <c r="B836" s="1">
        <v>42856</v>
      </c>
      <c r="C836">
        <v>5.5465268999999999</v>
      </c>
      <c r="E836">
        <v>108.2</v>
      </c>
      <c r="G836">
        <v>0.875</v>
      </c>
      <c r="H836">
        <v>99.802999999999997</v>
      </c>
      <c r="J836">
        <v>1.25</v>
      </c>
      <c r="K836">
        <v>3.5249999999999999</v>
      </c>
      <c r="M836">
        <v>96.16</v>
      </c>
      <c r="N836">
        <v>109.92</v>
      </c>
      <c r="O836">
        <v>1.375</v>
      </c>
    </row>
    <row r="837" spans="1:17" x14ac:dyDescent="0.25">
      <c r="B837" s="1">
        <v>42887</v>
      </c>
      <c r="C837">
        <v>5.6225433000000002</v>
      </c>
      <c r="E837">
        <v>107.2</v>
      </c>
      <c r="G837">
        <v>1.125</v>
      </c>
      <c r="H837">
        <v>99.936999999999998</v>
      </c>
      <c r="J837">
        <v>1.25</v>
      </c>
      <c r="K837">
        <v>3.7440000000000002</v>
      </c>
      <c r="M837">
        <v>96.24</v>
      </c>
      <c r="N837">
        <v>91.31</v>
      </c>
      <c r="O837">
        <v>1.375</v>
      </c>
      <c r="Q837">
        <v>4.3</v>
      </c>
    </row>
    <row r="838" spans="1:17" x14ac:dyDescent="0.25">
      <c r="B838" s="1">
        <v>42917</v>
      </c>
      <c r="C838">
        <v>5.6055828999999999</v>
      </c>
      <c r="E838">
        <v>105.6</v>
      </c>
      <c r="G838">
        <v>1.125</v>
      </c>
      <c r="H838">
        <v>100.01</v>
      </c>
      <c r="J838">
        <v>1.25</v>
      </c>
      <c r="K838">
        <v>3.3730000000000002</v>
      </c>
      <c r="M838">
        <v>96.24</v>
      </c>
      <c r="N838">
        <v>116.19</v>
      </c>
      <c r="O838">
        <v>1.375</v>
      </c>
    </row>
    <row r="839" spans="1:17" x14ac:dyDescent="0.25">
      <c r="B839" s="1">
        <v>42948</v>
      </c>
      <c r="C839">
        <v>5.5298968000000004</v>
      </c>
      <c r="E839">
        <v>108.3</v>
      </c>
      <c r="G839">
        <v>1.125</v>
      </c>
      <c r="H839">
        <v>100.11799999999999</v>
      </c>
      <c r="J839">
        <v>1.25</v>
      </c>
      <c r="K839">
        <v>3.55</v>
      </c>
      <c r="M839">
        <v>96.25</v>
      </c>
      <c r="N839">
        <v>96</v>
      </c>
      <c r="O839">
        <v>1.375</v>
      </c>
      <c r="Q839">
        <v>3.4</v>
      </c>
    </row>
    <row r="840" spans="1:17" x14ac:dyDescent="0.25">
      <c r="B840" s="1">
        <v>42979</v>
      </c>
      <c r="C840">
        <v>5.4645598</v>
      </c>
      <c r="E840">
        <v>110.3</v>
      </c>
      <c r="G840">
        <v>1.125</v>
      </c>
      <c r="H840">
        <v>100.24</v>
      </c>
      <c r="J840">
        <v>1.25</v>
      </c>
      <c r="K840">
        <v>3.3140000000000001</v>
      </c>
      <c r="M840">
        <v>96.43</v>
      </c>
      <c r="N840">
        <v>94.9</v>
      </c>
      <c r="O840">
        <v>1.375</v>
      </c>
    </row>
    <row r="841" spans="1:17" x14ac:dyDescent="0.25">
      <c r="B841" s="1">
        <v>43009</v>
      </c>
      <c r="C841">
        <v>5.4046006000000002</v>
      </c>
      <c r="E841">
        <v>108.4</v>
      </c>
      <c r="G841">
        <v>1.125</v>
      </c>
      <c r="H841">
        <v>100.486</v>
      </c>
      <c r="J841">
        <v>1.25</v>
      </c>
      <c r="K841">
        <v>3.1869999999999998</v>
      </c>
      <c r="M841">
        <v>96.75</v>
      </c>
      <c r="N841">
        <v>95.16</v>
      </c>
      <c r="O841">
        <v>1.375</v>
      </c>
      <c r="Q841">
        <v>3.6</v>
      </c>
    </row>
    <row r="842" spans="1:17" x14ac:dyDescent="0.25">
      <c r="B842" s="1">
        <v>43040</v>
      </c>
      <c r="C842">
        <v>5.4549542000000004</v>
      </c>
      <c r="E842">
        <v>107.4</v>
      </c>
      <c r="G842">
        <v>1.125</v>
      </c>
      <c r="H842">
        <v>100.535</v>
      </c>
      <c r="J842">
        <v>1.5</v>
      </c>
      <c r="K842">
        <v>3.101</v>
      </c>
      <c r="M842">
        <v>97.37</v>
      </c>
      <c r="N842">
        <v>96.74</v>
      </c>
      <c r="O842">
        <v>1.375</v>
      </c>
    </row>
    <row r="843" spans="1:17" x14ac:dyDescent="0.25">
      <c r="B843" s="1">
        <v>43070</v>
      </c>
      <c r="C843">
        <v>5.6173168000000002</v>
      </c>
      <c r="E843">
        <v>108.9</v>
      </c>
      <c r="G843">
        <v>1.375</v>
      </c>
      <c r="H843">
        <v>100.68300000000001</v>
      </c>
      <c r="J843">
        <v>1.5</v>
      </c>
      <c r="K843">
        <v>3.2970000000000002</v>
      </c>
      <c r="M843">
        <v>97.55</v>
      </c>
      <c r="N843">
        <v>97.09</v>
      </c>
      <c r="O843">
        <v>1.375</v>
      </c>
      <c r="Q843">
        <v>3.5</v>
      </c>
    </row>
    <row r="844" spans="1:17" x14ac:dyDescent="0.25">
      <c r="A844">
        <v>2018</v>
      </c>
      <c r="B844" s="1">
        <v>43101</v>
      </c>
      <c r="C844">
        <v>5.5241873999999997</v>
      </c>
      <c r="E844">
        <v>111.8</v>
      </c>
      <c r="G844">
        <v>1.375</v>
      </c>
      <c r="H844">
        <v>101.00700000000001</v>
      </c>
      <c r="J844">
        <v>1.5</v>
      </c>
      <c r="K844">
        <v>3.722</v>
      </c>
      <c r="M844">
        <v>97.39</v>
      </c>
      <c r="N844">
        <v>122.7</v>
      </c>
      <c r="O844">
        <v>1.375</v>
      </c>
    </row>
    <row r="845" spans="1:17" x14ac:dyDescent="0.25">
      <c r="B845" s="1">
        <v>43132</v>
      </c>
      <c r="C845">
        <v>5.5809423000000002</v>
      </c>
      <c r="E845">
        <v>106.1</v>
      </c>
      <c r="G845">
        <v>1.375</v>
      </c>
      <c r="H845">
        <v>101.19799999999999</v>
      </c>
      <c r="J845">
        <v>1.5</v>
      </c>
      <c r="K845">
        <v>4.59</v>
      </c>
      <c r="M845">
        <v>97.66</v>
      </c>
      <c r="N845">
        <v>233.27</v>
      </c>
      <c r="O845">
        <v>1.375</v>
      </c>
      <c r="Q845">
        <v>3.8</v>
      </c>
    </row>
    <row r="846" spans="1:17" x14ac:dyDescent="0.25">
      <c r="B846" s="1">
        <v>43160</v>
      </c>
      <c r="C846">
        <v>5.5293159000000003</v>
      </c>
      <c r="E846">
        <v>121.6</v>
      </c>
      <c r="G846">
        <v>1.625</v>
      </c>
      <c r="H846">
        <v>101.419</v>
      </c>
      <c r="J846">
        <v>1.5</v>
      </c>
      <c r="K846">
        <v>4.4829999999999997</v>
      </c>
      <c r="M846">
        <v>97.62</v>
      </c>
      <c r="N846">
        <v>89.34</v>
      </c>
      <c r="O846">
        <v>1.375</v>
      </c>
    </row>
    <row r="847" spans="1:17" x14ac:dyDescent="0.25">
      <c r="B847" s="1">
        <v>43191</v>
      </c>
      <c r="C847">
        <v>5.5430574000000004</v>
      </c>
      <c r="E847">
        <v>101.9</v>
      </c>
      <c r="G847">
        <v>1.625</v>
      </c>
      <c r="H847">
        <v>101.602</v>
      </c>
      <c r="J847">
        <v>1.5</v>
      </c>
      <c r="K847">
        <v>4.1139999999999999</v>
      </c>
      <c r="M847">
        <v>97.85</v>
      </c>
      <c r="N847">
        <v>98.94</v>
      </c>
      <c r="O847">
        <v>1.375</v>
      </c>
      <c r="Q847">
        <v>3.7</v>
      </c>
    </row>
    <row r="848" spans="1:17" x14ac:dyDescent="0.25">
      <c r="B848" s="1">
        <v>43221</v>
      </c>
      <c r="C848">
        <v>5.4337176999999999</v>
      </c>
      <c r="E848">
        <v>108.8</v>
      </c>
      <c r="G848">
        <v>1.625</v>
      </c>
      <c r="H848">
        <v>101.78</v>
      </c>
      <c r="J848">
        <v>1.5</v>
      </c>
      <c r="K848">
        <v>3.9359999999999999</v>
      </c>
      <c r="M848">
        <v>97.71</v>
      </c>
      <c r="N848">
        <v>97.27</v>
      </c>
      <c r="O848">
        <v>1.375</v>
      </c>
    </row>
    <row r="849" spans="1:17" x14ac:dyDescent="0.25">
      <c r="B849" s="1">
        <v>43252</v>
      </c>
      <c r="C849">
        <v>5.3424427999999997</v>
      </c>
      <c r="E849">
        <v>104</v>
      </c>
      <c r="G849">
        <v>1.875</v>
      </c>
      <c r="H849">
        <v>101.872</v>
      </c>
      <c r="J849">
        <v>1.5</v>
      </c>
      <c r="K849">
        <v>3.6579999999999999</v>
      </c>
      <c r="M849">
        <v>97.86</v>
      </c>
      <c r="N849">
        <v>103.66</v>
      </c>
      <c r="O849">
        <v>1.375</v>
      </c>
      <c r="Q849">
        <v>4.7</v>
      </c>
    </row>
    <row r="850" spans="1:17" x14ac:dyDescent="0.25">
      <c r="B850" s="1">
        <v>43282</v>
      </c>
      <c r="C850">
        <v>5.2950182000000003</v>
      </c>
      <c r="E850">
        <v>107.6</v>
      </c>
      <c r="G850">
        <v>1.875</v>
      </c>
      <c r="H850">
        <v>102.006</v>
      </c>
      <c r="J850">
        <v>1.5</v>
      </c>
      <c r="K850">
        <v>3.6829999999999998</v>
      </c>
      <c r="M850">
        <v>98.1</v>
      </c>
      <c r="N850">
        <v>123.19</v>
      </c>
      <c r="O850">
        <v>1.375</v>
      </c>
    </row>
    <row r="851" spans="1:17" x14ac:dyDescent="0.25">
      <c r="B851" s="1">
        <v>43313</v>
      </c>
      <c r="C851">
        <v>5.2442571999999998</v>
      </c>
      <c r="E851">
        <v>107.6</v>
      </c>
      <c r="G851">
        <v>1.875</v>
      </c>
      <c r="H851">
        <v>102.01600000000001</v>
      </c>
      <c r="J851">
        <v>1.5</v>
      </c>
      <c r="K851">
        <v>4.016</v>
      </c>
      <c r="M851">
        <v>98.13</v>
      </c>
      <c r="N851">
        <v>103.54</v>
      </c>
      <c r="O851">
        <v>1.375</v>
      </c>
      <c r="Q851">
        <v>4.7</v>
      </c>
    </row>
    <row r="852" spans="1:17" x14ac:dyDescent="0.25">
      <c r="B852" s="1">
        <v>43344</v>
      </c>
      <c r="C852">
        <v>5.0207524000000001</v>
      </c>
      <c r="E852">
        <v>108.7</v>
      </c>
      <c r="G852">
        <v>2.125</v>
      </c>
      <c r="H852">
        <v>102.205</v>
      </c>
      <c r="J852">
        <v>1.5</v>
      </c>
      <c r="K852">
        <v>3.6230000000000002</v>
      </c>
      <c r="M852">
        <v>98.28</v>
      </c>
      <c r="N852">
        <v>99.91</v>
      </c>
      <c r="O852">
        <v>1.375</v>
      </c>
    </row>
    <row r="853" spans="1:17" x14ac:dyDescent="0.25">
      <c r="B853" s="1">
        <v>43374</v>
      </c>
      <c r="C853">
        <v>5.0030916999999997</v>
      </c>
      <c r="E853">
        <v>112</v>
      </c>
      <c r="G853">
        <v>2.125</v>
      </c>
      <c r="H853">
        <v>102.366</v>
      </c>
      <c r="J853">
        <v>1.5</v>
      </c>
      <c r="K853">
        <v>3.4489999999999998</v>
      </c>
      <c r="M853">
        <v>98.2</v>
      </c>
      <c r="N853">
        <v>91.24</v>
      </c>
      <c r="O853">
        <v>1.375</v>
      </c>
      <c r="Q853">
        <v>4.5</v>
      </c>
    </row>
    <row r="854" spans="1:17" x14ac:dyDescent="0.25">
      <c r="B854" s="1">
        <v>43405</v>
      </c>
      <c r="C854">
        <v>5.1098697</v>
      </c>
      <c r="E854">
        <v>105.7</v>
      </c>
      <c r="G854">
        <v>2.125</v>
      </c>
      <c r="H854">
        <v>102.556</v>
      </c>
      <c r="J854">
        <v>1.75</v>
      </c>
      <c r="K854">
        <v>3.22</v>
      </c>
      <c r="M854">
        <v>97.8</v>
      </c>
      <c r="N854">
        <v>99.89</v>
      </c>
      <c r="O854">
        <v>1.375</v>
      </c>
    </row>
    <row r="855" spans="1:17" x14ac:dyDescent="0.25">
      <c r="B855" s="1">
        <v>43435</v>
      </c>
      <c r="C855">
        <v>5.0185252</v>
      </c>
      <c r="E855">
        <v>108.2</v>
      </c>
      <c r="G855">
        <v>2.375</v>
      </c>
      <c r="H855">
        <v>102.735</v>
      </c>
      <c r="J855">
        <v>1.75</v>
      </c>
      <c r="K855">
        <v>3.407</v>
      </c>
      <c r="M855">
        <v>97.5</v>
      </c>
      <c r="N855">
        <v>106.03</v>
      </c>
      <c r="O855">
        <v>1.375</v>
      </c>
      <c r="Q855">
        <v>4.0999999999999996</v>
      </c>
    </row>
    <row r="856" spans="1:17" x14ac:dyDescent="0.25">
      <c r="A856">
        <v>2019</v>
      </c>
      <c r="B856" s="1">
        <v>43466</v>
      </c>
      <c r="C856">
        <v>5.0494260999999998</v>
      </c>
      <c r="E856">
        <v>113.7</v>
      </c>
      <c r="G856">
        <v>2.375</v>
      </c>
      <c r="H856">
        <v>102.87</v>
      </c>
      <c r="J856">
        <v>1.75</v>
      </c>
      <c r="K856">
        <v>4.4340000000000002</v>
      </c>
      <c r="M856">
        <v>97.64</v>
      </c>
      <c r="N856">
        <v>196.67</v>
      </c>
      <c r="O856">
        <v>1.375</v>
      </c>
    </row>
    <row r="857" spans="1:17" x14ac:dyDescent="0.25">
      <c r="B857" s="1">
        <v>43497</v>
      </c>
      <c r="C857">
        <v>4.9919140999999998</v>
      </c>
      <c r="E857">
        <v>104.6</v>
      </c>
      <c r="G857">
        <v>2.375</v>
      </c>
      <c r="H857">
        <v>102.96299999999999</v>
      </c>
      <c r="J857">
        <v>1.75</v>
      </c>
      <c r="K857">
        <v>4.6859999999999999</v>
      </c>
      <c r="M857">
        <v>98.06</v>
      </c>
      <c r="N857">
        <v>153.72</v>
      </c>
      <c r="O857">
        <v>1.375</v>
      </c>
      <c r="Q857">
        <v>3.6</v>
      </c>
    </row>
    <row r="858" spans="1:17" x14ac:dyDescent="0.25">
      <c r="B858" s="1">
        <v>43525</v>
      </c>
      <c r="C858">
        <v>5.0875263999999998</v>
      </c>
      <c r="E858">
        <v>118.3</v>
      </c>
      <c r="G858">
        <v>2.375</v>
      </c>
      <c r="H858">
        <v>103.05800000000001</v>
      </c>
      <c r="J858">
        <v>1.75</v>
      </c>
      <c r="K858">
        <v>4.2489999999999997</v>
      </c>
      <c r="M858">
        <v>98.2</v>
      </c>
      <c r="N858">
        <v>96.04</v>
      </c>
      <c r="O858">
        <v>1.375</v>
      </c>
    </row>
    <row r="859" spans="1:17" x14ac:dyDescent="0.25">
      <c r="B859" s="1">
        <v>43556</v>
      </c>
      <c r="C859">
        <v>5.2166569000000003</v>
      </c>
      <c r="E859">
        <v>102</v>
      </c>
      <c r="G859">
        <v>2.375</v>
      </c>
      <c r="H859">
        <v>103.265</v>
      </c>
      <c r="J859">
        <v>1.75</v>
      </c>
      <c r="K859">
        <v>4.3659999999999997</v>
      </c>
      <c r="M859">
        <v>98.41</v>
      </c>
      <c r="N859">
        <v>97.99</v>
      </c>
      <c r="O859">
        <v>1.375</v>
      </c>
      <c r="Q859">
        <v>3.5</v>
      </c>
    </row>
    <row r="860" spans="1:17" x14ac:dyDescent="0.25">
      <c r="B860" s="1">
        <v>43586</v>
      </c>
      <c r="C860">
        <v>5.1926705000000002</v>
      </c>
      <c r="E860">
        <v>110</v>
      </c>
      <c r="G860">
        <v>2.375</v>
      </c>
      <c r="H860">
        <v>103.371</v>
      </c>
      <c r="J860">
        <v>1.75</v>
      </c>
      <c r="K860">
        <v>3.99</v>
      </c>
      <c r="M860">
        <v>98.48</v>
      </c>
      <c r="N860">
        <v>106.35</v>
      </c>
      <c r="O860">
        <v>1.375</v>
      </c>
    </row>
    <row r="861" spans="1:17" x14ac:dyDescent="0.25">
      <c r="B861" s="1">
        <v>43617</v>
      </c>
      <c r="C861">
        <v>5.2606149999999996</v>
      </c>
      <c r="E861">
        <v>103.3</v>
      </c>
      <c r="G861">
        <v>2.375</v>
      </c>
      <c r="H861">
        <v>103.56</v>
      </c>
      <c r="J861">
        <v>1.75</v>
      </c>
      <c r="K861">
        <v>3.96</v>
      </c>
      <c r="M861">
        <v>98.47</v>
      </c>
      <c r="N861">
        <v>102.89</v>
      </c>
      <c r="O861">
        <v>1.375</v>
      </c>
      <c r="Q861">
        <v>3.8</v>
      </c>
    </row>
    <row r="862" spans="1:17" x14ac:dyDescent="0.25">
      <c r="B862" s="1">
        <v>43647</v>
      </c>
      <c r="C862">
        <v>5.2765724000000001</v>
      </c>
      <c r="E862">
        <v>108.9</v>
      </c>
      <c r="G862">
        <v>2.375</v>
      </c>
      <c r="H862">
        <v>103.678</v>
      </c>
      <c r="J862">
        <v>1.5</v>
      </c>
      <c r="K862">
        <v>3.8250000000000002</v>
      </c>
      <c r="M862">
        <v>98.49</v>
      </c>
      <c r="N862">
        <v>122.78</v>
      </c>
      <c r="O862">
        <v>1.375</v>
      </c>
    </row>
    <row r="863" spans="1:17" x14ac:dyDescent="0.25">
      <c r="B863" s="1">
        <v>43678</v>
      </c>
      <c r="C863">
        <v>5.2587567000000002</v>
      </c>
      <c r="E863">
        <v>103.4</v>
      </c>
      <c r="G863">
        <v>2.125</v>
      </c>
      <c r="H863">
        <v>103.797</v>
      </c>
      <c r="J863">
        <v>1.5</v>
      </c>
      <c r="K863">
        <v>3.0110000000000001</v>
      </c>
      <c r="M863">
        <v>98.44</v>
      </c>
      <c r="N863">
        <v>103.82</v>
      </c>
      <c r="O863">
        <v>1.375</v>
      </c>
      <c r="Q863">
        <v>3.6</v>
      </c>
    </row>
    <row r="864" spans="1:17" x14ac:dyDescent="0.25">
      <c r="B864" s="1">
        <v>43709</v>
      </c>
      <c r="C864">
        <v>5.2303442999999996</v>
      </c>
      <c r="E864">
        <v>111.2</v>
      </c>
      <c r="G864">
        <v>1.875</v>
      </c>
      <c r="H864">
        <v>103.873</v>
      </c>
      <c r="J864">
        <v>1.5</v>
      </c>
      <c r="K864">
        <v>3.0979999999999999</v>
      </c>
      <c r="M864">
        <v>98.76</v>
      </c>
      <c r="N864">
        <v>104.59</v>
      </c>
      <c r="O864">
        <v>1.375</v>
      </c>
    </row>
    <row r="865" spans="1:17" x14ac:dyDescent="0.25">
      <c r="B865" s="1">
        <v>43739</v>
      </c>
      <c r="C865">
        <v>5.3042888000000001</v>
      </c>
      <c r="E865">
        <v>105.4</v>
      </c>
      <c r="G865">
        <v>1.625</v>
      </c>
      <c r="H865">
        <v>104.02800000000001</v>
      </c>
      <c r="J865">
        <v>1.25</v>
      </c>
      <c r="K865">
        <v>3.016</v>
      </c>
      <c r="M865">
        <v>98.55</v>
      </c>
      <c r="N865">
        <v>94.25</v>
      </c>
      <c r="O865">
        <v>1.375</v>
      </c>
      <c r="Q865">
        <v>3.6</v>
      </c>
    </row>
    <row r="866" spans="1:17" x14ac:dyDescent="0.25">
      <c r="B866" s="1">
        <v>43770</v>
      </c>
      <c r="C866">
        <v>5.1735186999999998</v>
      </c>
      <c r="E866">
        <v>101.6</v>
      </c>
      <c r="G866">
        <v>1.625</v>
      </c>
      <c r="H866">
        <v>104.092</v>
      </c>
      <c r="J866">
        <v>1.25</v>
      </c>
      <c r="K866">
        <v>3.0289999999999999</v>
      </c>
      <c r="M866">
        <v>98.36</v>
      </c>
      <c r="N866">
        <v>100.2</v>
      </c>
      <c r="O866">
        <v>1.375</v>
      </c>
    </row>
    <row r="867" spans="1:17" x14ac:dyDescent="0.25">
      <c r="B867" s="1">
        <v>43800</v>
      </c>
      <c r="C867">
        <v>5.0399834999999999</v>
      </c>
      <c r="E867">
        <v>105.2</v>
      </c>
      <c r="G867">
        <v>1.625</v>
      </c>
      <c r="H867">
        <v>104.322</v>
      </c>
      <c r="J867">
        <v>1.25</v>
      </c>
      <c r="K867">
        <v>3.327</v>
      </c>
      <c r="M867">
        <v>98.6</v>
      </c>
      <c r="N867">
        <v>100.94</v>
      </c>
      <c r="O867">
        <v>1.375</v>
      </c>
      <c r="Q867">
        <v>3.9</v>
      </c>
    </row>
    <row r="868" spans="1:17" x14ac:dyDescent="0.25">
      <c r="A868">
        <v>2020</v>
      </c>
      <c r="B868" s="1">
        <v>43831</v>
      </c>
      <c r="C868">
        <v>5.2486436000000003</v>
      </c>
      <c r="E868">
        <v>107.9</v>
      </c>
      <c r="G868">
        <v>1.625</v>
      </c>
      <c r="H868">
        <v>104.50700000000001</v>
      </c>
      <c r="J868">
        <v>1.25</v>
      </c>
      <c r="K868">
        <v>4.0990000000000002</v>
      </c>
      <c r="M868">
        <v>98.7</v>
      </c>
      <c r="N868">
        <v>217.25</v>
      </c>
      <c r="O868">
        <v>1.375</v>
      </c>
    </row>
    <row r="869" spans="1:17" x14ac:dyDescent="0.25">
      <c r="B869" s="1">
        <v>43862</v>
      </c>
      <c r="C869">
        <v>5.1120412000000002</v>
      </c>
      <c r="E869">
        <v>99.4</v>
      </c>
      <c r="G869">
        <v>1.625</v>
      </c>
      <c r="H869">
        <v>104.711</v>
      </c>
      <c r="J869">
        <v>1.25</v>
      </c>
      <c r="K869">
        <v>4.0919999999999996</v>
      </c>
      <c r="M869">
        <v>98.51</v>
      </c>
      <c r="N869">
        <v>112.24</v>
      </c>
      <c r="O869">
        <v>1.375</v>
      </c>
      <c r="Q869">
        <v>4.5999999999999996</v>
      </c>
    </row>
    <row r="870" spans="1:17" x14ac:dyDescent="0.25">
      <c r="B870" s="1">
        <v>43891</v>
      </c>
      <c r="C870">
        <v>5.1968924000000003</v>
      </c>
      <c r="E870">
        <v>113</v>
      </c>
      <c r="G870">
        <v>0.125</v>
      </c>
      <c r="H870">
        <v>104.63200000000001</v>
      </c>
      <c r="J870">
        <v>0.75</v>
      </c>
      <c r="K870">
        <v>4.2149999999999999</v>
      </c>
      <c r="M870">
        <v>98.21</v>
      </c>
      <c r="N870">
        <v>89.83</v>
      </c>
      <c r="O870">
        <v>1.125</v>
      </c>
    </row>
    <row r="871" spans="1:17" x14ac:dyDescent="0.25">
      <c r="B871" s="1">
        <v>43922</v>
      </c>
      <c r="C871">
        <v>6.2974604000000003</v>
      </c>
      <c r="E871">
        <v>89.4</v>
      </c>
      <c r="G871">
        <v>0.125</v>
      </c>
      <c r="H871">
        <v>104.29300000000001</v>
      </c>
      <c r="J871">
        <v>0.75</v>
      </c>
      <c r="K871">
        <v>4.1959999999999997</v>
      </c>
      <c r="M871">
        <v>97.52</v>
      </c>
      <c r="N871">
        <v>96.1</v>
      </c>
      <c r="O871">
        <v>1.125</v>
      </c>
      <c r="Q871">
        <v>4.8</v>
      </c>
    </row>
    <row r="872" spans="1:17" x14ac:dyDescent="0.25">
      <c r="B872" s="1">
        <v>43952</v>
      </c>
      <c r="C872">
        <v>6.9805590000000004</v>
      </c>
      <c r="E872">
        <v>91.2</v>
      </c>
      <c r="G872">
        <v>0.125</v>
      </c>
      <c r="H872">
        <v>104.402</v>
      </c>
      <c r="J872">
        <v>0.5</v>
      </c>
      <c r="K872">
        <v>4.5</v>
      </c>
      <c r="M872">
        <v>97.44</v>
      </c>
      <c r="N872">
        <v>99.67</v>
      </c>
      <c r="O872">
        <v>1.125</v>
      </c>
    </row>
    <row r="873" spans="1:17" x14ac:dyDescent="0.25">
      <c r="B873" s="1">
        <v>43983</v>
      </c>
      <c r="C873">
        <v>7.4271744000000002</v>
      </c>
      <c r="E873">
        <v>93</v>
      </c>
      <c r="G873">
        <v>0.125</v>
      </c>
      <c r="H873">
        <v>104.565</v>
      </c>
      <c r="J873">
        <v>0.5</v>
      </c>
      <c r="K873">
        <v>4.32</v>
      </c>
      <c r="M873">
        <v>97.86</v>
      </c>
      <c r="N873">
        <v>98.35</v>
      </c>
      <c r="O873">
        <v>1.125</v>
      </c>
      <c r="Q873">
        <v>4.0999999999999996</v>
      </c>
    </row>
    <row r="874" spans="1:17" x14ac:dyDescent="0.25">
      <c r="B874" s="1">
        <v>44013</v>
      </c>
      <c r="C874">
        <v>7.4380199999999999</v>
      </c>
      <c r="E874">
        <v>96.2</v>
      </c>
      <c r="G874">
        <v>0.125</v>
      </c>
      <c r="H874">
        <v>104.937</v>
      </c>
      <c r="J874">
        <v>0.5</v>
      </c>
      <c r="K874">
        <v>4.0039999999999996</v>
      </c>
      <c r="M874">
        <v>98.16</v>
      </c>
      <c r="N874">
        <v>114.81</v>
      </c>
      <c r="O874">
        <v>1.125</v>
      </c>
    </row>
    <row r="875" spans="1:17" x14ac:dyDescent="0.25">
      <c r="B875" s="1">
        <v>44044</v>
      </c>
      <c r="C875">
        <v>6.7961448999999998</v>
      </c>
      <c r="E875">
        <v>97.3</v>
      </c>
      <c r="G875">
        <v>0.125</v>
      </c>
      <c r="H875">
        <v>105.24299999999999</v>
      </c>
      <c r="J875">
        <v>0.5</v>
      </c>
      <c r="K875">
        <v>3.0760000000000001</v>
      </c>
      <c r="M875">
        <v>98.26</v>
      </c>
      <c r="N875">
        <v>96.79</v>
      </c>
      <c r="O875">
        <v>1.125</v>
      </c>
      <c r="Q875">
        <v>4.5</v>
      </c>
    </row>
    <row r="876" spans="1:17" x14ac:dyDescent="0.25">
      <c r="B876" s="1">
        <v>44075</v>
      </c>
      <c r="C876">
        <v>6.9309577000000004</v>
      </c>
      <c r="E876">
        <v>104</v>
      </c>
      <c r="G876">
        <v>0.125</v>
      </c>
      <c r="H876">
        <v>105.41</v>
      </c>
      <c r="J876">
        <v>0.5</v>
      </c>
      <c r="K876">
        <v>3.552</v>
      </c>
      <c r="M876">
        <v>98.27</v>
      </c>
      <c r="N876">
        <v>92.32</v>
      </c>
      <c r="O876">
        <v>1.125</v>
      </c>
    </row>
    <row r="877" spans="1:17" x14ac:dyDescent="0.25">
      <c r="B877" s="1">
        <v>44105</v>
      </c>
      <c r="C877">
        <v>6.9520210000000002</v>
      </c>
      <c r="E877">
        <v>101.9</v>
      </c>
      <c r="G877">
        <v>0.125</v>
      </c>
      <c r="H877">
        <v>105.50700000000001</v>
      </c>
      <c r="J877">
        <v>0.5</v>
      </c>
      <c r="K877">
        <v>3.641</v>
      </c>
      <c r="M877">
        <v>98.35</v>
      </c>
      <c r="N877">
        <v>89.37</v>
      </c>
      <c r="O877">
        <v>1.125</v>
      </c>
      <c r="Q877">
        <v>5.5</v>
      </c>
    </row>
    <row r="878" spans="1:17" x14ac:dyDescent="0.25">
      <c r="B878" s="1">
        <v>44136</v>
      </c>
      <c r="C878">
        <v>6.8129246999999999</v>
      </c>
      <c r="E878">
        <v>100.4</v>
      </c>
      <c r="G878">
        <v>0.125</v>
      </c>
      <c r="H878">
        <v>105.605</v>
      </c>
      <c r="J878">
        <v>0.5</v>
      </c>
      <c r="K878">
        <v>3.4020000000000001</v>
      </c>
      <c r="M878">
        <v>98.47</v>
      </c>
      <c r="N878">
        <v>93.06</v>
      </c>
      <c r="O878">
        <v>1.125</v>
      </c>
    </row>
    <row r="879" spans="1:17" x14ac:dyDescent="0.25">
      <c r="B879" s="1">
        <v>44166</v>
      </c>
      <c r="C879">
        <v>6.5603977999999996</v>
      </c>
      <c r="E879">
        <v>106.3</v>
      </c>
      <c r="G879">
        <v>0.125</v>
      </c>
      <c r="H879">
        <v>105.896</v>
      </c>
      <c r="J879">
        <v>0.5</v>
      </c>
      <c r="K879">
        <v>4.0759999999999996</v>
      </c>
      <c r="M879">
        <v>98.68</v>
      </c>
      <c r="N879">
        <v>90.5</v>
      </c>
      <c r="O879">
        <v>1.125</v>
      </c>
      <c r="Q879">
        <v>6.3</v>
      </c>
    </row>
    <row r="880" spans="1:17" x14ac:dyDescent="0.25">
      <c r="A880">
        <v>2021</v>
      </c>
      <c r="B880" s="1">
        <v>44197</v>
      </c>
      <c r="C880">
        <v>6.2762418999999996</v>
      </c>
      <c r="E880">
        <v>105.9</v>
      </c>
      <c r="G880">
        <v>0.125</v>
      </c>
      <c r="H880">
        <v>106.28100000000001</v>
      </c>
      <c r="J880">
        <v>0.5</v>
      </c>
      <c r="K880">
        <v>5.6909999999999998</v>
      </c>
      <c r="M880">
        <v>99.08</v>
      </c>
      <c r="N880">
        <v>130.85</v>
      </c>
      <c r="O880">
        <v>1.125</v>
      </c>
    </row>
    <row r="881" spans="1:17" x14ac:dyDescent="0.25">
      <c r="B881" s="1">
        <v>44228</v>
      </c>
      <c r="C881">
        <v>5.8460614</v>
      </c>
      <c r="E881">
        <v>102.4</v>
      </c>
      <c r="G881">
        <v>0.125</v>
      </c>
      <c r="H881">
        <v>106.501</v>
      </c>
      <c r="J881">
        <v>0.5</v>
      </c>
      <c r="K881">
        <v>4.84</v>
      </c>
      <c r="M881">
        <v>99.1</v>
      </c>
      <c r="N881">
        <v>170.96</v>
      </c>
      <c r="O881">
        <v>1.125</v>
      </c>
      <c r="Q881">
        <v>6.2</v>
      </c>
    </row>
    <row r="882" spans="1:17" x14ac:dyDescent="0.25">
      <c r="B882" s="1">
        <v>44256</v>
      </c>
      <c r="C882">
        <v>5.6715980000000004</v>
      </c>
      <c r="E882">
        <v>118.2</v>
      </c>
      <c r="G882">
        <v>0.125</v>
      </c>
      <c r="H882">
        <v>106.93300000000001</v>
      </c>
      <c r="J882">
        <v>0.5</v>
      </c>
      <c r="K882">
        <v>4.2809999999999997</v>
      </c>
      <c r="M882">
        <v>99.37</v>
      </c>
      <c r="N882">
        <v>79.88</v>
      </c>
      <c r="O882">
        <v>1.125</v>
      </c>
    </row>
    <row r="883" spans="1:17" x14ac:dyDescent="0.25">
      <c r="B883" s="1">
        <v>44287</v>
      </c>
      <c r="C883">
        <v>5.4585444000000001</v>
      </c>
      <c r="E883">
        <v>100.3</v>
      </c>
      <c r="G883">
        <v>0.125</v>
      </c>
      <c r="H883">
        <v>107.55800000000001</v>
      </c>
      <c r="J883">
        <v>0.5</v>
      </c>
      <c r="K883">
        <v>4.0179999999999998</v>
      </c>
      <c r="M883">
        <v>99.54</v>
      </c>
      <c r="N883">
        <v>87.97</v>
      </c>
      <c r="O883">
        <v>1.125</v>
      </c>
      <c r="Q883">
        <v>6.2</v>
      </c>
    </row>
    <row r="884" spans="1:17" x14ac:dyDescent="0.25">
      <c r="B884" s="1">
        <v>44317</v>
      </c>
      <c r="C884">
        <v>5.1020583000000004</v>
      </c>
      <c r="E884">
        <v>102.5</v>
      </c>
      <c r="G884">
        <v>0.125</v>
      </c>
      <c r="H884">
        <v>108.099</v>
      </c>
      <c r="J884">
        <v>0.5</v>
      </c>
      <c r="K884">
        <v>3.9780000000000002</v>
      </c>
      <c r="M884">
        <v>99.8</v>
      </c>
      <c r="N884">
        <v>91.31</v>
      </c>
      <c r="O884">
        <v>1.125</v>
      </c>
    </row>
    <row r="885" spans="1:17" x14ac:dyDescent="0.25">
      <c r="B885" s="1">
        <v>44348</v>
      </c>
      <c r="C885">
        <v>5.0273272999999996</v>
      </c>
      <c r="E885">
        <v>106.9</v>
      </c>
      <c r="G885">
        <v>0.125</v>
      </c>
      <c r="H885">
        <v>108.60299999999999</v>
      </c>
      <c r="J885">
        <v>0.5</v>
      </c>
      <c r="K885">
        <v>3.7839999999999998</v>
      </c>
      <c r="M885">
        <v>99.62</v>
      </c>
      <c r="N885">
        <v>87.27</v>
      </c>
      <c r="O885">
        <v>1.125</v>
      </c>
      <c r="Q885">
        <v>4.9000000000000004</v>
      </c>
    </row>
    <row r="886" spans="1:17" x14ac:dyDescent="0.25">
      <c r="B886" s="1">
        <v>44378</v>
      </c>
      <c r="C886">
        <v>4.7258440000000004</v>
      </c>
      <c r="E886">
        <v>103.7</v>
      </c>
      <c r="G886">
        <v>0.125</v>
      </c>
      <c r="H886">
        <v>109.05800000000001</v>
      </c>
      <c r="J886">
        <v>0.5</v>
      </c>
      <c r="K886">
        <v>3.2040000000000002</v>
      </c>
      <c r="M886">
        <v>99.88</v>
      </c>
      <c r="N886">
        <v>108.8</v>
      </c>
      <c r="O886">
        <v>1.125</v>
      </c>
    </row>
    <row r="887" spans="1:17" x14ac:dyDescent="0.25">
      <c r="B887" s="1">
        <v>44409</v>
      </c>
      <c r="C887">
        <v>4.5756699999999997</v>
      </c>
      <c r="E887">
        <v>102.9</v>
      </c>
      <c r="G887">
        <v>0.125</v>
      </c>
      <c r="H887">
        <v>109.40900000000001</v>
      </c>
      <c r="J887">
        <v>0.75</v>
      </c>
      <c r="K887">
        <v>2.605</v>
      </c>
      <c r="M887">
        <v>100.18</v>
      </c>
      <c r="N887">
        <v>97.32</v>
      </c>
      <c r="O887">
        <v>1.125</v>
      </c>
      <c r="Q887">
        <v>5.6</v>
      </c>
    </row>
    <row r="888" spans="1:17" x14ac:dyDescent="0.25">
      <c r="B888" s="1">
        <v>44440</v>
      </c>
      <c r="C888">
        <v>4.7080973999999998</v>
      </c>
      <c r="E888">
        <v>103.3</v>
      </c>
      <c r="G888">
        <v>0.125</v>
      </c>
      <c r="H888">
        <v>109.64100000000001</v>
      </c>
      <c r="J888">
        <v>0.75</v>
      </c>
      <c r="K888">
        <v>2.6459999999999999</v>
      </c>
      <c r="M888">
        <v>100.62</v>
      </c>
      <c r="N888">
        <v>91.71</v>
      </c>
      <c r="O888">
        <v>1.125</v>
      </c>
    </row>
    <row r="889" spans="1:17" x14ac:dyDescent="0.25">
      <c r="B889" s="1">
        <v>44470</v>
      </c>
      <c r="C889">
        <v>5.2390812999999996</v>
      </c>
      <c r="E889">
        <v>100.4</v>
      </c>
      <c r="G889">
        <v>0.125</v>
      </c>
      <c r="H889">
        <v>110.188</v>
      </c>
      <c r="J889">
        <v>0.75</v>
      </c>
      <c r="K889">
        <v>2.7450000000000001</v>
      </c>
      <c r="M889">
        <v>100.6</v>
      </c>
      <c r="N889">
        <v>90.12</v>
      </c>
      <c r="O889">
        <v>1.125</v>
      </c>
      <c r="Q889">
        <v>5.4</v>
      </c>
    </row>
    <row r="890" spans="1:17" x14ac:dyDescent="0.25">
      <c r="B890" s="1">
        <v>44501</v>
      </c>
      <c r="C890">
        <v>4.6348338</v>
      </c>
      <c r="E890">
        <v>105.7</v>
      </c>
      <c r="G890">
        <v>0.125</v>
      </c>
      <c r="H890">
        <v>110.77</v>
      </c>
      <c r="J890">
        <v>1</v>
      </c>
      <c r="K890">
        <v>2.556</v>
      </c>
      <c r="M890">
        <v>101.13</v>
      </c>
      <c r="N890">
        <v>88.89</v>
      </c>
      <c r="O890">
        <v>1.125</v>
      </c>
    </row>
    <row r="891" spans="1:17" x14ac:dyDescent="0.25">
      <c r="B891" s="1">
        <v>44531</v>
      </c>
      <c r="C891">
        <v>4.2105411999999998</v>
      </c>
      <c r="E891">
        <v>106.9</v>
      </c>
      <c r="G891">
        <v>0.125</v>
      </c>
      <c r="H891">
        <v>111.41800000000001</v>
      </c>
      <c r="J891">
        <v>1</v>
      </c>
      <c r="K891">
        <v>3.4350000000000001</v>
      </c>
      <c r="M891">
        <v>101.06</v>
      </c>
      <c r="N891">
        <v>91.76</v>
      </c>
      <c r="O891">
        <v>1.125</v>
      </c>
      <c r="Q891">
        <v>5.4</v>
      </c>
    </row>
    <row r="892" spans="1:17" x14ac:dyDescent="0.25">
      <c r="A892">
        <v>2022</v>
      </c>
      <c r="B892" s="1">
        <v>44562</v>
      </c>
      <c r="C892">
        <v>4.1663905000000003</v>
      </c>
      <c r="E892">
        <v>105.4</v>
      </c>
      <c r="G892">
        <v>0.125</v>
      </c>
      <c r="H892">
        <v>111.976</v>
      </c>
      <c r="J892">
        <v>1.25</v>
      </c>
      <c r="K892">
        <v>4.0339999999999998</v>
      </c>
      <c r="M892">
        <v>101.43</v>
      </c>
      <c r="N892">
        <v>177.72</v>
      </c>
      <c r="O892">
        <v>1.125</v>
      </c>
    </row>
    <row r="893" spans="1:17" x14ac:dyDescent="0.25">
      <c r="B893" s="1">
        <v>44593</v>
      </c>
      <c r="C893">
        <v>4.0303601000000002</v>
      </c>
      <c r="E893">
        <v>103.1</v>
      </c>
      <c r="G893">
        <v>0.125</v>
      </c>
      <c r="H893">
        <v>112.468</v>
      </c>
      <c r="J893">
        <v>1.25</v>
      </c>
      <c r="K893">
        <v>3.3439999999999999</v>
      </c>
      <c r="M893">
        <v>101.73</v>
      </c>
      <c r="N893">
        <v>102.81</v>
      </c>
      <c r="O893">
        <v>1.125</v>
      </c>
      <c r="Q893">
        <v>5.4</v>
      </c>
    </row>
    <row r="894" spans="1:17" x14ac:dyDescent="0.25">
      <c r="B894" s="1">
        <v>44621</v>
      </c>
      <c r="C894">
        <v>3.9813789000000002</v>
      </c>
      <c r="E894">
        <v>118.2</v>
      </c>
      <c r="G894">
        <v>0.375</v>
      </c>
      <c r="H894">
        <v>112.914</v>
      </c>
      <c r="J894">
        <v>1.25</v>
      </c>
      <c r="K894">
        <v>3.03</v>
      </c>
      <c r="M894">
        <v>102.45</v>
      </c>
      <c r="N894">
        <v>82.1</v>
      </c>
      <c r="O894">
        <v>1.375</v>
      </c>
    </row>
    <row r="895" spans="1:17" x14ac:dyDescent="0.25">
      <c r="B895" s="1">
        <v>44652</v>
      </c>
      <c r="C895">
        <v>3.84571</v>
      </c>
      <c r="E895">
        <v>98.2</v>
      </c>
      <c r="G895">
        <v>0.375</v>
      </c>
      <c r="H895">
        <v>113.307</v>
      </c>
      <c r="J895">
        <v>1.5</v>
      </c>
      <c r="K895">
        <v>2.9649999999999999</v>
      </c>
      <c r="M895">
        <v>102.87</v>
      </c>
      <c r="N895">
        <v>89.86</v>
      </c>
      <c r="O895">
        <v>1.375</v>
      </c>
      <c r="Q895">
        <v>5.4</v>
      </c>
    </row>
    <row r="896" spans="1:17" x14ac:dyDescent="0.25">
      <c r="B896" s="1">
        <v>44682</v>
      </c>
      <c r="C896">
        <v>3.9298278999999998</v>
      </c>
      <c r="E896">
        <v>101.5</v>
      </c>
      <c r="G896">
        <v>0.875</v>
      </c>
      <c r="H896">
        <v>113.703</v>
      </c>
      <c r="J896">
        <v>1.75</v>
      </c>
      <c r="K896">
        <v>3.0089999999999999</v>
      </c>
      <c r="M896">
        <v>103.08</v>
      </c>
      <c r="N896">
        <v>98.54</v>
      </c>
      <c r="O896">
        <v>1.375</v>
      </c>
    </row>
    <row r="897" spans="1:17" x14ac:dyDescent="0.25">
      <c r="B897" s="1">
        <v>44713</v>
      </c>
      <c r="C897">
        <v>3.6098913000000001</v>
      </c>
      <c r="E897">
        <v>103.3</v>
      </c>
      <c r="G897">
        <v>1.625</v>
      </c>
      <c r="H897">
        <v>114.376</v>
      </c>
      <c r="J897">
        <v>1.75</v>
      </c>
      <c r="K897">
        <v>3</v>
      </c>
      <c r="M897">
        <v>103.24</v>
      </c>
      <c r="N897">
        <v>92.1</v>
      </c>
      <c r="O897">
        <v>1.5</v>
      </c>
      <c r="Q897">
        <v>6.5</v>
      </c>
    </row>
    <row r="898" spans="1:17" x14ac:dyDescent="0.25">
      <c r="B898" s="1">
        <v>44743</v>
      </c>
      <c r="C898">
        <v>3.4507889999999999</v>
      </c>
      <c r="E898">
        <v>103.1</v>
      </c>
      <c r="G898">
        <v>2.375</v>
      </c>
      <c r="H898">
        <v>114.628</v>
      </c>
      <c r="J898">
        <v>2.25</v>
      </c>
      <c r="K898">
        <v>2.831</v>
      </c>
      <c r="M898">
        <v>103.53</v>
      </c>
      <c r="N898">
        <v>121.97</v>
      </c>
      <c r="O898">
        <v>1.5</v>
      </c>
    </row>
    <row r="899" spans="1:17" x14ac:dyDescent="0.25">
      <c r="B899" s="1">
        <v>44774</v>
      </c>
      <c r="C899">
        <v>3.5292683</v>
      </c>
      <c r="E899">
        <v>106.4</v>
      </c>
      <c r="G899">
        <v>2.375</v>
      </c>
      <c r="H899">
        <v>115.276</v>
      </c>
      <c r="J899">
        <v>2.5</v>
      </c>
      <c r="K899">
        <v>2.1030000000000002</v>
      </c>
      <c r="M899">
        <v>103.44</v>
      </c>
      <c r="N899">
        <v>107.46</v>
      </c>
      <c r="O899">
        <v>1.5</v>
      </c>
      <c r="Q899">
        <v>6.7</v>
      </c>
    </row>
    <row r="900" spans="1:17" x14ac:dyDescent="0.25">
      <c r="B900" s="1">
        <v>44805</v>
      </c>
      <c r="C900">
        <v>3.6040413999999998</v>
      </c>
      <c r="E900">
        <v>110.5</v>
      </c>
      <c r="G900">
        <v>3.125</v>
      </c>
      <c r="H900">
        <v>115.788</v>
      </c>
      <c r="J900">
        <v>2.5</v>
      </c>
      <c r="K900">
        <v>2.4</v>
      </c>
      <c r="M900">
        <v>103.5</v>
      </c>
      <c r="N900">
        <v>99.92</v>
      </c>
      <c r="O900">
        <v>1.625</v>
      </c>
    </row>
    <row r="901" spans="1:17" x14ac:dyDescent="0.25">
      <c r="B901" s="1">
        <v>44835</v>
      </c>
      <c r="C901">
        <v>3.4382405999999999</v>
      </c>
      <c r="E901">
        <v>103.7</v>
      </c>
      <c r="G901">
        <v>3.125</v>
      </c>
      <c r="H901">
        <v>116.20399999999999</v>
      </c>
      <c r="J901">
        <v>3</v>
      </c>
      <c r="K901">
        <v>2.363</v>
      </c>
      <c r="M901">
        <v>103.61</v>
      </c>
      <c r="N901">
        <v>96.5</v>
      </c>
      <c r="O901">
        <v>1.625</v>
      </c>
      <c r="Q901">
        <v>6.7</v>
      </c>
    </row>
    <row r="902" spans="1:17" x14ac:dyDescent="0.25">
      <c r="B902" s="1">
        <v>44866</v>
      </c>
      <c r="C902">
        <v>3.5172951000000001</v>
      </c>
      <c r="E902">
        <v>104.5</v>
      </c>
      <c r="G902">
        <v>3.875</v>
      </c>
      <c r="H902">
        <v>116.539</v>
      </c>
      <c r="J902">
        <v>3.25</v>
      </c>
      <c r="K902">
        <v>2.2719999999999998</v>
      </c>
      <c r="M902">
        <v>103.69</v>
      </c>
      <c r="N902">
        <v>103.76</v>
      </c>
      <c r="O902">
        <v>1.625</v>
      </c>
    </row>
    <row r="903" spans="1:17" x14ac:dyDescent="0.25">
      <c r="B903" s="1">
        <v>44896</v>
      </c>
      <c r="C903">
        <v>3.5267985999999998</v>
      </c>
      <c r="E903">
        <v>105.5</v>
      </c>
      <c r="G903">
        <v>4.375</v>
      </c>
      <c r="H903">
        <v>116.952</v>
      </c>
      <c r="J903">
        <v>3.25</v>
      </c>
      <c r="K903">
        <v>2.9849999999999999</v>
      </c>
      <c r="M903">
        <v>103.82</v>
      </c>
      <c r="N903">
        <v>108.26</v>
      </c>
      <c r="O903">
        <v>1.75</v>
      </c>
      <c r="Q903">
        <v>6.7</v>
      </c>
    </row>
    <row r="904" spans="1:17" x14ac:dyDescent="0.25">
      <c r="A904">
        <v>2023</v>
      </c>
      <c r="B904" s="1">
        <v>44927</v>
      </c>
      <c r="C904">
        <v>3.6617861999999999</v>
      </c>
      <c r="E904">
        <v>104.4</v>
      </c>
      <c r="G904">
        <v>4.375</v>
      </c>
      <c r="H904">
        <v>117.505</v>
      </c>
      <c r="J904">
        <v>3.5</v>
      </c>
      <c r="K904">
        <v>3.577</v>
      </c>
      <c r="M904">
        <v>104.38</v>
      </c>
      <c r="N904">
        <v>229.82</v>
      </c>
      <c r="O904">
        <v>1.75</v>
      </c>
    </row>
    <row r="905" spans="1:17" x14ac:dyDescent="0.25">
      <c r="B905" s="1">
        <v>44958</v>
      </c>
      <c r="C905">
        <v>3.6092472999999998</v>
      </c>
      <c r="E905">
        <v>101.1</v>
      </c>
      <c r="G905">
        <v>4.625</v>
      </c>
      <c r="H905">
        <v>117.929</v>
      </c>
      <c r="J905">
        <v>3.5</v>
      </c>
      <c r="K905">
        <v>3.081</v>
      </c>
      <c r="M905">
        <v>104.58</v>
      </c>
      <c r="N905">
        <v>119.14</v>
      </c>
      <c r="O905">
        <v>1.75</v>
      </c>
      <c r="Q905">
        <v>6.5</v>
      </c>
    </row>
    <row r="906" spans="1:17" x14ac:dyDescent="0.25">
      <c r="B906" s="1">
        <v>44986</v>
      </c>
      <c r="C906">
        <v>3.5931731999999998</v>
      </c>
      <c r="E906">
        <v>116</v>
      </c>
      <c r="G906">
        <v>4.875</v>
      </c>
      <c r="H906">
        <v>118.315</v>
      </c>
      <c r="J906">
        <v>3.5</v>
      </c>
      <c r="K906">
        <v>2.8650000000000002</v>
      </c>
      <c r="M906">
        <v>104.95</v>
      </c>
      <c r="N906">
        <v>96.77</v>
      </c>
      <c r="O906">
        <v>1.875</v>
      </c>
    </row>
    <row r="907" spans="1:17" x14ac:dyDescent="0.25">
      <c r="B907" s="1">
        <v>45017</v>
      </c>
      <c r="C907">
        <v>3.6970103999999999</v>
      </c>
      <c r="E907">
        <v>97.6</v>
      </c>
      <c r="G907">
        <v>4.875</v>
      </c>
      <c r="H907">
        <v>118.73399999999999</v>
      </c>
      <c r="J907">
        <v>3.5</v>
      </c>
      <c r="K907">
        <v>2.7320000000000002</v>
      </c>
      <c r="M907">
        <v>105.51</v>
      </c>
      <c r="N907">
        <v>111.89</v>
      </c>
      <c r="O907">
        <v>1.875</v>
      </c>
      <c r="Q907">
        <v>6.6</v>
      </c>
    </row>
    <row r="908" spans="1:17" x14ac:dyDescent="0.25">
      <c r="B908" s="1">
        <v>45047</v>
      </c>
      <c r="C908">
        <v>3.5755864000000002</v>
      </c>
      <c r="E908">
        <v>102.2</v>
      </c>
      <c r="G908">
        <v>5.125</v>
      </c>
      <c r="H908">
        <v>119.083</v>
      </c>
      <c r="J908">
        <v>3.5</v>
      </c>
      <c r="K908">
        <v>2.6419999999999999</v>
      </c>
      <c r="M908">
        <v>105.41</v>
      </c>
      <c r="N908">
        <v>114.39</v>
      </c>
      <c r="O908">
        <v>1.875</v>
      </c>
    </row>
    <row r="909" spans="1:17" x14ac:dyDescent="0.25">
      <c r="B909" s="1">
        <v>45078</v>
      </c>
      <c r="C909">
        <v>3.5225415</v>
      </c>
      <c r="E909">
        <v>102.3</v>
      </c>
      <c r="G909">
        <v>5.125</v>
      </c>
      <c r="H909">
        <v>119.39</v>
      </c>
      <c r="J909">
        <v>3.5</v>
      </c>
      <c r="K909">
        <v>2.7069999999999999</v>
      </c>
      <c r="M909">
        <v>105.35</v>
      </c>
      <c r="N909">
        <v>110.41</v>
      </c>
      <c r="O909">
        <v>1.875</v>
      </c>
      <c r="Q909">
        <v>5</v>
      </c>
    </row>
    <row r="910" spans="1:17" x14ac:dyDescent="0.25">
      <c r="B910" s="1">
        <v>45108</v>
      </c>
      <c r="C910">
        <v>3.7187522</v>
      </c>
      <c r="E910">
        <v>101.4</v>
      </c>
      <c r="G910">
        <v>5.375</v>
      </c>
      <c r="H910">
        <v>119.556</v>
      </c>
      <c r="J910">
        <v>3.5</v>
      </c>
      <c r="K910">
        <v>2.7189999999999999</v>
      </c>
      <c r="M910">
        <v>105.5</v>
      </c>
      <c r="N910">
        <v>136.12</v>
      </c>
      <c r="O910">
        <v>1.875</v>
      </c>
    </row>
    <row r="911" spans="1:17" x14ac:dyDescent="0.25">
      <c r="B911" s="1">
        <v>45139</v>
      </c>
      <c r="C911">
        <v>3.6823526000000002</v>
      </c>
      <c r="E911">
        <v>101.8</v>
      </c>
      <c r="G911">
        <v>5.375</v>
      </c>
      <c r="H911">
        <v>119.68899999999999</v>
      </c>
      <c r="J911">
        <v>3.5</v>
      </c>
      <c r="K911">
        <v>1.9470000000000001</v>
      </c>
      <c r="M911">
        <v>105.81</v>
      </c>
      <c r="N911">
        <v>110.82</v>
      </c>
      <c r="O911">
        <v>1.875</v>
      </c>
      <c r="Q911">
        <v>5.2</v>
      </c>
    </row>
    <row r="912" spans="1:17" x14ac:dyDescent="0.25">
      <c r="B912" s="1">
        <v>45170</v>
      </c>
      <c r="C912">
        <v>3.5652279999999998</v>
      </c>
      <c r="E912">
        <v>105.3</v>
      </c>
      <c r="G912">
        <v>5.375</v>
      </c>
      <c r="H912">
        <v>120.05800000000001</v>
      </c>
      <c r="J912">
        <v>3.5</v>
      </c>
      <c r="K912">
        <v>2.238</v>
      </c>
      <c r="M912">
        <v>106.14</v>
      </c>
      <c r="N912">
        <v>105.13</v>
      </c>
      <c r="O912">
        <v>1.875</v>
      </c>
    </row>
    <row r="913" spans="1:17" x14ac:dyDescent="0.25">
      <c r="B913" s="1">
        <v>45200</v>
      </c>
      <c r="C913">
        <v>3.7808988000000001</v>
      </c>
      <c r="E913">
        <v>103.2</v>
      </c>
      <c r="G913">
        <v>5.375</v>
      </c>
      <c r="H913">
        <v>120.241</v>
      </c>
      <c r="J913">
        <v>3.5</v>
      </c>
      <c r="K913">
        <v>2.121</v>
      </c>
      <c r="M913">
        <v>106.36</v>
      </c>
      <c r="N913">
        <v>95.22</v>
      </c>
      <c r="O913">
        <v>1.875</v>
      </c>
      <c r="Q913">
        <v>5.5</v>
      </c>
    </row>
    <row r="914" spans="1:17" x14ac:dyDescent="0.25">
      <c r="B914" s="1">
        <v>45231</v>
      </c>
      <c r="C914">
        <v>3.9328175000000001</v>
      </c>
      <c r="E914">
        <v>102.1</v>
      </c>
      <c r="G914">
        <v>5.375</v>
      </c>
      <c r="H914">
        <v>120.374</v>
      </c>
      <c r="J914">
        <v>3.5</v>
      </c>
      <c r="K914">
        <v>2.2909999999999999</v>
      </c>
      <c r="M914">
        <v>106.33</v>
      </c>
      <c r="N914">
        <v>100.23</v>
      </c>
      <c r="O914">
        <v>1.875</v>
      </c>
    </row>
    <row r="915" spans="1:17" x14ac:dyDescent="0.25">
      <c r="B915" s="1">
        <v>45261</v>
      </c>
      <c r="C915">
        <v>3.9871935000000001</v>
      </c>
      <c r="E915">
        <v>104.2</v>
      </c>
      <c r="G915">
        <v>5.375</v>
      </c>
      <c r="H915">
        <v>120.592</v>
      </c>
      <c r="J915">
        <v>3.5</v>
      </c>
      <c r="K915">
        <v>3.2250000000000001</v>
      </c>
      <c r="M915">
        <v>106.55</v>
      </c>
      <c r="N915">
        <v>109.8</v>
      </c>
      <c r="O915">
        <v>1.875</v>
      </c>
      <c r="Q915">
        <v>5.4</v>
      </c>
    </row>
    <row r="916" spans="1:17" x14ac:dyDescent="0.25">
      <c r="A916">
        <v>2024</v>
      </c>
      <c r="B916" s="1">
        <v>45292</v>
      </c>
      <c r="C916">
        <v>4.0928902999999996</v>
      </c>
      <c r="E916">
        <v>102.9</v>
      </c>
      <c r="G916">
        <v>5.375</v>
      </c>
      <c r="H916">
        <v>121.217</v>
      </c>
      <c r="J916">
        <v>3.5</v>
      </c>
      <c r="K916">
        <v>3.6909999999999998</v>
      </c>
      <c r="M916">
        <v>106.8</v>
      </c>
      <c r="N916">
        <v>152.75</v>
      </c>
      <c r="O916">
        <v>1.875</v>
      </c>
    </row>
    <row r="917" spans="1:17" x14ac:dyDescent="0.25">
      <c r="B917" s="1">
        <v>45323</v>
      </c>
      <c r="C917">
        <v>3.7394563999999999</v>
      </c>
      <c r="E917">
        <v>97.3</v>
      </c>
      <c r="G917">
        <v>5.375</v>
      </c>
      <c r="H917">
        <v>121.53700000000001</v>
      </c>
      <c r="J917">
        <v>3.5</v>
      </c>
      <c r="K917">
        <v>3.1360000000000001</v>
      </c>
      <c r="M917">
        <v>107.03</v>
      </c>
      <c r="N917">
        <v>179.61</v>
      </c>
      <c r="O917">
        <v>1.875</v>
      </c>
      <c r="Q917">
        <v>5.4</v>
      </c>
    </row>
    <row r="918" spans="1:17" x14ac:dyDescent="0.25">
      <c r="B918" s="1">
        <v>45352</v>
      </c>
      <c r="C918">
        <v>3.8960713999999999</v>
      </c>
      <c r="E918">
        <v>110.7</v>
      </c>
      <c r="G918">
        <v>5.375</v>
      </c>
      <c r="H918">
        <v>122.009</v>
      </c>
      <c r="J918">
        <v>3.5</v>
      </c>
      <c r="K918">
        <v>3.0310000000000001</v>
      </c>
      <c r="M918">
        <v>107.27</v>
      </c>
      <c r="N918">
        <v>93.19</v>
      </c>
      <c r="O918">
        <v>2</v>
      </c>
    </row>
    <row r="919" spans="1:17" x14ac:dyDescent="0.25">
      <c r="B919" s="1">
        <v>45383</v>
      </c>
      <c r="C919">
        <v>4.0731336000000002</v>
      </c>
      <c r="E919">
        <v>97</v>
      </c>
      <c r="G919">
        <v>5.375</v>
      </c>
      <c r="H919">
        <v>122.304</v>
      </c>
      <c r="J919">
        <v>3.5</v>
      </c>
      <c r="K919">
        <v>2.9790000000000001</v>
      </c>
      <c r="M919">
        <v>107.5</v>
      </c>
      <c r="N919">
        <v>100.4</v>
      </c>
      <c r="O919">
        <v>2</v>
      </c>
      <c r="Q919">
        <v>5.4</v>
      </c>
    </row>
    <row r="920" spans="1:17" x14ac:dyDescent="0.25">
      <c r="B920" s="1">
        <v>45413</v>
      </c>
      <c r="C920">
        <v>3.9874624999999999</v>
      </c>
      <c r="E920">
        <v>100.7</v>
      </c>
      <c r="G920">
        <v>5.375</v>
      </c>
      <c r="H920">
        <v>122.383</v>
      </c>
      <c r="J920">
        <v>3.5</v>
      </c>
      <c r="K920">
        <v>2.952</v>
      </c>
      <c r="M920">
        <v>107.65</v>
      </c>
      <c r="N920">
        <v>101.6</v>
      </c>
      <c r="O920">
        <v>2</v>
      </c>
    </row>
    <row r="921" spans="1:17" x14ac:dyDescent="0.25">
      <c r="B921" s="1">
        <v>45444</v>
      </c>
      <c r="C921">
        <v>4.0371617000000004</v>
      </c>
      <c r="E921">
        <v>95.7</v>
      </c>
      <c r="G921">
        <v>5.375</v>
      </c>
      <c r="H921">
        <v>122.67700000000001</v>
      </c>
      <c r="J921">
        <v>3.5</v>
      </c>
      <c r="K921">
        <v>2.8690000000000002</v>
      </c>
      <c r="M921">
        <v>107.89</v>
      </c>
      <c r="N921">
        <v>99.66</v>
      </c>
      <c r="O921">
        <v>2</v>
      </c>
      <c r="Q921">
        <v>4.5</v>
      </c>
    </row>
    <row r="922" spans="1:17" x14ac:dyDescent="0.25">
      <c r="B922" s="1">
        <v>45474</v>
      </c>
      <c r="C922">
        <v>4.2023301999999996</v>
      </c>
      <c r="E922">
        <v>103.4</v>
      </c>
      <c r="G922">
        <v>5.375</v>
      </c>
      <c r="H922">
        <v>122.911</v>
      </c>
      <c r="J922">
        <v>3.5</v>
      </c>
      <c r="K922">
        <v>2.4790000000000001</v>
      </c>
      <c r="M922">
        <v>107.95</v>
      </c>
      <c r="N922">
        <v>130.25</v>
      </c>
      <c r="O922">
        <v>2</v>
      </c>
    </row>
    <row r="923" spans="1:17" x14ac:dyDescent="0.25">
      <c r="B923" s="1">
        <v>45505</v>
      </c>
      <c r="C923">
        <v>4.1298576000000002</v>
      </c>
      <c r="E923">
        <v>97</v>
      </c>
      <c r="G923">
        <v>5.375</v>
      </c>
      <c r="H923">
        <v>123.128</v>
      </c>
      <c r="J923">
        <v>3.5</v>
      </c>
      <c r="K923">
        <v>1.9139999999999999</v>
      </c>
      <c r="M923">
        <v>108.06</v>
      </c>
      <c r="N923">
        <v>106.44</v>
      </c>
      <c r="O923">
        <v>2</v>
      </c>
      <c r="Q923">
        <v>4.5999999999999996</v>
      </c>
    </row>
    <row r="924" spans="1:17" x14ac:dyDescent="0.25">
      <c r="B924" s="1">
        <v>45536</v>
      </c>
      <c r="C924">
        <v>4.0236501000000002</v>
      </c>
      <c r="E924">
        <v>104</v>
      </c>
      <c r="G924">
        <v>4.875</v>
      </c>
      <c r="H924">
        <v>123.46599999999999</v>
      </c>
      <c r="J924">
        <v>3.5</v>
      </c>
      <c r="K924">
        <v>2.1030000000000002</v>
      </c>
      <c r="M924">
        <v>108.39</v>
      </c>
      <c r="N924">
        <v>98.72</v>
      </c>
      <c r="O924">
        <v>2</v>
      </c>
    </row>
    <row r="925" spans="1:17" x14ac:dyDescent="0.25">
      <c r="B925" s="1">
        <v>45566</v>
      </c>
      <c r="C925">
        <v>4.0938632999999998</v>
      </c>
      <c r="E925">
        <v>104.4</v>
      </c>
      <c r="G925">
        <v>4.875</v>
      </c>
      <c r="H925">
        <v>123.83199999999999</v>
      </c>
      <c r="J925">
        <v>3.25</v>
      </c>
      <c r="K925">
        <v>2.286</v>
      </c>
      <c r="M925">
        <v>108.45</v>
      </c>
      <c r="N925">
        <v>90.82</v>
      </c>
      <c r="O925">
        <v>2</v>
      </c>
      <c r="Q925">
        <v>4.5</v>
      </c>
    </row>
    <row r="926" spans="1:17" x14ac:dyDescent="0.25">
      <c r="B926" s="1">
        <v>45597</v>
      </c>
      <c r="C926">
        <v>3.9370137000000001</v>
      </c>
      <c r="E926">
        <v>97.8</v>
      </c>
      <c r="G926">
        <v>4.625</v>
      </c>
      <c r="H926">
        <v>123.962</v>
      </c>
      <c r="J926">
        <v>3</v>
      </c>
      <c r="K926">
        <v>2.2120000000000002</v>
      </c>
      <c r="M926">
        <v>108.52</v>
      </c>
      <c r="N926">
        <v>100.41</v>
      </c>
      <c r="O926">
        <v>2</v>
      </c>
    </row>
    <row r="927" spans="1:17" x14ac:dyDescent="0.25">
      <c r="B927" s="1">
        <v>45627</v>
      </c>
      <c r="C927">
        <v>3.9985322999999999</v>
      </c>
      <c r="E927">
        <v>102.9</v>
      </c>
      <c r="G927">
        <v>4.375</v>
      </c>
      <c r="H927">
        <v>124.196</v>
      </c>
      <c r="J927">
        <v>3</v>
      </c>
      <c r="K927">
        <v>3.7869999999999999</v>
      </c>
      <c r="M927">
        <v>108.68</v>
      </c>
      <c r="N927">
        <v>97.37</v>
      </c>
      <c r="O927">
        <v>2</v>
      </c>
      <c r="Q927">
        <v>4.8</v>
      </c>
    </row>
    <row r="928" spans="1:17" x14ac:dyDescent="0.25">
      <c r="A928">
        <v>2025</v>
      </c>
      <c r="B928" s="1">
        <v>45658</v>
      </c>
      <c r="C928">
        <v>4.1276514999999998</v>
      </c>
      <c r="E928">
        <v>103.3</v>
      </c>
      <c r="G928">
        <v>4.375</v>
      </c>
      <c r="H928">
        <v>124.587</v>
      </c>
      <c r="J928">
        <v>3</v>
      </c>
      <c r="K928">
        <v>3.714</v>
      </c>
      <c r="M928">
        <v>109.04</v>
      </c>
      <c r="N928">
        <v>196.11</v>
      </c>
      <c r="O928">
        <v>2</v>
      </c>
    </row>
    <row r="929" spans="1:17" x14ac:dyDescent="0.25">
      <c r="B929" s="1">
        <v>45689</v>
      </c>
      <c r="C929">
        <v>4.0713359999999996</v>
      </c>
      <c r="E929">
        <v>98.6</v>
      </c>
      <c r="G929">
        <v>4.375</v>
      </c>
      <c r="H929">
        <v>125.145</v>
      </c>
      <c r="J929">
        <v>2.75</v>
      </c>
      <c r="K929">
        <v>3.206</v>
      </c>
      <c r="M929">
        <v>109.21</v>
      </c>
      <c r="N929">
        <v>112.55</v>
      </c>
      <c r="O929">
        <v>2</v>
      </c>
      <c r="Q929">
        <v>4.8</v>
      </c>
    </row>
    <row r="930" spans="1:17" x14ac:dyDescent="0.25">
      <c r="B930" s="1">
        <v>45717</v>
      </c>
      <c r="C930">
        <v>4.0777090999999999</v>
      </c>
      <c r="E930">
        <v>113.6</v>
      </c>
      <c r="G930">
        <v>4.375</v>
      </c>
      <c r="H930">
        <v>125.267</v>
      </c>
      <c r="J930">
        <v>2.75</v>
      </c>
      <c r="K930">
        <v>3.093</v>
      </c>
      <c r="M930">
        <v>109.41</v>
      </c>
      <c r="N930">
        <v>84.69</v>
      </c>
      <c r="O930">
        <v>2</v>
      </c>
    </row>
    <row r="931" spans="1:17" x14ac:dyDescent="0.25">
      <c r="B931" s="1">
        <v>45748</v>
      </c>
      <c r="C931">
        <v>4.0468979999999997</v>
      </c>
      <c r="E931">
        <v>97.3</v>
      </c>
      <c r="G931">
        <v>4.375</v>
      </c>
      <c r="H931">
        <v>125.502</v>
      </c>
      <c r="J931">
        <v>2.75</v>
      </c>
      <c r="K931">
        <v>2.859</v>
      </c>
      <c r="M931">
        <v>109.52</v>
      </c>
      <c r="N931">
        <v>83.79</v>
      </c>
      <c r="O931">
        <v>2</v>
      </c>
      <c r="Q931">
        <v>4.7</v>
      </c>
    </row>
    <row r="932" spans="1:17" x14ac:dyDescent="0.25">
      <c r="B932" s="1">
        <v>45778</v>
      </c>
      <c r="C932">
        <v>4.0819008999999999</v>
      </c>
      <c r="E932">
        <v>98.5</v>
      </c>
      <c r="G932">
        <v>4.375</v>
      </c>
      <c r="H932">
        <v>125.79</v>
      </c>
      <c r="J932">
        <v>2.5</v>
      </c>
      <c r="K932">
        <v>2.8220000000000001</v>
      </c>
      <c r="M932">
        <v>109.36</v>
      </c>
      <c r="N932">
        <v>91.3</v>
      </c>
      <c r="O932">
        <v>2</v>
      </c>
    </row>
    <row r="933" spans="1:17" x14ac:dyDescent="0.25">
      <c r="B933" s="1">
        <v>45809</v>
      </c>
      <c r="C933">
        <v>4.3202023000000001</v>
      </c>
      <c r="E933">
        <v>98.8</v>
      </c>
      <c r="G933">
        <v>4.375</v>
      </c>
      <c r="H933">
        <v>126.121</v>
      </c>
      <c r="J933">
        <v>2.5</v>
      </c>
      <c r="K933">
        <v>2.746</v>
      </c>
      <c r="M933">
        <v>109.37</v>
      </c>
      <c r="N933">
        <v>83.33</v>
      </c>
      <c r="O933">
        <v>2</v>
      </c>
      <c r="Q933">
        <v>3.7</v>
      </c>
    </row>
    <row r="934" spans="1:17" x14ac:dyDescent="0.25">
      <c r="B934" s="1">
        <v>45839</v>
      </c>
      <c r="C934">
        <v>4.2500910000000003</v>
      </c>
      <c r="E934">
        <v>100.7</v>
      </c>
      <c r="G934">
        <v>4.375</v>
      </c>
      <c r="H934">
        <v>126.43</v>
      </c>
      <c r="J934">
        <v>2.5</v>
      </c>
      <c r="K934">
        <v>2.4279999999999999</v>
      </c>
      <c r="M934">
        <v>109.66</v>
      </c>
      <c r="N934">
        <v>121.93</v>
      </c>
      <c r="O934">
        <v>2</v>
      </c>
    </row>
    <row r="935" spans="1:17" x14ac:dyDescent="0.25">
      <c r="B935" s="1">
        <v>45870</v>
      </c>
      <c r="C935">
        <v>4.2501470000000001</v>
      </c>
      <c r="E935">
        <v>95.5</v>
      </c>
      <c r="G935">
        <v>4.375</v>
      </c>
      <c r="H935">
        <v>126.714</v>
      </c>
      <c r="J935">
        <v>2.5</v>
      </c>
      <c r="K935">
        <v>1.9930000000000001</v>
      </c>
      <c r="M935">
        <v>109.78</v>
      </c>
      <c r="N935">
        <v>98</v>
      </c>
      <c r="O935">
        <v>2</v>
      </c>
      <c r="Q935">
        <v>3.2</v>
      </c>
    </row>
    <row r="936" spans="1:17" x14ac:dyDescent="0.25">
      <c r="B936" s="1">
        <v>45901</v>
      </c>
      <c r="C936">
        <v>4.4520733000000003</v>
      </c>
      <c r="E936">
        <v>106.6</v>
      </c>
      <c r="G936">
        <v>4.125</v>
      </c>
      <c r="H936">
        <v>126.95399999999999</v>
      </c>
      <c r="J936">
        <v>2.5</v>
      </c>
      <c r="K936">
        <v>2.121</v>
      </c>
      <c r="M936">
        <v>109.92</v>
      </c>
      <c r="N936">
        <v>86.6</v>
      </c>
      <c r="O936">
        <v>2</v>
      </c>
    </row>
    <row r="937" spans="1:17" x14ac:dyDescent="0.25">
      <c r="B937" s="1">
        <v>45931</v>
      </c>
      <c r="C937">
        <v>4.3343902999999999</v>
      </c>
      <c r="E937">
        <v>103</v>
      </c>
      <c r="G937">
        <v>3.875</v>
      </c>
      <c r="H937">
        <v>127.24299999999999</v>
      </c>
      <c r="J937">
        <v>2.5</v>
      </c>
      <c r="K937">
        <v>2.2090000000000001</v>
      </c>
      <c r="M937">
        <v>110.26</v>
      </c>
      <c r="N937">
        <v>85.08</v>
      </c>
      <c r="O937">
        <v>2</v>
      </c>
      <c r="Q937">
        <v>2.7</v>
      </c>
    </row>
    <row r="938" spans="1:17" x14ac:dyDescent="0.25">
      <c r="B938" s="1">
        <v>45962</v>
      </c>
      <c r="C938">
        <v>4.3227298999999997</v>
      </c>
      <c r="E938">
        <v>96.6</v>
      </c>
      <c r="G938">
        <v>3.875</v>
      </c>
      <c r="H938">
        <v>127.46899999999999</v>
      </c>
      <c r="J938">
        <v>2.5</v>
      </c>
      <c r="K938">
        <v>2.2149999999999999</v>
      </c>
      <c r="M938">
        <v>110.3</v>
      </c>
      <c r="N938">
        <v>90.89</v>
      </c>
      <c r="O938">
        <v>2</v>
      </c>
    </row>
    <row r="939" spans="1:17" x14ac:dyDescent="0.25">
      <c r="B939" s="1">
        <v>45992</v>
      </c>
      <c r="C939">
        <v>4.1179458000000002</v>
      </c>
      <c r="E939">
        <v>104.9</v>
      </c>
      <c r="G939">
        <v>3.625</v>
      </c>
      <c r="H939">
        <v>127.886</v>
      </c>
      <c r="J939">
        <v>2.5</v>
      </c>
      <c r="K939">
        <v>4.1079999999999997</v>
      </c>
      <c r="M939">
        <v>110.45</v>
      </c>
      <c r="N939">
        <v>82.18</v>
      </c>
      <c r="O939">
        <v>2</v>
      </c>
      <c r="Q939">
        <v>2.1</v>
      </c>
    </row>
    <row r="940" spans="1:17" x14ac:dyDescent="0.25">
      <c r="A940">
        <v>2026</v>
      </c>
      <c r="B940" s="1">
        <v>46023</v>
      </c>
      <c r="C940">
        <v>4.0825550000000002</v>
      </c>
      <c r="E940">
        <v>102.4</v>
      </c>
      <c r="G940">
        <v>3.625</v>
      </c>
      <c r="H940">
        <v>128.45500000000001</v>
      </c>
      <c r="J940">
        <v>2.5</v>
      </c>
      <c r="K940">
        <v>4.1180000000000003</v>
      </c>
      <c r="M940">
        <v>110.65</v>
      </c>
      <c r="N940">
        <v>103.64</v>
      </c>
      <c r="O940">
        <v>2</v>
      </c>
    </row>
    <row r="941" spans="1:17" x14ac:dyDescent="0.25">
      <c r="B941" s="1">
        <v>46054</v>
      </c>
      <c r="C941">
        <v>4.3017099999999999</v>
      </c>
      <c r="E941">
        <v>98.9</v>
      </c>
      <c r="G941">
        <v>3.625</v>
      </c>
      <c r="H941">
        <v>128.96100000000001</v>
      </c>
      <c r="J941">
        <v>2.5</v>
      </c>
      <c r="K941">
        <v>3.359</v>
      </c>
      <c r="M941">
        <v>110.84</v>
      </c>
      <c r="N941">
        <v>166.99</v>
      </c>
      <c r="O941">
        <v>2</v>
      </c>
      <c r="Q941">
        <v>2</v>
      </c>
    </row>
    <row r="942" spans="1:17" x14ac:dyDescent="0.25">
      <c r="B942" s="1">
        <v>46082</v>
      </c>
      <c r="C942">
        <v>4.2784111999999999</v>
      </c>
      <c r="E942">
        <v>114.4</v>
      </c>
      <c r="G942">
        <v>3.625</v>
      </c>
      <c r="H942">
        <v>129.34299999999999</v>
      </c>
      <c r="J942">
        <v>2.5</v>
      </c>
      <c r="K942">
        <v>2.96</v>
      </c>
      <c r="M942">
        <v>111.08</v>
      </c>
      <c r="N942">
        <v>70.28</v>
      </c>
      <c r="O942">
        <v>2</v>
      </c>
    </row>
    <row r="943" spans="1:17" x14ac:dyDescent="0.25">
      <c r="B943" s="1">
        <v>46113</v>
      </c>
      <c r="C943">
        <v>4.4813396000000001</v>
      </c>
      <c r="E943">
        <v>97.1</v>
      </c>
      <c r="G943">
        <v>3.625</v>
      </c>
      <c r="H943">
        <v>129.667</v>
      </c>
      <c r="J943">
        <v>2.5</v>
      </c>
      <c r="M943">
        <v>111.58</v>
      </c>
      <c r="N943">
        <v>76.239999999999995</v>
      </c>
      <c r="O943">
        <v>2</v>
      </c>
    </row>
    <row r="944" spans="1:17" x14ac:dyDescent="0.25">
      <c r="B944" s="1"/>
      <c r="C944">
        <v>4.3559488999999996</v>
      </c>
      <c r="G944">
        <v>3.625</v>
      </c>
      <c r="H944">
        <v>130.08199999999999</v>
      </c>
      <c r="J944">
        <v>2.5</v>
      </c>
      <c r="M944">
        <v>111.89</v>
      </c>
      <c r="N944">
        <v>84.85</v>
      </c>
      <c r="O944">
        <v>2</v>
      </c>
    </row>
    <row r="945" spans="2:15" x14ac:dyDescent="0.25">
      <c r="B945" s="1"/>
      <c r="G945">
        <v>3.625</v>
      </c>
      <c r="J945">
        <v>2.5</v>
      </c>
      <c r="M945">
        <v>112.12</v>
      </c>
      <c r="O945">
        <v>2</v>
      </c>
    </row>
    <row r="946" spans="2:15" x14ac:dyDescent="0.25">
      <c r="B946" s="1"/>
    </row>
    <row r="947" spans="2:15" x14ac:dyDescent="0.25">
      <c r="B947" s="1"/>
    </row>
    <row r="948" spans="2:15" x14ac:dyDescent="0.25">
      <c r="B948" s="1"/>
    </row>
    <row r="949" spans="2:15" x14ac:dyDescent="0.25">
      <c r="B949" s="1"/>
    </row>
  </sheetData>
  <conditionalFormatting sqref="C365:C944 H940:H944 E943 G945 J945">
    <cfRule type="expression" dxfId="40" priority="520" stopIfTrue="1">
      <formula>TRUE()</formula>
    </cfRule>
  </conditionalFormatting>
  <conditionalFormatting sqref="C4:K945">
    <cfRule type="cellIs" dxfId="39" priority="518" operator="lessThan">
      <formula>0</formula>
    </cfRule>
    <cfRule type="cellIs" dxfId="38" priority="519" operator="greaterThanOrEqual">
      <formula>0</formula>
    </cfRule>
    <cfRule type="cellIs" dxfId="37" priority="521" stopIfTrue="1" operator="lessThan">
      <formula>0</formula>
    </cfRule>
    <cfRule type="cellIs" dxfId="36" priority="522" stopIfTrue="1" operator="greaterThanOrEqual">
      <formula>0</formula>
    </cfRule>
  </conditionalFormatting>
  <conditionalFormatting sqref="M4:M945">
    <cfRule type="cellIs" dxfId="35" priority="523" operator="lessThan">
      <formula>0</formula>
    </cfRule>
    <cfRule type="cellIs" dxfId="34" priority="524" operator="greaterThanOrEqual">
      <formula>0</formula>
    </cfRule>
    <cfRule type="cellIs" dxfId="33" priority="526" stopIfTrue="1" operator="lessThan">
      <formula>0</formula>
    </cfRule>
    <cfRule type="cellIs" dxfId="32" priority="527" stopIfTrue="1" operator="greaterThanOrEqual">
      <formula>0</formula>
    </cfRule>
  </conditionalFormatting>
  <conditionalFormatting sqref="M844:M849 M856:M861 M868:M869 M871 M873 M880 M882 M885 M892:M897 M904:M909 M916:M921 M929:M945">
    <cfRule type="expression" dxfId="31" priority="525" stopIfTrue="1">
      <formula>TRUE()</formula>
    </cfRule>
  </conditionalFormatting>
  <conditionalFormatting sqref="N4:N944">
    <cfRule type="cellIs" dxfId="30" priority="528" operator="lessThan">
      <formula>0</formula>
    </cfRule>
    <cfRule type="cellIs" dxfId="29" priority="529" operator="greaterThanOrEqual">
      <formula>0</formula>
    </cfRule>
    <cfRule type="cellIs" dxfId="28" priority="531" stopIfTrue="1" operator="lessThan">
      <formula>0</formula>
    </cfRule>
    <cfRule type="cellIs" dxfId="27" priority="532" stopIfTrue="1" operator="greaterThanOrEqual">
      <formula>0</formula>
    </cfRule>
  </conditionalFormatting>
  <conditionalFormatting sqref="N928:N944">
    <cfRule type="expression" dxfId="26" priority="530" stopIfTrue="1">
      <formula>TRUE()</formula>
    </cfRule>
  </conditionalFormatting>
  <conditionalFormatting sqref="O4:O945">
    <cfRule type="cellIs" dxfId="25" priority="533" operator="lessThan">
      <formula>0</formula>
    </cfRule>
    <cfRule type="cellIs" dxfId="24" priority="534" operator="greaterThanOrEqual">
      <formula>0</formula>
    </cfRule>
    <cfRule type="cellIs" dxfId="23" priority="536" stopIfTrue="1" operator="lessThan">
      <formula>0</formula>
    </cfRule>
    <cfRule type="cellIs" dxfId="22" priority="537" stopIfTrue="1" operator="greaterThanOrEqual">
      <formula>0</formula>
    </cfRule>
  </conditionalFormatting>
  <conditionalFormatting sqref="O935:O945">
    <cfRule type="expression" dxfId="21" priority="535" stopIfTrue="1">
      <formula>TRUE()</formula>
    </cfRule>
  </conditionalFormatting>
  <conditionalFormatting sqref="Q5:Q113">
    <cfRule type="cellIs" dxfId="20" priority="538" operator="lessThan">
      <formula>0</formula>
    </cfRule>
    <cfRule type="cellIs" dxfId="19" priority="539" operator="greaterThanOrEqual">
      <formula>0</formula>
    </cfRule>
    <cfRule type="cellIs" dxfId="18" priority="541" stopIfTrue="1" operator="lessThan">
      <formula>0</formula>
    </cfRule>
    <cfRule type="cellIs" dxfId="17" priority="542" stopIfTrue="1" operator="greaterThanOrEqual">
      <formula>0</formula>
    </cfRule>
  </conditionalFormatting>
  <conditionalFormatting sqref="Q103 Q105 Q107 Q109 Q113">
    <cfRule type="expression" dxfId="16" priority="540" stopIfTrue="1">
      <formula>TRUE()</formula>
    </cfRule>
  </conditionalFormatting>
  <conditionalFormatting sqref="Q837:Q933">
    <cfRule type="cellIs" dxfId="15" priority="101" operator="lessThan">
      <formula>0</formula>
    </cfRule>
    <cfRule type="cellIs" dxfId="14" priority="102" operator="greaterThanOrEqual">
      <formula>0</formula>
    </cfRule>
    <cfRule type="cellIs" dxfId="13" priority="103" stopIfTrue="1" operator="lessThan">
      <formula>0</formula>
    </cfRule>
    <cfRule type="cellIs" dxfId="12" priority="104" stopIfTrue="1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5D92-3B57-4EC7-8314-C4F57BBCD192}">
  <dimension ref="A1:K1099"/>
  <sheetViews>
    <sheetView workbookViewId="0">
      <pane xSplit="2" ySplit="2" topLeftCell="C1076" activePane="bottomRight" state="frozen"/>
      <selection pane="topRight" activeCell="C1" sqref="C1"/>
      <selection pane="bottomLeft" activeCell="A3" sqref="A3"/>
      <selection pane="bottomRight" activeCell="E1101" sqref="E1101"/>
    </sheetView>
  </sheetViews>
  <sheetFormatPr defaultRowHeight="15" x14ac:dyDescent="0.25"/>
  <cols>
    <col min="2" max="2" width="10.42578125" style="12" customWidth="1"/>
    <col min="3" max="3" width="10.85546875" bestFit="1" customWidth="1"/>
    <col min="4" max="7" width="11" bestFit="1" customWidth="1"/>
    <col min="8" max="8" width="11" customWidth="1"/>
    <col min="9" max="9" width="11.5703125" customWidth="1"/>
    <col min="10" max="10" width="14.7109375" bestFit="1" customWidth="1"/>
  </cols>
  <sheetData>
    <row r="1" spans="1:11" s="4" customFormat="1" ht="90" x14ac:dyDescent="0.25">
      <c r="C1" s="59" t="str">
        <f>_xll.CEIC.Link("dc6f7b84-d40a-4805-8f1e-5277c5dd5bd8", "Series", "(DC)OxCGRT: Stringency Index: Australia")</f>
        <v>(DC)OxCGRT: Stringency Index: Australia</v>
      </c>
      <c r="D1" s="71" t="s">
        <v>112</v>
      </c>
      <c r="E1" s="54" t="s">
        <v>113</v>
      </c>
      <c r="F1" s="54" t="s">
        <v>114</v>
      </c>
      <c r="G1" s="54" t="s">
        <v>115</v>
      </c>
      <c r="H1" s="54" t="s">
        <v>145</v>
      </c>
      <c r="I1" s="73" t="str">
        <f>_xll.CEIC.Link("98505fdc-78bf-42eb-b555-64f4b111ac39", "Series", "(DC)OxCGRT: Stringency Index: Taiwan")</f>
        <v>(DC)OxCGRT: Stringency Index: Taiwan</v>
      </c>
      <c r="J1" s="73" t="str">
        <f>_xll.CEIC.Link("d2abc0ae-0a0b-4457-bd27-0edb6530f53b", "Series", "(DC)OxCGRT: Stringency Index: Thailand")</f>
        <v>(DC)OxCGRT: Stringency Index: Thailand</v>
      </c>
      <c r="K1" s="6"/>
    </row>
    <row r="2" spans="1:11" s="4" customFormat="1" x14ac:dyDescent="0.25">
      <c r="B2" s="4" t="s">
        <v>0</v>
      </c>
      <c r="C2" s="54">
        <v>450498717</v>
      </c>
      <c r="D2" s="54">
        <v>450499727</v>
      </c>
      <c r="E2" s="54">
        <v>450499427</v>
      </c>
      <c r="F2" s="54">
        <v>450500047</v>
      </c>
      <c r="G2" s="54">
        <v>450500267</v>
      </c>
      <c r="H2" s="38">
        <v>450499987</v>
      </c>
      <c r="I2" s="72">
        <v>450500137</v>
      </c>
      <c r="J2" s="38" t="s">
        <v>98</v>
      </c>
    </row>
    <row r="3" spans="1:11" x14ac:dyDescent="0.25">
      <c r="A3">
        <f>YEAR(B3)</f>
        <v>2020</v>
      </c>
      <c r="B3" s="37">
        <v>43831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2.78</v>
      </c>
      <c r="J3" s="38">
        <v>450500167</v>
      </c>
    </row>
    <row r="4" spans="1:11" x14ac:dyDescent="0.25">
      <c r="B4" s="37">
        <v>43832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13.89</v>
      </c>
      <c r="I4" s="38">
        <v>8.33</v>
      </c>
      <c r="J4" s="38">
        <v>0</v>
      </c>
    </row>
    <row r="5" spans="1:11" x14ac:dyDescent="0.25">
      <c r="B5" s="37">
        <v>43833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13.89</v>
      </c>
      <c r="I5" s="38">
        <v>8.33</v>
      </c>
      <c r="J5" s="38">
        <v>0</v>
      </c>
    </row>
    <row r="6" spans="1:11" x14ac:dyDescent="0.25">
      <c r="B6" s="37">
        <v>43834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38">
        <v>13.89</v>
      </c>
      <c r="I6" s="38">
        <v>8.33</v>
      </c>
      <c r="J6" s="38">
        <v>0</v>
      </c>
    </row>
    <row r="7" spans="1:11" x14ac:dyDescent="0.25">
      <c r="B7" s="37">
        <v>43835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13.89</v>
      </c>
      <c r="I7" s="38">
        <v>8.33</v>
      </c>
      <c r="J7" s="38">
        <v>0</v>
      </c>
    </row>
    <row r="8" spans="1:11" x14ac:dyDescent="0.25">
      <c r="B8" s="37">
        <v>43836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13.89</v>
      </c>
      <c r="I8" s="38">
        <v>8.33</v>
      </c>
      <c r="J8" s="38">
        <v>0</v>
      </c>
    </row>
    <row r="9" spans="1:11" x14ac:dyDescent="0.25">
      <c r="B9" s="37">
        <v>43837</v>
      </c>
      <c r="C9" s="38">
        <v>0</v>
      </c>
      <c r="D9" s="38">
        <v>0</v>
      </c>
      <c r="E9" s="38">
        <v>2.78</v>
      </c>
      <c r="F9" s="38">
        <v>0</v>
      </c>
      <c r="G9" s="38">
        <v>0</v>
      </c>
      <c r="H9" s="38">
        <v>13.89</v>
      </c>
      <c r="I9" s="38">
        <v>8.33</v>
      </c>
      <c r="J9" s="38">
        <v>0</v>
      </c>
    </row>
    <row r="10" spans="1:11" x14ac:dyDescent="0.25">
      <c r="B10" s="37">
        <v>43838</v>
      </c>
      <c r="C10" s="38">
        <v>0</v>
      </c>
      <c r="D10" s="38">
        <v>0</v>
      </c>
      <c r="E10" s="38">
        <v>2.78</v>
      </c>
      <c r="F10" s="38">
        <v>0</v>
      </c>
      <c r="G10" s="38">
        <v>0</v>
      </c>
      <c r="H10" s="38">
        <v>13.89</v>
      </c>
      <c r="I10" s="38">
        <v>8.33</v>
      </c>
      <c r="J10" s="38">
        <v>0</v>
      </c>
    </row>
    <row r="11" spans="1:11" x14ac:dyDescent="0.25">
      <c r="B11" s="37">
        <v>43839</v>
      </c>
      <c r="C11" s="38">
        <v>0</v>
      </c>
      <c r="D11" s="38">
        <v>0</v>
      </c>
      <c r="E11" s="38">
        <v>2.78</v>
      </c>
      <c r="F11" s="38">
        <v>0</v>
      </c>
      <c r="G11" s="38">
        <v>0</v>
      </c>
      <c r="H11" s="38">
        <v>13.89</v>
      </c>
      <c r="I11" s="38">
        <v>8.33</v>
      </c>
      <c r="J11" s="38">
        <v>0</v>
      </c>
    </row>
    <row r="12" spans="1:11" x14ac:dyDescent="0.25">
      <c r="B12" s="37">
        <v>43840</v>
      </c>
      <c r="C12" s="38">
        <v>0</v>
      </c>
      <c r="D12" s="38">
        <v>0</v>
      </c>
      <c r="E12" s="38">
        <v>2.78</v>
      </c>
      <c r="F12" s="38">
        <v>0</v>
      </c>
      <c r="G12" s="38">
        <v>0</v>
      </c>
      <c r="H12" s="38">
        <v>13.89</v>
      </c>
      <c r="I12" s="38">
        <v>8.33</v>
      </c>
      <c r="J12" s="38">
        <v>0</v>
      </c>
    </row>
    <row r="13" spans="1:11" x14ac:dyDescent="0.25">
      <c r="B13" s="37">
        <v>43841</v>
      </c>
      <c r="C13" s="38">
        <v>0</v>
      </c>
      <c r="D13" s="38">
        <v>0</v>
      </c>
      <c r="E13" s="38">
        <v>2.78</v>
      </c>
      <c r="F13" s="38">
        <v>0</v>
      </c>
      <c r="G13" s="38">
        <v>0</v>
      </c>
      <c r="H13" s="38">
        <v>13.89</v>
      </c>
      <c r="I13" s="38">
        <v>8.33</v>
      </c>
      <c r="J13" s="38">
        <v>0</v>
      </c>
    </row>
    <row r="14" spans="1:11" x14ac:dyDescent="0.25">
      <c r="B14" s="37">
        <v>43842</v>
      </c>
      <c r="C14" s="38">
        <v>0</v>
      </c>
      <c r="D14" s="38">
        <v>0</v>
      </c>
      <c r="E14" s="38">
        <v>2.78</v>
      </c>
      <c r="F14" s="38">
        <v>0</v>
      </c>
      <c r="G14" s="38">
        <v>0</v>
      </c>
      <c r="H14" s="38">
        <v>13.89</v>
      </c>
      <c r="I14" s="38">
        <v>8.33</v>
      </c>
      <c r="J14" s="38">
        <v>0</v>
      </c>
    </row>
    <row r="15" spans="1:11" x14ac:dyDescent="0.25">
      <c r="B15" s="37">
        <v>43843</v>
      </c>
      <c r="C15" s="38">
        <v>0</v>
      </c>
      <c r="D15" s="38">
        <v>0</v>
      </c>
      <c r="E15" s="38">
        <v>2.78</v>
      </c>
      <c r="F15" s="38">
        <v>0</v>
      </c>
      <c r="G15" s="38">
        <v>0</v>
      </c>
      <c r="H15" s="38">
        <v>13.89</v>
      </c>
      <c r="I15" s="38">
        <v>8.33</v>
      </c>
      <c r="J15" s="38">
        <v>0</v>
      </c>
    </row>
    <row r="16" spans="1:11" x14ac:dyDescent="0.25">
      <c r="B16" s="37">
        <v>43844</v>
      </c>
      <c r="C16" s="38">
        <v>0</v>
      </c>
      <c r="D16" s="38">
        <v>0</v>
      </c>
      <c r="E16" s="38">
        <v>2.78</v>
      </c>
      <c r="F16" s="38">
        <v>0</v>
      </c>
      <c r="G16" s="38">
        <v>0</v>
      </c>
      <c r="H16" s="38">
        <v>13.89</v>
      </c>
      <c r="I16" s="38">
        <v>8.33</v>
      </c>
      <c r="J16" s="38">
        <v>0</v>
      </c>
    </row>
    <row r="17" spans="2:10" x14ac:dyDescent="0.25">
      <c r="B17" s="37">
        <v>43845</v>
      </c>
      <c r="C17" s="38">
        <v>0</v>
      </c>
      <c r="D17" s="38">
        <v>0</v>
      </c>
      <c r="E17" s="38">
        <v>2.78</v>
      </c>
      <c r="F17" s="38">
        <v>0</v>
      </c>
      <c r="G17" s="38">
        <v>0</v>
      </c>
      <c r="H17" s="38">
        <v>13.89</v>
      </c>
      <c r="I17" s="38">
        <v>8.33</v>
      </c>
      <c r="J17" s="38">
        <v>0</v>
      </c>
    </row>
    <row r="18" spans="2:10" x14ac:dyDescent="0.25">
      <c r="B18" s="37">
        <v>43846</v>
      </c>
      <c r="C18" s="38">
        <v>0</v>
      </c>
      <c r="D18" s="38">
        <v>0</v>
      </c>
      <c r="E18" s="38">
        <v>2.78</v>
      </c>
      <c r="F18" s="38">
        <v>0</v>
      </c>
      <c r="G18" s="38">
        <v>0</v>
      </c>
      <c r="H18" s="38">
        <v>13.89</v>
      </c>
      <c r="I18" s="38">
        <v>8.33</v>
      </c>
      <c r="J18" s="38">
        <v>0</v>
      </c>
    </row>
    <row r="19" spans="2:10" x14ac:dyDescent="0.25">
      <c r="B19" s="37">
        <v>43847</v>
      </c>
      <c r="C19" s="38">
        <v>0</v>
      </c>
      <c r="D19" s="38">
        <v>0</v>
      </c>
      <c r="E19" s="38">
        <v>2.78</v>
      </c>
      <c r="F19" s="38">
        <v>0</v>
      </c>
      <c r="G19" s="38">
        <v>0</v>
      </c>
      <c r="H19" s="38">
        <v>13.89</v>
      </c>
      <c r="I19" s="38">
        <v>8.33</v>
      </c>
      <c r="J19" s="38">
        <v>0</v>
      </c>
    </row>
    <row r="20" spans="2:10" x14ac:dyDescent="0.25">
      <c r="B20" s="37">
        <v>43848</v>
      </c>
      <c r="C20" s="38">
        <v>0</v>
      </c>
      <c r="D20" s="38">
        <v>0</v>
      </c>
      <c r="E20" s="38">
        <v>2.78</v>
      </c>
      <c r="F20" s="38">
        <v>0</v>
      </c>
      <c r="G20" s="38">
        <v>0</v>
      </c>
      <c r="H20" s="38">
        <v>13.89</v>
      </c>
      <c r="I20" s="38">
        <v>8.33</v>
      </c>
      <c r="J20" s="38">
        <v>0</v>
      </c>
    </row>
    <row r="21" spans="2:10" x14ac:dyDescent="0.25">
      <c r="B21" s="37">
        <v>43849</v>
      </c>
      <c r="C21" s="38">
        <v>0</v>
      </c>
      <c r="D21" s="38">
        <v>0</v>
      </c>
      <c r="E21" s="38">
        <v>2.78</v>
      </c>
      <c r="F21" s="38">
        <v>0</v>
      </c>
      <c r="G21" s="38">
        <v>0</v>
      </c>
      <c r="H21" s="38">
        <v>13.89</v>
      </c>
      <c r="I21" s="38">
        <v>8.33</v>
      </c>
      <c r="J21" s="38">
        <v>0</v>
      </c>
    </row>
    <row r="22" spans="2:10" x14ac:dyDescent="0.25">
      <c r="B22" s="37">
        <v>43850</v>
      </c>
      <c r="C22" s="38">
        <v>0</v>
      </c>
      <c r="D22" s="38">
        <v>0</v>
      </c>
      <c r="E22" s="38">
        <v>2.78</v>
      </c>
      <c r="F22" s="38">
        <v>0</v>
      </c>
      <c r="G22" s="38">
        <v>0</v>
      </c>
      <c r="H22" s="38">
        <v>13.89</v>
      </c>
      <c r="I22" s="38">
        <v>13.89</v>
      </c>
      <c r="J22" s="38">
        <v>0</v>
      </c>
    </row>
    <row r="23" spans="2:10" x14ac:dyDescent="0.25">
      <c r="B23" s="37">
        <v>43851</v>
      </c>
      <c r="C23" s="38">
        <v>0</v>
      </c>
      <c r="D23" s="38">
        <v>0</v>
      </c>
      <c r="E23" s="38">
        <v>2.78</v>
      </c>
      <c r="F23" s="38">
        <v>0</v>
      </c>
      <c r="G23" s="38">
        <v>0</v>
      </c>
      <c r="H23" s="38">
        <v>13.89</v>
      </c>
      <c r="I23" s="38">
        <v>13.89</v>
      </c>
      <c r="J23" s="38">
        <v>0</v>
      </c>
    </row>
    <row r="24" spans="2:10" x14ac:dyDescent="0.25">
      <c r="B24" s="37">
        <v>43852</v>
      </c>
      <c r="C24" s="38">
        <v>0</v>
      </c>
      <c r="D24" s="38">
        <v>11.11</v>
      </c>
      <c r="E24" s="38">
        <v>2.78</v>
      </c>
      <c r="F24" s="38">
        <v>0</v>
      </c>
      <c r="G24" s="38">
        <v>0</v>
      </c>
      <c r="H24" s="38">
        <v>13.89</v>
      </c>
      <c r="I24" s="38">
        <v>13.89</v>
      </c>
      <c r="J24" s="38">
        <v>0</v>
      </c>
    </row>
    <row r="25" spans="2:10" x14ac:dyDescent="0.25">
      <c r="B25" s="37">
        <v>43853</v>
      </c>
      <c r="C25" s="38">
        <v>0</v>
      </c>
      <c r="D25" s="38">
        <v>11.11</v>
      </c>
      <c r="E25" s="38">
        <v>2.78</v>
      </c>
      <c r="F25" s="38">
        <v>0</v>
      </c>
      <c r="G25" s="38">
        <v>0</v>
      </c>
      <c r="H25" s="38">
        <v>19.440000000000001</v>
      </c>
      <c r="I25" s="38">
        <v>19.440000000000001</v>
      </c>
      <c r="J25" s="38">
        <v>0</v>
      </c>
    </row>
    <row r="26" spans="2:10" x14ac:dyDescent="0.25">
      <c r="B26" s="37">
        <v>43854</v>
      </c>
      <c r="C26" s="38">
        <v>0</v>
      </c>
      <c r="D26" s="38">
        <v>11.11</v>
      </c>
      <c r="E26" s="38">
        <v>2.78</v>
      </c>
      <c r="F26" s="38">
        <v>0</v>
      </c>
      <c r="G26" s="38">
        <v>0</v>
      </c>
      <c r="H26" s="38">
        <v>19.440000000000001</v>
      </c>
      <c r="I26" s="38">
        <v>19.440000000000001</v>
      </c>
      <c r="J26" s="38">
        <v>0</v>
      </c>
    </row>
    <row r="27" spans="2:10" x14ac:dyDescent="0.25">
      <c r="B27" s="37">
        <v>43855</v>
      </c>
      <c r="C27" s="38">
        <v>5.56</v>
      </c>
      <c r="D27" s="38">
        <v>11.11</v>
      </c>
      <c r="E27" s="38">
        <v>2.78</v>
      </c>
      <c r="F27" s="38">
        <v>0</v>
      </c>
      <c r="G27" s="38">
        <v>0</v>
      </c>
      <c r="H27" s="38">
        <v>19.440000000000001</v>
      </c>
      <c r="I27" s="38">
        <v>19.440000000000001</v>
      </c>
      <c r="J27" s="38">
        <v>0</v>
      </c>
    </row>
    <row r="28" spans="2:10" x14ac:dyDescent="0.25">
      <c r="B28" s="37">
        <v>43856</v>
      </c>
      <c r="C28" s="38">
        <v>5.56</v>
      </c>
      <c r="D28" s="38">
        <v>11.11</v>
      </c>
      <c r="E28" s="38">
        <v>2.78</v>
      </c>
      <c r="F28" s="38">
        <v>0</v>
      </c>
      <c r="G28" s="38">
        <v>0</v>
      </c>
      <c r="H28" s="38">
        <v>19.440000000000001</v>
      </c>
      <c r="I28" s="38">
        <v>19.440000000000001</v>
      </c>
      <c r="J28" s="38">
        <v>0</v>
      </c>
    </row>
    <row r="29" spans="2:10" x14ac:dyDescent="0.25">
      <c r="B29" s="37">
        <v>43857</v>
      </c>
      <c r="C29" s="38">
        <v>5.56</v>
      </c>
      <c r="D29" s="38">
        <v>11.11</v>
      </c>
      <c r="E29" s="38">
        <v>2.78</v>
      </c>
      <c r="F29" s="38">
        <v>0</v>
      </c>
      <c r="G29" s="38">
        <v>0</v>
      </c>
      <c r="H29" s="38">
        <v>19.440000000000001</v>
      </c>
      <c r="I29" s="38">
        <v>19.440000000000001</v>
      </c>
      <c r="J29" s="38">
        <v>0</v>
      </c>
    </row>
    <row r="30" spans="2:10" x14ac:dyDescent="0.25">
      <c r="B30" s="37">
        <v>43858</v>
      </c>
      <c r="C30" s="38">
        <v>5.56</v>
      </c>
      <c r="D30" s="38">
        <v>11.11</v>
      </c>
      <c r="E30" s="38">
        <v>2.78</v>
      </c>
      <c r="F30" s="38">
        <v>0</v>
      </c>
      <c r="G30" s="38">
        <v>0</v>
      </c>
      <c r="H30" s="38">
        <v>19.440000000000001</v>
      </c>
      <c r="I30" s="38">
        <v>19.440000000000001</v>
      </c>
      <c r="J30" s="38">
        <v>0</v>
      </c>
    </row>
    <row r="31" spans="2:10" x14ac:dyDescent="0.25">
      <c r="B31" s="37">
        <v>43859</v>
      </c>
      <c r="C31" s="38">
        <v>5.56</v>
      </c>
      <c r="D31" s="38">
        <v>11.11</v>
      </c>
      <c r="E31" s="38">
        <v>2.78</v>
      </c>
      <c r="F31" s="38">
        <v>0</v>
      </c>
      <c r="G31" s="38">
        <v>0</v>
      </c>
      <c r="H31" s="38">
        <v>19.440000000000001</v>
      </c>
      <c r="I31" s="38">
        <v>19.440000000000001</v>
      </c>
      <c r="J31" s="38">
        <v>0</v>
      </c>
    </row>
    <row r="32" spans="2:10" x14ac:dyDescent="0.25">
      <c r="B32" s="37">
        <v>43860</v>
      </c>
      <c r="C32" s="38">
        <v>5.56</v>
      </c>
      <c r="D32" s="38">
        <v>11.11</v>
      </c>
      <c r="E32" s="38">
        <v>2.78</v>
      </c>
      <c r="F32" s="38">
        <v>0</v>
      </c>
      <c r="G32" s="38">
        <v>0</v>
      </c>
      <c r="H32" s="38">
        <v>19.440000000000001</v>
      </c>
      <c r="I32" s="38">
        <v>19.440000000000001</v>
      </c>
      <c r="J32" s="38">
        <v>0</v>
      </c>
    </row>
    <row r="33" spans="2:10" x14ac:dyDescent="0.25">
      <c r="B33" s="37">
        <v>43861</v>
      </c>
      <c r="C33" s="38">
        <v>5.56</v>
      </c>
      <c r="D33" s="38">
        <v>11.11</v>
      </c>
      <c r="E33" s="38">
        <v>2.78</v>
      </c>
      <c r="F33" s="38">
        <v>2.78</v>
      </c>
      <c r="G33" s="38">
        <v>0</v>
      </c>
      <c r="H33" s="38">
        <v>19.440000000000001</v>
      </c>
      <c r="I33" s="38">
        <v>19.440000000000001</v>
      </c>
      <c r="J33" s="38">
        <v>0</v>
      </c>
    </row>
    <row r="34" spans="2:10" x14ac:dyDescent="0.25">
      <c r="B34" s="37">
        <v>43862</v>
      </c>
      <c r="C34" s="38">
        <v>13.89</v>
      </c>
      <c r="D34" s="38">
        <v>11.11</v>
      </c>
      <c r="E34" s="38">
        <v>8.33</v>
      </c>
      <c r="F34" s="38">
        <v>13.89</v>
      </c>
      <c r="G34" s="38">
        <v>0</v>
      </c>
      <c r="H34" s="38">
        <v>19.440000000000001</v>
      </c>
      <c r="I34" s="38">
        <v>19.440000000000001</v>
      </c>
      <c r="J34" s="38">
        <v>0</v>
      </c>
    </row>
    <row r="35" spans="2:10" x14ac:dyDescent="0.25">
      <c r="B35" s="37">
        <v>43863</v>
      </c>
      <c r="C35" s="38">
        <v>13.89</v>
      </c>
      <c r="D35" s="38">
        <v>19.440000000000001</v>
      </c>
      <c r="E35" s="38">
        <v>8.33</v>
      </c>
      <c r="F35" s="38">
        <v>13.89</v>
      </c>
      <c r="G35" s="38">
        <v>5.56</v>
      </c>
      <c r="H35" s="38">
        <v>19.440000000000001</v>
      </c>
      <c r="I35" s="38">
        <v>30.56</v>
      </c>
      <c r="J35" s="38">
        <v>0</v>
      </c>
    </row>
    <row r="36" spans="2:10" x14ac:dyDescent="0.25">
      <c r="B36" s="37">
        <v>43864</v>
      </c>
      <c r="C36" s="38">
        <v>19.440000000000001</v>
      </c>
      <c r="D36" s="38">
        <v>19.440000000000001</v>
      </c>
      <c r="E36" s="38">
        <v>8.33</v>
      </c>
      <c r="F36" s="38">
        <v>23.15</v>
      </c>
      <c r="G36" s="38">
        <v>5.56</v>
      </c>
      <c r="H36" s="38">
        <v>19.440000000000001</v>
      </c>
      <c r="I36" s="38">
        <v>30.56</v>
      </c>
      <c r="J36" s="38">
        <v>0</v>
      </c>
    </row>
    <row r="37" spans="2:10" x14ac:dyDescent="0.25">
      <c r="B37" s="37">
        <v>43865</v>
      </c>
      <c r="C37" s="38">
        <v>19.440000000000001</v>
      </c>
      <c r="D37" s="38">
        <v>19.440000000000001</v>
      </c>
      <c r="E37" s="38">
        <v>19.440000000000001</v>
      </c>
      <c r="F37" s="38">
        <v>31.48</v>
      </c>
      <c r="G37" s="38">
        <v>5.56</v>
      </c>
      <c r="H37" s="38">
        <v>19.440000000000001</v>
      </c>
      <c r="I37" s="38">
        <v>30.56</v>
      </c>
      <c r="J37" s="38">
        <v>0</v>
      </c>
    </row>
    <row r="38" spans="2:10" x14ac:dyDescent="0.25">
      <c r="B38" s="37">
        <v>43866</v>
      </c>
      <c r="C38" s="38">
        <v>19.440000000000001</v>
      </c>
      <c r="D38" s="38">
        <v>19.440000000000001</v>
      </c>
      <c r="E38" s="38">
        <v>19.440000000000001</v>
      </c>
      <c r="F38" s="38">
        <v>31.48</v>
      </c>
      <c r="G38" s="38">
        <v>5.56</v>
      </c>
      <c r="H38" s="38">
        <v>19.440000000000001</v>
      </c>
      <c r="I38" s="38">
        <v>30.56</v>
      </c>
      <c r="J38" s="38">
        <v>0</v>
      </c>
    </row>
    <row r="39" spans="2:10" x14ac:dyDescent="0.25">
      <c r="B39" s="37">
        <v>43867</v>
      </c>
      <c r="C39" s="38">
        <v>19.440000000000001</v>
      </c>
      <c r="D39" s="38">
        <v>19.440000000000001</v>
      </c>
      <c r="E39" s="38">
        <v>19.440000000000001</v>
      </c>
      <c r="F39" s="38">
        <v>31.48</v>
      </c>
      <c r="G39" s="38">
        <v>5.56</v>
      </c>
      <c r="H39" s="38">
        <v>19.440000000000001</v>
      </c>
      <c r="I39" s="38">
        <v>30.56</v>
      </c>
      <c r="J39" s="38">
        <v>0</v>
      </c>
    </row>
    <row r="40" spans="2:10" x14ac:dyDescent="0.25">
      <c r="B40" s="37">
        <v>43868</v>
      </c>
      <c r="C40" s="38">
        <v>19.440000000000001</v>
      </c>
      <c r="D40" s="38">
        <v>19.440000000000001</v>
      </c>
      <c r="E40" s="38">
        <v>19.440000000000001</v>
      </c>
      <c r="F40" s="38">
        <v>31.48</v>
      </c>
      <c r="G40" s="38">
        <v>5.56</v>
      </c>
      <c r="H40" s="38">
        <v>25</v>
      </c>
      <c r="I40" s="38">
        <v>30.56</v>
      </c>
      <c r="J40" s="38">
        <v>0</v>
      </c>
    </row>
    <row r="41" spans="2:10" x14ac:dyDescent="0.25">
      <c r="B41" s="37">
        <v>43869</v>
      </c>
      <c r="C41" s="38">
        <v>19.440000000000001</v>
      </c>
      <c r="D41" s="38">
        <v>19.440000000000001</v>
      </c>
      <c r="E41" s="38">
        <v>19.440000000000001</v>
      </c>
      <c r="F41" s="38">
        <v>31.48</v>
      </c>
      <c r="G41" s="38">
        <v>5.56</v>
      </c>
      <c r="H41" s="38">
        <v>25</v>
      </c>
      <c r="I41" s="38">
        <v>30.56</v>
      </c>
      <c r="J41" s="38">
        <v>0</v>
      </c>
    </row>
    <row r="42" spans="2:10" x14ac:dyDescent="0.25">
      <c r="B42" s="37">
        <v>43870</v>
      </c>
      <c r="C42" s="38">
        <v>19.440000000000001</v>
      </c>
      <c r="D42" s="38">
        <v>19.440000000000001</v>
      </c>
      <c r="E42" s="38">
        <v>19.440000000000001</v>
      </c>
      <c r="F42" s="38">
        <v>31.48</v>
      </c>
      <c r="G42" s="38">
        <v>5.56</v>
      </c>
      <c r="H42" s="38">
        <v>25</v>
      </c>
      <c r="I42" s="38">
        <v>30.56</v>
      </c>
      <c r="J42" s="38">
        <v>0</v>
      </c>
    </row>
    <row r="43" spans="2:10" x14ac:dyDescent="0.25">
      <c r="B43" s="37">
        <v>43871</v>
      </c>
      <c r="C43" s="38">
        <v>19.440000000000001</v>
      </c>
      <c r="D43" s="38">
        <v>19.440000000000001</v>
      </c>
      <c r="E43" s="38">
        <v>19.440000000000001</v>
      </c>
      <c r="F43" s="38">
        <v>31.48</v>
      </c>
      <c r="G43" s="38">
        <v>5.56</v>
      </c>
      <c r="H43" s="38">
        <v>25</v>
      </c>
      <c r="I43" s="38">
        <v>30.56</v>
      </c>
      <c r="J43" s="38">
        <v>0</v>
      </c>
    </row>
    <row r="44" spans="2:10" x14ac:dyDescent="0.25">
      <c r="B44" s="37">
        <v>43872</v>
      </c>
      <c r="C44" s="38">
        <v>19.440000000000001</v>
      </c>
      <c r="D44" s="38">
        <v>19.440000000000001</v>
      </c>
      <c r="E44" s="38">
        <v>19.440000000000001</v>
      </c>
      <c r="F44" s="38">
        <v>31.48</v>
      </c>
      <c r="G44" s="38">
        <v>8.33</v>
      </c>
      <c r="H44" s="38">
        <v>25</v>
      </c>
      <c r="I44" s="38">
        <v>30.56</v>
      </c>
      <c r="J44" s="38">
        <v>0</v>
      </c>
    </row>
    <row r="45" spans="2:10" x14ac:dyDescent="0.25">
      <c r="B45" s="37">
        <v>43873</v>
      </c>
      <c r="C45" s="38">
        <v>19.440000000000001</v>
      </c>
      <c r="D45" s="38">
        <v>19.440000000000001</v>
      </c>
      <c r="E45" s="38">
        <v>19.440000000000001</v>
      </c>
      <c r="F45" s="38">
        <v>31.48</v>
      </c>
      <c r="G45" s="38">
        <v>8.33</v>
      </c>
      <c r="H45" s="38">
        <v>25</v>
      </c>
      <c r="I45" s="38">
        <v>30.56</v>
      </c>
      <c r="J45" s="38">
        <v>0</v>
      </c>
    </row>
    <row r="46" spans="2:10" x14ac:dyDescent="0.25">
      <c r="B46" s="37">
        <v>43874</v>
      </c>
      <c r="C46" s="38">
        <v>19.440000000000001</v>
      </c>
      <c r="D46" s="38">
        <v>19.440000000000001</v>
      </c>
      <c r="E46" s="38">
        <v>19.440000000000001</v>
      </c>
      <c r="F46" s="38">
        <v>31.48</v>
      </c>
      <c r="G46" s="38">
        <v>8.33</v>
      </c>
      <c r="H46" s="38">
        <v>25</v>
      </c>
      <c r="I46" s="38">
        <v>30.56</v>
      </c>
      <c r="J46" s="38">
        <v>0</v>
      </c>
    </row>
    <row r="47" spans="2:10" x14ac:dyDescent="0.25">
      <c r="B47" s="37">
        <v>43875</v>
      </c>
      <c r="C47" s="38">
        <v>19.440000000000001</v>
      </c>
      <c r="D47" s="38">
        <v>19.440000000000001</v>
      </c>
      <c r="E47" s="38">
        <v>19.440000000000001</v>
      </c>
      <c r="F47" s="38">
        <v>31.48</v>
      </c>
      <c r="G47" s="38">
        <v>8.33</v>
      </c>
      <c r="H47" s="38">
        <v>25</v>
      </c>
      <c r="I47" s="38">
        <v>30.56</v>
      </c>
      <c r="J47" s="38">
        <v>0</v>
      </c>
    </row>
    <row r="48" spans="2:10" x14ac:dyDescent="0.25">
      <c r="B48" s="37">
        <v>43876</v>
      </c>
      <c r="C48" s="38">
        <v>19.440000000000001</v>
      </c>
      <c r="D48" s="38">
        <v>19.440000000000001</v>
      </c>
      <c r="E48" s="38">
        <v>19.440000000000001</v>
      </c>
      <c r="F48" s="38">
        <v>31.48</v>
      </c>
      <c r="G48" s="38">
        <v>8.33</v>
      </c>
      <c r="H48" s="38">
        <v>25</v>
      </c>
      <c r="I48" s="38">
        <v>30.56</v>
      </c>
      <c r="J48" s="38">
        <v>0</v>
      </c>
    </row>
    <row r="49" spans="2:10" x14ac:dyDescent="0.25">
      <c r="B49" s="37">
        <v>43877</v>
      </c>
      <c r="C49" s="38">
        <v>19.440000000000001</v>
      </c>
      <c r="D49" s="38">
        <v>19.440000000000001</v>
      </c>
      <c r="E49" s="38">
        <v>19.440000000000001</v>
      </c>
      <c r="F49" s="38">
        <v>31.48</v>
      </c>
      <c r="G49" s="38">
        <v>8.33</v>
      </c>
      <c r="H49" s="38">
        <v>25</v>
      </c>
      <c r="I49" s="38">
        <v>30.56</v>
      </c>
      <c r="J49" s="38">
        <v>0</v>
      </c>
    </row>
    <row r="50" spans="2:10" x14ac:dyDescent="0.25">
      <c r="B50" s="37">
        <v>43878</v>
      </c>
      <c r="C50" s="38">
        <v>19.440000000000001</v>
      </c>
      <c r="D50" s="38">
        <v>19.440000000000001</v>
      </c>
      <c r="E50" s="38">
        <v>19.440000000000001</v>
      </c>
      <c r="F50" s="38">
        <v>31.48</v>
      </c>
      <c r="G50" s="38">
        <v>8.33</v>
      </c>
      <c r="H50" s="38">
        <v>25</v>
      </c>
      <c r="I50" s="38">
        <v>30.56</v>
      </c>
      <c r="J50" s="38">
        <v>0</v>
      </c>
    </row>
    <row r="51" spans="2:10" x14ac:dyDescent="0.25">
      <c r="B51" s="37">
        <v>43879</v>
      </c>
      <c r="C51" s="38">
        <v>19.440000000000001</v>
      </c>
      <c r="D51" s="38">
        <v>19.440000000000001</v>
      </c>
      <c r="E51" s="38">
        <v>19.440000000000001</v>
      </c>
      <c r="F51" s="38">
        <v>31.48</v>
      </c>
      <c r="G51" s="38">
        <v>8.33</v>
      </c>
      <c r="H51" s="38">
        <v>25</v>
      </c>
      <c r="I51" s="38">
        <v>30.56</v>
      </c>
      <c r="J51" s="38">
        <v>0</v>
      </c>
    </row>
    <row r="52" spans="2:10" x14ac:dyDescent="0.25">
      <c r="B52" s="37">
        <v>43880</v>
      </c>
      <c r="C52" s="38">
        <v>19.440000000000001</v>
      </c>
      <c r="D52" s="38">
        <v>19.440000000000001</v>
      </c>
      <c r="E52" s="38">
        <v>19.440000000000001</v>
      </c>
      <c r="F52" s="38">
        <v>31.48</v>
      </c>
      <c r="G52" s="38">
        <v>8.33</v>
      </c>
      <c r="H52" s="38">
        <v>25</v>
      </c>
      <c r="I52" s="38">
        <v>30.56</v>
      </c>
      <c r="J52" s="38">
        <v>0</v>
      </c>
    </row>
    <row r="53" spans="2:10" x14ac:dyDescent="0.25">
      <c r="B53" s="37">
        <v>43881</v>
      </c>
      <c r="C53" s="38">
        <v>19.440000000000001</v>
      </c>
      <c r="D53" s="38">
        <v>19.440000000000001</v>
      </c>
      <c r="E53" s="38">
        <v>25</v>
      </c>
      <c r="F53" s="38">
        <v>31.48</v>
      </c>
      <c r="G53" s="38">
        <v>8.33</v>
      </c>
      <c r="H53" s="38">
        <v>25</v>
      </c>
      <c r="I53" s="38">
        <v>30.56</v>
      </c>
      <c r="J53" s="38">
        <v>0</v>
      </c>
    </row>
    <row r="54" spans="2:10" x14ac:dyDescent="0.25">
      <c r="B54" s="37">
        <v>43882</v>
      </c>
      <c r="C54" s="38">
        <v>19.440000000000001</v>
      </c>
      <c r="D54" s="38">
        <v>19.440000000000001</v>
      </c>
      <c r="E54" s="38">
        <v>25</v>
      </c>
      <c r="F54" s="38">
        <v>45.37</v>
      </c>
      <c r="G54" s="38">
        <v>8.33</v>
      </c>
      <c r="H54" s="38">
        <v>25</v>
      </c>
      <c r="I54" s="38">
        <v>30.56</v>
      </c>
      <c r="J54" s="38">
        <v>0</v>
      </c>
    </row>
    <row r="55" spans="2:10" x14ac:dyDescent="0.25">
      <c r="B55" s="37">
        <v>43883</v>
      </c>
      <c r="C55" s="38">
        <v>19.440000000000001</v>
      </c>
      <c r="D55" s="38">
        <v>19.440000000000001</v>
      </c>
      <c r="E55" s="38">
        <v>25</v>
      </c>
      <c r="F55" s="38">
        <v>45.37</v>
      </c>
      <c r="G55" s="38">
        <v>8.33</v>
      </c>
      <c r="H55" s="38">
        <v>25</v>
      </c>
      <c r="I55" s="38">
        <v>30.56</v>
      </c>
      <c r="J55" s="38">
        <v>0</v>
      </c>
    </row>
    <row r="56" spans="2:10" x14ac:dyDescent="0.25">
      <c r="B56" s="37">
        <v>43884</v>
      </c>
      <c r="C56" s="38">
        <v>19.440000000000001</v>
      </c>
      <c r="D56" s="38">
        <v>19.440000000000001</v>
      </c>
      <c r="E56" s="38">
        <v>25</v>
      </c>
      <c r="F56" s="38">
        <v>50</v>
      </c>
      <c r="G56" s="38">
        <v>8.33</v>
      </c>
      <c r="H56" s="38">
        <v>25</v>
      </c>
      <c r="I56" s="38">
        <v>30.56</v>
      </c>
      <c r="J56" s="38">
        <v>0</v>
      </c>
    </row>
    <row r="57" spans="2:10" x14ac:dyDescent="0.25">
      <c r="B57" s="37">
        <v>43885</v>
      </c>
      <c r="C57" s="38">
        <v>19.440000000000001</v>
      </c>
      <c r="D57" s="38">
        <v>19.440000000000001</v>
      </c>
      <c r="E57" s="38">
        <v>25</v>
      </c>
      <c r="F57" s="38">
        <v>55.56</v>
      </c>
      <c r="G57" s="38">
        <v>8.33</v>
      </c>
      <c r="H57" s="38">
        <v>25</v>
      </c>
      <c r="I57" s="38">
        <v>30.56</v>
      </c>
      <c r="J57" s="38">
        <v>0</v>
      </c>
    </row>
    <row r="58" spans="2:10" x14ac:dyDescent="0.25">
      <c r="B58" s="37">
        <v>43886</v>
      </c>
      <c r="C58" s="38">
        <v>19.440000000000001</v>
      </c>
      <c r="D58" s="38">
        <v>19.440000000000001</v>
      </c>
      <c r="E58" s="38">
        <v>34.26</v>
      </c>
      <c r="F58" s="38">
        <v>55.56</v>
      </c>
      <c r="G58" s="38">
        <v>8.33</v>
      </c>
      <c r="H58" s="38">
        <v>25</v>
      </c>
      <c r="I58" s="38">
        <v>23.15</v>
      </c>
      <c r="J58" s="38">
        <v>0</v>
      </c>
    </row>
    <row r="59" spans="2:10" x14ac:dyDescent="0.25">
      <c r="B59" s="37">
        <v>43887</v>
      </c>
      <c r="C59" s="38">
        <v>19.440000000000001</v>
      </c>
      <c r="D59" s="38">
        <v>19.440000000000001</v>
      </c>
      <c r="E59" s="38">
        <v>34.26</v>
      </c>
      <c r="F59" s="38">
        <v>55.56</v>
      </c>
      <c r="G59" s="38">
        <v>8.33</v>
      </c>
      <c r="H59" s="38">
        <v>25</v>
      </c>
      <c r="I59" s="38">
        <v>23.15</v>
      </c>
      <c r="J59" s="38">
        <v>0</v>
      </c>
    </row>
    <row r="60" spans="2:10" x14ac:dyDescent="0.25">
      <c r="B60" s="37">
        <v>43888</v>
      </c>
      <c r="C60" s="38">
        <v>19.440000000000001</v>
      </c>
      <c r="D60" s="38">
        <v>19.440000000000001</v>
      </c>
      <c r="E60" s="38">
        <v>34.26</v>
      </c>
      <c r="F60" s="38">
        <v>55.56</v>
      </c>
      <c r="G60" s="38">
        <v>8.33</v>
      </c>
      <c r="H60" s="38">
        <v>25</v>
      </c>
      <c r="I60" s="38">
        <v>23.15</v>
      </c>
      <c r="J60" s="38">
        <v>0</v>
      </c>
    </row>
    <row r="61" spans="2:10" x14ac:dyDescent="0.25">
      <c r="B61" s="37">
        <v>43889</v>
      </c>
      <c r="C61" s="38">
        <v>19.440000000000001</v>
      </c>
      <c r="D61" s="38">
        <v>19.440000000000001</v>
      </c>
      <c r="E61" s="38">
        <v>34.26</v>
      </c>
      <c r="F61" s="38">
        <v>55.56</v>
      </c>
      <c r="G61" s="38">
        <v>8.33</v>
      </c>
      <c r="H61" s="38">
        <v>25</v>
      </c>
      <c r="I61" s="38">
        <v>23.15</v>
      </c>
      <c r="J61" s="38">
        <v>0</v>
      </c>
    </row>
    <row r="62" spans="2:10" x14ac:dyDescent="0.25">
      <c r="B62" s="37">
        <v>43890</v>
      </c>
      <c r="C62" s="38">
        <v>19.440000000000001</v>
      </c>
      <c r="D62" s="38">
        <v>19.440000000000001</v>
      </c>
      <c r="E62" s="38">
        <v>34.26</v>
      </c>
      <c r="F62" s="38">
        <v>55.56</v>
      </c>
      <c r="G62" s="38">
        <v>8.33</v>
      </c>
      <c r="H62" s="38">
        <v>25</v>
      </c>
      <c r="I62" s="38">
        <v>23.15</v>
      </c>
      <c r="J62" s="38">
        <v>0</v>
      </c>
    </row>
    <row r="63" spans="2:10" x14ac:dyDescent="0.25">
      <c r="B63" s="37">
        <v>43891</v>
      </c>
      <c r="C63" s="38">
        <v>19.440000000000001</v>
      </c>
      <c r="D63" s="38">
        <v>19.440000000000001</v>
      </c>
      <c r="E63" s="38">
        <v>34.26</v>
      </c>
      <c r="F63" s="38">
        <v>55.56</v>
      </c>
      <c r="G63" s="38">
        <v>11.11</v>
      </c>
      <c r="H63" s="38">
        <v>25</v>
      </c>
      <c r="I63" s="38">
        <v>23.15</v>
      </c>
      <c r="J63" s="38">
        <v>0</v>
      </c>
    </row>
    <row r="64" spans="2:10" x14ac:dyDescent="0.25">
      <c r="B64" s="37">
        <v>43892</v>
      </c>
      <c r="C64" s="38">
        <v>19.440000000000001</v>
      </c>
      <c r="D64" s="38">
        <v>19.440000000000001</v>
      </c>
      <c r="E64" s="38">
        <v>43.52</v>
      </c>
      <c r="F64" s="38">
        <v>55.56</v>
      </c>
      <c r="G64" s="38">
        <v>11.11</v>
      </c>
      <c r="H64" s="38">
        <v>25</v>
      </c>
      <c r="I64" s="38">
        <v>23.15</v>
      </c>
      <c r="J64" s="38">
        <v>0</v>
      </c>
    </row>
    <row r="65" spans="2:10" x14ac:dyDescent="0.25">
      <c r="B65" s="37">
        <v>43893</v>
      </c>
      <c r="C65" s="38">
        <v>19.440000000000001</v>
      </c>
      <c r="D65" s="38">
        <v>19.440000000000001</v>
      </c>
      <c r="E65" s="38">
        <v>43.52</v>
      </c>
      <c r="F65" s="38">
        <v>55.56</v>
      </c>
      <c r="G65" s="38">
        <v>11.11</v>
      </c>
      <c r="H65" s="38">
        <v>25</v>
      </c>
      <c r="I65" s="38">
        <v>23.15</v>
      </c>
      <c r="J65" s="38">
        <v>0</v>
      </c>
    </row>
    <row r="66" spans="2:10" x14ac:dyDescent="0.25">
      <c r="B66" s="37">
        <v>43894</v>
      </c>
      <c r="C66" s="38">
        <v>19.440000000000001</v>
      </c>
      <c r="D66" s="38">
        <v>19.440000000000001</v>
      </c>
      <c r="E66" s="38">
        <v>43.52</v>
      </c>
      <c r="F66" s="38">
        <v>55.56</v>
      </c>
      <c r="G66" s="38">
        <v>11.11</v>
      </c>
      <c r="H66" s="38">
        <v>25</v>
      </c>
      <c r="I66" s="38">
        <v>23.15</v>
      </c>
      <c r="J66" s="38">
        <v>0</v>
      </c>
    </row>
    <row r="67" spans="2:10" x14ac:dyDescent="0.25">
      <c r="B67" s="37">
        <v>43895</v>
      </c>
      <c r="C67" s="38">
        <v>19.440000000000001</v>
      </c>
      <c r="D67" s="38">
        <v>19.440000000000001</v>
      </c>
      <c r="E67" s="38">
        <v>43.52</v>
      </c>
      <c r="F67" s="38">
        <v>55.56</v>
      </c>
      <c r="G67" s="38">
        <v>20.37</v>
      </c>
      <c r="H67" s="38">
        <v>25</v>
      </c>
      <c r="I67" s="38">
        <v>28.7</v>
      </c>
      <c r="J67" s="38">
        <v>0</v>
      </c>
    </row>
    <row r="68" spans="2:10" x14ac:dyDescent="0.25">
      <c r="B68" s="37">
        <v>43896</v>
      </c>
      <c r="C68" s="38">
        <v>19.440000000000001</v>
      </c>
      <c r="D68" s="38">
        <v>19.440000000000001</v>
      </c>
      <c r="E68" s="38">
        <v>43.52</v>
      </c>
      <c r="F68" s="38">
        <v>55.56</v>
      </c>
      <c r="G68" s="38">
        <v>20.37</v>
      </c>
      <c r="H68" s="38">
        <v>25</v>
      </c>
      <c r="I68" s="38">
        <v>28.7</v>
      </c>
      <c r="J68" s="38">
        <v>0</v>
      </c>
    </row>
    <row r="69" spans="2:10" x14ac:dyDescent="0.25">
      <c r="B69" s="37">
        <v>43897</v>
      </c>
      <c r="C69" s="38">
        <v>19.440000000000001</v>
      </c>
      <c r="D69" s="38">
        <v>19.440000000000001</v>
      </c>
      <c r="E69" s="38">
        <v>43.52</v>
      </c>
      <c r="F69" s="38">
        <v>55.56</v>
      </c>
      <c r="G69" s="38">
        <v>20.37</v>
      </c>
      <c r="H69" s="38">
        <v>25</v>
      </c>
      <c r="I69" s="38">
        <v>28.7</v>
      </c>
      <c r="J69" s="38">
        <v>16.670000000000002</v>
      </c>
    </row>
    <row r="70" spans="2:10" x14ac:dyDescent="0.25">
      <c r="B70" s="37">
        <v>43898</v>
      </c>
      <c r="C70" s="38">
        <v>19.440000000000001</v>
      </c>
      <c r="D70" s="38">
        <v>19.440000000000001</v>
      </c>
      <c r="E70" s="38">
        <v>43.52</v>
      </c>
      <c r="F70" s="38">
        <v>55.56</v>
      </c>
      <c r="G70" s="38">
        <v>20.37</v>
      </c>
      <c r="H70" s="38">
        <v>25</v>
      </c>
      <c r="I70" s="38">
        <v>28.7</v>
      </c>
      <c r="J70" s="38">
        <v>16.670000000000002</v>
      </c>
    </row>
    <row r="71" spans="2:10" x14ac:dyDescent="0.25">
      <c r="B71" s="37">
        <v>43899</v>
      </c>
      <c r="C71" s="38">
        <v>19.440000000000001</v>
      </c>
      <c r="D71" s="38">
        <v>19.440000000000001</v>
      </c>
      <c r="E71" s="38">
        <v>40.74</v>
      </c>
      <c r="F71" s="38">
        <v>55.56</v>
      </c>
      <c r="G71" s="38">
        <v>20.37</v>
      </c>
      <c r="H71" s="38">
        <v>25</v>
      </c>
      <c r="I71" s="38">
        <v>28.7</v>
      </c>
      <c r="J71" s="38">
        <v>16.670000000000002</v>
      </c>
    </row>
    <row r="72" spans="2:10" x14ac:dyDescent="0.25">
      <c r="B72" s="37">
        <v>43900</v>
      </c>
      <c r="C72" s="38">
        <v>19.440000000000001</v>
      </c>
      <c r="D72" s="38">
        <v>19.440000000000001</v>
      </c>
      <c r="E72" s="38">
        <v>40.74</v>
      </c>
      <c r="F72" s="38">
        <v>55.56</v>
      </c>
      <c r="G72" s="38">
        <v>20.37</v>
      </c>
      <c r="H72" s="38">
        <v>25</v>
      </c>
      <c r="I72" s="38">
        <v>28.7</v>
      </c>
      <c r="J72" s="38">
        <v>16.670000000000002</v>
      </c>
    </row>
    <row r="73" spans="2:10" x14ac:dyDescent="0.25">
      <c r="B73" s="37">
        <v>43901</v>
      </c>
      <c r="C73" s="38">
        <v>19.440000000000001</v>
      </c>
      <c r="D73" s="38">
        <v>19.440000000000001</v>
      </c>
      <c r="E73" s="38">
        <v>40.74</v>
      </c>
      <c r="F73" s="38">
        <v>55.56</v>
      </c>
      <c r="G73" s="38">
        <v>21.76</v>
      </c>
      <c r="H73" s="38">
        <v>25</v>
      </c>
      <c r="I73" s="38">
        <v>28.7</v>
      </c>
      <c r="J73" s="38">
        <v>25</v>
      </c>
    </row>
    <row r="74" spans="2:10" x14ac:dyDescent="0.25">
      <c r="B74" s="37">
        <v>43902</v>
      </c>
      <c r="C74" s="38">
        <v>19.440000000000001</v>
      </c>
      <c r="D74" s="38">
        <v>19.440000000000001</v>
      </c>
      <c r="E74" s="38">
        <v>40.74</v>
      </c>
      <c r="F74" s="38">
        <v>55.56</v>
      </c>
      <c r="G74" s="38">
        <v>30.09</v>
      </c>
      <c r="H74" s="38">
        <v>25</v>
      </c>
      <c r="I74" s="38">
        <v>28.7</v>
      </c>
      <c r="J74" s="38">
        <v>25</v>
      </c>
    </row>
    <row r="75" spans="2:10" x14ac:dyDescent="0.25">
      <c r="B75" s="37">
        <v>43903</v>
      </c>
      <c r="C75" s="38">
        <v>19.440000000000001</v>
      </c>
      <c r="D75" s="38">
        <v>19.440000000000001</v>
      </c>
      <c r="E75" s="38">
        <v>40.74</v>
      </c>
      <c r="F75" s="38">
        <v>55.56</v>
      </c>
      <c r="G75" s="38">
        <v>30.09</v>
      </c>
      <c r="H75" s="38">
        <v>39.81</v>
      </c>
      <c r="I75" s="38">
        <v>28.7</v>
      </c>
      <c r="J75" s="38">
        <v>25</v>
      </c>
    </row>
    <row r="76" spans="2:10" x14ac:dyDescent="0.25">
      <c r="B76" s="37">
        <v>43904</v>
      </c>
      <c r="C76" s="38">
        <v>19.440000000000001</v>
      </c>
      <c r="D76" s="38">
        <v>19.440000000000001</v>
      </c>
      <c r="E76" s="38">
        <v>40.74</v>
      </c>
      <c r="F76" s="38">
        <v>55.56</v>
      </c>
      <c r="G76" s="38">
        <v>35.65</v>
      </c>
      <c r="H76" s="38">
        <v>39.81</v>
      </c>
      <c r="I76" s="38">
        <v>28.7</v>
      </c>
      <c r="J76" s="38">
        <v>25</v>
      </c>
    </row>
    <row r="77" spans="2:10" x14ac:dyDescent="0.25">
      <c r="B77" s="37">
        <v>43905</v>
      </c>
      <c r="C77" s="38">
        <v>19.440000000000001</v>
      </c>
      <c r="D77" s="38">
        <v>19.440000000000001</v>
      </c>
      <c r="E77" s="38">
        <v>40.74</v>
      </c>
      <c r="F77" s="38">
        <v>55.56</v>
      </c>
      <c r="G77" s="38">
        <v>41.2</v>
      </c>
      <c r="H77" s="38">
        <v>39.81</v>
      </c>
      <c r="I77" s="38">
        <v>28.7</v>
      </c>
      <c r="J77" s="38">
        <v>25</v>
      </c>
    </row>
    <row r="78" spans="2:10" x14ac:dyDescent="0.25">
      <c r="B78" s="37">
        <v>43906</v>
      </c>
      <c r="C78" s="38">
        <v>30.56</v>
      </c>
      <c r="D78" s="38">
        <v>36.11</v>
      </c>
      <c r="E78" s="38">
        <v>40.74</v>
      </c>
      <c r="F78" s="38">
        <v>55.56</v>
      </c>
      <c r="G78" s="38">
        <v>52.31</v>
      </c>
      <c r="H78" s="38">
        <v>39.81</v>
      </c>
      <c r="I78" s="38">
        <v>28.7</v>
      </c>
      <c r="J78" s="38">
        <v>26.85</v>
      </c>
    </row>
    <row r="79" spans="2:10" x14ac:dyDescent="0.25">
      <c r="B79" s="37">
        <v>43907</v>
      </c>
      <c r="C79" s="38">
        <v>30.56</v>
      </c>
      <c r="D79" s="38">
        <v>36.11</v>
      </c>
      <c r="E79" s="38">
        <v>40.74</v>
      </c>
      <c r="F79" s="38">
        <v>55.56</v>
      </c>
      <c r="G79" s="38">
        <v>55.09</v>
      </c>
      <c r="H79" s="38">
        <v>39.81</v>
      </c>
      <c r="I79" s="38">
        <v>28.7</v>
      </c>
      <c r="J79" s="38">
        <v>33.799999999999997</v>
      </c>
    </row>
    <row r="80" spans="2:10" x14ac:dyDescent="0.25">
      <c r="B80" s="37">
        <v>43908</v>
      </c>
      <c r="C80" s="38">
        <v>36.11</v>
      </c>
      <c r="D80" s="38">
        <v>36.11</v>
      </c>
      <c r="E80" s="38">
        <v>40.74</v>
      </c>
      <c r="F80" s="38">
        <v>55.56</v>
      </c>
      <c r="G80" s="38">
        <v>55.09</v>
      </c>
      <c r="H80" s="38">
        <v>39.81</v>
      </c>
      <c r="I80" s="38">
        <v>28.7</v>
      </c>
      <c r="J80" s="38">
        <v>39.35</v>
      </c>
    </row>
    <row r="81" spans="2:10" x14ac:dyDescent="0.25">
      <c r="B81" s="37">
        <v>43909</v>
      </c>
      <c r="C81" s="38">
        <v>44.44</v>
      </c>
      <c r="D81" s="38">
        <v>36.11</v>
      </c>
      <c r="E81" s="38">
        <v>40.74</v>
      </c>
      <c r="F81" s="38">
        <v>55.56</v>
      </c>
      <c r="G81" s="38">
        <v>67.13</v>
      </c>
      <c r="H81" s="38">
        <v>39.81</v>
      </c>
      <c r="I81" s="38">
        <v>31.48</v>
      </c>
      <c r="J81" s="38">
        <v>48.61</v>
      </c>
    </row>
    <row r="82" spans="2:10" x14ac:dyDescent="0.25">
      <c r="B82" s="37">
        <v>43910</v>
      </c>
      <c r="C82" s="38">
        <v>47.22</v>
      </c>
      <c r="D82" s="38">
        <v>38.89</v>
      </c>
      <c r="E82" s="38">
        <v>40.74</v>
      </c>
      <c r="F82" s="38">
        <v>55.56</v>
      </c>
      <c r="G82" s="38">
        <v>67.13</v>
      </c>
      <c r="H82" s="38">
        <v>39.81</v>
      </c>
      <c r="I82" s="38">
        <v>31.48</v>
      </c>
      <c r="J82" s="38">
        <v>48.61</v>
      </c>
    </row>
    <row r="83" spans="2:10" x14ac:dyDescent="0.25">
      <c r="B83" s="37">
        <v>43911</v>
      </c>
      <c r="C83" s="38">
        <v>47.22</v>
      </c>
      <c r="D83" s="38">
        <v>58.33</v>
      </c>
      <c r="E83" s="38">
        <v>40.74</v>
      </c>
      <c r="F83" s="38">
        <v>69.44</v>
      </c>
      <c r="G83" s="38">
        <v>72.69</v>
      </c>
      <c r="H83" s="38">
        <v>39.81</v>
      </c>
      <c r="I83" s="38">
        <v>31.48</v>
      </c>
      <c r="J83" s="38">
        <v>48.61</v>
      </c>
    </row>
    <row r="84" spans="2:10" x14ac:dyDescent="0.25">
      <c r="B84" s="37">
        <v>43912</v>
      </c>
      <c r="C84" s="38">
        <v>47.22</v>
      </c>
      <c r="D84" s="38">
        <v>58.33</v>
      </c>
      <c r="E84" s="38">
        <v>40.74</v>
      </c>
      <c r="F84" s="38">
        <v>75.930000000000007</v>
      </c>
      <c r="G84" s="38">
        <v>72.69</v>
      </c>
      <c r="H84" s="38">
        <v>39.81</v>
      </c>
      <c r="I84" s="38">
        <v>31.48</v>
      </c>
      <c r="J84" s="38">
        <v>52.31</v>
      </c>
    </row>
    <row r="85" spans="2:10" x14ac:dyDescent="0.25">
      <c r="B85" s="37">
        <v>43913</v>
      </c>
      <c r="C85" s="38">
        <v>52.78</v>
      </c>
      <c r="D85" s="38">
        <v>79.63</v>
      </c>
      <c r="E85" s="38">
        <v>40.74</v>
      </c>
      <c r="F85" s="38">
        <v>75.930000000000007</v>
      </c>
      <c r="G85" s="38">
        <v>72.69</v>
      </c>
      <c r="H85" s="38">
        <v>39.81</v>
      </c>
      <c r="I85" s="38">
        <v>31.48</v>
      </c>
      <c r="J85" s="38">
        <v>52.31</v>
      </c>
    </row>
    <row r="86" spans="2:10" x14ac:dyDescent="0.25">
      <c r="B86" s="37">
        <v>43914</v>
      </c>
      <c r="C86" s="38">
        <v>71.3</v>
      </c>
      <c r="D86" s="38">
        <v>87.04</v>
      </c>
      <c r="E86" s="38">
        <v>40.74</v>
      </c>
      <c r="F86" s="38">
        <v>75.930000000000007</v>
      </c>
      <c r="G86" s="38">
        <v>72.69</v>
      </c>
      <c r="H86" s="38">
        <v>39.81</v>
      </c>
      <c r="I86" s="38">
        <v>31.48</v>
      </c>
      <c r="J86" s="38">
        <v>52.31</v>
      </c>
    </row>
    <row r="87" spans="2:10" x14ac:dyDescent="0.25">
      <c r="B87" s="37">
        <v>43915</v>
      </c>
      <c r="C87" s="38">
        <v>71.3</v>
      </c>
      <c r="D87" s="38">
        <v>90.74</v>
      </c>
      <c r="E87" s="38">
        <v>40.74</v>
      </c>
      <c r="F87" s="38">
        <v>75.930000000000007</v>
      </c>
      <c r="G87" s="38">
        <v>72.69</v>
      </c>
      <c r="H87" s="38">
        <v>39.81</v>
      </c>
      <c r="I87" s="38">
        <v>31.48</v>
      </c>
      <c r="J87" s="38">
        <v>52.31</v>
      </c>
    </row>
    <row r="88" spans="2:10" x14ac:dyDescent="0.25">
      <c r="B88" s="37">
        <v>43916</v>
      </c>
      <c r="C88" s="38">
        <v>71.3</v>
      </c>
      <c r="D88" s="38">
        <v>96.3</v>
      </c>
      <c r="E88" s="38">
        <v>40.74</v>
      </c>
      <c r="F88" s="38">
        <v>75.930000000000007</v>
      </c>
      <c r="G88" s="38">
        <v>72.69</v>
      </c>
      <c r="H88" s="38">
        <v>45.37</v>
      </c>
      <c r="I88" s="38">
        <v>31.48</v>
      </c>
      <c r="J88" s="38">
        <v>57.87</v>
      </c>
    </row>
    <row r="89" spans="2:10" x14ac:dyDescent="0.25">
      <c r="B89" s="37">
        <v>43917</v>
      </c>
      <c r="C89" s="38">
        <v>71.3</v>
      </c>
      <c r="D89" s="38">
        <v>96.3</v>
      </c>
      <c r="E89" s="38">
        <v>40.74</v>
      </c>
      <c r="F89" s="38">
        <v>75.930000000000007</v>
      </c>
      <c r="G89" s="38">
        <v>72.69</v>
      </c>
      <c r="H89" s="38">
        <v>45.37</v>
      </c>
      <c r="I89" s="38">
        <v>31.48</v>
      </c>
      <c r="J89" s="38">
        <v>68.06</v>
      </c>
    </row>
    <row r="90" spans="2:10" x14ac:dyDescent="0.25">
      <c r="B90" s="37">
        <v>43918</v>
      </c>
      <c r="C90" s="38">
        <v>71.3</v>
      </c>
      <c r="D90" s="38">
        <v>96.3</v>
      </c>
      <c r="E90" s="38">
        <v>40.74</v>
      </c>
      <c r="F90" s="38">
        <v>75.930000000000007</v>
      </c>
      <c r="G90" s="38">
        <v>72.69</v>
      </c>
      <c r="H90" s="38">
        <v>45.37</v>
      </c>
      <c r="I90" s="38">
        <v>31.48</v>
      </c>
      <c r="J90" s="38">
        <v>68.06</v>
      </c>
    </row>
    <row r="91" spans="2:10" x14ac:dyDescent="0.25">
      <c r="B91" s="37">
        <v>43919</v>
      </c>
      <c r="C91" s="38">
        <v>71.3</v>
      </c>
      <c r="D91" s="38">
        <v>96.3</v>
      </c>
      <c r="E91" s="38">
        <v>40.74</v>
      </c>
      <c r="F91" s="38">
        <v>75.930000000000007</v>
      </c>
      <c r="G91" s="38">
        <v>72.69</v>
      </c>
      <c r="H91" s="38">
        <v>45.37</v>
      </c>
      <c r="I91" s="38">
        <v>31.48</v>
      </c>
      <c r="J91" s="38">
        <v>68.06</v>
      </c>
    </row>
    <row r="92" spans="2:10" x14ac:dyDescent="0.25">
      <c r="B92" s="37">
        <v>43920</v>
      </c>
      <c r="C92" s="38">
        <v>71.3</v>
      </c>
      <c r="D92" s="38">
        <v>96.3</v>
      </c>
      <c r="E92" s="38">
        <v>40.74</v>
      </c>
      <c r="F92" s="38">
        <v>75.930000000000007</v>
      </c>
      <c r="G92" s="38">
        <v>72.69</v>
      </c>
      <c r="H92" s="38">
        <v>45.37</v>
      </c>
      <c r="I92" s="38">
        <v>31.48</v>
      </c>
      <c r="J92" s="38">
        <v>68.06</v>
      </c>
    </row>
    <row r="93" spans="2:10" x14ac:dyDescent="0.25">
      <c r="B93" s="37">
        <v>43921</v>
      </c>
      <c r="C93" s="38">
        <v>71.3</v>
      </c>
      <c r="D93" s="38">
        <v>96.3</v>
      </c>
      <c r="E93" s="38">
        <v>40.74</v>
      </c>
      <c r="F93" s="38">
        <v>75.930000000000007</v>
      </c>
      <c r="G93" s="38">
        <v>72.69</v>
      </c>
      <c r="H93" s="38">
        <v>45.37</v>
      </c>
      <c r="I93" s="38">
        <v>31.48</v>
      </c>
      <c r="J93" s="38">
        <v>68.06</v>
      </c>
    </row>
    <row r="94" spans="2:10" x14ac:dyDescent="0.25">
      <c r="B94" s="37">
        <v>43922</v>
      </c>
      <c r="C94" s="38">
        <v>71.3</v>
      </c>
      <c r="D94" s="38">
        <v>96.3</v>
      </c>
      <c r="E94" s="38">
        <v>40.74</v>
      </c>
      <c r="F94" s="38">
        <v>75.930000000000007</v>
      </c>
      <c r="G94" s="38">
        <v>72.69</v>
      </c>
      <c r="H94" s="38">
        <v>45.37</v>
      </c>
      <c r="I94" s="38">
        <v>31.48</v>
      </c>
      <c r="J94" s="38">
        <v>68.06</v>
      </c>
    </row>
    <row r="95" spans="2:10" x14ac:dyDescent="0.25">
      <c r="B95" s="37">
        <v>43923</v>
      </c>
      <c r="C95" s="38">
        <v>73.150000000000006</v>
      </c>
      <c r="D95" s="38">
        <v>96.3</v>
      </c>
      <c r="E95" s="38">
        <v>40.74</v>
      </c>
      <c r="F95" s="38">
        <v>75.930000000000007</v>
      </c>
      <c r="G95" s="38">
        <v>72.69</v>
      </c>
      <c r="H95" s="38">
        <v>45.37</v>
      </c>
      <c r="I95" s="38">
        <v>31.48</v>
      </c>
      <c r="J95" s="38">
        <v>68.06</v>
      </c>
    </row>
    <row r="96" spans="2:10" x14ac:dyDescent="0.25">
      <c r="B96" s="37">
        <v>43924</v>
      </c>
      <c r="C96" s="38">
        <v>73.150000000000006</v>
      </c>
      <c r="D96" s="38">
        <v>96.3</v>
      </c>
      <c r="E96" s="38">
        <v>43.52</v>
      </c>
      <c r="F96" s="38">
        <v>75.930000000000007</v>
      </c>
      <c r="G96" s="38">
        <v>72.69</v>
      </c>
      <c r="H96" s="38">
        <v>54.63</v>
      </c>
      <c r="I96" s="38">
        <v>31.48</v>
      </c>
      <c r="J96" s="38">
        <v>68.06</v>
      </c>
    </row>
    <row r="97" spans="2:10" x14ac:dyDescent="0.25">
      <c r="B97" s="37">
        <v>43925</v>
      </c>
      <c r="C97" s="38">
        <v>73.150000000000006</v>
      </c>
      <c r="D97" s="38">
        <v>96.3</v>
      </c>
      <c r="E97" s="38">
        <v>43.52</v>
      </c>
      <c r="F97" s="38">
        <v>78.7</v>
      </c>
      <c r="G97" s="38">
        <v>72.69</v>
      </c>
      <c r="H97" s="38">
        <v>54.63</v>
      </c>
      <c r="I97" s="38">
        <v>31.48</v>
      </c>
      <c r="J97" s="38">
        <v>76.849999999999994</v>
      </c>
    </row>
    <row r="98" spans="2:10" x14ac:dyDescent="0.25">
      <c r="B98" s="37">
        <v>43926</v>
      </c>
      <c r="C98" s="38">
        <v>73.150000000000006</v>
      </c>
      <c r="D98" s="38">
        <v>96.3</v>
      </c>
      <c r="E98" s="38">
        <v>43.52</v>
      </c>
      <c r="F98" s="38">
        <v>78.7</v>
      </c>
      <c r="G98" s="38">
        <v>72.69</v>
      </c>
      <c r="H98" s="38">
        <v>54.63</v>
      </c>
      <c r="I98" s="38">
        <v>31.48</v>
      </c>
      <c r="J98" s="38">
        <v>76.849999999999994</v>
      </c>
    </row>
    <row r="99" spans="2:10" x14ac:dyDescent="0.25">
      <c r="B99" s="37">
        <v>43927</v>
      </c>
      <c r="C99" s="38">
        <v>73.150000000000006</v>
      </c>
      <c r="D99" s="38">
        <v>96.3</v>
      </c>
      <c r="E99" s="38">
        <v>43.52</v>
      </c>
      <c r="F99" s="38">
        <v>82.41</v>
      </c>
      <c r="G99" s="38">
        <v>72.69</v>
      </c>
      <c r="H99" s="38">
        <v>54.63</v>
      </c>
      <c r="I99" s="38">
        <v>31.48</v>
      </c>
      <c r="J99" s="38">
        <v>76.849999999999994</v>
      </c>
    </row>
    <row r="100" spans="2:10" x14ac:dyDescent="0.25">
      <c r="B100" s="37">
        <v>43928</v>
      </c>
      <c r="C100" s="38">
        <v>73.150000000000006</v>
      </c>
      <c r="D100" s="38">
        <v>96.3</v>
      </c>
      <c r="E100" s="38">
        <v>45.37</v>
      </c>
      <c r="F100" s="38">
        <v>82.41</v>
      </c>
      <c r="G100" s="38">
        <v>72.69</v>
      </c>
      <c r="H100" s="38">
        <v>62.04</v>
      </c>
      <c r="I100" s="38">
        <v>31.48</v>
      </c>
      <c r="J100" s="38">
        <v>76.849999999999994</v>
      </c>
    </row>
    <row r="101" spans="2:10" x14ac:dyDescent="0.25">
      <c r="B101" s="37">
        <v>43929</v>
      </c>
      <c r="C101" s="38">
        <v>73.150000000000006</v>
      </c>
      <c r="D101" s="38">
        <v>96.3</v>
      </c>
      <c r="E101" s="38">
        <v>45.37</v>
      </c>
      <c r="F101" s="38">
        <v>82.41</v>
      </c>
      <c r="G101" s="38">
        <v>72.69</v>
      </c>
      <c r="H101" s="38">
        <v>82.41</v>
      </c>
      <c r="I101" s="38">
        <v>31.48</v>
      </c>
      <c r="J101" s="38">
        <v>76.849999999999994</v>
      </c>
    </row>
    <row r="102" spans="2:10" x14ac:dyDescent="0.25">
      <c r="B102" s="37">
        <v>43930</v>
      </c>
      <c r="C102" s="38">
        <v>73.150000000000006</v>
      </c>
      <c r="D102" s="38">
        <v>96.3</v>
      </c>
      <c r="E102" s="38">
        <v>45.37</v>
      </c>
      <c r="F102" s="38">
        <v>82.41</v>
      </c>
      <c r="G102" s="38">
        <v>72.69</v>
      </c>
      <c r="H102" s="38">
        <v>82.41</v>
      </c>
      <c r="I102" s="38">
        <v>31.48</v>
      </c>
      <c r="J102" s="38">
        <v>76.849999999999994</v>
      </c>
    </row>
    <row r="103" spans="2:10" x14ac:dyDescent="0.25">
      <c r="B103" s="37">
        <v>43931</v>
      </c>
      <c r="C103" s="38">
        <v>73.150000000000006</v>
      </c>
      <c r="D103" s="38">
        <v>96.3</v>
      </c>
      <c r="E103" s="38">
        <v>45.37</v>
      </c>
      <c r="F103" s="38">
        <v>82.41</v>
      </c>
      <c r="G103" s="38">
        <v>72.69</v>
      </c>
      <c r="H103" s="38">
        <v>82.41</v>
      </c>
      <c r="I103" s="38">
        <v>31.48</v>
      </c>
      <c r="J103" s="38">
        <v>76.849999999999994</v>
      </c>
    </row>
    <row r="104" spans="2:10" x14ac:dyDescent="0.25">
      <c r="B104" s="37">
        <v>43932</v>
      </c>
      <c r="C104" s="38">
        <v>73.150000000000006</v>
      </c>
      <c r="D104" s="38">
        <v>96.3</v>
      </c>
      <c r="E104" s="38">
        <v>45.37</v>
      </c>
      <c r="F104" s="38">
        <v>82.41</v>
      </c>
      <c r="G104" s="38">
        <v>72.69</v>
      </c>
      <c r="H104" s="38">
        <v>82.41</v>
      </c>
      <c r="I104" s="38">
        <v>31.48</v>
      </c>
      <c r="J104" s="38">
        <v>76.849999999999994</v>
      </c>
    </row>
    <row r="105" spans="2:10" x14ac:dyDescent="0.25">
      <c r="B105" s="37">
        <v>43933</v>
      </c>
      <c r="C105" s="38">
        <v>73.150000000000006</v>
      </c>
      <c r="D105" s="38">
        <v>96.3</v>
      </c>
      <c r="E105" s="38">
        <v>45.37</v>
      </c>
      <c r="F105" s="38">
        <v>82.41</v>
      </c>
      <c r="G105" s="38">
        <v>72.69</v>
      </c>
      <c r="H105" s="38">
        <v>82.41</v>
      </c>
      <c r="I105" s="38">
        <v>31.48</v>
      </c>
      <c r="J105" s="38">
        <v>76.849999999999994</v>
      </c>
    </row>
    <row r="106" spans="2:10" x14ac:dyDescent="0.25">
      <c r="B106" s="37">
        <v>43934</v>
      </c>
      <c r="C106" s="38">
        <v>73.150000000000006</v>
      </c>
      <c r="D106" s="38">
        <v>96.3</v>
      </c>
      <c r="E106" s="38">
        <v>45.37</v>
      </c>
      <c r="F106" s="38">
        <v>82.41</v>
      </c>
      <c r="G106" s="38">
        <v>72.69</v>
      </c>
      <c r="H106" s="38">
        <v>82.41</v>
      </c>
      <c r="I106" s="38">
        <v>31.48</v>
      </c>
      <c r="J106" s="38">
        <v>76.849999999999994</v>
      </c>
    </row>
    <row r="107" spans="2:10" x14ac:dyDescent="0.25">
      <c r="B107" s="37">
        <v>43935</v>
      </c>
      <c r="C107" s="38">
        <v>73.150000000000006</v>
      </c>
      <c r="D107" s="38">
        <v>96.3</v>
      </c>
      <c r="E107" s="38">
        <v>45.37</v>
      </c>
      <c r="F107" s="38">
        <v>82.41</v>
      </c>
      <c r="G107" s="38">
        <v>72.69</v>
      </c>
      <c r="H107" s="38">
        <v>82.41</v>
      </c>
      <c r="I107" s="38">
        <v>31.48</v>
      </c>
      <c r="J107" s="38">
        <v>76.849999999999994</v>
      </c>
    </row>
    <row r="108" spans="2:10" x14ac:dyDescent="0.25">
      <c r="B108" s="37">
        <v>43936</v>
      </c>
      <c r="C108" s="38">
        <v>69.44</v>
      </c>
      <c r="D108" s="38">
        <v>96.3</v>
      </c>
      <c r="E108" s="38">
        <v>45.37</v>
      </c>
      <c r="F108" s="38">
        <v>82.41</v>
      </c>
      <c r="G108" s="38">
        <v>72.69</v>
      </c>
      <c r="H108" s="38">
        <v>82.41</v>
      </c>
      <c r="I108" s="38">
        <v>31.48</v>
      </c>
      <c r="J108" s="38">
        <v>76.849999999999994</v>
      </c>
    </row>
    <row r="109" spans="2:10" x14ac:dyDescent="0.25">
      <c r="B109" s="37">
        <v>43937</v>
      </c>
      <c r="C109" s="38">
        <v>69.44</v>
      </c>
      <c r="D109" s="38">
        <v>96.3</v>
      </c>
      <c r="E109" s="38">
        <v>47.22</v>
      </c>
      <c r="F109" s="38">
        <v>82.41</v>
      </c>
      <c r="G109" s="38">
        <v>72.69</v>
      </c>
      <c r="H109" s="38">
        <v>82.41</v>
      </c>
      <c r="I109" s="38">
        <v>31.48</v>
      </c>
      <c r="J109" s="38">
        <v>76.849999999999994</v>
      </c>
    </row>
    <row r="110" spans="2:10" x14ac:dyDescent="0.25">
      <c r="B110" s="37">
        <v>43938</v>
      </c>
      <c r="C110" s="38">
        <v>69.44</v>
      </c>
      <c r="D110" s="38">
        <v>96.3</v>
      </c>
      <c r="E110" s="38">
        <v>47.22</v>
      </c>
      <c r="F110" s="38">
        <v>82.41</v>
      </c>
      <c r="G110" s="38">
        <v>72.69</v>
      </c>
      <c r="H110" s="38">
        <v>82.41</v>
      </c>
      <c r="I110" s="38">
        <v>31.48</v>
      </c>
      <c r="J110" s="38">
        <v>76.849999999999994</v>
      </c>
    </row>
    <row r="111" spans="2:10" x14ac:dyDescent="0.25">
      <c r="B111" s="37">
        <v>43939</v>
      </c>
      <c r="C111" s="38">
        <v>69.44</v>
      </c>
      <c r="D111" s="38">
        <v>96.3</v>
      </c>
      <c r="E111" s="38">
        <v>47.22</v>
      </c>
      <c r="F111" s="38">
        <v>73.150000000000006</v>
      </c>
      <c r="G111" s="38">
        <v>72.69</v>
      </c>
      <c r="H111" s="38">
        <v>82.41</v>
      </c>
      <c r="I111" s="38">
        <v>31.48</v>
      </c>
      <c r="J111" s="38">
        <v>76.849999999999994</v>
      </c>
    </row>
    <row r="112" spans="2:10" x14ac:dyDescent="0.25">
      <c r="B112" s="37">
        <v>43940</v>
      </c>
      <c r="C112" s="38">
        <v>69.44</v>
      </c>
      <c r="D112" s="38">
        <v>96.3</v>
      </c>
      <c r="E112" s="38">
        <v>47.22</v>
      </c>
      <c r="F112" s="38">
        <v>73.150000000000006</v>
      </c>
      <c r="G112" s="38">
        <v>72.69</v>
      </c>
      <c r="H112" s="38">
        <v>82.41</v>
      </c>
      <c r="I112" s="38">
        <v>31.48</v>
      </c>
      <c r="J112" s="38">
        <v>76.849999999999994</v>
      </c>
    </row>
    <row r="113" spans="2:10" x14ac:dyDescent="0.25">
      <c r="B113" s="37">
        <v>43941</v>
      </c>
      <c r="C113" s="38">
        <v>69.44</v>
      </c>
      <c r="D113" s="38">
        <v>96.3</v>
      </c>
      <c r="E113" s="38">
        <v>47.22</v>
      </c>
      <c r="F113" s="38">
        <v>43.52</v>
      </c>
      <c r="G113" s="38">
        <v>72.69</v>
      </c>
      <c r="H113" s="38">
        <v>82.41</v>
      </c>
      <c r="I113" s="38">
        <v>31.48</v>
      </c>
      <c r="J113" s="38">
        <v>76.849999999999994</v>
      </c>
    </row>
    <row r="114" spans="2:10" x14ac:dyDescent="0.25">
      <c r="B114" s="37">
        <v>43942</v>
      </c>
      <c r="C114" s="38">
        <v>69.44</v>
      </c>
      <c r="D114" s="38">
        <v>96.3</v>
      </c>
      <c r="E114" s="38">
        <v>47.22</v>
      </c>
      <c r="F114" s="38">
        <v>43.52</v>
      </c>
      <c r="G114" s="38">
        <v>72.69</v>
      </c>
      <c r="H114" s="38">
        <v>82.41</v>
      </c>
      <c r="I114" s="38">
        <v>31.48</v>
      </c>
      <c r="J114" s="38">
        <v>76.849999999999994</v>
      </c>
    </row>
    <row r="115" spans="2:10" x14ac:dyDescent="0.25">
      <c r="B115" s="37">
        <v>43943</v>
      </c>
      <c r="C115" s="38">
        <v>69.44</v>
      </c>
      <c r="D115" s="38">
        <v>96.3</v>
      </c>
      <c r="E115" s="38">
        <v>47.22</v>
      </c>
      <c r="F115" s="38">
        <v>43.52</v>
      </c>
      <c r="G115" s="38">
        <v>72.69</v>
      </c>
      <c r="H115" s="38">
        <v>82.41</v>
      </c>
      <c r="I115" s="38">
        <v>31.48</v>
      </c>
      <c r="J115" s="38">
        <v>76.849999999999994</v>
      </c>
    </row>
    <row r="116" spans="2:10" x14ac:dyDescent="0.25">
      <c r="B116" s="37">
        <v>43944</v>
      </c>
      <c r="C116" s="38">
        <v>69.44</v>
      </c>
      <c r="D116" s="38">
        <v>96.3</v>
      </c>
      <c r="E116" s="38">
        <v>47.22</v>
      </c>
      <c r="F116" s="38">
        <v>43.52</v>
      </c>
      <c r="G116" s="38">
        <v>72.69</v>
      </c>
      <c r="H116" s="38">
        <v>82.41</v>
      </c>
      <c r="I116" s="38">
        <v>31.48</v>
      </c>
      <c r="J116" s="38">
        <v>76.849999999999994</v>
      </c>
    </row>
    <row r="117" spans="2:10" x14ac:dyDescent="0.25">
      <c r="B117" s="37">
        <v>43945</v>
      </c>
      <c r="C117" s="38">
        <v>69.44</v>
      </c>
      <c r="D117" s="38">
        <v>96.3</v>
      </c>
      <c r="E117" s="38">
        <v>47.22</v>
      </c>
      <c r="F117" s="38">
        <v>43.52</v>
      </c>
      <c r="G117" s="38">
        <v>72.69</v>
      </c>
      <c r="H117" s="38">
        <v>82.41</v>
      </c>
      <c r="I117" s="38">
        <v>31.48</v>
      </c>
      <c r="J117" s="38">
        <v>76.849999999999994</v>
      </c>
    </row>
    <row r="118" spans="2:10" x14ac:dyDescent="0.25">
      <c r="B118" s="37">
        <v>43946</v>
      </c>
      <c r="C118" s="38">
        <v>69.44</v>
      </c>
      <c r="D118" s="38">
        <v>96.3</v>
      </c>
      <c r="E118" s="38">
        <v>47.22</v>
      </c>
      <c r="F118" s="38">
        <v>43.52</v>
      </c>
      <c r="G118" s="38">
        <v>72.69</v>
      </c>
      <c r="H118" s="38">
        <v>82.41</v>
      </c>
      <c r="I118" s="38">
        <v>31.48</v>
      </c>
      <c r="J118" s="38">
        <v>76.849999999999994</v>
      </c>
    </row>
    <row r="119" spans="2:10" x14ac:dyDescent="0.25">
      <c r="B119" s="37">
        <v>43947</v>
      </c>
      <c r="C119" s="38">
        <v>69.44</v>
      </c>
      <c r="D119" s="38">
        <v>96.3</v>
      </c>
      <c r="E119" s="38">
        <v>47.22</v>
      </c>
      <c r="F119" s="38">
        <v>43.52</v>
      </c>
      <c r="G119" s="38">
        <v>72.69</v>
      </c>
      <c r="H119" s="38">
        <v>82.41</v>
      </c>
      <c r="I119" s="38">
        <v>31.48</v>
      </c>
      <c r="J119" s="38">
        <v>76.849999999999994</v>
      </c>
    </row>
    <row r="120" spans="2:10" x14ac:dyDescent="0.25">
      <c r="B120" s="37">
        <v>43948</v>
      </c>
      <c r="C120" s="38">
        <v>69.44</v>
      </c>
      <c r="D120" s="38">
        <v>96.3</v>
      </c>
      <c r="E120" s="38">
        <v>47.22</v>
      </c>
      <c r="F120" s="38">
        <v>43.52</v>
      </c>
      <c r="G120" s="38">
        <v>72.69</v>
      </c>
      <c r="H120" s="38">
        <v>82.41</v>
      </c>
      <c r="I120" s="38">
        <v>31.48</v>
      </c>
      <c r="J120" s="38">
        <v>76.849999999999994</v>
      </c>
    </row>
    <row r="121" spans="2:10" x14ac:dyDescent="0.25">
      <c r="B121" s="37">
        <v>43949</v>
      </c>
      <c r="C121" s="38">
        <v>69.44</v>
      </c>
      <c r="D121" s="38">
        <v>87.04</v>
      </c>
      <c r="E121" s="38">
        <v>47.22</v>
      </c>
      <c r="F121" s="38">
        <v>43.52</v>
      </c>
      <c r="G121" s="38">
        <v>72.69</v>
      </c>
      <c r="H121" s="38">
        <v>82.41</v>
      </c>
      <c r="I121" s="38">
        <v>31.48</v>
      </c>
      <c r="J121" s="38">
        <v>76.849999999999994</v>
      </c>
    </row>
    <row r="122" spans="2:10" x14ac:dyDescent="0.25">
      <c r="B122" s="37">
        <v>43950</v>
      </c>
      <c r="C122" s="38">
        <v>69.44</v>
      </c>
      <c r="D122" s="38">
        <v>83.33</v>
      </c>
      <c r="E122" s="38">
        <v>47.22</v>
      </c>
      <c r="F122" s="38">
        <v>43.52</v>
      </c>
      <c r="G122" s="38">
        <v>72.69</v>
      </c>
      <c r="H122" s="38">
        <v>82.41</v>
      </c>
      <c r="I122" s="38">
        <v>31.48</v>
      </c>
      <c r="J122" s="38">
        <v>76.849999999999994</v>
      </c>
    </row>
    <row r="123" spans="2:10" x14ac:dyDescent="0.25">
      <c r="B123" s="37">
        <v>43951</v>
      </c>
      <c r="C123" s="38">
        <v>69.44</v>
      </c>
      <c r="D123" s="38">
        <v>83.33</v>
      </c>
      <c r="E123" s="38">
        <v>47.22</v>
      </c>
      <c r="F123" s="38">
        <v>43.52</v>
      </c>
      <c r="G123" s="38">
        <v>72.69</v>
      </c>
      <c r="H123" s="38">
        <v>82.41</v>
      </c>
      <c r="I123" s="38">
        <v>31.48</v>
      </c>
      <c r="J123" s="38">
        <v>76.849999999999994</v>
      </c>
    </row>
    <row r="124" spans="2:10" x14ac:dyDescent="0.25">
      <c r="B124" s="37">
        <v>43952</v>
      </c>
      <c r="C124" s="38">
        <v>69.44</v>
      </c>
      <c r="D124" s="38">
        <v>83.33</v>
      </c>
      <c r="E124" s="38">
        <v>47.22</v>
      </c>
      <c r="F124" s="38">
        <v>43.52</v>
      </c>
      <c r="G124" s="38">
        <v>72.69</v>
      </c>
      <c r="H124" s="38">
        <v>82.41</v>
      </c>
      <c r="I124" s="38">
        <v>31.48</v>
      </c>
      <c r="J124" s="38">
        <v>76.849999999999994</v>
      </c>
    </row>
    <row r="125" spans="2:10" x14ac:dyDescent="0.25">
      <c r="B125" s="37">
        <v>43953</v>
      </c>
      <c r="C125" s="38">
        <v>69.44</v>
      </c>
      <c r="D125" s="38">
        <v>83.33</v>
      </c>
      <c r="E125" s="38">
        <v>47.22</v>
      </c>
      <c r="F125" s="38">
        <v>43.52</v>
      </c>
      <c r="G125" s="38">
        <v>72.69</v>
      </c>
      <c r="H125" s="38">
        <v>82.41</v>
      </c>
      <c r="I125" s="38">
        <v>31.48</v>
      </c>
      <c r="J125" s="38">
        <v>76.849999999999994</v>
      </c>
    </row>
    <row r="126" spans="2:10" x14ac:dyDescent="0.25">
      <c r="B126" s="37">
        <v>43954</v>
      </c>
      <c r="C126" s="38">
        <v>69.44</v>
      </c>
      <c r="D126" s="38">
        <v>83.33</v>
      </c>
      <c r="E126" s="38">
        <v>47.22</v>
      </c>
      <c r="F126" s="38">
        <v>43.52</v>
      </c>
      <c r="G126" s="38">
        <v>72.69</v>
      </c>
      <c r="H126" s="38">
        <v>82.41</v>
      </c>
      <c r="I126" s="38">
        <v>31.48</v>
      </c>
      <c r="J126" s="38">
        <v>76.849999999999994</v>
      </c>
    </row>
    <row r="127" spans="2:10" x14ac:dyDescent="0.25">
      <c r="B127" s="37">
        <v>43955</v>
      </c>
      <c r="C127" s="38">
        <v>69.44</v>
      </c>
      <c r="D127" s="38">
        <v>83.33</v>
      </c>
      <c r="E127" s="38">
        <v>47.22</v>
      </c>
      <c r="F127" s="38">
        <v>43.52</v>
      </c>
      <c r="G127" s="38">
        <v>72.69</v>
      </c>
      <c r="H127" s="38">
        <v>82.41</v>
      </c>
      <c r="I127" s="38">
        <v>31.48</v>
      </c>
      <c r="J127" s="38">
        <v>75</v>
      </c>
    </row>
    <row r="128" spans="2:10" x14ac:dyDescent="0.25">
      <c r="B128" s="37">
        <v>43956</v>
      </c>
      <c r="C128" s="38">
        <v>69.44</v>
      </c>
      <c r="D128" s="38">
        <v>83.33</v>
      </c>
      <c r="E128" s="38">
        <v>47.22</v>
      </c>
      <c r="F128" s="38">
        <v>43.52</v>
      </c>
      <c r="G128" s="38">
        <v>72.69</v>
      </c>
      <c r="H128" s="38">
        <v>82.41</v>
      </c>
      <c r="I128" s="38">
        <v>31.48</v>
      </c>
      <c r="J128" s="38">
        <v>75</v>
      </c>
    </row>
    <row r="129" spans="2:10" x14ac:dyDescent="0.25">
      <c r="B129" s="37">
        <v>43957</v>
      </c>
      <c r="C129" s="38">
        <v>69.44</v>
      </c>
      <c r="D129" s="38">
        <v>83.33</v>
      </c>
      <c r="E129" s="38">
        <v>47.22</v>
      </c>
      <c r="F129" s="38">
        <v>43.52</v>
      </c>
      <c r="G129" s="38">
        <v>72.69</v>
      </c>
      <c r="H129" s="38">
        <v>82.41</v>
      </c>
      <c r="I129" s="38">
        <v>31.48</v>
      </c>
      <c r="J129" s="38">
        <v>75</v>
      </c>
    </row>
    <row r="130" spans="2:10" x14ac:dyDescent="0.25">
      <c r="B130" s="37">
        <v>43958</v>
      </c>
      <c r="C130" s="38">
        <v>69.44</v>
      </c>
      <c r="D130" s="38">
        <v>83.33</v>
      </c>
      <c r="E130" s="38">
        <v>47.22</v>
      </c>
      <c r="F130" s="38">
        <v>43.52</v>
      </c>
      <c r="G130" s="38">
        <v>72.69</v>
      </c>
      <c r="H130" s="38">
        <v>82.41</v>
      </c>
      <c r="I130" s="38">
        <v>31.48</v>
      </c>
      <c r="J130" s="38">
        <v>75</v>
      </c>
    </row>
    <row r="131" spans="2:10" x14ac:dyDescent="0.25">
      <c r="B131" s="37">
        <v>43959</v>
      </c>
      <c r="C131" s="38">
        <v>69.44</v>
      </c>
      <c r="D131" s="38">
        <v>83.33</v>
      </c>
      <c r="E131" s="38">
        <v>47.22</v>
      </c>
      <c r="F131" s="38">
        <v>43.52</v>
      </c>
      <c r="G131" s="38">
        <v>72.69</v>
      </c>
      <c r="H131" s="38">
        <v>82.41</v>
      </c>
      <c r="I131" s="38">
        <v>25.93</v>
      </c>
      <c r="J131" s="38">
        <v>75</v>
      </c>
    </row>
    <row r="132" spans="2:10" x14ac:dyDescent="0.25">
      <c r="B132" s="37">
        <v>43960</v>
      </c>
      <c r="C132" s="38">
        <v>69.44</v>
      </c>
      <c r="D132" s="38">
        <v>83.33</v>
      </c>
      <c r="E132" s="38">
        <v>47.22</v>
      </c>
      <c r="F132" s="38">
        <v>43.52</v>
      </c>
      <c r="G132" s="38">
        <v>72.69</v>
      </c>
      <c r="H132" s="38">
        <v>82.41</v>
      </c>
      <c r="I132" s="38">
        <v>25.93</v>
      </c>
      <c r="J132" s="38">
        <v>75</v>
      </c>
    </row>
    <row r="133" spans="2:10" x14ac:dyDescent="0.25">
      <c r="B133" s="37">
        <v>43961</v>
      </c>
      <c r="C133" s="38">
        <v>69.44</v>
      </c>
      <c r="D133" s="38">
        <v>83.33</v>
      </c>
      <c r="E133" s="38">
        <v>47.22</v>
      </c>
      <c r="F133" s="38">
        <v>43.52</v>
      </c>
      <c r="G133" s="38">
        <v>72.69</v>
      </c>
      <c r="H133" s="38">
        <v>82.41</v>
      </c>
      <c r="I133" s="38">
        <v>25.93</v>
      </c>
      <c r="J133" s="38">
        <v>75</v>
      </c>
    </row>
    <row r="134" spans="2:10" x14ac:dyDescent="0.25">
      <c r="B134" s="37">
        <v>43962</v>
      </c>
      <c r="C134" s="38">
        <v>69.44</v>
      </c>
      <c r="D134" s="38">
        <v>83.33</v>
      </c>
      <c r="E134" s="38">
        <v>47.22</v>
      </c>
      <c r="F134" s="38">
        <v>43.52</v>
      </c>
      <c r="G134" s="38">
        <v>72.69</v>
      </c>
      <c r="H134" s="38">
        <v>82.41</v>
      </c>
      <c r="I134" s="38">
        <v>25.93</v>
      </c>
      <c r="J134" s="38">
        <v>75</v>
      </c>
    </row>
    <row r="135" spans="2:10" x14ac:dyDescent="0.25">
      <c r="B135" s="37">
        <v>43963</v>
      </c>
      <c r="C135" s="38">
        <v>69.44</v>
      </c>
      <c r="D135" s="38">
        <v>83.33</v>
      </c>
      <c r="E135" s="38">
        <v>47.22</v>
      </c>
      <c r="F135" s="38">
        <v>43.52</v>
      </c>
      <c r="G135" s="38">
        <v>72.69</v>
      </c>
      <c r="H135" s="38">
        <v>78.7</v>
      </c>
      <c r="I135" s="38">
        <v>25.93</v>
      </c>
      <c r="J135" s="38">
        <v>75</v>
      </c>
    </row>
    <row r="136" spans="2:10" x14ac:dyDescent="0.25">
      <c r="B136" s="37">
        <v>43964</v>
      </c>
      <c r="C136" s="38">
        <v>69.44</v>
      </c>
      <c r="D136" s="38">
        <v>83.33</v>
      </c>
      <c r="E136" s="38">
        <v>47.22</v>
      </c>
      <c r="F136" s="38">
        <v>43.52</v>
      </c>
      <c r="G136" s="38">
        <v>72.69</v>
      </c>
      <c r="H136" s="38">
        <v>78.7</v>
      </c>
      <c r="I136" s="38">
        <v>25.93</v>
      </c>
      <c r="J136" s="38">
        <v>75</v>
      </c>
    </row>
    <row r="137" spans="2:10" x14ac:dyDescent="0.25">
      <c r="B137" s="37">
        <v>43965</v>
      </c>
      <c r="C137" s="38">
        <v>69.44</v>
      </c>
      <c r="D137" s="38">
        <v>39.81</v>
      </c>
      <c r="E137" s="38">
        <v>40.74</v>
      </c>
      <c r="F137" s="38">
        <v>43.52</v>
      </c>
      <c r="G137" s="38">
        <v>72.69</v>
      </c>
      <c r="H137" s="38">
        <v>78.7</v>
      </c>
      <c r="I137" s="38">
        <v>25.93</v>
      </c>
      <c r="J137" s="38">
        <v>75</v>
      </c>
    </row>
    <row r="138" spans="2:10" x14ac:dyDescent="0.25">
      <c r="B138" s="37">
        <v>43966</v>
      </c>
      <c r="C138" s="38">
        <v>65.739999999999995</v>
      </c>
      <c r="D138" s="38">
        <v>39.81</v>
      </c>
      <c r="E138" s="38">
        <v>40.74</v>
      </c>
      <c r="F138" s="38">
        <v>43.52</v>
      </c>
      <c r="G138" s="38">
        <v>72.69</v>
      </c>
      <c r="H138" s="38">
        <v>78.7</v>
      </c>
      <c r="I138" s="38">
        <v>25.93</v>
      </c>
      <c r="J138" s="38">
        <v>75</v>
      </c>
    </row>
    <row r="139" spans="2:10" x14ac:dyDescent="0.25">
      <c r="B139" s="37">
        <v>43967</v>
      </c>
      <c r="C139" s="38">
        <v>64.349999999999994</v>
      </c>
      <c r="D139" s="38">
        <v>39.81</v>
      </c>
      <c r="E139" s="38">
        <v>40.74</v>
      </c>
      <c r="F139" s="38">
        <v>43.52</v>
      </c>
      <c r="G139" s="38">
        <v>72.69</v>
      </c>
      <c r="H139" s="38">
        <v>78.7</v>
      </c>
      <c r="I139" s="38">
        <v>25.93</v>
      </c>
      <c r="J139" s="38">
        <v>75</v>
      </c>
    </row>
    <row r="140" spans="2:10" x14ac:dyDescent="0.25">
      <c r="B140" s="37">
        <v>43968</v>
      </c>
      <c r="C140" s="38">
        <v>64.349999999999994</v>
      </c>
      <c r="D140" s="38">
        <v>39.81</v>
      </c>
      <c r="E140" s="38">
        <v>40.74</v>
      </c>
      <c r="F140" s="38">
        <v>43.52</v>
      </c>
      <c r="G140" s="38">
        <v>72.69</v>
      </c>
      <c r="H140" s="38">
        <v>78.7</v>
      </c>
      <c r="I140" s="38">
        <v>25.93</v>
      </c>
      <c r="J140" s="38">
        <v>75</v>
      </c>
    </row>
    <row r="141" spans="2:10" x14ac:dyDescent="0.25">
      <c r="B141" s="37">
        <v>43969</v>
      </c>
      <c r="C141" s="38">
        <v>67.13</v>
      </c>
      <c r="D141" s="38">
        <v>39.81</v>
      </c>
      <c r="E141" s="38">
        <v>40.74</v>
      </c>
      <c r="F141" s="38">
        <v>43.52</v>
      </c>
      <c r="G141" s="38">
        <v>72.69</v>
      </c>
      <c r="H141" s="38">
        <v>78.7</v>
      </c>
      <c r="I141" s="38">
        <v>25.93</v>
      </c>
      <c r="J141" s="38">
        <v>73.150000000000006</v>
      </c>
    </row>
    <row r="142" spans="2:10" x14ac:dyDescent="0.25">
      <c r="B142" s="37">
        <v>43970</v>
      </c>
      <c r="C142" s="38">
        <v>67.13</v>
      </c>
      <c r="D142" s="38">
        <v>39.81</v>
      </c>
      <c r="E142" s="38">
        <v>40.74</v>
      </c>
      <c r="F142" s="38">
        <v>43.52</v>
      </c>
      <c r="G142" s="38">
        <v>72.69</v>
      </c>
      <c r="H142" s="38">
        <v>78.7</v>
      </c>
      <c r="I142" s="38">
        <v>25.93</v>
      </c>
      <c r="J142" s="38">
        <v>73.150000000000006</v>
      </c>
    </row>
    <row r="143" spans="2:10" x14ac:dyDescent="0.25">
      <c r="B143" s="37">
        <v>43971</v>
      </c>
      <c r="C143" s="38">
        <v>67.13</v>
      </c>
      <c r="D143" s="38">
        <v>39.81</v>
      </c>
      <c r="E143" s="38">
        <v>40.74</v>
      </c>
      <c r="F143" s="38">
        <v>39.81</v>
      </c>
      <c r="G143" s="38">
        <v>72.69</v>
      </c>
      <c r="H143" s="38">
        <v>78.7</v>
      </c>
      <c r="I143" s="38">
        <v>25.93</v>
      </c>
      <c r="J143" s="38">
        <v>75</v>
      </c>
    </row>
    <row r="144" spans="2:10" x14ac:dyDescent="0.25">
      <c r="B144" s="37">
        <v>43972</v>
      </c>
      <c r="C144" s="38">
        <v>67.13</v>
      </c>
      <c r="D144" s="38">
        <v>39.81</v>
      </c>
      <c r="E144" s="38">
        <v>40.74</v>
      </c>
      <c r="F144" s="38">
        <v>39.81</v>
      </c>
      <c r="G144" s="38">
        <v>72.69</v>
      </c>
      <c r="H144" s="38">
        <v>78.7</v>
      </c>
      <c r="I144" s="38">
        <v>25.93</v>
      </c>
      <c r="J144" s="38">
        <v>75</v>
      </c>
    </row>
    <row r="145" spans="2:10" x14ac:dyDescent="0.25">
      <c r="B145" s="37">
        <v>43973</v>
      </c>
      <c r="C145" s="38">
        <v>67.13</v>
      </c>
      <c r="D145" s="38">
        <v>39.81</v>
      </c>
      <c r="E145" s="38">
        <v>40.74</v>
      </c>
      <c r="F145" s="38">
        <v>39.81</v>
      </c>
      <c r="G145" s="38">
        <v>72.69</v>
      </c>
      <c r="H145" s="38">
        <v>78.7</v>
      </c>
      <c r="I145" s="38">
        <v>25.93</v>
      </c>
      <c r="J145" s="38">
        <v>75</v>
      </c>
    </row>
    <row r="146" spans="2:10" x14ac:dyDescent="0.25">
      <c r="B146" s="37">
        <v>43974</v>
      </c>
      <c r="C146" s="38">
        <v>67.13</v>
      </c>
      <c r="D146" s="38">
        <v>39.81</v>
      </c>
      <c r="E146" s="38">
        <v>40.74</v>
      </c>
      <c r="F146" s="38">
        <v>39.81</v>
      </c>
      <c r="G146" s="38">
        <v>72.69</v>
      </c>
      <c r="H146" s="38">
        <v>78.7</v>
      </c>
      <c r="I146" s="38">
        <v>25.93</v>
      </c>
      <c r="J146" s="38">
        <v>75</v>
      </c>
    </row>
    <row r="147" spans="2:10" x14ac:dyDescent="0.25">
      <c r="B147" s="37">
        <v>43975</v>
      </c>
      <c r="C147" s="38">
        <v>67.13</v>
      </c>
      <c r="D147" s="38">
        <v>39.81</v>
      </c>
      <c r="E147" s="38">
        <v>40.74</v>
      </c>
      <c r="F147" s="38">
        <v>39.81</v>
      </c>
      <c r="G147" s="38">
        <v>72.69</v>
      </c>
      <c r="H147" s="38">
        <v>78.7</v>
      </c>
      <c r="I147" s="38">
        <v>25.93</v>
      </c>
      <c r="J147" s="38">
        <v>75</v>
      </c>
    </row>
    <row r="148" spans="2:10" x14ac:dyDescent="0.25">
      <c r="B148" s="37">
        <v>43976</v>
      </c>
      <c r="C148" s="38">
        <v>65.28</v>
      </c>
      <c r="D148" s="38">
        <v>39.81</v>
      </c>
      <c r="E148" s="38">
        <v>34.26</v>
      </c>
      <c r="F148" s="38">
        <v>39.81</v>
      </c>
      <c r="G148" s="38">
        <v>72.69</v>
      </c>
      <c r="H148" s="38">
        <v>78.7</v>
      </c>
      <c r="I148" s="38">
        <v>25.93</v>
      </c>
      <c r="J148" s="38">
        <v>75</v>
      </c>
    </row>
    <row r="149" spans="2:10" x14ac:dyDescent="0.25">
      <c r="B149" s="37">
        <v>43977</v>
      </c>
      <c r="C149" s="38">
        <v>65.28</v>
      </c>
      <c r="D149" s="38">
        <v>39.81</v>
      </c>
      <c r="E149" s="38">
        <v>34.26</v>
      </c>
      <c r="F149" s="38">
        <v>39.81</v>
      </c>
      <c r="G149" s="38">
        <v>72.69</v>
      </c>
      <c r="H149" s="38">
        <v>78.7</v>
      </c>
      <c r="I149" s="38">
        <v>25.93</v>
      </c>
      <c r="J149" s="38">
        <v>75</v>
      </c>
    </row>
    <row r="150" spans="2:10" x14ac:dyDescent="0.25">
      <c r="B150" s="37">
        <v>43978</v>
      </c>
      <c r="C150" s="38">
        <v>65.28</v>
      </c>
      <c r="D150" s="38">
        <v>39.81</v>
      </c>
      <c r="E150" s="38">
        <v>34.26</v>
      </c>
      <c r="F150" s="38">
        <v>39.81</v>
      </c>
      <c r="G150" s="38">
        <v>72.69</v>
      </c>
      <c r="H150" s="38">
        <v>78.7</v>
      </c>
      <c r="I150" s="38">
        <v>25.93</v>
      </c>
      <c r="J150" s="38">
        <v>75</v>
      </c>
    </row>
    <row r="151" spans="2:10" x14ac:dyDescent="0.25">
      <c r="B151" s="37">
        <v>43979</v>
      </c>
      <c r="C151" s="38">
        <v>65.28</v>
      </c>
      <c r="D151" s="38">
        <v>39.81</v>
      </c>
      <c r="E151" s="38">
        <v>34.26</v>
      </c>
      <c r="F151" s="38">
        <v>39.81</v>
      </c>
      <c r="G151" s="38">
        <v>72.69</v>
      </c>
      <c r="H151" s="38">
        <v>78.7</v>
      </c>
      <c r="I151" s="38">
        <v>25.93</v>
      </c>
      <c r="J151" s="38">
        <v>75</v>
      </c>
    </row>
    <row r="152" spans="2:10" x14ac:dyDescent="0.25">
      <c r="B152" s="37">
        <v>43980</v>
      </c>
      <c r="C152" s="38">
        <v>63.43</v>
      </c>
      <c r="D152" s="38">
        <v>37.04</v>
      </c>
      <c r="E152" s="38">
        <v>34.26</v>
      </c>
      <c r="F152" s="38">
        <v>55.09</v>
      </c>
      <c r="G152" s="38">
        <v>72.69</v>
      </c>
      <c r="H152" s="38">
        <v>78.7</v>
      </c>
      <c r="I152" s="38">
        <v>25.93</v>
      </c>
      <c r="J152" s="38">
        <v>75</v>
      </c>
    </row>
    <row r="153" spans="2:10" x14ac:dyDescent="0.25">
      <c r="B153" s="37">
        <v>43981</v>
      </c>
      <c r="C153" s="38">
        <v>63.43</v>
      </c>
      <c r="D153" s="38">
        <v>37.04</v>
      </c>
      <c r="E153" s="38">
        <v>34.26</v>
      </c>
      <c r="F153" s="38">
        <v>55.09</v>
      </c>
      <c r="G153" s="38">
        <v>72.69</v>
      </c>
      <c r="H153" s="38">
        <v>78.7</v>
      </c>
      <c r="I153" s="38">
        <v>25.93</v>
      </c>
      <c r="J153" s="38">
        <v>75</v>
      </c>
    </row>
    <row r="154" spans="2:10" x14ac:dyDescent="0.25">
      <c r="B154" s="37">
        <v>43982</v>
      </c>
      <c r="C154" s="38">
        <v>63.43</v>
      </c>
      <c r="D154" s="38">
        <v>37.04</v>
      </c>
      <c r="E154" s="38">
        <v>34.26</v>
      </c>
      <c r="F154" s="38">
        <v>55.09</v>
      </c>
      <c r="G154" s="38">
        <v>72.69</v>
      </c>
      <c r="H154" s="38">
        <v>78.7</v>
      </c>
      <c r="I154" s="38">
        <v>25.93</v>
      </c>
      <c r="J154" s="38">
        <v>75</v>
      </c>
    </row>
    <row r="155" spans="2:10" x14ac:dyDescent="0.25">
      <c r="B155" s="37">
        <v>43983</v>
      </c>
      <c r="C155" s="38">
        <v>62.04</v>
      </c>
      <c r="D155" s="38">
        <v>37.04</v>
      </c>
      <c r="E155" s="38">
        <v>28.7</v>
      </c>
      <c r="F155" s="38">
        <v>55.09</v>
      </c>
      <c r="G155" s="38">
        <v>72.69</v>
      </c>
      <c r="H155" s="38">
        <v>78.7</v>
      </c>
      <c r="I155" s="38">
        <v>25.93</v>
      </c>
      <c r="J155" s="38">
        <v>75</v>
      </c>
    </row>
    <row r="156" spans="2:10" x14ac:dyDescent="0.25">
      <c r="B156" s="37">
        <v>43984</v>
      </c>
      <c r="C156" s="38">
        <v>62.04</v>
      </c>
      <c r="D156" s="38">
        <v>37.04</v>
      </c>
      <c r="E156" s="38">
        <v>28.7</v>
      </c>
      <c r="F156" s="38">
        <v>55.09</v>
      </c>
      <c r="G156" s="38">
        <v>72.69</v>
      </c>
      <c r="H156" s="38">
        <v>71.3</v>
      </c>
      <c r="I156" s="38">
        <v>25.93</v>
      </c>
      <c r="J156" s="38">
        <v>75</v>
      </c>
    </row>
    <row r="157" spans="2:10" x14ac:dyDescent="0.25">
      <c r="B157" s="37">
        <v>43985</v>
      </c>
      <c r="C157" s="38">
        <v>62.04</v>
      </c>
      <c r="D157" s="38">
        <v>37.04</v>
      </c>
      <c r="E157" s="38">
        <v>28.7</v>
      </c>
      <c r="F157" s="38">
        <v>55.09</v>
      </c>
      <c r="G157" s="38">
        <v>72.69</v>
      </c>
      <c r="H157" s="38">
        <v>71.3</v>
      </c>
      <c r="I157" s="38">
        <v>25.93</v>
      </c>
      <c r="J157" s="38">
        <v>75</v>
      </c>
    </row>
    <row r="158" spans="2:10" x14ac:dyDescent="0.25">
      <c r="B158" s="37">
        <v>43986</v>
      </c>
      <c r="C158" s="38">
        <v>62.04</v>
      </c>
      <c r="D158" s="38">
        <v>37.04</v>
      </c>
      <c r="E158" s="38">
        <v>28.7</v>
      </c>
      <c r="F158" s="38">
        <v>55.09</v>
      </c>
      <c r="G158" s="38">
        <v>72.69</v>
      </c>
      <c r="H158" s="38">
        <v>71.3</v>
      </c>
      <c r="I158" s="38">
        <v>25.93</v>
      </c>
      <c r="J158" s="38">
        <v>75</v>
      </c>
    </row>
    <row r="159" spans="2:10" x14ac:dyDescent="0.25">
      <c r="B159" s="37">
        <v>43987</v>
      </c>
      <c r="C159" s="38">
        <v>62.04</v>
      </c>
      <c r="D159" s="38">
        <v>37.04</v>
      </c>
      <c r="E159" s="38">
        <v>28.7</v>
      </c>
      <c r="F159" s="38">
        <v>55.09</v>
      </c>
      <c r="G159" s="38">
        <v>72.69</v>
      </c>
      <c r="H159" s="38">
        <v>71.3</v>
      </c>
      <c r="I159" s="38">
        <v>25.93</v>
      </c>
      <c r="J159" s="38">
        <v>75</v>
      </c>
    </row>
    <row r="160" spans="2:10" x14ac:dyDescent="0.25">
      <c r="B160" s="37">
        <v>43988</v>
      </c>
      <c r="C160" s="38">
        <v>62.04</v>
      </c>
      <c r="D160" s="38">
        <v>37.04</v>
      </c>
      <c r="E160" s="38">
        <v>28.7</v>
      </c>
      <c r="F160" s="38">
        <v>55.09</v>
      </c>
      <c r="G160" s="38">
        <v>72.69</v>
      </c>
      <c r="H160" s="38">
        <v>71.3</v>
      </c>
      <c r="I160" s="38">
        <v>25.93</v>
      </c>
      <c r="J160" s="38">
        <v>75</v>
      </c>
    </row>
    <row r="161" spans="2:10" x14ac:dyDescent="0.25">
      <c r="B161" s="37">
        <v>43989</v>
      </c>
      <c r="C161" s="38">
        <v>62.04</v>
      </c>
      <c r="D161" s="38">
        <v>37.04</v>
      </c>
      <c r="E161" s="38">
        <v>28.7</v>
      </c>
      <c r="F161" s="38">
        <v>55.09</v>
      </c>
      <c r="G161" s="38">
        <v>72.69</v>
      </c>
      <c r="H161" s="38">
        <v>71.3</v>
      </c>
      <c r="I161" s="38">
        <v>25.93</v>
      </c>
      <c r="J161" s="38">
        <v>62.96</v>
      </c>
    </row>
    <row r="162" spans="2:10" x14ac:dyDescent="0.25">
      <c r="B162" s="37">
        <v>43990</v>
      </c>
      <c r="C162" s="38">
        <v>62.04</v>
      </c>
      <c r="D162" s="38">
        <v>22.22</v>
      </c>
      <c r="E162" s="38">
        <v>28.7</v>
      </c>
      <c r="F162" s="38">
        <v>53.24</v>
      </c>
      <c r="G162" s="38">
        <v>72.69</v>
      </c>
      <c r="H162" s="38">
        <v>71.3</v>
      </c>
      <c r="I162" s="38">
        <v>25.93</v>
      </c>
      <c r="J162" s="38">
        <v>62.96</v>
      </c>
    </row>
    <row r="163" spans="2:10" x14ac:dyDescent="0.25">
      <c r="B163" s="37">
        <v>43991</v>
      </c>
      <c r="C163" s="38">
        <v>60.19</v>
      </c>
      <c r="D163" s="38">
        <v>22.22</v>
      </c>
      <c r="E163" s="38">
        <v>28.7</v>
      </c>
      <c r="F163" s="38">
        <v>53.24</v>
      </c>
      <c r="G163" s="38">
        <v>72.69</v>
      </c>
      <c r="H163" s="38">
        <v>71.3</v>
      </c>
      <c r="I163" s="38">
        <v>25.93</v>
      </c>
      <c r="J163" s="38">
        <v>62.96</v>
      </c>
    </row>
    <row r="164" spans="2:10" x14ac:dyDescent="0.25">
      <c r="B164" s="37">
        <v>43992</v>
      </c>
      <c r="C164" s="38">
        <v>60.19</v>
      </c>
      <c r="D164" s="38">
        <v>22.22</v>
      </c>
      <c r="E164" s="38">
        <v>28.7</v>
      </c>
      <c r="F164" s="38">
        <v>53.24</v>
      </c>
      <c r="G164" s="38">
        <v>72.69</v>
      </c>
      <c r="H164" s="38">
        <v>71.3</v>
      </c>
      <c r="I164" s="38">
        <v>25.93</v>
      </c>
      <c r="J164" s="38">
        <v>62.96</v>
      </c>
    </row>
    <row r="165" spans="2:10" x14ac:dyDescent="0.25">
      <c r="B165" s="37">
        <v>43993</v>
      </c>
      <c r="C165" s="38">
        <v>60.19</v>
      </c>
      <c r="D165" s="38">
        <v>22.22</v>
      </c>
      <c r="E165" s="38">
        <v>28.7</v>
      </c>
      <c r="F165" s="38">
        <v>53.24</v>
      </c>
      <c r="G165" s="38">
        <v>72.69</v>
      </c>
      <c r="H165" s="38">
        <v>71.3</v>
      </c>
      <c r="I165" s="38">
        <v>25.93</v>
      </c>
      <c r="J165" s="38">
        <v>62.96</v>
      </c>
    </row>
    <row r="166" spans="2:10" x14ac:dyDescent="0.25">
      <c r="B166" s="37">
        <v>43994</v>
      </c>
      <c r="C166" s="38">
        <v>50.46</v>
      </c>
      <c r="D166" s="38">
        <v>22.22</v>
      </c>
      <c r="E166" s="38">
        <v>28.7</v>
      </c>
      <c r="F166" s="38">
        <v>53.24</v>
      </c>
      <c r="G166" s="38">
        <v>72.69</v>
      </c>
      <c r="H166" s="38">
        <v>71.3</v>
      </c>
      <c r="I166" s="38">
        <v>25.93</v>
      </c>
      <c r="J166" s="38">
        <v>62.96</v>
      </c>
    </row>
    <row r="167" spans="2:10" x14ac:dyDescent="0.25">
      <c r="B167" s="37">
        <v>43995</v>
      </c>
      <c r="C167" s="38">
        <v>50.46</v>
      </c>
      <c r="D167" s="38">
        <v>22.22</v>
      </c>
      <c r="E167" s="38">
        <v>28.7</v>
      </c>
      <c r="F167" s="38">
        <v>53.24</v>
      </c>
      <c r="G167" s="38">
        <v>72.69</v>
      </c>
      <c r="H167" s="38">
        <v>71.3</v>
      </c>
      <c r="I167" s="38">
        <v>25.93</v>
      </c>
      <c r="J167" s="38">
        <v>62.96</v>
      </c>
    </row>
    <row r="168" spans="2:10" x14ac:dyDescent="0.25">
      <c r="B168" s="37">
        <v>43996</v>
      </c>
      <c r="C168" s="38">
        <v>50.46</v>
      </c>
      <c r="D168" s="38">
        <v>22.22</v>
      </c>
      <c r="E168" s="38">
        <v>28.7</v>
      </c>
      <c r="F168" s="38">
        <v>53.24</v>
      </c>
      <c r="G168" s="38">
        <v>72.69</v>
      </c>
      <c r="H168" s="38">
        <v>71.3</v>
      </c>
      <c r="I168" s="38">
        <v>25.93</v>
      </c>
      <c r="J168" s="38">
        <v>62.96</v>
      </c>
    </row>
    <row r="169" spans="2:10" x14ac:dyDescent="0.25">
      <c r="B169" s="37">
        <v>43997</v>
      </c>
      <c r="C169" s="38">
        <v>50.46</v>
      </c>
      <c r="D169" s="38">
        <v>22.22</v>
      </c>
      <c r="E169" s="38">
        <v>28.7</v>
      </c>
      <c r="F169" s="38">
        <v>53.24</v>
      </c>
      <c r="G169" s="38">
        <v>68.98</v>
      </c>
      <c r="H169" s="38">
        <v>71.3</v>
      </c>
      <c r="I169" s="38">
        <v>25.93</v>
      </c>
      <c r="J169" s="38">
        <v>62.96</v>
      </c>
    </row>
    <row r="170" spans="2:10" x14ac:dyDescent="0.25">
      <c r="B170" s="37">
        <v>43998</v>
      </c>
      <c r="C170" s="38">
        <v>50.46</v>
      </c>
      <c r="D170" s="38">
        <v>22.22</v>
      </c>
      <c r="E170" s="38">
        <v>28.7</v>
      </c>
      <c r="F170" s="38">
        <v>53.24</v>
      </c>
      <c r="G170" s="38">
        <v>68.98</v>
      </c>
      <c r="H170" s="38">
        <v>71.3</v>
      </c>
      <c r="I170" s="38">
        <v>25.93</v>
      </c>
      <c r="J170" s="38">
        <v>59.26</v>
      </c>
    </row>
    <row r="171" spans="2:10" x14ac:dyDescent="0.25">
      <c r="B171" s="37">
        <v>43999</v>
      </c>
      <c r="C171" s="38">
        <v>50.46</v>
      </c>
      <c r="D171" s="38">
        <v>22.22</v>
      </c>
      <c r="E171" s="38">
        <v>28.7</v>
      </c>
      <c r="F171" s="38">
        <v>53.24</v>
      </c>
      <c r="G171" s="38">
        <v>68.98</v>
      </c>
      <c r="H171" s="38">
        <v>71.3</v>
      </c>
      <c r="I171" s="38">
        <v>25.93</v>
      </c>
      <c r="J171" s="38">
        <v>59.26</v>
      </c>
    </row>
    <row r="172" spans="2:10" x14ac:dyDescent="0.25">
      <c r="B172" s="37">
        <v>44000</v>
      </c>
      <c r="C172" s="38">
        <v>50.46</v>
      </c>
      <c r="D172" s="38">
        <v>22.22</v>
      </c>
      <c r="E172" s="38">
        <v>28.7</v>
      </c>
      <c r="F172" s="38">
        <v>53.24</v>
      </c>
      <c r="G172" s="38">
        <v>68.98</v>
      </c>
      <c r="H172" s="38">
        <v>71.3</v>
      </c>
      <c r="I172" s="38">
        <v>25.93</v>
      </c>
      <c r="J172" s="38">
        <v>59.26</v>
      </c>
    </row>
    <row r="173" spans="2:10" x14ac:dyDescent="0.25">
      <c r="B173" s="37">
        <v>44001</v>
      </c>
      <c r="C173" s="38">
        <v>50.46</v>
      </c>
      <c r="D173" s="38">
        <v>22.22</v>
      </c>
      <c r="E173" s="38">
        <v>28.7</v>
      </c>
      <c r="F173" s="38">
        <v>53.24</v>
      </c>
      <c r="G173" s="38">
        <v>68.98</v>
      </c>
      <c r="H173" s="38">
        <v>56.48</v>
      </c>
      <c r="I173" s="38">
        <v>25.93</v>
      </c>
      <c r="J173" s="38">
        <v>59.26</v>
      </c>
    </row>
    <row r="174" spans="2:10" x14ac:dyDescent="0.25">
      <c r="B174" s="37">
        <v>44002</v>
      </c>
      <c r="C174" s="38">
        <v>50.46</v>
      </c>
      <c r="D174" s="38">
        <v>22.22</v>
      </c>
      <c r="E174" s="38">
        <v>28.7</v>
      </c>
      <c r="F174" s="38">
        <v>53.24</v>
      </c>
      <c r="G174" s="38">
        <v>68.98</v>
      </c>
      <c r="H174" s="38">
        <v>56.48</v>
      </c>
      <c r="I174" s="38">
        <v>25.93</v>
      </c>
      <c r="J174" s="38">
        <v>59.26</v>
      </c>
    </row>
    <row r="175" spans="2:10" x14ac:dyDescent="0.25">
      <c r="B175" s="37">
        <v>44003</v>
      </c>
      <c r="C175" s="38">
        <v>50.46</v>
      </c>
      <c r="D175" s="38">
        <v>22.22</v>
      </c>
      <c r="E175" s="38">
        <v>25.93</v>
      </c>
      <c r="F175" s="38">
        <v>53.24</v>
      </c>
      <c r="G175" s="38">
        <v>68.98</v>
      </c>
      <c r="H175" s="38">
        <v>56.48</v>
      </c>
      <c r="I175" s="38">
        <v>25.93</v>
      </c>
      <c r="J175" s="38">
        <v>59.26</v>
      </c>
    </row>
    <row r="176" spans="2:10" x14ac:dyDescent="0.25">
      <c r="B176" s="37">
        <v>44004</v>
      </c>
      <c r="C176" s="38">
        <v>50.46</v>
      </c>
      <c r="D176" s="38">
        <v>22.22</v>
      </c>
      <c r="E176" s="38">
        <v>25.93</v>
      </c>
      <c r="F176" s="38">
        <v>53.24</v>
      </c>
      <c r="G176" s="38">
        <v>68.98</v>
      </c>
      <c r="H176" s="38">
        <v>56.48</v>
      </c>
      <c r="I176" s="38">
        <v>23.15</v>
      </c>
      <c r="J176" s="38">
        <v>59.26</v>
      </c>
    </row>
    <row r="177" spans="2:10" x14ac:dyDescent="0.25">
      <c r="B177" s="37">
        <v>44005</v>
      </c>
      <c r="C177" s="38">
        <v>52.31</v>
      </c>
      <c r="D177" s="38">
        <v>22.22</v>
      </c>
      <c r="E177" s="38">
        <v>25.93</v>
      </c>
      <c r="F177" s="38">
        <v>53.24</v>
      </c>
      <c r="G177" s="38">
        <v>68.98</v>
      </c>
      <c r="H177" s="38">
        <v>56.48</v>
      </c>
      <c r="I177" s="38">
        <v>23.15</v>
      </c>
      <c r="J177" s="38">
        <v>59.26</v>
      </c>
    </row>
    <row r="178" spans="2:10" x14ac:dyDescent="0.25">
      <c r="B178" s="37">
        <v>44006</v>
      </c>
      <c r="C178" s="38">
        <v>52.31</v>
      </c>
      <c r="D178" s="38">
        <v>22.22</v>
      </c>
      <c r="E178" s="38">
        <v>25.93</v>
      </c>
      <c r="F178" s="38">
        <v>53.24</v>
      </c>
      <c r="G178" s="38">
        <v>68.98</v>
      </c>
      <c r="H178" s="38">
        <v>56.48</v>
      </c>
      <c r="I178" s="38">
        <v>23.15</v>
      </c>
      <c r="J178" s="38">
        <v>59.26</v>
      </c>
    </row>
    <row r="179" spans="2:10" x14ac:dyDescent="0.25">
      <c r="B179" s="37">
        <v>44007</v>
      </c>
      <c r="C179" s="38">
        <v>52.31</v>
      </c>
      <c r="D179" s="38">
        <v>22.22</v>
      </c>
      <c r="E179" s="38">
        <v>25.93</v>
      </c>
      <c r="F179" s="38">
        <v>53.24</v>
      </c>
      <c r="G179" s="38">
        <v>68.98</v>
      </c>
      <c r="H179" s="38">
        <v>56.48</v>
      </c>
      <c r="I179" s="38">
        <v>23.15</v>
      </c>
      <c r="J179" s="38">
        <v>59.26</v>
      </c>
    </row>
    <row r="180" spans="2:10" x14ac:dyDescent="0.25">
      <c r="B180" s="37">
        <v>44008</v>
      </c>
      <c r="C180" s="38">
        <v>52.31</v>
      </c>
      <c r="D180" s="38">
        <v>22.22</v>
      </c>
      <c r="E180" s="38">
        <v>25.93</v>
      </c>
      <c r="F180" s="38">
        <v>53.24</v>
      </c>
      <c r="G180" s="38">
        <v>68.98</v>
      </c>
      <c r="H180" s="38">
        <v>56.48</v>
      </c>
      <c r="I180" s="38">
        <v>23.15</v>
      </c>
      <c r="J180" s="38">
        <v>59.26</v>
      </c>
    </row>
    <row r="181" spans="2:10" x14ac:dyDescent="0.25">
      <c r="B181" s="37">
        <v>44009</v>
      </c>
      <c r="C181" s="38">
        <v>52.31</v>
      </c>
      <c r="D181" s="38">
        <v>22.22</v>
      </c>
      <c r="E181" s="38">
        <v>25.93</v>
      </c>
      <c r="F181" s="38">
        <v>53.24</v>
      </c>
      <c r="G181" s="38">
        <v>68.98</v>
      </c>
      <c r="H181" s="38">
        <v>56.48</v>
      </c>
      <c r="I181" s="38">
        <v>23.15</v>
      </c>
      <c r="J181" s="38">
        <v>59.26</v>
      </c>
    </row>
    <row r="182" spans="2:10" x14ac:dyDescent="0.25">
      <c r="B182" s="37">
        <v>44010</v>
      </c>
      <c r="C182" s="38">
        <v>52.31</v>
      </c>
      <c r="D182" s="38">
        <v>22.22</v>
      </c>
      <c r="E182" s="38">
        <v>25.93</v>
      </c>
      <c r="F182" s="38">
        <v>53.24</v>
      </c>
      <c r="G182" s="38">
        <v>68.98</v>
      </c>
      <c r="H182" s="38">
        <v>56.48</v>
      </c>
      <c r="I182" s="38">
        <v>23.15</v>
      </c>
      <c r="J182" s="38">
        <v>59.26</v>
      </c>
    </row>
    <row r="183" spans="2:10" x14ac:dyDescent="0.25">
      <c r="B183" s="37">
        <v>44011</v>
      </c>
      <c r="C183" s="38">
        <v>52.31</v>
      </c>
      <c r="D183" s="38">
        <v>22.22</v>
      </c>
      <c r="E183" s="38">
        <v>25.93</v>
      </c>
      <c r="F183" s="38">
        <v>53.24</v>
      </c>
      <c r="G183" s="38">
        <v>68.98</v>
      </c>
      <c r="H183" s="38">
        <v>56.48</v>
      </c>
      <c r="I183" s="38">
        <v>23.15</v>
      </c>
      <c r="J183" s="38">
        <v>59.26</v>
      </c>
    </row>
    <row r="184" spans="2:10" x14ac:dyDescent="0.25">
      <c r="B184" s="37">
        <v>44012</v>
      </c>
      <c r="C184" s="38">
        <v>52.31</v>
      </c>
      <c r="D184" s="38">
        <v>22.22</v>
      </c>
      <c r="E184" s="38">
        <v>25.93</v>
      </c>
      <c r="F184" s="38">
        <v>53.24</v>
      </c>
      <c r="G184" s="38">
        <v>68.98</v>
      </c>
      <c r="H184" s="38">
        <v>56.48</v>
      </c>
      <c r="I184" s="38">
        <v>23.15</v>
      </c>
      <c r="J184" s="38">
        <v>59.26</v>
      </c>
    </row>
    <row r="185" spans="2:10" x14ac:dyDescent="0.25">
      <c r="B185" s="37">
        <v>44013</v>
      </c>
      <c r="C185" s="38">
        <v>68.98</v>
      </c>
      <c r="D185" s="38">
        <v>22.22</v>
      </c>
      <c r="E185" s="38">
        <v>25.93</v>
      </c>
      <c r="F185" s="38">
        <v>53.24</v>
      </c>
      <c r="G185" s="38">
        <v>68.98</v>
      </c>
      <c r="H185" s="38">
        <v>56.48</v>
      </c>
      <c r="I185" s="38">
        <v>23.15</v>
      </c>
      <c r="J185" s="38">
        <v>59.26</v>
      </c>
    </row>
    <row r="186" spans="2:10" x14ac:dyDescent="0.25">
      <c r="B186" s="37">
        <v>44014</v>
      </c>
      <c r="C186" s="38">
        <v>68.98</v>
      </c>
      <c r="D186" s="38">
        <v>22.22</v>
      </c>
      <c r="E186" s="38">
        <v>25.93</v>
      </c>
      <c r="F186" s="38">
        <v>56.94</v>
      </c>
      <c r="G186" s="38">
        <v>68.98</v>
      </c>
      <c r="H186" s="38">
        <v>56.48</v>
      </c>
      <c r="I186" s="38">
        <v>23.15</v>
      </c>
      <c r="J186" s="38">
        <v>52.78</v>
      </c>
    </row>
    <row r="187" spans="2:10" x14ac:dyDescent="0.25">
      <c r="B187" s="37">
        <v>44015</v>
      </c>
      <c r="C187" s="38">
        <v>68.98</v>
      </c>
      <c r="D187" s="38">
        <v>22.22</v>
      </c>
      <c r="E187" s="38">
        <v>25.93</v>
      </c>
      <c r="F187" s="38">
        <v>56.94</v>
      </c>
      <c r="G187" s="38">
        <v>68.98</v>
      </c>
      <c r="H187" s="38">
        <v>56.48</v>
      </c>
      <c r="I187" s="38">
        <v>23.15</v>
      </c>
      <c r="J187" s="38">
        <v>52.78</v>
      </c>
    </row>
    <row r="188" spans="2:10" x14ac:dyDescent="0.25">
      <c r="B188" s="37">
        <v>44016</v>
      </c>
      <c r="C188" s="38">
        <v>68.98</v>
      </c>
      <c r="D188" s="38">
        <v>22.22</v>
      </c>
      <c r="E188" s="38">
        <v>25.93</v>
      </c>
      <c r="F188" s="38">
        <v>53.24</v>
      </c>
      <c r="G188" s="38">
        <v>68.98</v>
      </c>
      <c r="H188" s="38">
        <v>56.48</v>
      </c>
      <c r="I188" s="38">
        <v>23.15</v>
      </c>
      <c r="J188" s="38">
        <v>52.78</v>
      </c>
    </row>
    <row r="189" spans="2:10" x14ac:dyDescent="0.25">
      <c r="B189" s="37">
        <v>44017</v>
      </c>
      <c r="C189" s="38">
        <v>68.98</v>
      </c>
      <c r="D189" s="38">
        <v>22.22</v>
      </c>
      <c r="E189" s="38">
        <v>25.93</v>
      </c>
      <c r="F189" s="38">
        <v>53.24</v>
      </c>
      <c r="G189" s="38">
        <v>68.98</v>
      </c>
      <c r="H189" s="38">
        <v>56.48</v>
      </c>
      <c r="I189" s="38">
        <v>23.15</v>
      </c>
      <c r="J189" s="38">
        <v>52.78</v>
      </c>
    </row>
    <row r="190" spans="2:10" x14ac:dyDescent="0.25">
      <c r="B190" s="37">
        <v>44018</v>
      </c>
      <c r="C190" s="38">
        <v>68.98</v>
      </c>
      <c r="D190" s="38">
        <v>22.22</v>
      </c>
      <c r="E190" s="38">
        <v>25.93</v>
      </c>
      <c r="F190" s="38">
        <v>53.24</v>
      </c>
      <c r="G190" s="38">
        <v>68.98</v>
      </c>
      <c r="H190" s="38">
        <v>56.48</v>
      </c>
      <c r="I190" s="38">
        <v>23.15</v>
      </c>
      <c r="J190" s="38">
        <v>52.78</v>
      </c>
    </row>
    <row r="191" spans="2:10" x14ac:dyDescent="0.25">
      <c r="B191" s="37">
        <v>44019</v>
      </c>
      <c r="C191" s="38">
        <v>68.98</v>
      </c>
      <c r="D191" s="38">
        <v>22.22</v>
      </c>
      <c r="E191" s="38">
        <v>25.93</v>
      </c>
      <c r="F191" s="38">
        <v>53.24</v>
      </c>
      <c r="G191" s="38">
        <v>68.98</v>
      </c>
      <c r="H191" s="38">
        <v>56.48</v>
      </c>
      <c r="I191" s="38">
        <v>23.15</v>
      </c>
      <c r="J191" s="38">
        <v>52.78</v>
      </c>
    </row>
    <row r="192" spans="2:10" x14ac:dyDescent="0.25">
      <c r="B192" s="37">
        <v>44020</v>
      </c>
      <c r="C192" s="38">
        <v>75.459999999999994</v>
      </c>
      <c r="D192" s="38">
        <v>22.22</v>
      </c>
      <c r="E192" s="38">
        <v>25.93</v>
      </c>
      <c r="F192" s="38">
        <v>53.24</v>
      </c>
      <c r="G192" s="38">
        <v>68.98</v>
      </c>
      <c r="H192" s="38">
        <v>56.48</v>
      </c>
      <c r="I192" s="38">
        <v>23.15</v>
      </c>
      <c r="J192" s="38">
        <v>52.78</v>
      </c>
    </row>
    <row r="193" spans="2:10" x14ac:dyDescent="0.25">
      <c r="B193" s="37">
        <v>44021</v>
      </c>
      <c r="C193" s="38">
        <v>75.459999999999994</v>
      </c>
      <c r="D193" s="38">
        <v>22.22</v>
      </c>
      <c r="E193" s="38">
        <v>25.93</v>
      </c>
      <c r="F193" s="38">
        <v>53.24</v>
      </c>
      <c r="G193" s="38">
        <v>68.98</v>
      </c>
      <c r="H193" s="38">
        <v>56.48</v>
      </c>
      <c r="I193" s="38">
        <v>23.15</v>
      </c>
      <c r="J193" s="38">
        <v>52.78</v>
      </c>
    </row>
    <row r="194" spans="2:10" x14ac:dyDescent="0.25">
      <c r="B194" s="37">
        <v>44022</v>
      </c>
      <c r="C194" s="38">
        <v>75.459999999999994</v>
      </c>
      <c r="D194" s="38">
        <v>22.22</v>
      </c>
      <c r="E194" s="38">
        <v>25.93</v>
      </c>
      <c r="F194" s="38">
        <v>53.24</v>
      </c>
      <c r="G194" s="38">
        <v>68.98</v>
      </c>
      <c r="H194" s="38">
        <v>56.48</v>
      </c>
      <c r="I194" s="38">
        <v>23.15</v>
      </c>
      <c r="J194" s="38">
        <v>52.78</v>
      </c>
    </row>
    <row r="195" spans="2:10" x14ac:dyDescent="0.25">
      <c r="B195" s="37">
        <v>44023</v>
      </c>
      <c r="C195" s="38">
        <v>75.459999999999994</v>
      </c>
      <c r="D195" s="38">
        <v>22.22</v>
      </c>
      <c r="E195" s="38">
        <v>25.93</v>
      </c>
      <c r="F195" s="38">
        <v>53.24</v>
      </c>
      <c r="G195" s="38">
        <v>68.98</v>
      </c>
      <c r="H195" s="38">
        <v>56.48</v>
      </c>
      <c r="I195" s="38">
        <v>23.15</v>
      </c>
      <c r="J195" s="38">
        <v>52.78</v>
      </c>
    </row>
    <row r="196" spans="2:10" x14ac:dyDescent="0.25">
      <c r="B196" s="37">
        <v>44024</v>
      </c>
      <c r="C196" s="38">
        <v>75.459999999999994</v>
      </c>
      <c r="D196" s="38">
        <v>22.22</v>
      </c>
      <c r="E196" s="38">
        <v>25.93</v>
      </c>
      <c r="F196" s="38">
        <v>53.24</v>
      </c>
      <c r="G196" s="38">
        <v>68.98</v>
      </c>
      <c r="H196" s="38">
        <v>56.48</v>
      </c>
      <c r="I196" s="38">
        <v>23.15</v>
      </c>
      <c r="J196" s="38">
        <v>52.78</v>
      </c>
    </row>
    <row r="197" spans="2:10" x14ac:dyDescent="0.25">
      <c r="B197" s="37">
        <v>44025</v>
      </c>
      <c r="C197" s="38">
        <v>71.760000000000005</v>
      </c>
      <c r="D197" s="38">
        <v>22.22</v>
      </c>
      <c r="E197" s="38">
        <v>25.93</v>
      </c>
      <c r="F197" s="38">
        <v>53.24</v>
      </c>
      <c r="G197" s="38">
        <v>68.98</v>
      </c>
      <c r="H197" s="38">
        <v>56.48</v>
      </c>
      <c r="I197" s="38">
        <v>23.15</v>
      </c>
      <c r="J197" s="38">
        <v>52.78</v>
      </c>
    </row>
    <row r="198" spans="2:10" x14ac:dyDescent="0.25">
      <c r="B198" s="37">
        <v>44026</v>
      </c>
      <c r="C198" s="38">
        <v>71.760000000000005</v>
      </c>
      <c r="D198" s="38">
        <v>22.22</v>
      </c>
      <c r="E198" s="38">
        <v>25.93</v>
      </c>
      <c r="F198" s="38">
        <v>53.24</v>
      </c>
      <c r="G198" s="38">
        <v>68.98</v>
      </c>
      <c r="H198" s="38">
        <v>56.48</v>
      </c>
      <c r="I198" s="38">
        <v>23.15</v>
      </c>
      <c r="J198" s="38">
        <v>52.78</v>
      </c>
    </row>
    <row r="199" spans="2:10" x14ac:dyDescent="0.25">
      <c r="B199" s="37">
        <v>44027</v>
      </c>
      <c r="C199" s="38">
        <v>71.760000000000005</v>
      </c>
      <c r="D199" s="38">
        <v>22.22</v>
      </c>
      <c r="E199" s="38">
        <v>25.93</v>
      </c>
      <c r="F199" s="38">
        <v>53.24</v>
      </c>
      <c r="G199" s="38">
        <v>68.98</v>
      </c>
      <c r="H199" s="38">
        <v>56.48</v>
      </c>
      <c r="I199" s="38">
        <v>23.15</v>
      </c>
      <c r="J199" s="38">
        <v>52.78</v>
      </c>
    </row>
    <row r="200" spans="2:10" x14ac:dyDescent="0.25">
      <c r="B200" s="37">
        <v>44028</v>
      </c>
      <c r="C200" s="38">
        <v>68.06</v>
      </c>
      <c r="D200" s="38">
        <v>22.22</v>
      </c>
      <c r="E200" s="38">
        <v>25.93</v>
      </c>
      <c r="F200" s="38">
        <v>53.24</v>
      </c>
      <c r="G200" s="38">
        <v>68.98</v>
      </c>
      <c r="H200" s="38">
        <v>56.48</v>
      </c>
      <c r="I200" s="38">
        <v>23.15</v>
      </c>
      <c r="J200" s="38">
        <v>52.78</v>
      </c>
    </row>
    <row r="201" spans="2:10" x14ac:dyDescent="0.25">
      <c r="B201" s="37">
        <v>44029</v>
      </c>
      <c r="C201" s="38">
        <v>68.06</v>
      </c>
      <c r="D201" s="38">
        <v>22.22</v>
      </c>
      <c r="E201" s="38">
        <v>25.93</v>
      </c>
      <c r="F201" s="38">
        <v>53.24</v>
      </c>
      <c r="G201" s="38">
        <v>68.98</v>
      </c>
      <c r="H201" s="38">
        <v>56.48</v>
      </c>
      <c r="I201" s="38">
        <v>23.15</v>
      </c>
      <c r="J201" s="38">
        <v>52.78</v>
      </c>
    </row>
    <row r="202" spans="2:10" x14ac:dyDescent="0.25">
      <c r="B202" s="37">
        <v>44030</v>
      </c>
      <c r="C202" s="38">
        <v>68.06</v>
      </c>
      <c r="D202" s="38">
        <v>22.22</v>
      </c>
      <c r="E202" s="38">
        <v>25.93</v>
      </c>
      <c r="F202" s="38">
        <v>53.24</v>
      </c>
      <c r="G202" s="38">
        <v>68.98</v>
      </c>
      <c r="H202" s="38">
        <v>56.48</v>
      </c>
      <c r="I202" s="38">
        <v>23.15</v>
      </c>
      <c r="J202" s="38">
        <v>52.78</v>
      </c>
    </row>
    <row r="203" spans="2:10" x14ac:dyDescent="0.25">
      <c r="B203" s="37">
        <v>44031</v>
      </c>
      <c r="C203" s="38">
        <v>68.06</v>
      </c>
      <c r="D203" s="38">
        <v>22.22</v>
      </c>
      <c r="E203" s="38">
        <v>25.93</v>
      </c>
      <c r="F203" s="38">
        <v>53.24</v>
      </c>
      <c r="G203" s="38">
        <v>68.98</v>
      </c>
      <c r="H203" s="38">
        <v>56.48</v>
      </c>
      <c r="I203" s="38">
        <v>23.15</v>
      </c>
      <c r="J203" s="38">
        <v>52.78</v>
      </c>
    </row>
    <row r="204" spans="2:10" x14ac:dyDescent="0.25">
      <c r="B204" s="37">
        <v>44032</v>
      </c>
      <c r="C204" s="38">
        <v>68.06</v>
      </c>
      <c r="D204" s="38">
        <v>22.22</v>
      </c>
      <c r="E204" s="38">
        <v>25.93</v>
      </c>
      <c r="F204" s="38">
        <v>53.24</v>
      </c>
      <c r="G204" s="38">
        <v>68.98</v>
      </c>
      <c r="H204" s="38">
        <v>56.48</v>
      </c>
      <c r="I204" s="38">
        <v>23.15</v>
      </c>
      <c r="J204" s="38">
        <v>52.78</v>
      </c>
    </row>
    <row r="205" spans="2:10" x14ac:dyDescent="0.25">
      <c r="B205" s="37">
        <v>44033</v>
      </c>
      <c r="C205" s="38">
        <v>68.06</v>
      </c>
      <c r="D205" s="38">
        <v>22.22</v>
      </c>
      <c r="E205" s="38">
        <v>25.93</v>
      </c>
      <c r="F205" s="38">
        <v>53.24</v>
      </c>
      <c r="G205" s="38">
        <v>68.98</v>
      </c>
      <c r="H205" s="38">
        <v>56.48</v>
      </c>
      <c r="I205" s="38">
        <v>23.15</v>
      </c>
      <c r="J205" s="38">
        <v>52.78</v>
      </c>
    </row>
    <row r="206" spans="2:10" x14ac:dyDescent="0.25">
      <c r="B206" s="37">
        <v>44034</v>
      </c>
      <c r="C206" s="38">
        <v>68.06</v>
      </c>
      <c r="D206" s="38">
        <v>22.22</v>
      </c>
      <c r="E206" s="38">
        <v>25.93</v>
      </c>
      <c r="F206" s="38">
        <v>53.24</v>
      </c>
      <c r="G206" s="38">
        <v>68.98</v>
      </c>
      <c r="H206" s="38">
        <v>56.48</v>
      </c>
      <c r="I206" s="38">
        <v>23.15</v>
      </c>
      <c r="J206" s="38">
        <v>52.78</v>
      </c>
    </row>
    <row r="207" spans="2:10" x14ac:dyDescent="0.25">
      <c r="B207" s="37">
        <v>44035</v>
      </c>
      <c r="C207" s="38">
        <v>68.06</v>
      </c>
      <c r="D207" s="38">
        <v>22.22</v>
      </c>
      <c r="E207" s="38">
        <v>30.56</v>
      </c>
      <c r="F207" s="38">
        <v>53.24</v>
      </c>
      <c r="G207" s="38">
        <v>68.98</v>
      </c>
      <c r="H207" s="38">
        <v>56.48</v>
      </c>
      <c r="I207" s="38">
        <v>23.15</v>
      </c>
      <c r="J207" s="38">
        <v>52.78</v>
      </c>
    </row>
    <row r="208" spans="2:10" x14ac:dyDescent="0.25">
      <c r="B208" s="37">
        <v>44036</v>
      </c>
      <c r="C208" s="38">
        <v>68.06</v>
      </c>
      <c r="D208" s="38">
        <v>22.22</v>
      </c>
      <c r="E208" s="38">
        <v>30.56</v>
      </c>
      <c r="F208" s="38">
        <v>53.24</v>
      </c>
      <c r="G208" s="38">
        <v>68.98</v>
      </c>
      <c r="H208" s="38">
        <v>56.48</v>
      </c>
      <c r="I208" s="38">
        <v>23.15</v>
      </c>
      <c r="J208" s="38">
        <v>52.78</v>
      </c>
    </row>
    <row r="209" spans="2:10" x14ac:dyDescent="0.25">
      <c r="B209" s="37">
        <v>44037</v>
      </c>
      <c r="C209" s="38">
        <v>68.06</v>
      </c>
      <c r="D209" s="38">
        <v>22.22</v>
      </c>
      <c r="E209" s="38">
        <v>30.56</v>
      </c>
      <c r="F209" s="38">
        <v>53.24</v>
      </c>
      <c r="G209" s="38">
        <v>68.98</v>
      </c>
      <c r="H209" s="38">
        <v>56.48</v>
      </c>
      <c r="I209" s="38">
        <v>23.15</v>
      </c>
      <c r="J209" s="38">
        <v>52.78</v>
      </c>
    </row>
    <row r="210" spans="2:10" x14ac:dyDescent="0.25">
      <c r="B210" s="37">
        <v>44038</v>
      </c>
      <c r="C210" s="38">
        <v>68.06</v>
      </c>
      <c r="D210" s="38">
        <v>22.22</v>
      </c>
      <c r="E210" s="38">
        <v>34.26</v>
      </c>
      <c r="F210" s="38">
        <v>53.24</v>
      </c>
      <c r="G210" s="38">
        <v>68.98</v>
      </c>
      <c r="H210" s="38">
        <v>56.48</v>
      </c>
      <c r="I210" s="38">
        <v>23.15</v>
      </c>
      <c r="J210" s="38">
        <v>52.78</v>
      </c>
    </row>
    <row r="211" spans="2:10" x14ac:dyDescent="0.25">
      <c r="B211" s="37">
        <v>44039</v>
      </c>
      <c r="C211" s="38">
        <v>68.06</v>
      </c>
      <c r="D211" s="38">
        <v>22.22</v>
      </c>
      <c r="E211" s="38">
        <v>34.26</v>
      </c>
      <c r="F211" s="38">
        <v>53.24</v>
      </c>
      <c r="G211" s="38">
        <v>68.98</v>
      </c>
      <c r="H211" s="38">
        <v>56.48</v>
      </c>
      <c r="I211" s="38">
        <v>23.15</v>
      </c>
      <c r="J211" s="38">
        <v>52.78</v>
      </c>
    </row>
    <row r="212" spans="2:10" x14ac:dyDescent="0.25">
      <c r="B212" s="37">
        <v>44040</v>
      </c>
      <c r="C212" s="38">
        <v>68.06</v>
      </c>
      <c r="D212" s="38">
        <v>22.22</v>
      </c>
      <c r="E212" s="38">
        <v>34.26</v>
      </c>
      <c r="F212" s="38">
        <v>53.24</v>
      </c>
      <c r="G212" s="38">
        <v>68.98</v>
      </c>
      <c r="H212" s="38">
        <v>56.48</v>
      </c>
      <c r="I212" s="38">
        <v>23.15</v>
      </c>
      <c r="J212" s="38">
        <v>52.78</v>
      </c>
    </row>
    <row r="213" spans="2:10" x14ac:dyDescent="0.25">
      <c r="B213" s="37">
        <v>44041</v>
      </c>
      <c r="C213" s="38">
        <v>68.06</v>
      </c>
      <c r="D213" s="38">
        <v>22.22</v>
      </c>
      <c r="E213" s="38">
        <v>34.26</v>
      </c>
      <c r="F213" s="38">
        <v>53.24</v>
      </c>
      <c r="G213" s="38">
        <v>68.98</v>
      </c>
      <c r="H213" s="38">
        <v>56.48</v>
      </c>
      <c r="I213" s="38">
        <v>23.15</v>
      </c>
      <c r="J213" s="38">
        <v>52.78</v>
      </c>
    </row>
    <row r="214" spans="2:10" x14ac:dyDescent="0.25">
      <c r="B214" s="37">
        <v>44042</v>
      </c>
      <c r="C214" s="38">
        <v>68.06</v>
      </c>
      <c r="D214" s="38">
        <v>22.22</v>
      </c>
      <c r="E214" s="38">
        <v>34.26</v>
      </c>
      <c r="F214" s="38">
        <v>53.24</v>
      </c>
      <c r="G214" s="38">
        <v>68.98</v>
      </c>
      <c r="H214" s="38">
        <v>56.48</v>
      </c>
      <c r="I214" s="38">
        <v>23.15</v>
      </c>
      <c r="J214" s="38">
        <v>52.78</v>
      </c>
    </row>
    <row r="215" spans="2:10" x14ac:dyDescent="0.25">
      <c r="B215" s="37">
        <v>44043</v>
      </c>
      <c r="C215" s="38">
        <v>68.06</v>
      </c>
      <c r="D215" s="38">
        <v>22.22</v>
      </c>
      <c r="E215" s="38">
        <v>34.26</v>
      </c>
      <c r="F215" s="38">
        <v>53.24</v>
      </c>
      <c r="G215" s="38">
        <v>68.98</v>
      </c>
      <c r="H215" s="38">
        <v>56.48</v>
      </c>
      <c r="I215" s="38">
        <v>23.15</v>
      </c>
      <c r="J215" s="38">
        <v>52.78</v>
      </c>
    </row>
    <row r="216" spans="2:10" x14ac:dyDescent="0.25">
      <c r="B216" s="37">
        <v>44044</v>
      </c>
      <c r="C216" s="38">
        <v>68.06</v>
      </c>
      <c r="D216" s="38">
        <v>22.22</v>
      </c>
      <c r="E216" s="38">
        <v>34.26</v>
      </c>
      <c r="F216" s="38">
        <v>53.24</v>
      </c>
      <c r="G216" s="38">
        <v>68.98</v>
      </c>
      <c r="H216" s="38">
        <v>56.48</v>
      </c>
      <c r="I216" s="38">
        <v>23.15</v>
      </c>
      <c r="J216" s="38">
        <v>52.78</v>
      </c>
    </row>
    <row r="217" spans="2:10" x14ac:dyDescent="0.25">
      <c r="B217" s="37">
        <v>44045</v>
      </c>
      <c r="C217" s="38">
        <v>71.760000000000005</v>
      </c>
      <c r="D217" s="38">
        <v>22.22</v>
      </c>
      <c r="E217" s="38">
        <v>34.26</v>
      </c>
      <c r="F217" s="38">
        <v>53.24</v>
      </c>
      <c r="G217" s="38">
        <v>68.98</v>
      </c>
      <c r="H217" s="38">
        <v>56.48</v>
      </c>
      <c r="I217" s="38">
        <v>23.15</v>
      </c>
      <c r="J217" s="38">
        <v>52.78</v>
      </c>
    </row>
    <row r="218" spans="2:10" x14ac:dyDescent="0.25">
      <c r="B218" s="37">
        <v>44046</v>
      </c>
      <c r="C218" s="38">
        <v>75.459999999999994</v>
      </c>
      <c r="D218" s="38">
        <v>22.22</v>
      </c>
      <c r="E218" s="38">
        <v>34.26</v>
      </c>
      <c r="F218" s="38">
        <v>53.24</v>
      </c>
      <c r="G218" s="38">
        <v>68.98</v>
      </c>
      <c r="H218" s="38">
        <v>56.48</v>
      </c>
      <c r="I218" s="38">
        <v>23.15</v>
      </c>
      <c r="J218" s="38">
        <v>52.78</v>
      </c>
    </row>
    <row r="219" spans="2:10" x14ac:dyDescent="0.25">
      <c r="B219" s="37">
        <v>44047</v>
      </c>
      <c r="C219" s="38">
        <v>75.459999999999994</v>
      </c>
      <c r="D219" s="38">
        <v>22.22</v>
      </c>
      <c r="E219" s="38">
        <v>34.26</v>
      </c>
      <c r="F219" s="38">
        <v>53.24</v>
      </c>
      <c r="G219" s="38">
        <v>68.98</v>
      </c>
      <c r="H219" s="38">
        <v>56.48</v>
      </c>
      <c r="I219" s="38">
        <v>23.15</v>
      </c>
      <c r="J219" s="38">
        <v>52.78</v>
      </c>
    </row>
    <row r="220" spans="2:10" x14ac:dyDescent="0.25">
      <c r="B220" s="37">
        <v>44048</v>
      </c>
      <c r="C220" s="38">
        <v>75.459999999999994</v>
      </c>
      <c r="D220" s="38">
        <v>22.22</v>
      </c>
      <c r="E220" s="38">
        <v>34.26</v>
      </c>
      <c r="F220" s="38">
        <v>53.24</v>
      </c>
      <c r="G220" s="38">
        <v>68.98</v>
      </c>
      <c r="H220" s="38">
        <v>56.48</v>
      </c>
      <c r="I220" s="38">
        <v>23.15</v>
      </c>
      <c r="J220" s="38">
        <v>52.78</v>
      </c>
    </row>
    <row r="221" spans="2:10" x14ac:dyDescent="0.25">
      <c r="B221" s="37">
        <v>44049</v>
      </c>
      <c r="C221" s="38">
        <v>75.459999999999994</v>
      </c>
      <c r="D221" s="38">
        <v>22.22</v>
      </c>
      <c r="E221" s="38">
        <v>32.409999999999997</v>
      </c>
      <c r="F221" s="38">
        <v>53.24</v>
      </c>
      <c r="G221" s="38">
        <v>68.98</v>
      </c>
      <c r="H221" s="38">
        <v>56.48</v>
      </c>
      <c r="I221" s="38">
        <v>23.15</v>
      </c>
      <c r="J221" s="38">
        <v>52.78</v>
      </c>
    </row>
    <row r="222" spans="2:10" x14ac:dyDescent="0.25">
      <c r="B222" s="37">
        <v>44050</v>
      </c>
      <c r="C222" s="38">
        <v>75.459999999999994</v>
      </c>
      <c r="D222" s="38">
        <v>22.22</v>
      </c>
      <c r="E222" s="38">
        <v>32.409999999999997</v>
      </c>
      <c r="F222" s="38">
        <v>53.24</v>
      </c>
      <c r="G222" s="38">
        <v>68.98</v>
      </c>
      <c r="H222" s="38">
        <v>56.48</v>
      </c>
      <c r="I222" s="38">
        <v>23.15</v>
      </c>
      <c r="J222" s="38">
        <v>52.78</v>
      </c>
    </row>
    <row r="223" spans="2:10" x14ac:dyDescent="0.25">
      <c r="B223" s="37">
        <v>44051</v>
      </c>
      <c r="C223" s="38">
        <v>75.459999999999994</v>
      </c>
      <c r="D223" s="38">
        <v>22.22</v>
      </c>
      <c r="E223" s="38">
        <v>32.409999999999997</v>
      </c>
      <c r="F223" s="38">
        <v>53.24</v>
      </c>
      <c r="G223" s="38">
        <v>68.98</v>
      </c>
      <c r="H223" s="38">
        <v>56.48</v>
      </c>
      <c r="I223" s="38">
        <v>23.15</v>
      </c>
      <c r="J223" s="38">
        <v>52.78</v>
      </c>
    </row>
    <row r="224" spans="2:10" x14ac:dyDescent="0.25">
      <c r="B224" s="37">
        <v>44052</v>
      </c>
      <c r="C224" s="38">
        <v>75.459999999999994</v>
      </c>
      <c r="D224" s="38">
        <v>22.22</v>
      </c>
      <c r="E224" s="38">
        <v>32.409999999999997</v>
      </c>
      <c r="F224" s="38">
        <v>53.24</v>
      </c>
      <c r="G224" s="38">
        <v>68.98</v>
      </c>
      <c r="H224" s="38">
        <v>56.48</v>
      </c>
      <c r="I224" s="38">
        <v>23.15</v>
      </c>
      <c r="J224" s="38">
        <v>52.78</v>
      </c>
    </row>
    <row r="225" spans="2:10" x14ac:dyDescent="0.25">
      <c r="B225" s="37">
        <v>44053</v>
      </c>
      <c r="C225" s="38">
        <v>75.459999999999994</v>
      </c>
      <c r="D225" s="38">
        <v>22.22</v>
      </c>
      <c r="E225" s="38">
        <v>32.409999999999997</v>
      </c>
      <c r="F225" s="38">
        <v>53.24</v>
      </c>
      <c r="G225" s="38">
        <v>68.98</v>
      </c>
      <c r="H225" s="38">
        <v>56.48</v>
      </c>
      <c r="I225" s="38">
        <v>23.15</v>
      </c>
      <c r="J225" s="38">
        <v>52.78</v>
      </c>
    </row>
    <row r="226" spans="2:10" x14ac:dyDescent="0.25">
      <c r="B226" s="37">
        <v>44054</v>
      </c>
      <c r="C226" s="38">
        <v>75.459999999999994</v>
      </c>
      <c r="D226" s="38">
        <v>22.22</v>
      </c>
      <c r="E226" s="38">
        <v>32.409999999999997</v>
      </c>
      <c r="F226" s="38">
        <v>53.24</v>
      </c>
      <c r="G226" s="38">
        <v>68.98</v>
      </c>
      <c r="H226" s="38">
        <v>56.48</v>
      </c>
      <c r="I226" s="38">
        <v>23.15</v>
      </c>
      <c r="J226" s="38">
        <v>52.78</v>
      </c>
    </row>
    <row r="227" spans="2:10" x14ac:dyDescent="0.25">
      <c r="B227" s="37">
        <v>44055</v>
      </c>
      <c r="C227" s="38">
        <v>75.459999999999994</v>
      </c>
      <c r="D227" s="38">
        <v>68.98</v>
      </c>
      <c r="E227" s="38">
        <v>32.409999999999997</v>
      </c>
      <c r="F227" s="38">
        <v>53.24</v>
      </c>
      <c r="G227" s="38">
        <v>68.98</v>
      </c>
      <c r="H227" s="38">
        <v>56.48</v>
      </c>
      <c r="I227" s="38">
        <v>23.15</v>
      </c>
      <c r="J227" s="38">
        <v>52.78</v>
      </c>
    </row>
    <row r="228" spans="2:10" x14ac:dyDescent="0.25">
      <c r="B228" s="37">
        <v>44056</v>
      </c>
      <c r="C228" s="38">
        <v>75.459999999999994</v>
      </c>
      <c r="D228" s="38">
        <v>68.98</v>
      </c>
      <c r="E228" s="38">
        <v>32.409999999999997</v>
      </c>
      <c r="F228" s="38">
        <v>53.24</v>
      </c>
      <c r="G228" s="38">
        <v>68.98</v>
      </c>
      <c r="H228" s="38">
        <v>56.48</v>
      </c>
      <c r="I228" s="38">
        <v>23.15</v>
      </c>
      <c r="J228" s="38">
        <v>52.78</v>
      </c>
    </row>
    <row r="229" spans="2:10" x14ac:dyDescent="0.25">
      <c r="B229" s="37">
        <v>44057</v>
      </c>
      <c r="C229" s="38">
        <v>75.459999999999994</v>
      </c>
      <c r="D229" s="38">
        <v>68.98</v>
      </c>
      <c r="E229" s="38">
        <v>32.409999999999997</v>
      </c>
      <c r="F229" s="38">
        <v>53.24</v>
      </c>
      <c r="G229" s="38">
        <v>68.98</v>
      </c>
      <c r="H229" s="38">
        <v>56.48</v>
      </c>
      <c r="I229" s="38">
        <v>23.15</v>
      </c>
      <c r="J229" s="38">
        <v>52.78</v>
      </c>
    </row>
    <row r="230" spans="2:10" x14ac:dyDescent="0.25">
      <c r="B230" s="37">
        <v>44058</v>
      </c>
      <c r="C230" s="38">
        <v>75.459999999999994</v>
      </c>
      <c r="D230" s="38">
        <v>68.98</v>
      </c>
      <c r="E230" s="38">
        <v>32.409999999999997</v>
      </c>
      <c r="F230" s="38">
        <v>53.24</v>
      </c>
      <c r="G230" s="38">
        <v>68.98</v>
      </c>
      <c r="H230" s="38">
        <v>56.48</v>
      </c>
      <c r="I230" s="38">
        <v>23.15</v>
      </c>
      <c r="J230" s="38">
        <v>50</v>
      </c>
    </row>
    <row r="231" spans="2:10" x14ac:dyDescent="0.25">
      <c r="B231" s="37">
        <v>44059</v>
      </c>
      <c r="C231" s="38">
        <v>75.459999999999994</v>
      </c>
      <c r="D231" s="38">
        <v>68.98</v>
      </c>
      <c r="E231" s="38">
        <v>32.409999999999997</v>
      </c>
      <c r="F231" s="38">
        <v>53.24</v>
      </c>
      <c r="G231" s="38">
        <v>68.98</v>
      </c>
      <c r="H231" s="38">
        <v>56.48</v>
      </c>
      <c r="I231" s="38">
        <v>23.15</v>
      </c>
      <c r="J231" s="38">
        <v>50</v>
      </c>
    </row>
    <row r="232" spans="2:10" x14ac:dyDescent="0.25">
      <c r="B232" s="37">
        <v>44060</v>
      </c>
      <c r="C232" s="38">
        <v>75.459999999999994</v>
      </c>
      <c r="D232" s="38">
        <v>68.98</v>
      </c>
      <c r="E232" s="38">
        <v>32.409999999999997</v>
      </c>
      <c r="F232" s="38">
        <v>53.24</v>
      </c>
      <c r="G232" s="38">
        <v>68.98</v>
      </c>
      <c r="H232" s="38">
        <v>56.48</v>
      </c>
      <c r="I232" s="38">
        <v>23.15</v>
      </c>
      <c r="J232" s="38">
        <v>50</v>
      </c>
    </row>
    <row r="233" spans="2:10" x14ac:dyDescent="0.25">
      <c r="B233" s="37">
        <v>44061</v>
      </c>
      <c r="C233" s="38">
        <v>75.459999999999994</v>
      </c>
      <c r="D233" s="38">
        <v>68.98</v>
      </c>
      <c r="E233" s="38">
        <v>32.409999999999997</v>
      </c>
      <c r="F233" s="38">
        <v>53.24</v>
      </c>
      <c r="G233" s="38">
        <v>68.98</v>
      </c>
      <c r="H233" s="38">
        <v>56.48</v>
      </c>
      <c r="I233" s="38">
        <v>23.15</v>
      </c>
      <c r="J233" s="38">
        <v>50</v>
      </c>
    </row>
    <row r="234" spans="2:10" x14ac:dyDescent="0.25">
      <c r="B234" s="37">
        <v>44062</v>
      </c>
      <c r="C234" s="38">
        <v>75.459999999999994</v>
      </c>
      <c r="D234" s="38">
        <v>68.98</v>
      </c>
      <c r="E234" s="38">
        <v>32.409999999999997</v>
      </c>
      <c r="F234" s="38">
        <v>53.24</v>
      </c>
      <c r="G234" s="38">
        <v>68.98</v>
      </c>
      <c r="H234" s="38">
        <v>56.48</v>
      </c>
      <c r="I234" s="38">
        <v>23.15</v>
      </c>
      <c r="J234" s="38">
        <v>50</v>
      </c>
    </row>
    <row r="235" spans="2:10" x14ac:dyDescent="0.25">
      <c r="B235" s="37">
        <v>44063</v>
      </c>
      <c r="C235" s="38">
        <v>75.459999999999994</v>
      </c>
      <c r="D235" s="38">
        <v>68.98</v>
      </c>
      <c r="E235" s="38">
        <v>32.409999999999997</v>
      </c>
      <c r="F235" s="38">
        <v>53.24</v>
      </c>
      <c r="G235" s="38">
        <v>68.98</v>
      </c>
      <c r="H235" s="38">
        <v>56.48</v>
      </c>
      <c r="I235" s="38">
        <v>23.15</v>
      </c>
      <c r="J235" s="38">
        <v>50</v>
      </c>
    </row>
    <row r="236" spans="2:10" x14ac:dyDescent="0.25">
      <c r="B236" s="37">
        <v>44064</v>
      </c>
      <c r="C236" s="38">
        <v>75.459999999999994</v>
      </c>
      <c r="D236" s="38">
        <v>68.98</v>
      </c>
      <c r="E236" s="38">
        <v>32.409999999999997</v>
      </c>
      <c r="F236" s="38">
        <v>53.24</v>
      </c>
      <c r="G236" s="38">
        <v>68.98</v>
      </c>
      <c r="H236" s="38">
        <v>56.48</v>
      </c>
      <c r="I236" s="38">
        <v>23.15</v>
      </c>
      <c r="J236" s="38">
        <v>50</v>
      </c>
    </row>
    <row r="237" spans="2:10" x14ac:dyDescent="0.25">
      <c r="B237" s="37">
        <v>44065</v>
      </c>
      <c r="C237" s="38">
        <v>75.459999999999994</v>
      </c>
      <c r="D237" s="38">
        <v>68.98</v>
      </c>
      <c r="E237" s="38">
        <v>32.409999999999997</v>
      </c>
      <c r="F237" s="38">
        <v>53.24</v>
      </c>
      <c r="G237" s="38">
        <v>68.98</v>
      </c>
      <c r="H237" s="38">
        <v>56.48</v>
      </c>
      <c r="I237" s="38">
        <v>23.15</v>
      </c>
      <c r="J237" s="38">
        <v>50</v>
      </c>
    </row>
    <row r="238" spans="2:10" x14ac:dyDescent="0.25">
      <c r="B238" s="37">
        <v>44066</v>
      </c>
      <c r="C238" s="38">
        <v>75.459999999999994</v>
      </c>
      <c r="D238" s="38">
        <v>71.760000000000005</v>
      </c>
      <c r="E238" s="38">
        <v>32.409999999999997</v>
      </c>
      <c r="F238" s="38">
        <v>53.24</v>
      </c>
      <c r="G238" s="38">
        <v>68.98</v>
      </c>
      <c r="H238" s="38">
        <v>56.48</v>
      </c>
      <c r="I238" s="38">
        <v>23.15</v>
      </c>
      <c r="J238" s="38">
        <v>50</v>
      </c>
    </row>
    <row r="239" spans="2:10" x14ac:dyDescent="0.25">
      <c r="B239" s="37">
        <v>44067</v>
      </c>
      <c r="C239" s="38">
        <v>75.459999999999994</v>
      </c>
      <c r="D239" s="38">
        <v>71.760000000000005</v>
      </c>
      <c r="E239" s="38">
        <v>32.409999999999997</v>
      </c>
      <c r="F239" s="38">
        <v>53.24</v>
      </c>
      <c r="G239" s="38">
        <v>68.98</v>
      </c>
      <c r="H239" s="38">
        <v>56.48</v>
      </c>
      <c r="I239" s="38">
        <v>23.15</v>
      </c>
      <c r="J239" s="38">
        <v>50</v>
      </c>
    </row>
    <row r="240" spans="2:10" x14ac:dyDescent="0.25">
      <c r="B240" s="37">
        <v>44068</v>
      </c>
      <c r="C240" s="38">
        <v>75.459999999999994</v>
      </c>
      <c r="D240" s="38">
        <v>71.760000000000005</v>
      </c>
      <c r="E240" s="38">
        <v>32.409999999999997</v>
      </c>
      <c r="F240" s="38">
        <v>53.24</v>
      </c>
      <c r="G240" s="38">
        <v>68.98</v>
      </c>
      <c r="H240" s="38">
        <v>56.48</v>
      </c>
      <c r="I240" s="38">
        <v>23.15</v>
      </c>
      <c r="J240" s="38">
        <v>50</v>
      </c>
    </row>
    <row r="241" spans="2:10" x14ac:dyDescent="0.25">
      <c r="B241" s="37">
        <v>44069</v>
      </c>
      <c r="C241" s="38">
        <v>75.459999999999994</v>
      </c>
      <c r="D241" s="38">
        <v>71.760000000000005</v>
      </c>
      <c r="E241" s="38">
        <v>32.409999999999997</v>
      </c>
      <c r="F241" s="38">
        <v>53.24</v>
      </c>
      <c r="G241" s="38">
        <v>68.98</v>
      </c>
      <c r="H241" s="38">
        <v>56.48</v>
      </c>
      <c r="I241" s="38">
        <v>23.15</v>
      </c>
      <c r="J241" s="38">
        <v>50</v>
      </c>
    </row>
    <row r="242" spans="2:10" x14ac:dyDescent="0.25">
      <c r="B242" s="37">
        <v>44070</v>
      </c>
      <c r="C242" s="38">
        <v>75.459999999999994</v>
      </c>
      <c r="D242" s="38">
        <v>71.760000000000005</v>
      </c>
      <c r="E242" s="38">
        <v>32.409999999999997</v>
      </c>
      <c r="F242" s="38">
        <v>53.24</v>
      </c>
      <c r="G242" s="38">
        <v>68.98</v>
      </c>
      <c r="H242" s="38">
        <v>56.48</v>
      </c>
      <c r="I242" s="38">
        <v>23.15</v>
      </c>
      <c r="J242" s="38">
        <v>50</v>
      </c>
    </row>
    <row r="243" spans="2:10" x14ac:dyDescent="0.25">
      <c r="B243" s="37">
        <v>44071</v>
      </c>
      <c r="C243" s="38">
        <v>75.459999999999994</v>
      </c>
      <c r="D243" s="38">
        <v>71.760000000000005</v>
      </c>
      <c r="E243" s="38">
        <v>32.409999999999997</v>
      </c>
      <c r="F243" s="38">
        <v>53.24</v>
      </c>
      <c r="G243" s="38">
        <v>68.98</v>
      </c>
      <c r="H243" s="38">
        <v>56.48</v>
      </c>
      <c r="I243" s="38">
        <v>23.15</v>
      </c>
      <c r="J243" s="38">
        <v>50</v>
      </c>
    </row>
    <row r="244" spans="2:10" x14ac:dyDescent="0.25">
      <c r="B244" s="37">
        <v>44072</v>
      </c>
      <c r="C244" s="38">
        <v>75.459999999999994</v>
      </c>
      <c r="D244" s="38">
        <v>71.760000000000005</v>
      </c>
      <c r="E244" s="38">
        <v>32.409999999999997</v>
      </c>
      <c r="F244" s="38">
        <v>53.24</v>
      </c>
      <c r="G244" s="38">
        <v>68.98</v>
      </c>
      <c r="H244" s="38">
        <v>56.48</v>
      </c>
      <c r="I244" s="38">
        <v>23.15</v>
      </c>
      <c r="J244" s="38">
        <v>50</v>
      </c>
    </row>
    <row r="245" spans="2:10" x14ac:dyDescent="0.25">
      <c r="B245" s="37">
        <v>44073</v>
      </c>
      <c r="C245" s="38">
        <v>75.459999999999994</v>
      </c>
      <c r="D245" s="38">
        <v>71.760000000000005</v>
      </c>
      <c r="E245" s="38">
        <v>32.409999999999997</v>
      </c>
      <c r="F245" s="38">
        <v>53.24</v>
      </c>
      <c r="G245" s="38">
        <v>68.98</v>
      </c>
      <c r="H245" s="38">
        <v>56.48</v>
      </c>
      <c r="I245" s="38">
        <v>23.15</v>
      </c>
      <c r="J245" s="38">
        <v>50</v>
      </c>
    </row>
    <row r="246" spans="2:10" x14ac:dyDescent="0.25">
      <c r="B246" s="37">
        <v>44074</v>
      </c>
      <c r="C246" s="38">
        <v>75.459999999999994</v>
      </c>
      <c r="D246" s="38">
        <v>48.61</v>
      </c>
      <c r="E246" s="38">
        <v>32.409999999999997</v>
      </c>
      <c r="F246" s="38">
        <v>53.24</v>
      </c>
      <c r="G246" s="38">
        <v>68.98</v>
      </c>
      <c r="H246" s="38">
        <v>56.48</v>
      </c>
      <c r="I246" s="38">
        <v>23.15</v>
      </c>
      <c r="J246" s="38">
        <v>50</v>
      </c>
    </row>
    <row r="247" spans="2:10" x14ac:dyDescent="0.25">
      <c r="B247" s="37">
        <v>44075</v>
      </c>
      <c r="C247" s="38">
        <v>75.459999999999994</v>
      </c>
      <c r="D247" s="38">
        <v>48.61</v>
      </c>
      <c r="E247" s="38">
        <v>32.409999999999997</v>
      </c>
      <c r="F247" s="38">
        <v>53.24</v>
      </c>
      <c r="G247" s="38">
        <v>68.98</v>
      </c>
      <c r="H247" s="38">
        <v>56.48</v>
      </c>
      <c r="I247" s="38">
        <v>23.15</v>
      </c>
      <c r="J247" s="38">
        <v>50</v>
      </c>
    </row>
    <row r="248" spans="2:10" x14ac:dyDescent="0.25">
      <c r="B248" s="37">
        <v>44076</v>
      </c>
      <c r="C248" s="38">
        <v>75.459999999999994</v>
      </c>
      <c r="D248" s="38">
        <v>48.61</v>
      </c>
      <c r="E248" s="38">
        <v>32.409999999999997</v>
      </c>
      <c r="F248" s="38">
        <v>50.46</v>
      </c>
      <c r="G248" s="38">
        <v>68.98</v>
      </c>
      <c r="H248" s="38">
        <v>56.48</v>
      </c>
      <c r="I248" s="38">
        <v>23.15</v>
      </c>
      <c r="J248" s="38">
        <v>50</v>
      </c>
    </row>
    <row r="249" spans="2:10" x14ac:dyDescent="0.25">
      <c r="B249" s="37">
        <v>44077</v>
      </c>
      <c r="C249" s="38">
        <v>75.459999999999994</v>
      </c>
      <c r="D249" s="38">
        <v>48.61</v>
      </c>
      <c r="E249" s="38">
        <v>32.409999999999997</v>
      </c>
      <c r="F249" s="38">
        <v>50.46</v>
      </c>
      <c r="G249" s="38">
        <v>68.98</v>
      </c>
      <c r="H249" s="38">
        <v>56.48</v>
      </c>
      <c r="I249" s="38">
        <v>23.15</v>
      </c>
      <c r="J249" s="38">
        <v>50</v>
      </c>
    </row>
    <row r="250" spans="2:10" x14ac:dyDescent="0.25">
      <c r="B250" s="37">
        <v>44078</v>
      </c>
      <c r="C250" s="38">
        <v>75.459999999999994</v>
      </c>
      <c r="D250" s="38">
        <v>48.61</v>
      </c>
      <c r="E250" s="38">
        <v>32.409999999999997</v>
      </c>
      <c r="F250" s="38">
        <v>50.46</v>
      </c>
      <c r="G250" s="38">
        <v>68.98</v>
      </c>
      <c r="H250" s="38">
        <v>56.48</v>
      </c>
      <c r="I250" s="38">
        <v>23.15</v>
      </c>
      <c r="J250" s="38">
        <v>50</v>
      </c>
    </row>
    <row r="251" spans="2:10" x14ac:dyDescent="0.25">
      <c r="B251" s="37">
        <v>44079</v>
      </c>
      <c r="C251" s="38">
        <v>75.459999999999994</v>
      </c>
      <c r="D251" s="38">
        <v>48.61</v>
      </c>
      <c r="E251" s="38">
        <v>32.409999999999997</v>
      </c>
      <c r="F251" s="38">
        <v>50.46</v>
      </c>
      <c r="G251" s="38">
        <v>68.98</v>
      </c>
      <c r="H251" s="38">
        <v>56.48</v>
      </c>
      <c r="I251" s="38">
        <v>23.15</v>
      </c>
      <c r="J251" s="38">
        <v>50</v>
      </c>
    </row>
    <row r="252" spans="2:10" x14ac:dyDescent="0.25">
      <c r="B252" s="37">
        <v>44080</v>
      </c>
      <c r="C252" s="38">
        <v>75.459999999999994</v>
      </c>
      <c r="D252" s="38">
        <v>48.61</v>
      </c>
      <c r="E252" s="38">
        <v>32.409999999999997</v>
      </c>
      <c r="F252" s="38">
        <v>50.46</v>
      </c>
      <c r="G252" s="38">
        <v>68.98</v>
      </c>
      <c r="H252" s="38">
        <v>56.48</v>
      </c>
      <c r="I252" s="38">
        <v>23.15</v>
      </c>
      <c r="J252" s="38">
        <v>50</v>
      </c>
    </row>
    <row r="253" spans="2:10" x14ac:dyDescent="0.25">
      <c r="B253" s="37">
        <v>44081</v>
      </c>
      <c r="C253" s="38">
        <v>75.459999999999994</v>
      </c>
      <c r="D253" s="38">
        <v>48.61</v>
      </c>
      <c r="E253" s="38">
        <v>32.409999999999997</v>
      </c>
      <c r="F253" s="38">
        <v>50.46</v>
      </c>
      <c r="G253" s="38">
        <v>68.98</v>
      </c>
      <c r="H253" s="38">
        <v>56.48</v>
      </c>
      <c r="I253" s="38">
        <v>23.15</v>
      </c>
      <c r="J253" s="38">
        <v>50</v>
      </c>
    </row>
    <row r="254" spans="2:10" x14ac:dyDescent="0.25">
      <c r="B254" s="37">
        <v>44082</v>
      </c>
      <c r="C254" s="38">
        <v>75.459999999999994</v>
      </c>
      <c r="D254" s="38">
        <v>48.61</v>
      </c>
      <c r="E254" s="38">
        <v>32.409999999999997</v>
      </c>
      <c r="F254" s="38">
        <v>50.46</v>
      </c>
      <c r="G254" s="38">
        <v>68.98</v>
      </c>
      <c r="H254" s="38">
        <v>56.48</v>
      </c>
      <c r="I254" s="38">
        <v>23.15</v>
      </c>
      <c r="J254" s="38">
        <v>47.22</v>
      </c>
    </row>
    <row r="255" spans="2:10" x14ac:dyDescent="0.25">
      <c r="B255" s="37">
        <v>44083</v>
      </c>
      <c r="C255" s="38">
        <v>75.459999999999994</v>
      </c>
      <c r="D255" s="38">
        <v>48.61</v>
      </c>
      <c r="E255" s="38">
        <v>32.409999999999997</v>
      </c>
      <c r="F255" s="38">
        <v>50.46</v>
      </c>
      <c r="G255" s="38">
        <v>68.98</v>
      </c>
      <c r="H255" s="38">
        <v>56.48</v>
      </c>
      <c r="I255" s="38">
        <v>23.15</v>
      </c>
      <c r="J255" s="38">
        <v>47.22</v>
      </c>
    </row>
    <row r="256" spans="2:10" x14ac:dyDescent="0.25">
      <c r="B256" s="37">
        <v>44084</v>
      </c>
      <c r="C256" s="38">
        <v>75.459999999999994</v>
      </c>
      <c r="D256" s="38">
        <v>48.61</v>
      </c>
      <c r="E256" s="38">
        <v>35.19</v>
      </c>
      <c r="F256" s="38">
        <v>50.46</v>
      </c>
      <c r="G256" s="38">
        <v>68.98</v>
      </c>
      <c r="H256" s="38">
        <v>56.48</v>
      </c>
      <c r="I256" s="38">
        <v>23.15</v>
      </c>
      <c r="J256" s="38">
        <v>47.22</v>
      </c>
    </row>
    <row r="257" spans="2:10" x14ac:dyDescent="0.25">
      <c r="B257" s="37">
        <v>44085</v>
      </c>
      <c r="C257" s="38">
        <v>75.459999999999994</v>
      </c>
      <c r="D257" s="38">
        <v>48.61</v>
      </c>
      <c r="E257" s="38">
        <v>35.19</v>
      </c>
      <c r="F257" s="38">
        <v>50.46</v>
      </c>
      <c r="G257" s="38">
        <v>68.98</v>
      </c>
      <c r="H257" s="38">
        <v>56.48</v>
      </c>
      <c r="I257" s="38">
        <v>23.15</v>
      </c>
      <c r="J257" s="38">
        <v>47.22</v>
      </c>
    </row>
    <row r="258" spans="2:10" x14ac:dyDescent="0.25">
      <c r="B258" s="37">
        <v>44086</v>
      </c>
      <c r="C258" s="38">
        <v>75.459999999999994</v>
      </c>
      <c r="D258" s="38">
        <v>48.61</v>
      </c>
      <c r="E258" s="38">
        <v>35.19</v>
      </c>
      <c r="F258" s="38">
        <v>50.46</v>
      </c>
      <c r="G258" s="38">
        <v>66.2</v>
      </c>
      <c r="H258" s="38">
        <v>56.48</v>
      </c>
      <c r="I258" s="38">
        <v>23.15</v>
      </c>
      <c r="J258" s="38">
        <v>47.22</v>
      </c>
    </row>
    <row r="259" spans="2:10" x14ac:dyDescent="0.25">
      <c r="B259" s="37">
        <v>44087</v>
      </c>
      <c r="C259" s="38">
        <v>75.459999999999994</v>
      </c>
      <c r="D259" s="38">
        <v>48.61</v>
      </c>
      <c r="E259" s="38">
        <v>35.19</v>
      </c>
      <c r="F259" s="38">
        <v>50.46</v>
      </c>
      <c r="G259" s="38">
        <v>66.2</v>
      </c>
      <c r="H259" s="38">
        <v>56.48</v>
      </c>
      <c r="I259" s="38">
        <v>23.15</v>
      </c>
      <c r="J259" s="38">
        <v>47.22</v>
      </c>
    </row>
    <row r="260" spans="2:10" x14ac:dyDescent="0.25">
      <c r="B260" s="37">
        <v>44088</v>
      </c>
      <c r="C260" s="38">
        <v>75.459999999999994</v>
      </c>
      <c r="D260" s="38">
        <v>48.61</v>
      </c>
      <c r="E260" s="38">
        <v>35.19</v>
      </c>
      <c r="F260" s="38">
        <v>50.46</v>
      </c>
      <c r="G260" s="38">
        <v>66.2</v>
      </c>
      <c r="H260" s="38">
        <v>56.48</v>
      </c>
      <c r="I260" s="38">
        <v>23.15</v>
      </c>
      <c r="J260" s="38">
        <v>47.22</v>
      </c>
    </row>
    <row r="261" spans="2:10" x14ac:dyDescent="0.25">
      <c r="B261" s="37">
        <v>44089</v>
      </c>
      <c r="C261" s="38">
        <v>75.459999999999994</v>
      </c>
      <c r="D261" s="38">
        <v>48.61</v>
      </c>
      <c r="E261" s="38">
        <v>35.19</v>
      </c>
      <c r="F261" s="38">
        <v>50.46</v>
      </c>
      <c r="G261" s="38">
        <v>66.2</v>
      </c>
      <c r="H261" s="38">
        <v>56.48</v>
      </c>
      <c r="I261" s="38">
        <v>23.15</v>
      </c>
      <c r="J261" s="38">
        <v>47.22</v>
      </c>
    </row>
    <row r="262" spans="2:10" x14ac:dyDescent="0.25">
      <c r="B262" s="37">
        <v>44090</v>
      </c>
      <c r="C262" s="38">
        <v>75.459999999999994</v>
      </c>
      <c r="D262" s="38">
        <v>48.61</v>
      </c>
      <c r="E262" s="38">
        <v>35.19</v>
      </c>
      <c r="F262" s="38">
        <v>50.46</v>
      </c>
      <c r="G262" s="38">
        <v>66.2</v>
      </c>
      <c r="H262" s="38">
        <v>56.48</v>
      </c>
      <c r="I262" s="38">
        <v>23.15</v>
      </c>
      <c r="J262" s="38">
        <v>47.22</v>
      </c>
    </row>
    <row r="263" spans="2:10" x14ac:dyDescent="0.25">
      <c r="B263" s="37">
        <v>44091</v>
      </c>
      <c r="C263" s="38">
        <v>75.459999999999994</v>
      </c>
      <c r="D263" s="38">
        <v>48.61</v>
      </c>
      <c r="E263" s="38">
        <v>35.19</v>
      </c>
      <c r="F263" s="38">
        <v>50.46</v>
      </c>
      <c r="G263" s="38">
        <v>66.2</v>
      </c>
      <c r="H263" s="38">
        <v>56.48</v>
      </c>
      <c r="I263" s="38">
        <v>23.15</v>
      </c>
      <c r="J263" s="38">
        <v>47.22</v>
      </c>
    </row>
    <row r="264" spans="2:10" x14ac:dyDescent="0.25">
      <c r="B264" s="37">
        <v>44092</v>
      </c>
      <c r="C264" s="38">
        <v>75.459999999999994</v>
      </c>
      <c r="D264" s="38">
        <v>48.61</v>
      </c>
      <c r="E264" s="38">
        <v>35.19</v>
      </c>
      <c r="F264" s="38">
        <v>50.46</v>
      </c>
      <c r="G264" s="38">
        <v>66.2</v>
      </c>
      <c r="H264" s="38">
        <v>56.48</v>
      </c>
      <c r="I264" s="38">
        <v>23.15</v>
      </c>
      <c r="J264" s="38">
        <v>47.22</v>
      </c>
    </row>
    <row r="265" spans="2:10" x14ac:dyDescent="0.25">
      <c r="B265" s="37">
        <v>44093</v>
      </c>
      <c r="C265" s="38">
        <v>75.459999999999994</v>
      </c>
      <c r="D265" s="38">
        <v>48.61</v>
      </c>
      <c r="E265" s="38">
        <v>35.19</v>
      </c>
      <c r="F265" s="38">
        <v>50.46</v>
      </c>
      <c r="G265" s="38">
        <v>66.2</v>
      </c>
      <c r="H265" s="38">
        <v>56.48</v>
      </c>
      <c r="I265" s="38">
        <v>23.15</v>
      </c>
      <c r="J265" s="38">
        <v>47.22</v>
      </c>
    </row>
    <row r="266" spans="2:10" x14ac:dyDescent="0.25">
      <c r="B266" s="37">
        <v>44094</v>
      </c>
      <c r="C266" s="38">
        <v>75.459999999999994</v>
      </c>
      <c r="D266" s="38">
        <v>43.98</v>
      </c>
      <c r="E266" s="38">
        <v>35.19</v>
      </c>
      <c r="F266" s="38">
        <v>50.46</v>
      </c>
      <c r="G266" s="38">
        <v>66.2</v>
      </c>
      <c r="H266" s="38">
        <v>56.48</v>
      </c>
      <c r="I266" s="38">
        <v>23.15</v>
      </c>
      <c r="J266" s="38">
        <v>47.22</v>
      </c>
    </row>
    <row r="267" spans="2:10" x14ac:dyDescent="0.25">
      <c r="B267" s="37">
        <v>44095</v>
      </c>
      <c r="C267" s="38">
        <v>75.459999999999994</v>
      </c>
      <c r="D267" s="38">
        <v>43.98</v>
      </c>
      <c r="E267" s="38">
        <v>35.19</v>
      </c>
      <c r="F267" s="38">
        <v>48.61</v>
      </c>
      <c r="G267" s="38">
        <v>66.2</v>
      </c>
      <c r="H267" s="38">
        <v>56.48</v>
      </c>
      <c r="I267" s="38">
        <v>23.15</v>
      </c>
      <c r="J267" s="38">
        <v>47.22</v>
      </c>
    </row>
    <row r="268" spans="2:10" x14ac:dyDescent="0.25">
      <c r="B268" s="37">
        <v>44096</v>
      </c>
      <c r="C268" s="38">
        <v>75.459999999999994</v>
      </c>
      <c r="D268" s="38">
        <v>43.98</v>
      </c>
      <c r="E268" s="38">
        <v>35.19</v>
      </c>
      <c r="F268" s="38">
        <v>48.61</v>
      </c>
      <c r="G268" s="38">
        <v>66.2</v>
      </c>
      <c r="H268" s="38">
        <v>56.48</v>
      </c>
      <c r="I268" s="38">
        <v>23.15</v>
      </c>
      <c r="J268" s="38">
        <v>47.22</v>
      </c>
    </row>
    <row r="269" spans="2:10" x14ac:dyDescent="0.25">
      <c r="B269" s="37">
        <v>44097</v>
      </c>
      <c r="C269" s="38">
        <v>75.459999999999994</v>
      </c>
      <c r="D269" s="38">
        <v>41.2</v>
      </c>
      <c r="E269" s="38">
        <v>35.19</v>
      </c>
      <c r="F269" s="38">
        <v>48.61</v>
      </c>
      <c r="G269" s="38">
        <v>66.2</v>
      </c>
      <c r="H269" s="38">
        <v>56.48</v>
      </c>
      <c r="I269" s="38">
        <v>23.15</v>
      </c>
      <c r="J269" s="38">
        <v>47.22</v>
      </c>
    </row>
    <row r="270" spans="2:10" x14ac:dyDescent="0.25">
      <c r="B270" s="37">
        <v>44098</v>
      </c>
      <c r="C270" s="38">
        <v>75.459999999999994</v>
      </c>
      <c r="D270" s="38">
        <v>41.2</v>
      </c>
      <c r="E270" s="38">
        <v>35.19</v>
      </c>
      <c r="F270" s="38">
        <v>48.61</v>
      </c>
      <c r="G270" s="38">
        <v>66.2</v>
      </c>
      <c r="H270" s="38">
        <v>56.48</v>
      </c>
      <c r="I270" s="38">
        <v>23.15</v>
      </c>
      <c r="J270" s="38">
        <v>47.22</v>
      </c>
    </row>
    <row r="271" spans="2:10" x14ac:dyDescent="0.25">
      <c r="B271" s="37">
        <v>44099</v>
      </c>
      <c r="C271" s="38">
        <v>75.459999999999994</v>
      </c>
      <c r="D271" s="38">
        <v>41.2</v>
      </c>
      <c r="E271" s="38">
        <v>35.19</v>
      </c>
      <c r="F271" s="38">
        <v>48.61</v>
      </c>
      <c r="G271" s="38">
        <v>66.2</v>
      </c>
      <c r="H271" s="38">
        <v>56.48</v>
      </c>
      <c r="I271" s="38">
        <v>23.15</v>
      </c>
      <c r="J271" s="38">
        <v>47.22</v>
      </c>
    </row>
    <row r="272" spans="2:10" x14ac:dyDescent="0.25">
      <c r="B272" s="37">
        <v>44100</v>
      </c>
      <c r="C272" s="38">
        <v>75.459999999999994</v>
      </c>
      <c r="D272" s="38">
        <v>41.2</v>
      </c>
      <c r="E272" s="38">
        <v>35.19</v>
      </c>
      <c r="F272" s="38">
        <v>48.61</v>
      </c>
      <c r="G272" s="38">
        <v>66.2</v>
      </c>
      <c r="H272" s="38">
        <v>56.48</v>
      </c>
      <c r="I272" s="38">
        <v>23.15</v>
      </c>
      <c r="J272" s="38">
        <v>47.22</v>
      </c>
    </row>
    <row r="273" spans="2:10" x14ac:dyDescent="0.25">
      <c r="B273" s="37">
        <v>44101</v>
      </c>
      <c r="C273" s="38">
        <v>75.459999999999994</v>
      </c>
      <c r="D273" s="38">
        <v>41.2</v>
      </c>
      <c r="E273" s="38">
        <v>35.19</v>
      </c>
      <c r="F273" s="38">
        <v>48.61</v>
      </c>
      <c r="G273" s="38">
        <v>66.2</v>
      </c>
      <c r="H273" s="38">
        <v>56.48</v>
      </c>
      <c r="I273" s="38">
        <v>23.15</v>
      </c>
      <c r="J273" s="38">
        <v>47.22</v>
      </c>
    </row>
    <row r="274" spans="2:10" x14ac:dyDescent="0.25">
      <c r="B274" s="37">
        <v>44102</v>
      </c>
      <c r="C274" s="38">
        <v>68.06</v>
      </c>
      <c r="D274" s="38">
        <v>41.2</v>
      </c>
      <c r="E274" s="38">
        <v>35.19</v>
      </c>
      <c r="F274" s="38">
        <v>60.19</v>
      </c>
      <c r="G274" s="38">
        <v>66.2</v>
      </c>
      <c r="H274" s="38">
        <v>56.48</v>
      </c>
      <c r="I274" s="38">
        <v>23.15</v>
      </c>
      <c r="J274" s="38">
        <v>47.22</v>
      </c>
    </row>
    <row r="275" spans="2:10" x14ac:dyDescent="0.25">
      <c r="B275" s="37">
        <v>44103</v>
      </c>
      <c r="C275" s="38">
        <v>68.06</v>
      </c>
      <c r="D275" s="38">
        <v>41.2</v>
      </c>
      <c r="E275" s="38">
        <v>35.19</v>
      </c>
      <c r="F275" s="38">
        <v>60.19</v>
      </c>
      <c r="G275" s="38">
        <v>66.2</v>
      </c>
      <c r="H275" s="38">
        <v>56.48</v>
      </c>
      <c r="I275" s="38">
        <v>23.15</v>
      </c>
      <c r="J275" s="38">
        <v>47.22</v>
      </c>
    </row>
    <row r="276" spans="2:10" x14ac:dyDescent="0.25">
      <c r="B276" s="37">
        <v>44104</v>
      </c>
      <c r="C276" s="38">
        <v>68.06</v>
      </c>
      <c r="D276" s="38">
        <v>41.2</v>
      </c>
      <c r="E276" s="38">
        <v>35.19</v>
      </c>
      <c r="F276" s="38">
        <v>60.19</v>
      </c>
      <c r="G276" s="38">
        <v>66.2</v>
      </c>
      <c r="H276" s="38">
        <v>56.48</v>
      </c>
      <c r="I276" s="38">
        <v>23.15</v>
      </c>
      <c r="J276" s="38">
        <v>47.22</v>
      </c>
    </row>
    <row r="277" spans="2:10" x14ac:dyDescent="0.25">
      <c r="B277" s="37">
        <v>44105</v>
      </c>
      <c r="C277" s="38">
        <v>68.06</v>
      </c>
      <c r="D277" s="38">
        <v>41.2</v>
      </c>
      <c r="E277" s="38">
        <v>35.19</v>
      </c>
      <c r="F277" s="38">
        <v>60.19</v>
      </c>
      <c r="G277" s="38">
        <v>66.2</v>
      </c>
      <c r="H277" s="38">
        <v>50.93</v>
      </c>
      <c r="I277" s="38">
        <v>23.15</v>
      </c>
      <c r="J277" s="38">
        <v>47.22</v>
      </c>
    </row>
    <row r="278" spans="2:10" x14ac:dyDescent="0.25">
      <c r="B278" s="37">
        <v>44106</v>
      </c>
      <c r="C278" s="38">
        <v>68.06</v>
      </c>
      <c r="D278" s="38">
        <v>41.2</v>
      </c>
      <c r="E278" s="38">
        <v>35.19</v>
      </c>
      <c r="F278" s="38">
        <v>60.19</v>
      </c>
      <c r="G278" s="38">
        <v>66.2</v>
      </c>
      <c r="H278" s="38">
        <v>50.93</v>
      </c>
      <c r="I278" s="38">
        <v>23.15</v>
      </c>
      <c r="J278" s="38">
        <v>47.22</v>
      </c>
    </row>
    <row r="279" spans="2:10" x14ac:dyDescent="0.25">
      <c r="B279" s="37">
        <v>44107</v>
      </c>
      <c r="C279" s="38">
        <v>68.06</v>
      </c>
      <c r="D279" s="38">
        <v>41.2</v>
      </c>
      <c r="E279" s="38">
        <v>35.19</v>
      </c>
      <c r="F279" s="38">
        <v>62.96</v>
      </c>
      <c r="G279" s="38">
        <v>66.2</v>
      </c>
      <c r="H279" s="38">
        <v>50.93</v>
      </c>
      <c r="I279" s="38">
        <v>23.15</v>
      </c>
      <c r="J279" s="38">
        <v>47.22</v>
      </c>
    </row>
    <row r="280" spans="2:10" x14ac:dyDescent="0.25">
      <c r="B280" s="37">
        <v>44108</v>
      </c>
      <c r="C280" s="38">
        <v>68.06</v>
      </c>
      <c r="D280" s="38">
        <v>41.2</v>
      </c>
      <c r="E280" s="38">
        <v>35.19</v>
      </c>
      <c r="F280" s="38">
        <v>60.19</v>
      </c>
      <c r="G280" s="38">
        <v>66.2</v>
      </c>
      <c r="H280" s="38">
        <v>50.93</v>
      </c>
      <c r="I280" s="38">
        <v>23.15</v>
      </c>
      <c r="J280" s="38">
        <v>47.22</v>
      </c>
    </row>
    <row r="281" spans="2:10" x14ac:dyDescent="0.25">
      <c r="B281" s="37">
        <v>44109</v>
      </c>
      <c r="C281" s="38">
        <v>68.06</v>
      </c>
      <c r="D281" s="38">
        <v>41.2</v>
      </c>
      <c r="E281" s="38">
        <v>35.19</v>
      </c>
      <c r="F281" s="38">
        <v>65.739999999999995</v>
      </c>
      <c r="G281" s="38">
        <v>66.2</v>
      </c>
      <c r="H281" s="38">
        <v>50.93</v>
      </c>
      <c r="I281" s="38">
        <v>23.15</v>
      </c>
      <c r="J281" s="38">
        <v>47.22</v>
      </c>
    </row>
    <row r="282" spans="2:10" x14ac:dyDescent="0.25">
      <c r="B282" s="37">
        <v>44110</v>
      </c>
      <c r="C282" s="38">
        <v>68.06</v>
      </c>
      <c r="D282" s="38">
        <v>41.2</v>
      </c>
      <c r="E282" s="38">
        <v>35.19</v>
      </c>
      <c r="F282" s="38">
        <v>65.739999999999995</v>
      </c>
      <c r="G282" s="38">
        <v>66.2</v>
      </c>
      <c r="H282" s="38">
        <v>50.93</v>
      </c>
      <c r="I282" s="38">
        <v>23.15</v>
      </c>
      <c r="J282" s="38">
        <v>47.22</v>
      </c>
    </row>
    <row r="283" spans="2:10" x14ac:dyDescent="0.25">
      <c r="B283" s="37">
        <v>44111</v>
      </c>
      <c r="C283" s="38">
        <v>68.06</v>
      </c>
      <c r="D283" s="38">
        <v>22.22</v>
      </c>
      <c r="E283" s="38">
        <v>35.19</v>
      </c>
      <c r="F283" s="38">
        <v>65.739999999999995</v>
      </c>
      <c r="G283" s="38">
        <v>66.2</v>
      </c>
      <c r="H283" s="38">
        <v>50.93</v>
      </c>
      <c r="I283" s="38">
        <v>23.15</v>
      </c>
      <c r="J283" s="38">
        <v>47.22</v>
      </c>
    </row>
    <row r="284" spans="2:10" x14ac:dyDescent="0.25">
      <c r="B284" s="37">
        <v>44112</v>
      </c>
      <c r="C284" s="38">
        <v>68.06</v>
      </c>
      <c r="D284" s="38">
        <v>22.22</v>
      </c>
      <c r="E284" s="38">
        <v>35.19</v>
      </c>
      <c r="F284" s="38">
        <v>65.739999999999995</v>
      </c>
      <c r="G284" s="38">
        <v>66.2</v>
      </c>
      <c r="H284" s="38">
        <v>50.93</v>
      </c>
      <c r="I284" s="38">
        <v>23.15</v>
      </c>
      <c r="J284" s="38">
        <v>47.22</v>
      </c>
    </row>
    <row r="285" spans="2:10" x14ac:dyDescent="0.25">
      <c r="B285" s="37">
        <v>44113</v>
      </c>
      <c r="C285" s="38">
        <v>68.06</v>
      </c>
      <c r="D285" s="38">
        <v>22.22</v>
      </c>
      <c r="E285" s="38">
        <v>35.19</v>
      </c>
      <c r="F285" s="38">
        <v>60.19</v>
      </c>
      <c r="G285" s="38">
        <v>66.2</v>
      </c>
      <c r="H285" s="38">
        <v>50.93</v>
      </c>
      <c r="I285" s="38">
        <v>23.15</v>
      </c>
      <c r="J285" s="38">
        <v>47.22</v>
      </c>
    </row>
    <row r="286" spans="2:10" x14ac:dyDescent="0.25">
      <c r="B286" s="37">
        <v>44114</v>
      </c>
      <c r="C286" s="38">
        <v>68.06</v>
      </c>
      <c r="D286" s="38">
        <v>22.22</v>
      </c>
      <c r="E286" s="38">
        <v>35.19</v>
      </c>
      <c r="F286" s="38">
        <v>60.19</v>
      </c>
      <c r="G286" s="38">
        <v>66.2</v>
      </c>
      <c r="H286" s="38">
        <v>50.93</v>
      </c>
      <c r="I286" s="38">
        <v>23.15</v>
      </c>
      <c r="J286" s="38">
        <v>47.22</v>
      </c>
    </row>
    <row r="287" spans="2:10" x14ac:dyDescent="0.25">
      <c r="B287" s="37">
        <v>44115</v>
      </c>
      <c r="C287" s="38">
        <v>68.06</v>
      </c>
      <c r="D287" s="38">
        <v>22.22</v>
      </c>
      <c r="E287" s="38">
        <v>35.19</v>
      </c>
      <c r="F287" s="38">
        <v>60.19</v>
      </c>
      <c r="G287" s="38">
        <v>66.2</v>
      </c>
      <c r="H287" s="38">
        <v>50.93</v>
      </c>
      <c r="I287" s="38">
        <v>23.15</v>
      </c>
      <c r="J287" s="38">
        <v>47.22</v>
      </c>
    </row>
    <row r="288" spans="2:10" x14ac:dyDescent="0.25">
      <c r="B288" s="37">
        <v>44116</v>
      </c>
      <c r="C288" s="38">
        <v>68.06</v>
      </c>
      <c r="D288" s="38">
        <v>22.22</v>
      </c>
      <c r="E288" s="38">
        <v>35.19</v>
      </c>
      <c r="F288" s="38">
        <v>56.94</v>
      </c>
      <c r="G288" s="38">
        <v>66.2</v>
      </c>
      <c r="H288" s="38">
        <v>50.93</v>
      </c>
      <c r="I288" s="38">
        <v>23.15</v>
      </c>
      <c r="J288" s="38">
        <v>47.22</v>
      </c>
    </row>
    <row r="289" spans="2:10" x14ac:dyDescent="0.25">
      <c r="B289" s="37">
        <v>44117</v>
      </c>
      <c r="C289" s="38">
        <v>68.06</v>
      </c>
      <c r="D289" s="38">
        <v>22.22</v>
      </c>
      <c r="E289" s="38">
        <v>35.19</v>
      </c>
      <c r="F289" s="38">
        <v>56.94</v>
      </c>
      <c r="G289" s="38">
        <v>66.2</v>
      </c>
      <c r="H289" s="38">
        <v>50.93</v>
      </c>
      <c r="I289" s="38">
        <v>23.15</v>
      </c>
      <c r="J289" s="38">
        <v>47.22</v>
      </c>
    </row>
    <row r="290" spans="2:10" x14ac:dyDescent="0.25">
      <c r="B290" s="37">
        <v>44118</v>
      </c>
      <c r="C290" s="38">
        <v>68.06</v>
      </c>
      <c r="D290" s="38">
        <v>22.22</v>
      </c>
      <c r="E290" s="38">
        <v>35.19</v>
      </c>
      <c r="F290" s="38">
        <v>56.94</v>
      </c>
      <c r="G290" s="38">
        <v>66.2</v>
      </c>
      <c r="H290" s="38">
        <v>50.93</v>
      </c>
      <c r="I290" s="38">
        <v>23.15</v>
      </c>
      <c r="J290" s="38">
        <v>47.22</v>
      </c>
    </row>
    <row r="291" spans="2:10" x14ac:dyDescent="0.25">
      <c r="B291" s="37">
        <v>44119</v>
      </c>
      <c r="C291" s="38">
        <v>68.06</v>
      </c>
      <c r="D291" s="38">
        <v>22.22</v>
      </c>
      <c r="E291" s="38">
        <v>35.19</v>
      </c>
      <c r="F291" s="38">
        <v>56.94</v>
      </c>
      <c r="G291" s="38">
        <v>66.2</v>
      </c>
      <c r="H291" s="38">
        <v>50.93</v>
      </c>
      <c r="I291" s="38">
        <v>23.15</v>
      </c>
      <c r="J291" s="38">
        <v>47.22</v>
      </c>
    </row>
    <row r="292" spans="2:10" x14ac:dyDescent="0.25">
      <c r="B292" s="37">
        <v>44120</v>
      </c>
      <c r="C292" s="38">
        <v>68.06</v>
      </c>
      <c r="D292" s="38">
        <v>22.22</v>
      </c>
      <c r="E292" s="38">
        <v>35.19</v>
      </c>
      <c r="F292" s="38">
        <v>56.94</v>
      </c>
      <c r="G292" s="38">
        <v>66.2</v>
      </c>
      <c r="H292" s="38">
        <v>50.93</v>
      </c>
      <c r="I292" s="38">
        <v>23.15</v>
      </c>
      <c r="J292" s="38">
        <v>47.22</v>
      </c>
    </row>
    <row r="293" spans="2:10" x14ac:dyDescent="0.25">
      <c r="B293" s="37">
        <v>44121</v>
      </c>
      <c r="C293" s="38">
        <v>68.06</v>
      </c>
      <c r="D293" s="38">
        <v>22.22</v>
      </c>
      <c r="E293" s="38">
        <v>35.19</v>
      </c>
      <c r="F293" s="38">
        <v>56.94</v>
      </c>
      <c r="G293" s="38">
        <v>66.2</v>
      </c>
      <c r="H293" s="38">
        <v>50.93</v>
      </c>
      <c r="I293" s="38">
        <v>23.15</v>
      </c>
      <c r="J293" s="38">
        <v>47.22</v>
      </c>
    </row>
    <row r="294" spans="2:10" x14ac:dyDescent="0.25">
      <c r="B294" s="37">
        <v>44122</v>
      </c>
      <c r="C294" s="38">
        <v>68.06</v>
      </c>
      <c r="D294" s="38">
        <v>22.22</v>
      </c>
      <c r="E294" s="38">
        <v>35.19</v>
      </c>
      <c r="F294" s="38">
        <v>56.94</v>
      </c>
      <c r="G294" s="38">
        <v>66.2</v>
      </c>
      <c r="H294" s="38">
        <v>50.93</v>
      </c>
      <c r="I294" s="38">
        <v>23.15</v>
      </c>
      <c r="J294" s="38">
        <v>47.22</v>
      </c>
    </row>
    <row r="295" spans="2:10" x14ac:dyDescent="0.25">
      <c r="B295" s="37">
        <v>44123</v>
      </c>
      <c r="C295" s="38">
        <v>68.06</v>
      </c>
      <c r="D295" s="38">
        <v>22.22</v>
      </c>
      <c r="E295" s="38">
        <v>35.19</v>
      </c>
      <c r="F295" s="38">
        <v>56.94</v>
      </c>
      <c r="G295" s="38">
        <v>66.2</v>
      </c>
      <c r="H295" s="38">
        <v>50.93</v>
      </c>
      <c r="I295" s="38">
        <v>23.15</v>
      </c>
      <c r="J295" s="38">
        <v>47.22</v>
      </c>
    </row>
    <row r="296" spans="2:10" x14ac:dyDescent="0.25">
      <c r="B296" s="37">
        <v>44124</v>
      </c>
      <c r="C296" s="38">
        <v>68.06</v>
      </c>
      <c r="D296" s="38">
        <v>22.22</v>
      </c>
      <c r="E296" s="38">
        <v>35.19</v>
      </c>
      <c r="F296" s="38">
        <v>56.94</v>
      </c>
      <c r="G296" s="38">
        <v>66.2</v>
      </c>
      <c r="H296" s="38">
        <v>50.93</v>
      </c>
      <c r="I296" s="38">
        <v>23.15</v>
      </c>
      <c r="J296" s="38">
        <v>47.22</v>
      </c>
    </row>
    <row r="297" spans="2:10" x14ac:dyDescent="0.25">
      <c r="B297" s="37">
        <v>44125</v>
      </c>
      <c r="C297" s="38">
        <v>68.06</v>
      </c>
      <c r="D297" s="38">
        <v>22.22</v>
      </c>
      <c r="E297" s="38">
        <v>35.19</v>
      </c>
      <c r="F297" s="38">
        <v>56.94</v>
      </c>
      <c r="G297" s="38">
        <v>66.2</v>
      </c>
      <c r="H297" s="38">
        <v>50.93</v>
      </c>
      <c r="I297" s="38">
        <v>23.15</v>
      </c>
      <c r="J297" s="38">
        <v>47.22</v>
      </c>
    </row>
    <row r="298" spans="2:10" x14ac:dyDescent="0.25">
      <c r="B298" s="37">
        <v>44126</v>
      </c>
      <c r="C298" s="38">
        <v>68.06</v>
      </c>
      <c r="D298" s="38">
        <v>22.22</v>
      </c>
      <c r="E298" s="38">
        <v>35.19</v>
      </c>
      <c r="F298" s="38">
        <v>56.94</v>
      </c>
      <c r="G298" s="38">
        <v>66.2</v>
      </c>
      <c r="H298" s="38">
        <v>50.93</v>
      </c>
      <c r="I298" s="38">
        <v>23.15</v>
      </c>
      <c r="J298" s="38">
        <v>47.22</v>
      </c>
    </row>
    <row r="299" spans="2:10" x14ac:dyDescent="0.25">
      <c r="B299" s="37">
        <v>44127</v>
      </c>
      <c r="C299" s="38">
        <v>68.06</v>
      </c>
      <c r="D299" s="38">
        <v>22.22</v>
      </c>
      <c r="E299" s="38">
        <v>35.19</v>
      </c>
      <c r="F299" s="38">
        <v>56.94</v>
      </c>
      <c r="G299" s="38">
        <v>66.2</v>
      </c>
      <c r="H299" s="38">
        <v>50.93</v>
      </c>
      <c r="I299" s="38">
        <v>23.15</v>
      </c>
      <c r="J299" s="38">
        <v>47.22</v>
      </c>
    </row>
    <row r="300" spans="2:10" x14ac:dyDescent="0.25">
      <c r="B300" s="37">
        <v>44128</v>
      </c>
      <c r="C300" s="38">
        <v>68.06</v>
      </c>
      <c r="D300" s="38">
        <v>22.22</v>
      </c>
      <c r="E300" s="38">
        <v>35.19</v>
      </c>
      <c r="F300" s="38">
        <v>56.94</v>
      </c>
      <c r="G300" s="38">
        <v>66.2</v>
      </c>
      <c r="H300" s="38">
        <v>50.93</v>
      </c>
      <c r="I300" s="38">
        <v>23.15</v>
      </c>
      <c r="J300" s="38">
        <v>47.22</v>
      </c>
    </row>
    <row r="301" spans="2:10" x14ac:dyDescent="0.25">
      <c r="B301" s="37">
        <v>44129</v>
      </c>
      <c r="C301" s="38">
        <v>68.06</v>
      </c>
      <c r="D301" s="38">
        <v>22.22</v>
      </c>
      <c r="E301" s="38">
        <v>35.19</v>
      </c>
      <c r="F301" s="38">
        <v>51.39</v>
      </c>
      <c r="G301" s="38">
        <v>66.2</v>
      </c>
      <c r="H301" s="38">
        <v>50.93</v>
      </c>
      <c r="I301" s="38">
        <v>23.15</v>
      </c>
      <c r="J301" s="38">
        <v>47.22</v>
      </c>
    </row>
    <row r="302" spans="2:10" x14ac:dyDescent="0.25">
      <c r="B302" s="37">
        <v>44130</v>
      </c>
      <c r="C302" s="38">
        <v>68.06</v>
      </c>
      <c r="D302" s="38">
        <v>22.22</v>
      </c>
      <c r="E302" s="38">
        <v>35.19</v>
      </c>
      <c r="F302" s="38">
        <v>51.39</v>
      </c>
      <c r="G302" s="38">
        <v>66.2</v>
      </c>
      <c r="H302" s="38">
        <v>50.93</v>
      </c>
      <c r="I302" s="38">
        <v>23.15</v>
      </c>
      <c r="J302" s="38">
        <v>47.22</v>
      </c>
    </row>
    <row r="303" spans="2:10" x14ac:dyDescent="0.25">
      <c r="B303" s="37">
        <v>44131</v>
      </c>
      <c r="C303" s="38">
        <v>68.06</v>
      </c>
      <c r="D303" s="38">
        <v>22.22</v>
      </c>
      <c r="E303" s="38">
        <v>35.19</v>
      </c>
      <c r="F303" s="38">
        <v>51.39</v>
      </c>
      <c r="G303" s="38">
        <v>66.2</v>
      </c>
      <c r="H303" s="38">
        <v>50.93</v>
      </c>
      <c r="I303" s="38">
        <v>23.15</v>
      </c>
      <c r="J303" s="38">
        <v>47.22</v>
      </c>
    </row>
    <row r="304" spans="2:10" x14ac:dyDescent="0.25">
      <c r="B304" s="37">
        <v>44132</v>
      </c>
      <c r="C304" s="38">
        <v>60.65</v>
      </c>
      <c r="D304" s="38">
        <v>22.22</v>
      </c>
      <c r="E304" s="38">
        <v>35.19</v>
      </c>
      <c r="F304" s="38">
        <v>51.39</v>
      </c>
      <c r="G304" s="38">
        <v>66.2</v>
      </c>
      <c r="H304" s="38">
        <v>50.93</v>
      </c>
      <c r="I304" s="38">
        <v>23.15</v>
      </c>
      <c r="J304" s="38">
        <v>47.22</v>
      </c>
    </row>
    <row r="305" spans="2:10" x14ac:dyDescent="0.25">
      <c r="B305" s="37">
        <v>44133</v>
      </c>
      <c r="C305" s="38">
        <v>60.65</v>
      </c>
      <c r="D305" s="38">
        <v>22.22</v>
      </c>
      <c r="E305" s="38">
        <v>35.19</v>
      </c>
      <c r="F305" s="38">
        <v>51.39</v>
      </c>
      <c r="G305" s="38">
        <v>66.2</v>
      </c>
      <c r="H305" s="38">
        <v>50.93</v>
      </c>
      <c r="I305" s="38">
        <v>23.15</v>
      </c>
      <c r="J305" s="38">
        <v>47.22</v>
      </c>
    </row>
    <row r="306" spans="2:10" x14ac:dyDescent="0.25">
      <c r="B306" s="37">
        <v>44134</v>
      </c>
      <c r="C306" s="38">
        <v>62.5</v>
      </c>
      <c r="D306" s="38">
        <v>22.22</v>
      </c>
      <c r="E306" s="38">
        <v>35.19</v>
      </c>
      <c r="F306" s="38">
        <v>51.39</v>
      </c>
      <c r="G306" s="38">
        <v>66.2</v>
      </c>
      <c r="H306" s="38">
        <v>50.93</v>
      </c>
      <c r="I306" s="38">
        <v>23.15</v>
      </c>
      <c r="J306" s="38">
        <v>47.22</v>
      </c>
    </row>
    <row r="307" spans="2:10" x14ac:dyDescent="0.25">
      <c r="B307" s="37">
        <v>44135</v>
      </c>
      <c r="C307" s="38">
        <v>62.5</v>
      </c>
      <c r="D307" s="38">
        <v>22.22</v>
      </c>
      <c r="E307" s="38">
        <v>35.19</v>
      </c>
      <c r="F307" s="38">
        <v>51.39</v>
      </c>
      <c r="G307" s="38">
        <v>66.2</v>
      </c>
      <c r="H307" s="38">
        <v>50.93</v>
      </c>
      <c r="I307" s="38">
        <v>23.15</v>
      </c>
      <c r="J307" s="38">
        <v>47.22</v>
      </c>
    </row>
    <row r="308" spans="2:10" x14ac:dyDescent="0.25">
      <c r="B308" s="37">
        <v>44136</v>
      </c>
      <c r="C308" s="38">
        <v>62.5</v>
      </c>
      <c r="D308" s="38">
        <v>22.22</v>
      </c>
      <c r="E308" s="38">
        <v>35.19</v>
      </c>
      <c r="F308" s="38">
        <v>51.39</v>
      </c>
      <c r="G308" s="38">
        <v>66.2</v>
      </c>
      <c r="H308" s="38">
        <v>50.93</v>
      </c>
      <c r="I308" s="38">
        <v>23.15</v>
      </c>
      <c r="J308" s="38">
        <v>47.22</v>
      </c>
    </row>
    <row r="309" spans="2:10" x14ac:dyDescent="0.25">
      <c r="B309" s="37">
        <v>44137</v>
      </c>
      <c r="C309" s="38">
        <v>62.5</v>
      </c>
      <c r="D309" s="38">
        <v>22.22</v>
      </c>
      <c r="E309" s="38">
        <v>35.19</v>
      </c>
      <c r="F309" s="38">
        <v>51.39</v>
      </c>
      <c r="G309" s="38">
        <v>66.2</v>
      </c>
      <c r="H309" s="38">
        <v>50.93</v>
      </c>
      <c r="I309" s="38">
        <v>23.15</v>
      </c>
      <c r="J309" s="38">
        <v>47.22</v>
      </c>
    </row>
    <row r="310" spans="2:10" x14ac:dyDescent="0.25">
      <c r="B310" s="37">
        <v>44138</v>
      </c>
      <c r="C310" s="38">
        <v>62.5</v>
      </c>
      <c r="D310" s="38">
        <v>22.22</v>
      </c>
      <c r="E310" s="38">
        <v>35.19</v>
      </c>
      <c r="F310" s="38">
        <v>51.39</v>
      </c>
      <c r="G310" s="38">
        <v>66.2</v>
      </c>
      <c r="H310" s="38">
        <v>50.93</v>
      </c>
      <c r="I310" s="38">
        <v>23.15</v>
      </c>
      <c r="J310" s="38">
        <v>47.22</v>
      </c>
    </row>
    <row r="311" spans="2:10" x14ac:dyDescent="0.25">
      <c r="B311" s="37">
        <v>44139</v>
      </c>
      <c r="C311" s="38">
        <v>62.5</v>
      </c>
      <c r="D311" s="38">
        <v>22.22</v>
      </c>
      <c r="E311" s="38">
        <v>35.19</v>
      </c>
      <c r="F311" s="38">
        <v>51.39</v>
      </c>
      <c r="G311" s="38">
        <v>66.2</v>
      </c>
      <c r="H311" s="38">
        <v>50.93</v>
      </c>
      <c r="I311" s="38">
        <v>23.15</v>
      </c>
      <c r="J311" s="38">
        <v>47.22</v>
      </c>
    </row>
    <row r="312" spans="2:10" x14ac:dyDescent="0.25">
      <c r="B312" s="37">
        <v>44140</v>
      </c>
      <c r="C312" s="38">
        <v>62.5</v>
      </c>
      <c r="D312" s="38">
        <v>22.22</v>
      </c>
      <c r="E312" s="38">
        <v>35.19</v>
      </c>
      <c r="F312" s="38">
        <v>51.39</v>
      </c>
      <c r="G312" s="38">
        <v>66.2</v>
      </c>
      <c r="H312" s="38">
        <v>50.93</v>
      </c>
      <c r="I312" s="38">
        <v>23.15</v>
      </c>
      <c r="J312" s="38">
        <v>47.22</v>
      </c>
    </row>
    <row r="313" spans="2:10" x14ac:dyDescent="0.25">
      <c r="B313" s="37">
        <v>44141</v>
      </c>
      <c r="C313" s="38">
        <v>62.5</v>
      </c>
      <c r="D313" s="38">
        <v>22.22</v>
      </c>
      <c r="E313" s="38">
        <v>35.19</v>
      </c>
      <c r="F313" s="38">
        <v>51.39</v>
      </c>
      <c r="G313" s="38">
        <v>66.2</v>
      </c>
      <c r="H313" s="38">
        <v>50.93</v>
      </c>
      <c r="I313" s="38">
        <v>23.15</v>
      </c>
      <c r="J313" s="38">
        <v>47.22</v>
      </c>
    </row>
    <row r="314" spans="2:10" x14ac:dyDescent="0.25">
      <c r="B314" s="37">
        <v>44142</v>
      </c>
      <c r="C314" s="38">
        <v>62.5</v>
      </c>
      <c r="D314" s="38">
        <v>22.22</v>
      </c>
      <c r="E314" s="38">
        <v>37.04</v>
      </c>
      <c r="F314" s="38">
        <v>51.39</v>
      </c>
      <c r="G314" s="38">
        <v>66.2</v>
      </c>
      <c r="H314" s="38">
        <v>50.93</v>
      </c>
      <c r="I314" s="38">
        <v>23.15</v>
      </c>
      <c r="J314" s="38">
        <v>47.22</v>
      </c>
    </row>
    <row r="315" spans="2:10" x14ac:dyDescent="0.25">
      <c r="B315" s="37">
        <v>44143</v>
      </c>
      <c r="C315" s="38">
        <v>64.349999999999994</v>
      </c>
      <c r="D315" s="38">
        <v>22.22</v>
      </c>
      <c r="E315" s="38">
        <v>37.04</v>
      </c>
      <c r="F315" s="38">
        <v>51.39</v>
      </c>
      <c r="G315" s="38">
        <v>66.2</v>
      </c>
      <c r="H315" s="38">
        <v>50.93</v>
      </c>
      <c r="I315" s="38">
        <v>23.15</v>
      </c>
      <c r="J315" s="38">
        <v>47.22</v>
      </c>
    </row>
    <row r="316" spans="2:10" x14ac:dyDescent="0.25">
      <c r="B316" s="37">
        <v>44144</v>
      </c>
      <c r="C316" s="38">
        <v>64.349999999999994</v>
      </c>
      <c r="D316" s="38">
        <v>22.22</v>
      </c>
      <c r="E316" s="38">
        <v>37.04</v>
      </c>
      <c r="F316" s="38">
        <v>51.39</v>
      </c>
      <c r="G316" s="38">
        <v>68.98</v>
      </c>
      <c r="H316" s="38">
        <v>50.93</v>
      </c>
      <c r="I316" s="38">
        <v>23.15</v>
      </c>
      <c r="J316" s="38">
        <v>47.22</v>
      </c>
    </row>
    <row r="317" spans="2:10" x14ac:dyDescent="0.25">
      <c r="B317" s="37">
        <v>44145</v>
      </c>
      <c r="C317" s="38">
        <v>64.349999999999994</v>
      </c>
      <c r="D317" s="38">
        <v>22.22</v>
      </c>
      <c r="E317" s="38">
        <v>37.04</v>
      </c>
      <c r="F317" s="38">
        <v>51.39</v>
      </c>
      <c r="G317" s="38">
        <v>68.98</v>
      </c>
      <c r="H317" s="38">
        <v>50.93</v>
      </c>
      <c r="I317" s="38">
        <v>23.15</v>
      </c>
      <c r="J317" s="38">
        <v>47.22</v>
      </c>
    </row>
    <row r="318" spans="2:10" x14ac:dyDescent="0.25">
      <c r="B318" s="37">
        <v>44146</v>
      </c>
      <c r="C318" s="38">
        <v>64.349999999999994</v>
      </c>
      <c r="D318" s="38">
        <v>22.22</v>
      </c>
      <c r="E318" s="38">
        <v>37.04</v>
      </c>
      <c r="F318" s="38">
        <v>51.39</v>
      </c>
      <c r="G318" s="38">
        <v>68.98</v>
      </c>
      <c r="H318" s="38">
        <v>50.93</v>
      </c>
      <c r="I318" s="38">
        <v>23.15</v>
      </c>
      <c r="J318" s="38">
        <v>47.22</v>
      </c>
    </row>
    <row r="319" spans="2:10" x14ac:dyDescent="0.25">
      <c r="B319" s="37">
        <v>44147</v>
      </c>
      <c r="C319" s="38">
        <v>64.349999999999994</v>
      </c>
      <c r="D319" s="38">
        <v>22.22</v>
      </c>
      <c r="E319" s="38">
        <v>37.04</v>
      </c>
      <c r="F319" s="38">
        <v>51.39</v>
      </c>
      <c r="G319" s="38">
        <v>68.98</v>
      </c>
      <c r="H319" s="38">
        <v>50.93</v>
      </c>
      <c r="I319" s="38">
        <v>23.15</v>
      </c>
      <c r="J319" s="38">
        <v>47.22</v>
      </c>
    </row>
    <row r="320" spans="2:10" x14ac:dyDescent="0.25">
      <c r="B320" s="37">
        <v>44148</v>
      </c>
      <c r="C320" s="38">
        <v>64.349999999999994</v>
      </c>
      <c r="D320" s="38">
        <v>22.22</v>
      </c>
      <c r="E320" s="38">
        <v>37.04</v>
      </c>
      <c r="F320" s="38">
        <v>51.39</v>
      </c>
      <c r="G320" s="38">
        <v>68.98</v>
      </c>
      <c r="H320" s="38">
        <v>50.93</v>
      </c>
      <c r="I320" s="38">
        <v>23.15</v>
      </c>
      <c r="J320" s="38">
        <v>47.22</v>
      </c>
    </row>
    <row r="321" spans="2:10" x14ac:dyDescent="0.25">
      <c r="B321" s="37">
        <v>44149</v>
      </c>
      <c r="C321" s="38">
        <v>64.349999999999994</v>
      </c>
      <c r="D321" s="38">
        <v>22.22</v>
      </c>
      <c r="E321" s="38">
        <v>37.04</v>
      </c>
      <c r="F321" s="38">
        <v>51.39</v>
      </c>
      <c r="G321" s="38">
        <v>68.98</v>
      </c>
      <c r="H321" s="38">
        <v>50.93</v>
      </c>
      <c r="I321" s="38">
        <v>23.15</v>
      </c>
      <c r="J321" s="38">
        <v>47.22</v>
      </c>
    </row>
    <row r="322" spans="2:10" x14ac:dyDescent="0.25">
      <c r="B322" s="37">
        <v>44150</v>
      </c>
      <c r="C322" s="38">
        <v>64.349999999999994</v>
      </c>
      <c r="D322" s="38">
        <v>22.22</v>
      </c>
      <c r="E322" s="38">
        <v>37.04</v>
      </c>
      <c r="F322" s="38">
        <v>51.39</v>
      </c>
      <c r="G322" s="38">
        <v>68.98</v>
      </c>
      <c r="H322" s="38">
        <v>50.93</v>
      </c>
      <c r="I322" s="38">
        <v>23.15</v>
      </c>
      <c r="J322" s="38">
        <v>47.22</v>
      </c>
    </row>
    <row r="323" spans="2:10" x14ac:dyDescent="0.25">
      <c r="B323" s="37">
        <v>44151</v>
      </c>
      <c r="C323" s="38">
        <v>64.349999999999994</v>
      </c>
      <c r="D323" s="38">
        <v>22.22</v>
      </c>
      <c r="E323" s="38">
        <v>37.04</v>
      </c>
      <c r="F323" s="38">
        <v>51.39</v>
      </c>
      <c r="G323" s="38">
        <v>75.459999999999994</v>
      </c>
      <c r="H323" s="38">
        <v>50.93</v>
      </c>
      <c r="I323" s="38">
        <v>23.15</v>
      </c>
      <c r="J323" s="38">
        <v>47.22</v>
      </c>
    </row>
    <row r="324" spans="2:10" x14ac:dyDescent="0.25">
      <c r="B324" s="37">
        <v>44152</v>
      </c>
      <c r="C324" s="38">
        <v>64.349999999999994</v>
      </c>
      <c r="D324" s="38">
        <v>22.22</v>
      </c>
      <c r="E324" s="38">
        <v>37.04</v>
      </c>
      <c r="F324" s="38">
        <v>51.39</v>
      </c>
      <c r="G324" s="38">
        <v>75.459999999999994</v>
      </c>
      <c r="H324" s="38">
        <v>50.93</v>
      </c>
      <c r="I324" s="38">
        <v>23.15</v>
      </c>
      <c r="J324" s="38">
        <v>47.22</v>
      </c>
    </row>
    <row r="325" spans="2:10" x14ac:dyDescent="0.25">
      <c r="B325" s="37">
        <v>44153</v>
      </c>
      <c r="C325" s="38">
        <v>64.349999999999994</v>
      </c>
      <c r="D325" s="38">
        <v>22.22</v>
      </c>
      <c r="E325" s="38">
        <v>37.04</v>
      </c>
      <c r="F325" s="38">
        <v>51.39</v>
      </c>
      <c r="G325" s="38">
        <v>75.459999999999994</v>
      </c>
      <c r="H325" s="38">
        <v>50.93</v>
      </c>
      <c r="I325" s="38">
        <v>23.15</v>
      </c>
      <c r="J325" s="38">
        <v>47.22</v>
      </c>
    </row>
    <row r="326" spans="2:10" x14ac:dyDescent="0.25">
      <c r="B326" s="37">
        <v>44154</v>
      </c>
      <c r="C326" s="38">
        <v>64.349999999999994</v>
      </c>
      <c r="D326" s="38">
        <v>22.22</v>
      </c>
      <c r="E326" s="38">
        <v>37.04</v>
      </c>
      <c r="F326" s="38">
        <v>51.39</v>
      </c>
      <c r="G326" s="38">
        <v>75.459999999999994</v>
      </c>
      <c r="H326" s="38">
        <v>50.93</v>
      </c>
      <c r="I326" s="38">
        <v>23.15</v>
      </c>
      <c r="J326" s="38">
        <v>47.22</v>
      </c>
    </row>
    <row r="327" spans="2:10" x14ac:dyDescent="0.25">
      <c r="B327" s="37">
        <v>44155</v>
      </c>
      <c r="C327" s="38">
        <v>64.349999999999994</v>
      </c>
      <c r="D327" s="38">
        <v>22.22</v>
      </c>
      <c r="E327" s="38">
        <v>37.04</v>
      </c>
      <c r="F327" s="38">
        <v>51.39</v>
      </c>
      <c r="G327" s="38">
        <v>75.459999999999994</v>
      </c>
      <c r="H327" s="38">
        <v>50.93</v>
      </c>
      <c r="I327" s="38">
        <v>23.15</v>
      </c>
      <c r="J327" s="38">
        <v>47.22</v>
      </c>
    </row>
    <row r="328" spans="2:10" x14ac:dyDescent="0.25">
      <c r="B328" s="37">
        <v>44156</v>
      </c>
      <c r="C328" s="38">
        <v>64.349999999999994</v>
      </c>
      <c r="D328" s="38">
        <v>22.22</v>
      </c>
      <c r="E328" s="38">
        <v>37.04</v>
      </c>
      <c r="F328" s="38">
        <v>51.39</v>
      </c>
      <c r="G328" s="38">
        <v>75.459999999999994</v>
      </c>
      <c r="H328" s="38">
        <v>50.93</v>
      </c>
      <c r="I328" s="38">
        <v>23.15</v>
      </c>
      <c r="J328" s="38">
        <v>47.22</v>
      </c>
    </row>
    <row r="329" spans="2:10" x14ac:dyDescent="0.25">
      <c r="B329" s="37">
        <v>44157</v>
      </c>
      <c r="C329" s="38">
        <v>64.349999999999994</v>
      </c>
      <c r="D329" s="38">
        <v>22.22</v>
      </c>
      <c r="E329" s="38">
        <v>37.04</v>
      </c>
      <c r="F329" s="38">
        <v>51.39</v>
      </c>
      <c r="G329" s="38">
        <v>75.459999999999994</v>
      </c>
      <c r="H329" s="38">
        <v>50.93</v>
      </c>
      <c r="I329" s="38">
        <v>23.15</v>
      </c>
      <c r="J329" s="38">
        <v>47.22</v>
      </c>
    </row>
    <row r="330" spans="2:10" x14ac:dyDescent="0.25">
      <c r="B330" s="37">
        <v>44158</v>
      </c>
      <c r="C330" s="38">
        <v>64.349999999999994</v>
      </c>
      <c r="D330" s="38">
        <v>22.22</v>
      </c>
      <c r="E330" s="38">
        <v>37.04</v>
      </c>
      <c r="F330" s="38">
        <v>56.94</v>
      </c>
      <c r="G330" s="38">
        <v>75.459999999999994</v>
      </c>
      <c r="H330" s="38">
        <v>50.93</v>
      </c>
      <c r="I330" s="38">
        <v>23.15</v>
      </c>
      <c r="J330" s="38">
        <v>50</v>
      </c>
    </row>
    <row r="331" spans="2:10" x14ac:dyDescent="0.25">
      <c r="B331" s="37">
        <v>44159</v>
      </c>
      <c r="C331" s="38">
        <v>64.349999999999994</v>
      </c>
      <c r="D331" s="38">
        <v>22.22</v>
      </c>
      <c r="E331" s="38">
        <v>37.04</v>
      </c>
      <c r="F331" s="38">
        <v>54.17</v>
      </c>
      <c r="G331" s="38">
        <v>75.459999999999994</v>
      </c>
      <c r="H331" s="38">
        <v>50.93</v>
      </c>
      <c r="I331" s="38">
        <v>23.15</v>
      </c>
      <c r="J331" s="38">
        <v>50</v>
      </c>
    </row>
    <row r="332" spans="2:10" x14ac:dyDescent="0.25">
      <c r="B332" s="37">
        <v>44160</v>
      </c>
      <c r="C332" s="38">
        <v>64.349999999999994</v>
      </c>
      <c r="D332" s="38">
        <v>22.22</v>
      </c>
      <c r="E332" s="38">
        <v>37.04</v>
      </c>
      <c r="F332" s="38">
        <v>54.17</v>
      </c>
      <c r="G332" s="38">
        <v>75.459999999999994</v>
      </c>
      <c r="H332" s="38">
        <v>50.93</v>
      </c>
      <c r="I332" s="38">
        <v>23.15</v>
      </c>
      <c r="J332" s="38">
        <v>50</v>
      </c>
    </row>
    <row r="333" spans="2:10" x14ac:dyDescent="0.25">
      <c r="B333" s="37">
        <v>44161</v>
      </c>
      <c r="C333" s="38">
        <v>64.349999999999994</v>
      </c>
      <c r="D333" s="38">
        <v>22.22</v>
      </c>
      <c r="E333" s="38">
        <v>37.04</v>
      </c>
      <c r="F333" s="38">
        <v>57.87</v>
      </c>
      <c r="G333" s="38">
        <v>75.459999999999994</v>
      </c>
      <c r="H333" s="38">
        <v>50.93</v>
      </c>
      <c r="I333" s="38">
        <v>23.15</v>
      </c>
      <c r="J333" s="38">
        <v>50</v>
      </c>
    </row>
    <row r="334" spans="2:10" x14ac:dyDescent="0.25">
      <c r="B334" s="37">
        <v>44162</v>
      </c>
      <c r="C334" s="38">
        <v>64.349999999999994</v>
      </c>
      <c r="D334" s="38">
        <v>22.22</v>
      </c>
      <c r="E334" s="38">
        <v>37.04</v>
      </c>
      <c r="F334" s="38">
        <v>57.87</v>
      </c>
      <c r="G334" s="38">
        <v>75.459999999999994</v>
      </c>
      <c r="H334" s="38">
        <v>50.93</v>
      </c>
      <c r="I334" s="38">
        <v>23.15</v>
      </c>
      <c r="J334" s="38">
        <v>50</v>
      </c>
    </row>
    <row r="335" spans="2:10" x14ac:dyDescent="0.25">
      <c r="B335" s="37">
        <v>44163</v>
      </c>
      <c r="C335" s="38">
        <v>64.349999999999994</v>
      </c>
      <c r="D335" s="38">
        <v>22.22</v>
      </c>
      <c r="E335" s="38">
        <v>37.04</v>
      </c>
      <c r="F335" s="38">
        <v>57.87</v>
      </c>
      <c r="G335" s="38">
        <v>75.459999999999994</v>
      </c>
      <c r="H335" s="38">
        <v>50.93</v>
      </c>
      <c r="I335" s="38">
        <v>23.15</v>
      </c>
      <c r="J335" s="38">
        <v>50</v>
      </c>
    </row>
    <row r="336" spans="2:10" x14ac:dyDescent="0.25">
      <c r="B336" s="37">
        <v>44164</v>
      </c>
      <c r="C336" s="38">
        <v>64.349999999999994</v>
      </c>
      <c r="D336" s="38">
        <v>22.22</v>
      </c>
      <c r="E336" s="38">
        <v>37.04</v>
      </c>
      <c r="F336" s="38">
        <v>57.87</v>
      </c>
      <c r="G336" s="38">
        <v>75.459999999999994</v>
      </c>
      <c r="H336" s="38">
        <v>50.93</v>
      </c>
      <c r="I336" s="38">
        <v>23.15</v>
      </c>
      <c r="J336" s="38">
        <v>50</v>
      </c>
    </row>
    <row r="337" spans="2:10" x14ac:dyDescent="0.25">
      <c r="B337" s="37">
        <v>44165</v>
      </c>
      <c r="C337" s="38">
        <v>64.349999999999994</v>
      </c>
      <c r="D337" s="38">
        <v>22.22</v>
      </c>
      <c r="E337" s="38">
        <v>37.04</v>
      </c>
      <c r="F337" s="38">
        <v>57.87</v>
      </c>
      <c r="G337" s="38">
        <v>75.459999999999994</v>
      </c>
      <c r="H337" s="38">
        <v>50.93</v>
      </c>
      <c r="I337" s="38">
        <v>23.15</v>
      </c>
      <c r="J337" s="38">
        <v>50</v>
      </c>
    </row>
    <row r="338" spans="2:10" x14ac:dyDescent="0.25">
      <c r="B338" s="37">
        <v>44166</v>
      </c>
      <c r="C338" s="38">
        <v>62.5</v>
      </c>
      <c r="D338" s="38">
        <v>22.22</v>
      </c>
      <c r="E338" s="38">
        <v>42.59</v>
      </c>
      <c r="F338" s="38">
        <v>60.65</v>
      </c>
      <c r="G338" s="38">
        <v>75.459999999999994</v>
      </c>
      <c r="H338" s="38">
        <v>50.93</v>
      </c>
      <c r="I338" s="38">
        <v>19.440000000000001</v>
      </c>
      <c r="J338" s="38">
        <v>50</v>
      </c>
    </row>
    <row r="339" spans="2:10" x14ac:dyDescent="0.25">
      <c r="B339" s="37">
        <v>44167</v>
      </c>
      <c r="C339" s="38">
        <v>62.5</v>
      </c>
      <c r="D339" s="38">
        <v>22.22</v>
      </c>
      <c r="E339" s="38">
        <v>42.59</v>
      </c>
      <c r="F339" s="38">
        <v>60.65</v>
      </c>
      <c r="G339" s="38">
        <v>71.760000000000005</v>
      </c>
      <c r="H339" s="38">
        <v>50.93</v>
      </c>
      <c r="I339" s="38">
        <v>19.440000000000001</v>
      </c>
      <c r="J339" s="38">
        <v>50</v>
      </c>
    </row>
    <row r="340" spans="2:10" x14ac:dyDescent="0.25">
      <c r="B340" s="37">
        <v>44168</v>
      </c>
      <c r="C340" s="38">
        <v>62.5</v>
      </c>
      <c r="D340" s="38">
        <v>22.22</v>
      </c>
      <c r="E340" s="38">
        <v>42.59</v>
      </c>
      <c r="F340" s="38">
        <v>60.65</v>
      </c>
      <c r="G340" s="38">
        <v>71.760000000000005</v>
      </c>
      <c r="H340" s="38">
        <v>50.93</v>
      </c>
      <c r="I340" s="38">
        <v>19.440000000000001</v>
      </c>
      <c r="J340" s="38">
        <v>50</v>
      </c>
    </row>
    <row r="341" spans="2:10" x14ac:dyDescent="0.25">
      <c r="B341" s="37">
        <v>44169</v>
      </c>
      <c r="C341" s="38">
        <v>62.5</v>
      </c>
      <c r="D341" s="38">
        <v>22.22</v>
      </c>
      <c r="E341" s="38">
        <v>42.59</v>
      </c>
      <c r="F341" s="38">
        <v>60.65</v>
      </c>
      <c r="G341" s="38">
        <v>71.760000000000005</v>
      </c>
      <c r="H341" s="38">
        <v>50.93</v>
      </c>
      <c r="I341" s="38">
        <v>19.440000000000001</v>
      </c>
      <c r="J341" s="38">
        <v>50</v>
      </c>
    </row>
    <row r="342" spans="2:10" x14ac:dyDescent="0.25">
      <c r="B342" s="37">
        <v>44170</v>
      </c>
      <c r="C342" s="38">
        <v>62.5</v>
      </c>
      <c r="D342" s="38">
        <v>22.22</v>
      </c>
      <c r="E342" s="38">
        <v>42.59</v>
      </c>
      <c r="F342" s="38">
        <v>60.65</v>
      </c>
      <c r="G342" s="38">
        <v>71.760000000000005</v>
      </c>
      <c r="H342" s="38">
        <v>50.93</v>
      </c>
      <c r="I342" s="38">
        <v>19.440000000000001</v>
      </c>
      <c r="J342" s="38">
        <v>50</v>
      </c>
    </row>
    <row r="343" spans="2:10" x14ac:dyDescent="0.25">
      <c r="B343" s="37">
        <v>44171</v>
      </c>
      <c r="C343" s="38">
        <v>62.5</v>
      </c>
      <c r="D343" s="38">
        <v>22.22</v>
      </c>
      <c r="E343" s="38">
        <v>42.59</v>
      </c>
      <c r="F343" s="38">
        <v>60.65</v>
      </c>
      <c r="G343" s="38">
        <v>71.760000000000005</v>
      </c>
      <c r="H343" s="38">
        <v>50.93</v>
      </c>
      <c r="I343" s="38">
        <v>19.440000000000001</v>
      </c>
      <c r="J343" s="38">
        <v>50</v>
      </c>
    </row>
    <row r="344" spans="2:10" x14ac:dyDescent="0.25">
      <c r="B344" s="37">
        <v>44172</v>
      </c>
      <c r="C344" s="38">
        <v>62.5</v>
      </c>
      <c r="D344" s="38">
        <v>22.22</v>
      </c>
      <c r="E344" s="38">
        <v>42.59</v>
      </c>
      <c r="F344" s="38">
        <v>60.65</v>
      </c>
      <c r="G344" s="38">
        <v>71.760000000000005</v>
      </c>
      <c r="H344" s="38">
        <v>50.93</v>
      </c>
      <c r="I344" s="38">
        <v>19.440000000000001</v>
      </c>
      <c r="J344" s="38">
        <v>50</v>
      </c>
    </row>
    <row r="345" spans="2:10" x14ac:dyDescent="0.25">
      <c r="B345" s="37">
        <v>44173</v>
      </c>
      <c r="C345" s="38">
        <v>62.5</v>
      </c>
      <c r="D345" s="38">
        <v>22.22</v>
      </c>
      <c r="E345" s="38">
        <v>42.59</v>
      </c>
      <c r="F345" s="38">
        <v>57.87</v>
      </c>
      <c r="G345" s="38">
        <v>71.760000000000005</v>
      </c>
      <c r="H345" s="38">
        <v>50.93</v>
      </c>
      <c r="I345" s="38">
        <v>19.440000000000001</v>
      </c>
      <c r="J345" s="38">
        <v>50</v>
      </c>
    </row>
    <row r="346" spans="2:10" x14ac:dyDescent="0.25">
      <c r="B346" s="37">
        <v>44174</v>
      </c>
      <c r="C346" s="38">
        <v>62.5</v>
      </c>
      <c r="D346" s="38">
        <v>22.22</v>
      </c>
      <c r="E346" s="38">
        <v>42.59</v>
      </c>
      <c r="F346" s="38">
        <v>57.87</v>
      </c>
      <c r="G346" s="38">
        <v>71.760000000000005</v>
      </c>
      <c r="H346" s="38">
        <v>50.93</v>
      </c>
      <c r="I346" s="38">
        <v>19.440000000000001</v>
      </c>
      <c r="J346" s="38">
        <v>50</v>
      </c>
    </row>
    <row r="347" spans="2:10" x14ac:dyDescent="0.25">
      <c r="B347" s="37">
        <v>44175</v>
      </c>
      <c r="C347" s="38">
        <v>62.5</v>
      </c>
      <c r="D347" s="38">
        <v>22.22</v>
      </c>
      <c r="E347" s="38">
        <v>42.59</v>
      </c>
      <c r="F347" s="38">
        <v>57.87</v>
      </c>
      <c r="G347" s="38">
        <v>71.760000000000005</v>
      </c>
      <c r="H347" s="38">
        <v>50.93</v>
      </c>
      <c r="I347" s="38">
        <v>19.440000000000001</v>
      </c>
      <c r="J347" s="38">
        <v>50</v>
      </c>
    </row>
    <row r="348" spans="2:10" x14ac:dyDescent="0.25">
      <c r="B348" s="37">
        <v>44176</v>
      </c>
      <c r="C348" s="38">
        <v>62.5</v>
      </c>
      <c r="D348" s="38">
        <v>22.22</v>
      </c>
      <c r="E348" s="38">
        <v>42.59</v>
      </c>
      <c r="F348" s="38">
        <v>57.87</v>
      </c>
      <c r="G348" s="38">
        <v>71.760000000000005</v>
      </c>
      <c r="H348" s="38">
        <v>50.93</v>
      </c>
      <c r="I348" s="38">
        <v>19.440000000000001</v>
      </c>
      <c r="J348" s="38">
        <v>50</v>
      </c>
    </row>
    <row r="349" spans="2:10" x14ac:dyDescent="0.25">
      <c r="B349" s="37">
        <v>44177</v>
      </c>
      <c r="C349" s="38">
        <v>62.5</v>
      </c>
      <c r="D349" s="38">
        <v>22.22</v>
      </c>
      <c r="E349" s="38">
        <v>42.59</v>
      </c>
      <c r="F349" s="38">
        <v>57.87</v>
      </c>
      <c r="G349" s="38">
        <v>71.760000000000005</v>
      </c>
      <c r="H349" s="38">
        <v>50.93</v>
      </c>
      <c r="I349" s="38">
        <v>19.440000000000001</v>
      </c>
      <c r="J349" s="38">
        <v>50</v>
      </c>
    </row>
    <row r="350" spans="2:10" x14ac:dyDescent="0.25">
      <c r="B350" s="37">
        <v>44178</v>
      </c>
      <c r="C350" s="38">
        <v>62.5</v>
      </c>
      <c r="D350" s="38">
        <v>22.22</v>
      </c>
      <c r="E350" s="38">
        <v>42.59</v>
      </c>
      <c r="F350" s="38">
        <v>57.87</v>
      </c>
      <c r="G350" s="38">
        <v>71.760000000000005</v>
      </c>
      <c r="H350" s="38">
        <v>50.93</v>
      </c>
      <c r="I350" s="38">
        <v>19.440000000000001</v>
      </c>
      <c r="J350" s="38">
        <v>50</v>
      </c>
    </row>
    <row r="351" spans="2:10" x14ac:dyDescent="0.25">
      <c r="B351" s="37">
        <v>44179</v>
      </c>
      <c r="C351" s="38">
        <v>62.5</v>
      </c>
      <c r="D351" s="38">
        <v>22.22</v>
      </c>
      <c r="E351" s="38">
        <v>42.59</v>
      </c>
      <c r="F351" s="38">
        <v>57.87</v>
      </c>
      <c r="G351" s="38">
        <v>71.760000000000005</v>
      </c>
      <c r="H351" s="38">
        <v>50.93</v>
      </c>
      <c r="I351" s="38">
        <v>19.440000000000001</v>
      </c>
      <c r="J351" s="38">
        <v>50</v>
      </c>
    </row>
    <row r="352" spans="2:10" x14ac:dyDescent="0.25">
      <c r="B352" s="37">
        <v>44180</v>
      </c>
      <c r="C352" s="38">
        <v>62.5</v>
      </c>
      <c r="D352" s="38">
        <v>22.22</v>
      </c>
      <c r="E352" s="38">
        <v>42.59</v>
      </c>
      <c r="F352" s="38">
        <v>57.87</v>
      </c>
      <c r="G352" s="38">
        <v>71.760000000000005</v>
      </c>
      <c r="H352" s="38">
        <v>50.93</v>
      </c>
      <c r="I352" s="38">
        <v>19.440000000000001</v>
      </c>
      <c r="J352" s="38">
        <v>50</v>
      </c>
    </row>
    <row r="353" spans="2:10" x14ac:dyDescent="0.25">
      <c r="B353" s="37">
        <v>44181</v>
      </c>
      <c r="C353" s="38">
        <v>62.5</v>
      </c>
      <c r="D353" s="38">
        <v>22.22</v>
      </c>
      <c r="E353" s="38">
        <v>42.59</v>
      </c>
      <c r="F353" s="38">
        <v>57.87</v>
      </c>
      <c r="G353" s="38">
        <v>71.760000000000005</v>
      </c>
      <c r="H353" s="38">
        <v>50.93</v>
      </c>
      <c r="I353" s="38">
        <v>19.440000000000001</v>
      </c>
      <c r="J353" s="38">
        <v>50</v>
      </c>
    </row>
    <row r="354" spans="2:10" x14ac:dyDescent="0.25">
      <c r="B354" s="37">
        <v>44182</v>
      </c>
      <c r="C354" s="38">
        <v>62.5</v>
      </c>
      <c r="D354" s="38">
        <v>22.22</v>
      </c>
      <c r="E354" s="38">
        <v>42.59</v>
      </c>
      <c r="F354" s="38">
        <v>57.87</v>
      </c>
      <c r="G354" s="38">
        <v>71.760000000000005</v>
      </c>
      <c r="H354" s="38">
        <v>50.93</v>
      </c>
      <c r="I354" s="38">
        <v>19.440000000000001</v>
      </c>
      <c r="J354" s="38">
        <v>50</v>
      </c>
    </row>
    <row r="355" spans="2:10" x14ac:dyDescent="0.25">
      <c r="B355" s="37">
        <v>44183</v>
      </c>
      <c r="C355" s="38">
        <v>62.5</v>
      </c>
      <c r="D355" s="38">
        <v>22.22</v>
      </c>
      <c r="E355" s="38">
        <v>42.59</v>
      </c>
      <c r="F355" s="38">
        <v>57.87</v>
      </c>
      <c r="G355" s="38">
        <v>71.760000000000005</v>
      </c>
      <c r="H355" s="38">
        <v>50.93</v>
      </c>
      <c r="I355" s="38">
        <v>19.440000000000001</v>
      </c>
      <c r="J355" s="38">
        <v>50</v>
      </c>
    </row>
    <row r="356" spans="2:10" x14ac:dyDescent="0.25">
      <c r="B356" s="37">
        <v>44184</v>
      </c>
      <c r="C356" s="38">
        <v>70.83</v>
      </c>
      <c r="D356" s="38">
        <v>22.22</v>
      </c>
      <c r="E356" s="38">
        <v>42.59</v>
      </c>
      <c r="F356" s="38">
        <v>57.87</v>
      </c>
      <c r="G356" s="38">
        <v>71.760000000000005</v>
      </c>
      <c r="H356" s="38">
        <v>50.93</v>
      </c>
      <c r="I356" s="38">
        <v>19.440000000000001</v>
      </c>
      <c r="J356" s="38">
        <v>50</v>
      </c>
    </row>
    <row r="357" spans="2:10" x14ac:dyDescent="0.25">
      <c r="B357" s="37">
        <v>44185</v>
      </c>
      <c r="C357" s="38">
        <v>70.83</v>
      </c>
      <c r="D357" s="38">
        <v>22.22</v>
      </c>
      <c r="E357" s="38">
        <v>42.59</v>
      </c>
      <c r="F357" s="38">
        <v>57.87</v>
      </c>
      <c r="G357" s="38">
        <v>71.760000000000005</v>
      </c>
      <c r="H357" s="38">
        <v>50.93</v>
      </c>
      <c r="I357" s="38">
        <v>19.440000000000001</v>
      </c>
      <c r="J357" s="38">
        <v>50</v>
      </c>
    </row>
    <row r="358" spans="2:10" x14ac:dyDescent="0.25">
      <c r="B358" s="37">
        <v>44186</v>
      </c>
      <c r="C358" s="38">
        <v>70.83</v>
      </c>
      <c r="D358" s="38">
        <v>22.22</v>
      </c>
      <c r="E358" s="38">
        <v>42.59</v>
      </c>
      <c r="F358" s="38">
        <v>57.87</v>
      </c>
      <c r="G358" s="38">
        <v>71.760000000000005</v>
      </c>
      <c r="H358" s="38">
        <v>50.93</v>
      </c>
      <c r="I358" s="38">
        <v>19.440000000000001</v>
      </c>
      <c r="J358" s="38">
        <v>50</v>
      </c>
    </row>
    <row r="359" spans="2:10" x14ac:dyDescent="0.25">
      <c r="B359" s="37">
        <v>44187</v>
      </c>
      <c r="C359" s="38">
        <v>70.83</v>
      </c>
      <c r="D359" s="38">
        <v>22.22</v>
      </c>
      <c r="E359" s="38">
        <v>42.59</v>
      </c>
      <c r="F359" s="38">
        <v>61.57</v>
      </c>
      <c r="G359" s="38">
        <v>71.760000000000005</v>
      </c>
      <c r="H359" s="38">
        <v>50.93</v>
      </c>
      <c r="I359" s="38">
        <v>19.440000000000001</v>
      </c>
      <c r="J359" s="38">
        <v>63.89</v>
      </c>
    </row>
    <row r="360" spans="2:10" x14ac:dyDescent="0.25">
      <c r="B360" s="37">
        <v>44188</v>
      </c>
      <c r="C360" s="38">
        <v>70.83</v>
      </c>
      <c r="D360" s="38">
        <v>22.22</v>
      </c>
      <c r="E360" s="38">
        <v>42.59</v>
      </c>
      <c r="F360" s="38">
        <v>67.13</v>
      </c>
      <c r="G360" s="38">
        <v>71.760000000000005</v>
      </c>
      <c r="H360" s="38">
        <v>50.93</v>
      </c>
      <c r="I360" s="38">
        <v>19.440000000000001</v>
      </c>
      <c r="J360" s="38">
        <v>63.89</v>
      </c>
    </row>
    <row r="361" spans="2:10" x14ac:dyDescent="0.25">
      <c r="B361" s="37">
        <v>44189</v>
      </c>
      <c r="C361" s="38">
        <v>70.83</v>
      </c>
      <c r="D361" s="38">
        <v>22.22</v>
      </c>
      <c r="E361" s="38">
        <v>42.59</v>
      </c>
      <c r="F361" s="38">
        <v>68.98</v>
      </c>
      <c r="G361" s="38">
        <v>71.760000000000005</v>
      </c>
      <c r="H361" s="38">
        <v>50.93</v>
      </c>
      <c r="I361" s="38">
        <v>19.440000000000001</v>
      </c>
      <c r="J361" s="38">
        <v>63.89</v>
      </c>
    </row>
    <row r="362" spans="2:10" x14ac:dyDescent="0.25">
      <c r="B362" s="37">
        <v>44190</v>
      </c>
      <c r="C362" s="38">
        <v>70.83</v>
      </c>
      <c r="D362" s="38">
        <v>22.22</v>
      </c>
      <c r="E362" s="38">
        <v>42.59</v>
      </c>
      <c r="F362" s="38">
        <v>68.98</v>
      </c>
      <c r="G362" s="38">
        <v>71.760000000000005</v>
      </c>
      <c r="H362" s="38">
        <v>50.93</v>
      </c>
      <c r="I362" s="38">
        <v>19.440000000000001</v>
      </c>
      <c r="J362" s="38">
        <v>63.89</v>
      </c>
    </row>
    <row r="363" spans="2:10" x14ac:dyDescent="0.25">
      <c r="B363" s="37">
        <v>44191</v>
      </c>
      <c r="C363" s="38">
        <v>70.83</v>
      </c>
      <c r="D363" s="38">
        <v>22.22</v>
      </c>
      <c r="E363" s="38">
        <v>42.59</v>
      </c>
      <c r="F363" s="38">
        <v>68.98</v>
      </c>
      <c r="G363" s="38">
        <v>71.760000000000005</v>
      </c>
      <c r="H363" s="38">
        <v>50.93</v>
      </c>
      <c r="I363" s="38">
        <v>19.440000000000001</v>
      </c>
      <c r="J363" s="38">
        <v>63.89</v>
      </c>
    </row>
    <row r="364" spans="2:10" x14ac:dyDescent="0.25">
      <c r="B364" s="37">
        <v>44192</v>
      </c>
      <c r="C364" s="38">
        <v>70.83</v>
      </c>
      <c r="D364" s="38">
        <v>22.22</v>
      </c>
      <c r="E364" s="38">
        <v>42.59</v>
      </c>
      <c r="F364" s="38">
        <v>68.98</v>
      </c>
      <c r="G364" s="38">
        <v>71.760000000000005</v>
      </c>
      <c r="H364" s="38">
        <v>50.93</v>
      </c>
      <c r="I364" s="38">
        <v>19.440000000000001</v>
      </c>
      <c r="J364" s="38">
        <v>63.89</v>
      </c>
    </row>
    <row r="365" spans="2:10" x14ac:dyDescent="0.25">
      <c r="B365" s="37">
        <v>44193</v>
      </c>
      <c r="C365" s="38">
        <v>70.83</v>
      </c>
      <c r="D365" s="38">
        <v>22.22</v>
      </c>
      <c r="E365" s="38">
        <v>45.37</v>
      </c>
      <c r="F365" s="38">
        <v>68.98</v>
      </c>
      <c r="G365" s="38">
        <v>71.760000000000005</v>
      </c>
      <c r="H365" s="38">
        <v>50.93</v>
      </c>
      <c r="I365" s="38">
        <v>19.440000000000001</v>
      </c>
      <c r="J365" s="38">
        <v>63.89</v>
      </c>
    </row>
    <row r="366" spans="2:10" x14ac:dyDescent="0.25">
      <c r="B366" s="37">
        <v>44194</v>
      </c>
      <c r="C366" s="38">
        <v>70.83</v>
      </c>
      <c r="D366" s="38">
        <v>22.22</v>
      </c>
      <c r="E366" s="38">
        <v>45.37</v>
      </c>
      <c r="F366" s="38">
        <v>68.98</v>
      </c>
      <c r="G366" s="38">
        <v>71.760000000000005</v>
      </c>
      <c r="H366" s="38">
        <v>50.93</v>
      </c>
      <c r="I366" s="38">
        <v>19.440000000000001</v>
      </c>
      <c r="J366" s="38">
        <v>63.89</v>
      </c>
    </row>
    <row r="367" spans="2:10" x14ac:dyDescent="0.25">
      <c r="B367" s="37">
        <v>44195</v>
      </c>
      <c r="C367" s="38">
        <v>70.83</v>
      </c>
      <c r="D367" s="38">
        <v>22.22</v>
      </c>
      <c r="E367" s="38">
        <v>45.37</v>
      </c>
      <c r="F367" s="38">
        <v>68.98</v>
      </c>
      <c r="G367" s="38">
        <v>71.760000000000005</v>
      </c>
      <c r="H367" s="38">
        <v>50.93</v>
      </c>
      <c r="I367" s="38">
        <v>19.440000000000001</v>
      </c>
      <c r="J367" s="38">
        <v>63.89</v>
      </c>
    </row>
    <row r="368" spans="2:10" x14ac:dyDescent="0.25">
      <c r="B368" s="37">
        <v>44196</v>
      </c>
      <c r="C368" s="38">
        <v>70.83</v>
      </c>
      <c r="D368" s="38">
        <v>22.22</v>
      </c>
      <c r="E368" s="38">
        <v>45.37</v>
      </c>
      <c r="F368" s="38">
        <v>68.98</v>
      </c>
      <c r="G368" s="38">
        <v>71.760000000000005</v>
      </c>
      <c r="H368" s="38">
        <v>50.93</v>
      </c>
      <c r="I368" s="38">
        <v>19.440000000000001</v>
      </c>
      <c r="J368" s="38">
        <v>63.89</v>
      </c>
    </row>
    <row r="369" spans="1:10" x14ac:dyDescent="0.25">
      <c r="A369">
        <f>YEAR(B369)</f>
        <v>2021</v>
      </c>
      <c r="B369" s="37">
        <v>44197</v>
      </c>
      <c r="C369" s="38">
        <v>70.83</v>
      </c>
      <c r="D369" s="38">
        <v>22.22</v>
      </c>
      <c r="E369" s="38">
        <v>48.15</v>
      </c>
      <c r="F369" s="38">
        <v>60.65</v>
      </c>
      <c r="G369" s="38">
        <v>71.760000000000005</v>
      </c>
      <c r="H369" s="38">
        <v>50.93</v>
      </c>
      <c r="I369" s="38">
        <v>19.440000000000001</v>
      </c>
      <c r="J369" s="38">
        <v>63.89</v>
      </c>
    </row>
    <row r="370" spans="1:10" x14ac:dyDescent="0.25">
      <c r="B370" s="37">
        <v>44198</v>
      </c>
      <c r="C370" s="38">
        <v>70.83</v>
      </c>
      <c r="D370" s="38">
        <v>22.22</v>
      </c>
      <c r="E370" s="38">
        <v>48.15</v>
      </c>
      <c r="F370" s="38">
        <v>62.04</v>
      </c>
      <c r="G370" s="38">
        <v>71.760000000000005</v>
      </c>
      <c r="H370" s="38">
        <v>50.93</v>
      </c>
      <c r="I370" s="38">
        <v>19.440000000000001</v>
      </c>
      <c r="J370" s="38">
        <v>63.89</v>
      </c>
    </row>
    <row r="371" spans="1:10" x14ac:dyDescent="0.25">
      <c r="B371" s="37">
        <v>44199</v>
      </c>
      <c r="C371" s="38">
        <v>70.83</v>
      </c>
      <c r="D371" s="38">
        <v>22.22</v>
      </c>
      <c r="E371" s="38">
        <v>48.15</v>
      </c>
      <c r="F371" s="38">
        <v>62.04</v>
      </c>
      <c r="G371" s="38">
        <v>71.760000000000005</v>
      </c>
      <c r="H371" s="38">
        <v>50.93</v>
      </c>
      <c r="I371" s="38">
        <v>19.440000000000001</v>
      </c>
      <c r="J371" s="38">
        <v>63.89</v>
      </c>
    </row>
    <row r="372" spans="1:10" x14ac:dyDescent="0.25">
      <c r="B372" s="37">
        <v>44200</v>
      </c>
      <c r="C372" s="38">
        <v>70.83</v>
      </c>
      <c r="D372" s="38">
        <v>22.22</v>
      </c>
      <c r="E372" s="38">
        <v>48.15</v>
      </c>
      <c r="F372" s="38">
        <v>62.04</v>
      </c>
      <c r="G372" s="38">
        <v>71.760000000000005</v>
      </c>
      <c r="H372" s="38">
        <v>50.93</v>
      </c>
      <c r="I372" s="38">
        <v>19.440000000000001</v>
      </c>
      <c r="J372" s="38">
        <v>63.89</v>
      </c>
    </row>
    <row r="373" spans="1:10" x14ac:dyDescent="0.25">
      <c r="B373" s="37">
        <v>44201</v>
      </c>
      <c r="C373" s="38">
        <v>70.83</v>
      </c>
      <c r="D373" s="38">
        <v>22.22</v>
      </c>
      <c r="E373" s="38">
        <v>49.54</v>
      </c>
      <c r="F373" s="38">
        <v>67.59</v>
      </c>
      <c r="G373" s="38">
        <v>71.760000000000005</v>
      </c>
      <c r="H373" s="38">
        <v>50.93</v>
      </c>
      <c r="I373" s="38">
        <v>19.440000000000001</v>
      </c>
      <c r="J373" s="38">
        <v>63.89</v>
      </c>
    </row>
    <row r="374" spans="1:10" x14ac:dyDescent="0.25">
      <c r="B374" s="37">
        <v>44202</v>
      </c>
      <c r="C374" s="38">
        <v>70.83</v>
      </c>
      <c r="D374" s="38">
        <v>22.22</v>
      </c>
      <c r="E374" s="38">
        <v>49.54</v>
      </c>
      <c r="F374" s="38">
        <v>67.59</v>
      </c>
      <c r="G374" s="38">
        <v>71.760000000000005</v>
      </c>
      <c r="H374" s="38">
        <v>50.93</v>
      </c>
      <c r="I374" s="38">
        <v>19.440000000000001</v>
      </c>
      <c r="J374" s="38">
        <v>63.89</v>
      </c>
    </row>
    <row r="375" spans="1:10" x14ac:dyDescent="0.25">
      <c r="B375" s="37">
        <v>44203</v>
      </c>
      <c r="C375" s="38">
        <v>70.83</v>
      </c>
      <c r="D375" s="38">
        <v>22.22</v>
      </c>
      <c r="E375" s="38">
        <v>49.54</v>
      </c>
      <c r="F375" s="38">
        <v>63.89</v>
      </c>
      <c r="G375" s="38">
        <v>71.760000000000005</v>
      </c>
      <c r="H375" s="38">
        <v>50.93</v>
      </c>
      <c r="I375" s="38">
        <v>19.440000000000001</v>
      </c>
      <c r="J375" s="38">
        <v>63.89</v>
      </c>
    </row>
    <row r="376" spans="1:10" x14ac:dyDescent="0.25">
      <c r="B376" s="37">
        <v>44204</v>
      </c>
      <c r="C376" s="38">
        <v>70.83</v>
      </c>
      <c r="D376" s="38">
        <v>22.22</v>
      </c>
      <c r="E376" s="38">
        <v>49.54</v>
      </c>
      <c r="F376" s="38">
        <v>63.89</v>
      </c>
      <c r="G376" s="38">
        <v>71.760000000000005</v>
      </c>
      <c r="H376" s="38">
        <v>50.93</v>
      </c>
      <c r="I376" s="38">
        <v>19.440000000000001</v>
      </c>
      <c r="J376" s="38">
        <v>63.89</v>
      </c>
    </row>
    <row r="377" spans="1:10" x14ac:dyDescent="0.25">
      <c r="B377" s="37">
        <v>44205</v>
      </c>
      <c r="C377" s="38">
        <v>70.83</v>
      </c>
      <c r="D377" s="38">
        <v>22.22</v>
      </c>
      <c r="E377" s="38">
        <v>49.54</v>
      </c>
      <c r="F377" s="38">
        <v>63.89</v>
      </c>
      <c r="G377" s="38">
        <v>71.760000000000005</v>
      </c>
      <c r="H377" s="38">
        <v>50.93</v>
      </c>
      <c r="I377" s="38">
        <v>19.440000000000001</v>
      </c>
      <c r="J377" s="38">
        <v>63.89</v>
      </c>
    </row>
    <row r="378" spans="1:10" x14ac:dyDescent="0.25">
      <c r="B378" s="37">
        <v>44206</v>
      </c>
      <c r="C378" s="38">
        <v>70.83</v>
      </c>
      <c r="D378" s="38">
        <v>22.22</v>
      </c>
      <c r="E378" s="38">
        <v>49.54</v>
      </c>
      <c r="F378" s="38">
        <v>63.89</v>
      </c>
      <c r="G378" s="38">
        <v>71.760000000000005</v>
      </c>
      <c r="H378" s="38">
        <v>50.93</v>
      </c>
      <c r="I378" s="38">
        <v>19.440000000000001</v>
      </c>
      <c r="J378" s="38">
        <v>63.89</v>
      </c>
    </row>
    <row r="379" spans="1:10" x14ac:dyDescent="0.25">
      <c r="B379" s="37">
        <v>44207</v>
      </c>
      <c r="C379" s="38">
        <v>55.09</v>
      </c>
      <c r="D379" s="38">
        <v>22.22</v>
      </c>
      <c r="E379" s="38">
        <v>49.54</v>
      </c>
      <c r="F379" s="38">
        <v>63.89</v>
      </c>
      <c r="G379" s="38">
        <v>71.760000000000005</v>
      </c>
      <c r="H379" s="38">
        <v>50.93</v>
      </c>
      <c r="I379" s="38">
        <v>19.440000000000001</v>
      </c>
      <c r="J379" s="38">
        <v>63.89</v>
      </c>
    </row>
    <row r="380" spans="1:10" x14ac:dyDescent="0.25">
      <c r="B380" s="37">
        <v>44208</v>
      </c>
      <c r="C380" s="38">
        <v>55.09</v>
      </c>
      <c r="D380" s="38">
        <v>22.22</v>
      </c>
      <c r="E380" s="38">
        <v>49.54</v>
      </c>
      <c r="F380" s="38">
        <v>63.89</v>
      </c>
      <c r="G380" s="38">
        <v>71.760000000000005</v>
      </c>
      <c r="H380" s="38">
        <v>50.93</v>
      </c>
      <c r="I380" s="38">
        <v>19.440000000000001</v>
      </c>
      <c r="J380" s="38">
        <v>63.89</v>
      </c>
    </row>
    <row r="381" spans="1:10" x14ac:dyDescent="0.25">
      <c r="B381" s="37">
        <v>44209</v>
      </c>
      <c r="C381" s="38">
        <v>55.09</v>
      </c>
      <c r="D381" s="38">
        <v>22.22</v>
      </c>
      <c r="E381" s="38">
        <v>49.54</v>
      </c>
      <c r="F381" s="38">
        <v>63.89</v>
      </c>
      <c r="G381" s="38">
        <v>71.760000000000005</v>
      </c>
      <c r="H381" s="38">
        <v>50.93</v>
      </c>
      <c r="I381" s="38">
        <v>19.440000000000001</v>
      </c>
      <c r="J381" s="38">
        <v>63.89</v>
      </c>
    </row>
    <row r="382" spans="1:10" x14ac:dyDescent="0.25">
      <c r="B382" s="37">
        <v>44210</v>
      </c>
      <c r="C382" s="38">
        <v>55.09</v>
      </c>
      <c r="D382" s="38">
        <v>22.22</v>
      </c>
      <c r="E382" s="38">
        <v>49.54</v>
      </c>
      <c r="F382" s="38">
        <v>63.89</v>
      </c>
      <c r="G382" s="38">
        <v>71.760000000000005</v>
      </c>
      <c r="H382" s="38">
        <v>50.93</v>
      </c>
      <c r="I382" s="38">
        <v>19.440000000000001</v>
      </c>
      <c r="J382" s="38">
        <v>63.89</v>
      </c>
    </row>
    <row r="383" spans="1:10" x14ac:dyDescent="0.25">
      <c r="B383" s="37">
        <v>44211</v>
      </c>
      <c r="C383" s="38">
        <v>55.09</v>
      </c>
      <c r="D383" s="38">
        <v>22.22</v>
      </c>
      <c r="E383" s="38">
        <v>49.54</v>
      </c>
      <c r="F383" s="38">
        <v>63.89</v>
      </c>
      <c r="G383" s="38">
        <v>71.760000000000005</v>
      </c>
      <c r="H383" s="38">
        <v>50.93</v>
      </c>
      <c r="I383" s="38">
        <v>19.440000000000001</v>
      </c>
      <c r="J383" s="38">
        <v>63.89</v>
      </c>
    </row>
    <row r="384" spans="1:10" x14ac:dyDescent="0.25">
      <c r="B384" s="37">
        <v>44212</v>
      </c>
      <c r="C384" s="38">
        <v>55.09</v>
      </c>
      <c r="D384" s="38">
        <v>22.22</v>
      </c>
      <c r="E384" s="38">
        <v>49.54</v>
      </c>
      <c r="F384" s="38">
        <v>63.89</v>
      </c>
      <c r="G384" s="38">
        <v>71.760000000000005</v>
      </c>
      <c r="H384" s="38">
        <v>50.93</v>
      </c>
      <c r="I384" s="38">
        <v>19.440000000000001</v>
      </c>
      <c r="J384" s="38">
        <v>58.33</v>
      </c>
    </row>
    <row r="385" spans="2:10" x14ac:dyDescent="0.25">
      <c r="B385" s="37">
        <v>44213</v>
      </c>
      <c r="C385" s="38">
        <v>55.09</v>
      </c>
      <c r="D385" s="38">
        <v>22.22</v>
      </c>
      <c r="E385" s="38">
        <v>49.54</v>
      </c>
      <c r="F385" s="38">
        <v>63.89</v>
      </c>
      <c r="G385" s="38">
        <v>71.760000000000005</v>
      </c>
      <c r="H385" s="38">
        <v>50.93</v>
      </c>
      <c r="I385" s="38">
        <v>19.440000000000001</v>
      </c>
      <c r="J385" s="38">
        <v>53.7</v>
      </c>
    </row>
    <row r="386" spans="2:10" x14ac:dyDescent="0.25">
      <c r="B386" s="37">
        <v>44214</v>
      </c>
      <c r="C386" s="38">
        <v>55.09</v>
      </c>
      <c r="D386" s="38">
        <v>22.22</v>
      </c>
      <c r="E386" s="38">
        <v>49.54</v>
      </c>
      <c r="F386" s="38">
        <v>63.89</v>
      </c>
      <c r="G386" s="38">
        <v>71.760000000000005</v>
      </c>
      <c r="H386" s="38">
        <v>50.93</v>
      </c>
      <c r="I386" s="38">
        <v>19.440000000000001</v>
      </c>
      <c r="J386" s="38">
        <v>53.7</v>
      </c>
    </row>
    <row r="387" spans="2:10" x14ac:dyDescent="0.25">
      <c r="B387" s="37">
        <v>44215</v>
      </c>
      <c r="C387" s="38">
        <v>55.09</v>
      </c>
      <c r="D387" s="38">
        <v>22.22</v>
      </c>
      <c r="E387" s="38">
        <v>49.54</v>
      </c>
      <c r="F387" s="38">
        <v>63.89</v>
      </c>
      <c r="G387" s="38">
        <v>71.760000000000005</v>
      </c>
      <c r="H387" s="38">
        <v>50.93</v>
      </c>
      <c r="I387" s="38">
        <v>19.440000000000001</v>
      </c>
      <c r="J387" s="38">
        <v>53.7</v>
      </c>
    </row>
    <row r="388" spans="2:10" x14ac:dyDescent="0.25">
      <c r="B388" s="37">
        <v>44216</v>
      </c>
      <c r="C388" s="38">
        <v>55.09</v>
      </c>
      <c r="D388" s="38">
        <v>22.22</v>
      </c>
      <c r="E388" s="38">
        <v>49.54</v>
      </c>
      <c r="F388" s="38">
        <v>63.89</v>
      </c>
      <c r="G388" s="38">
        <v>71.760000000000005</v>
      </c>
      <c r="H388" s="38">
        <v>50.93</v>
      </c>
      <c r="I388" s="38">
        <v>19.440000000000001</v>
      </c>
      <c r="J388" s="38">
        <v>62.04</v>
      </c>
    </row>
    <row r="389" spans="2:10" x14ac:dyDescent="0.25">
      <c r="B389" s="37">
        <v>44217</v>
      </c>
      <c r="C389" s="38">
        <v>55.09</v>
      </c>
      <c r="D389" s="38">
        <v>22.22</v>
      </c>
      <c r="E389" s="38">
        <v>49.54</v>
      </c>
      <c r="F389" s="38">
        <v>63.89</v>
      </c>
      <c r="G389" s="38">
        <v>71.760000000000005</v>
      </c>
      <c r="H389" s="38">
        <v>50.93</v>
      </c>
      <c r="I389" s="38">
        <v>25</v>
      </c>
      <c r="J389" s="38">
        <v>62.04</v>
      </c>
    </row>
    <row r="390" spans="2:10" x14ac:dyDescent="0.25">
      <c r="B390" s="37">
        <v>44218</v>
      </c>
      <c r="C390" s="38">
        <v>55.09</v>
      </c>
      <c r="D390" s="38">
        <v>22.22</v>
      </c>
      <c r="E390" s="38">
        <v>49.54</v>
      </c>
      <c r="F390" s="38">
        <v>63.89</v>
      </c>
      <c r="G390" s="38">
        <v>71.760000000000005</v>
      </c>
      <c r="H390" s="38">
        <v>50.93</v>
      </c>
      <c r="I390" s="38">
        <v>25</v>
      </c>
      <c r="J390" s="38">
        <v>62.04</v>
      </c>
    </row>
    <row r="391" spans="2:10" x14ac:dyDescent="0.25">
      <c r="B391" s="37">
        <v>44219</v>
      </c>
      <c r="C391" s="38">
        <v>55.09</v>
      </c>
      <c r="D391" s="38">
        <v>22.22</v>
      </c>
      <c r="E391" s="38">
        <v>49.54</v>
      </c>
      <c r="F391" s="38">
        <v>63.89</v>
      </c>
      <c r="G391" s="38">
        <v>71.760000000000005</v>
      </c>
      <c r="H391" s="38">
        <v>50.93</v>
      </c>
      <c r="I391" s="38">
        <v>25</v>
      </c>
      <c r="J391" s="38">
        <v>58.33</v>
      </c>
    </row>
    <row r="392" spans="2:10" x14ac:dyDescent="0.25">
      <c r="B392" s="37">
        <v>44220</v>
      </c>
      <c r="C392" s="38">
        <v>55.09</v>
      </c>
      <c r="D392" s="38">
        <v>22.22</v>
      </c>
      <c r="E392" s="38">
        <v>49.54</v>
      </c>
      <c r="F392" s="38">
        <v>63.89</v>
      </c>
      <c r="G392" s="38">
        <v>71.760000000000005</v>
      </c>
      <c r="H392" s="38">
        <v>50.93</v>
      </c>
      <c r="I392" s="38">
        <v>25</v>
      </c>
      <c r="J392" s="38">
        <v>58.33</v>
      </c>
    </row>
    <row r="393" spans="2:10" x14ac:dyDescent="0.25">
      <c r="B393" s="37">
        <v>44221</v>
      </c>
      <c r="C393" s="38">
        <v>55.09</v>
      </c>
      <c r="D393" s="38">
        <v>22.22</v>
      </c>
      <c r="E393" s="38">
        <v>49.54</v>
      </c>
      <c r="F393" s="38">
        <v>63.89</v>
      </c>
      <c r="G393" s="38">
        <v>71.760000000000005</v>
      </c>
      <c r="H393" s="38">
        <v>50.93</v>
      </c>
      <c r="I393" s="38">
        <v>25</v>
      </c>
      <c r="J393" s="38">
        <v>52.78</v>
      </c>
    </row>
    <row r="394" spans="2:10" x14ac:dyDescent="0.25">
      <c r="B394" s="37">
        <v>44222</v>
      </c>
      <c r="C394" s="38">
        <v>55.09</v>
      </c>
      <c r="D394" s="38">
        <v>22.22</v>
      </c>
      <c r="E394" s="38">
        <v>49.54</v>
      </c>
      <c r="F394" s="38">
        <v>63.89</v>
      </c>
      <c r="G394" s="38">
        <v>71.760000000000005</v>
      </c>
      <c r="H394" s="38">
        <v>50.93</v>
      </c>
      <c r="I394" s="38">
        <v>25</v>
      </c>
      <c r="J394" s="38">
        <v>52.78</v>
      </c>
    </row>
    <row r="395" spans="2:10" x14ac:dyDescent="0.25">
      <c r="B395" s="37">
        <v>44223</v>
      </c>
      <c r="C395" s="38">
        <v>55.09</v>
      </c>
      <c r="D395" s="38">
        <v>22.22</v>
      </c>
      <c r="E395" s="38">
        <v>49.54</v>
      </c>
      <c r="F395" s="38">
        <v>63.89</v>
      </c>
      <c r="G395" s="38">
        <v>71.760000000000005</v>
      </c>
      <c r="H395" s="38">
        <v>50.93</v>
      </c>
      <c r="I395" s="38">
        <v>25</v>
      </c>
      <c r="J395" s="38">
        <v>52.78</v>
      </c>
    </row>
    <row r="396" spans="2:10" x14ac:dyDescent="0.25">
      <c r="B396" s="37">
        <v>44224</v>
      </c>
      <c r="C396" s="38">
        <v>55.09</v>
      </c>
      <c r="D396" s="38">
        <v>22.22</v>
      </c>
      <c r="E396" s="38">
        <v>49.54</v>
      </c>
      <c r="F396" s="38">
        <v>63.89</v>
      </c>
      <c r="G396" s="38">
        <v>71.760000000000005</v>
      </c>
      <c r="H396" s="38">
        <v>50.93</v>
      </c>
      <c r="I396" s="38">
        <v>25</v>
      </c>
      <c r="J396" s="38">
        <v>52.78</v>
      </c>
    </row>
    <row r="397" spans="2:10" x14ac:dyDescent="0.25">
      <c r="B397" s="37">
        <v>44225</v>
      </c>
      <c r="C397" s="38">
        <v>55.09</v>
      </c>
      <c r="D397" s="38">
        <v>22.22</v>
      </c>
      <c r="E397" s="38">
        <v>49.54</v>
      </c>
      <c r="F397" s="38">
        <v>63.89</v>
      </c>
      <c r="G397" s="38">
        <v>71.760000000000005</v>
      </c>
      <c r="H397" s="38">
        <v>50.93</v>
      </c>
      <c r="I397" s="38">
        <v>25</v>
      </c>
      <c r="J397" s="38">
        <v>52.78</v>
      </c>
    </row>
    <row r="398" spans="2:10" x14ac:dyDescent="0.25">
      <c r="B398" s="37">
        <v>44226</v>
      </c>
      <c r="C398" s="38">
        <v>55.09</v>
      </c>
      <c r="D398" s="38">
        <v>22.22</v>
      </c>
      <c r="E398" s="38">
        <v>49.54</v>
      </c>
      <c r="F398" s="38">
        <v>63.89</v>
      </c>
      <c r="G398" s="38">
        <v>71.760000000000005</v>
      </c>
      <c r="H398" s="38">
        <v>50.93</v>
      </c>
      <c r="I398" s="38">
        <v>25</v>
      </c>
      <c r="J398" s="38">
        <v>52.78</v>
      </c>
    </row>
    <row r="399" spans="2:10" x14ac:dyDescent="0.25">
      <c r="B399" s="37">
        <v>44227</v>
      </c>
      <c r="C399" s="38">
        <v>70.83</v>
      </c>
      <c r="D399" s="38">
        <v>22.22</v>
      </c>
      <c r="E399" s="38">
        <v>49.54</v>
      </c>
      <c r="F399" s="38">
        <v>63.89</v>
      </c>
      <c r="G399" s="38">
        <v>71.760000000000005</v>
      </c>
      <c r="H399" s="38">
        <v>50.93</v>
      </c>
      <c r="I399" s="38">
        <v>25</v>
      </c>
      <c r="J399" s="38">
        <v>52.78</v>
      </c>
    </row>
    <row r="400" spans="2:10" x14ac:dyDescent="0.25">
      <c r="B400" s="37">
        <v>44228</v>
      </c>
      <c r="C400" s="38">
        <v>78.239999999999995</v>
      </c>
      <c r="D400" s="38">
        <v>22.22</v>
      </c>
      <c r="E400" s="38">
        <v>49.54</v>
      </c>
      <c r="F400" s="38">
        <v>63.89</v>
      </c>
      <c r="G400" s="38">
        <v>71.760000000000005</v>
      </c>
      <c r="H400" s="38">
        <v>50.93</v>
      </c>
      <c r="I400" s="38">
        <v>25</v>
      </c>
      <c r="J400" s="38">
        <v>52.78</v>
      </c>
    </row>
    <row r="401" spans="2:10" x14ac:dyDescent="0.25">
      <c r="B401" s="37">
        <v>44229</v>
      </c>
      <c r="C401" s="38">
        <v>78.239999999999995</v>
      </c>
      <c r="D401" s="38">
        <v>22.22</v>
      </c>
      <c r="E401" s="38">
        <v>49.54</v>
      </c>
      <c r="F401" s="38">
        <v>63.89</v>
      </c>
      <c r="G401" s="38">
        <v>71.760000000000005</v>
      </c>
      <c r="H401" s="38">
        <v>50.93</v>
      </c>
      <c r="I401" s="38">
        <v>25</v>
      </c>
      <c r="J401" s="38">
        <v>44.44</v>
      </c>
    </row>
    <row r="402" spans="2:10" x14ac:dyDescent="0.25">
      <c r="B402" s="37">
        <v>44230</v>
      </c>
      <c r="C402" s="38">
        <v>78.239999999999995</v>
      </c>
      <c r="D402" s="38">
        <v>22.22</v>
      </c>
      <c r="E402" s="38">
        <v>49.54</v>
      </c>
      <c r="F402" s="38">
        <v>63.89</v>
      </c>
      <c r="G402" s="38">
        <v>68.06</v>
      </c>
      <c r="H402" s="38">
        <v>50.93</v>
      </c>
      <c r="I402" s="38">
        <v>25</v>
      </c>
      <c r="J402" s="38">
        <v>44.44</v>
      </c>
    </row>
    <row r="403" spans="2:10" x14ac:dyDescent="0.25">
      <c r="B403" s="37">
        <v>44231</v>
      </c>
      <c r="C403" s="38">
        <v>78.239999999999995</v>
      </c>
      <c r="D403" s="38">
        <v>22.22</v>
      </c>
      <c r="E403" s="38">
        <v>49.54</v>
      </c>
      <c r="F403" s="38">
        <v>63.89</v>
      </c>
      <c r="G403" s="38">
        <v>68.06</v>
      </c>
      <c r="H403" s="38">
        <v>50.93</v>
      </c>
      <c r="I403" s="38">
        <v>25</v>
      </c>
      <c r="J403" s="38">
        <v>44.44</v>
      </c>
    </row>
    <row r="404" spans="2:10" x14ac:dyDescent="0.25">
      <c r="B404" s="37">
        <v>44232</v>
      </c>
      <c r="C404" s="38">
        <v>63.43</v>
      </c>
      <c r="D404" s="38">
        <v>22.22</v>
      </c>
      <c r="E404" s="38">
        <v>49.54</v>
      </c>
      <c r="F404" s="38">
        <v>63.89</v>
      </c>
      <c r="G404" s="38">
        <v>68.06</v>
      </c>
      <c r="H404" s="38">
        <v>50.93</v>
      </c>
      <c r="I404" s="38">
        <v>25</v>
      </c>
      <c r="J404" s="38">
        <v>40.74</v>
      </c>
    </row>
    <row r="405" spans="2:10" x14ac:dyDescent="0.25">
      <c r="B405" s="37">
        <v>44233</v>
      </c>
      <c r="C405" s="38">
        <v>63.43</v>
      </c>
      <c r="D405" s="38">
        <v>22.22</v>
      </c>
      <c r="E405" s="38">
        <v>49.54</v>
      </c>
      <c r="F405" s="38">
        <v>63.89</v>
      </c>
      <c r="G405" s="38">
        <v>68.06</v>
      </c>
      <c r="H405" s="38">
        <v>50.93</v>
      </c>
      <c r="I405" s="38">
        <v>25</v>
      </c>
      <c r="J405" s="38">
        <v>40.74</v>
      </c>
    </row>
    <row r="406" spans="2:10" x14ac:dyDescent="0.25">
      <c r="B406" s="37">
        <v>44234</v>
      </c>
      <c r="C406" s="38">
        <v>63.43</v>
      </c>
      <c r="D406" s="38">
        <v>22.22</v>
      </c>
      <c r="E406" s="38">
        <v>49.54</v>
      </c>
      <c r="F406" s="38">
        <v>63.89</v>
      </c>
      <c r="G406" s="38">
        <v>68.06</v>
      </c>
      <c r="H406" s="38">
        <v>50.93</v>
      </c>
      <c r="I406" s="38">
        <v>25</v>
      </c>
      <c r="J406" s="38">
        <v>40.74</v>
      </c>
    </row>
    <row r="407" spans="2:10" x14ac:dyDescent="0.25">
      <c r="B407" s="37">
        <v>44235</v>
      </c>
      <c r="C407" s="38">
        <v>56.02</v>
      </c>
      <c r="D407" s="38">
        <v>22.22</v>
      </c>
      <c r="E407" s="38">
        <v>49.54</v>
      </c>
      <c r="F407" s="38">
        <v>63.89</v>
      </c>
      <c r="G407" s="38">
        <v>68.06</v>
      </c>
      <c r="H407" s="38">
        <v>50.93</v>
      </c>
      <c r="I407" s="38">
        <v>25</v>
      </c>
      <c r="J407" s="38">
        <v>40.74</v>
      </c>
    </row>
    <row r="408" spans="2:10" x14ac:dyDescent="0.25">
      <c r="B408" s="37">
        <v>44236</v>
      </c>
      <c r="C408" s="38">
        <v>56.02</v>
      </c>
      <c r="D408" s="38">
        <v>22.22</v>
      </c>
      <c r="E408" s="38">
        <v>49.54</v>
      </c>
      <c r="F408" s="38">
        <v>63.89</v>
      </c>
      <c r="G408" s="38">
        <v>68.06</v>
      </c>
      <c r="H408" s="38">
        <v>50.93</v>
      </c>
      <c r="I408" s="38">
        <v>25</v>
      </c>
      <c r="J408" s="38">
        <v>40.74</v>
      </c>
    </row>
    <row r="409" spans="2:10" x14ac:dyDescent="0.25">
      <c r="B409" s="37">
        <v>44237</v>
      </c>
      <c r="C409" s="38">
        <v>56.02</v>
      </c>
      <c r="D409" s="38">
        <v>22.22</v>
      </c>
      <c r="E409" s="38">
        <v>49.54</v>
      </c>
      <c r="F409" s="38">
        <v>63.89</v>
      </c>
      <c r="G409" s="38">
        <v>68.06</v>
      </c>
      <c r="H409" s="38">
        <v>50.93</v>
      </c>
      <c r="I409" s="38">
        <v>25</v>
      </c>
      <c r="J409" s="38">
        <v>40.74</v>
      </c>
    </row>
    <row r="410" spans="2:10" x14ac:dyDescent="0.25">
      <c r="B410" s="37">
        <v>44238</v>
      </c>
      <c r="C410" s="38">
        <v>56.02</v>
      </c>
      <c r="D410" s="38">
        <v>22.22</v>
      </c>
      <c r="E410" s="38">
        <v>49.54</v>
      </c>
      <c r="F410" s="38">
        <v>63.89</v>
      </c>
      <c r="G410" s="38">
        <v>68.06</v>
      </c>
      <c r="H410" s="38">
        <v>50.93</v>
      </c>
      <c r="I410" s="38">
        <v>25</v>
      </c>
      <c r="J410" s="38">
        <v>52.78</v>
      </c>
    </row>
    <row r="411" spans="2:10" x14ac:dyDescent="0.25">
      <c r="B411" s="37">
        <v>44239</v>
      </c>
      <c r="C411" s="38">
        <v>70.83</v>
      </c>
      <c r="D411" s="38">
        <v>22.22</v>
      </c>
      <c r="E411" s="38">
        <v>49.54</v>
      </c>
      <c r="F411" s="38">
        <v>63.89</v>
      </c>
      <c r="G411" s="38">
        <v>68.06</v>
      </c>
      <c r="H411" s="38">
        <v>50.93</v>
      </c>
      <c r="I411" s="38">
        <v>25</v>
      </c>
      <c r="J411" s="38">
        <v>52.78</v>
      </c>
    </row>
    <row r="412" spans="2:10" x14ac:dyDescent="0.25">
      <c r="B412" s="37">
        <v>44240</v>
      </c>
      <c r="C412" s="38">
        <v>70.83</v>
      </c>
      <c r="D412" s="38">
        <v>22.22</v>
      </c>
      <c r="E412" s="38">
        <v>49.54</v>
      </c>
      <c r="F412" s="38">
        <v>63.89</v>
      </c>
      <c r="G412" s="38">
        <v>68.06</v>
      </c>
      <c r="H412" s="38">
        <v>50.93</v>
      </c>
      <c r="I412" s="38">
        <v>25</v>
      </c>
      <c r="J412" s="38">
        <v>52.78</v>
      </c>
    </row>
    <row r="413" spans="2:10" x14ac:dyDescent="0.25">
      <c r="B413" s="37">
        <v>44241</v>
      </c>
      <c r="C413" s="38">
        <v>70.83</v>
      </c>
      <c r="D413" s="38">
        <v>22.22</v>
      </c>
      <c r="E413" s="38">
        <v>49.54</v>
      </c>
      <c r="F413" s="38">
        <v>63.89</v>
      </c>
      <c r="G413" s="38">
        <v>68.06</v>
      </c>
      <c r="H413" s="38">
        <v>50.93</v>
      </c>
      <c r="I413" s="38">
        <v>25</v>
      </c>
      <c r="J413" s="38">
        <v>52.78</v>
      </c>
    </row>
    <row r="414" spans="2:10" x14ac:dyDescent="0.25">
      <c r="B414" s="37">
        <v>44242</v>
      </c>
      <c r="C414" s="38">
        <v>78.239999999999995</v>
      </c>
      <c r="D414" s="38">
        <v>62.5</v>
      </c>
      <c r="E414" s="38">
        <v>49.54</v>
      </c>
      <c r="F414" s="38">
        <v>63.89</v>
      </c>
      <c r="G414" s="38">
        <v>68.06</v>
      </c>
      <c r="H414" s="38">
        <v>50.93</v>
      </c>
      <c r="I414" s="38">
        <v>25</v>
      </c>
      <c r="J414" s="38">
        <v>52.78</v>
      </c>
    </row>
    <row r="415" spans="2:10" x14ac:dyDescent="0.25">
      <c r="B415" s="37">
        <v>44243</v>
      </c>
      <c r="C415" s="38">
        <v>75.459999999999994</v>
      </c>
      <c r="D415" s="38">
        <v>62.5</v>
      </c>
      <c r="E415" s="38">
        <v>49.54</v>
      </c>
      <c r="F415" s="38">
        <v>63.89</v>
      </c>
      <c r="G415" s="38">
        <v>68.06</v>
      </c>
      <c r="H415" s="38">
        <v>50.93</v>
      </c>
      <c r="I415" s="38">
        <v>25</v>
      </c>
      <c r="J415" s="38">
        <v>52.78</v>
      </c>
    </row>
    <row r="416" spans="2:10" x14ac:dyDescent="0.25">
      <c r="B416" s="37">
        <v>44244</v>
      </c>
      <c r="C416" s="38">
        <v>75.459999999999994</v>
      </c>
      <c r="D416" s="38">
        <v>62.5</v>
      </c>
      <c r="E416" s="38">
        <v>49.54</v>
      </c>
      <c r="F416" s="38">
        <v>63.89</v>
      </c>
      <c r="G416" s="38">
        <v>68.06</v>
      </c>
      <c r="H416" s="38">
        <v>50.93</v>
      </c>
      <c r="I416" s="38">
        <v>25</v>
      </c>
      <c r="J416" s="38">
        <v>52.78</v>
      </c>
    </row>
    <row r="417" spans="2:10" x14ac:dyDescent="0.25">
      <c r="B417" s="37">
        <v>44245</v>
      </c>
      <c r="C417" s="38">
        <v>53.24</v>
      </c>
      <c r="D417" s="38">
        <v>39.35</v>
      </c>
      <c r="E417" s="38">
        <v>49.54</v>
      </c>
      <c r="F417" s="38">
        <v>63.89</v>
      </c>
      <c r="G417" s="38">
        <v>68.06</v>
      </c>
      <c r="H417" s="38">
        <v>50.93</v>
      </c>
      <c r="I417" s="38">
        <v>25</v>
      </c>
      <c r="J417" s="38">
        <v>52.78</v>
      </c>
    </row>
    <row r="418" spans="2:10" x14ac:dyDescent="0.25">
      <c r="B418" s="37">
        <v>44246</v>
      </c>
      <c r="C418" s="38">
        <v>53.24</v>
      </c>
      <c r="D418" s="38">
        <v>39.35</v>
      </c>
      <c r="E418" s="38">
        <v>49.54</v>
      </c>
      <c r="F418" s="38">
        <v>63.89</v>
      </c>
      <c r="G418" s="38">
        <v>68.06</v>
      </c>
      <c r="H418" s="38">
        <v>50.93</v>
      </c>
      <c r="I418" s="38">
        <v>25</v>
      </c>
      <c r="J418" s="38">
        <v>52.78</v>
      </c>
    </row>
    <row r="419" spans="2:10" x14ac:dyDescent="0.25">
      <c r="B419" s="37">
        <v>44247</v>
      </c>
      <c r="C419" s="38">
        <v>53.24</v>
      </c>
      <c r="D419" s="38">
        <v>39.35</v>
      </c>
      <c r="E419" s="38">
        <v>49.54</v>
      </c>
      <c r="F419" s="38">
        <v>63.89</v>
      </c>
      <c r="G419" s="38">
        <v>68.06</v>
      </c>
      <c r="H419" s="38">
        <v>50.93</v>
      </c>
      <c r="I419" s="38">
        <v>25</v>
      </c>
      <c r="J419" s="38">
        <v>52.78</v>
      </c>
    </row>
    <row r="420" spans="2:10" x14ac:dyDescent="0.25">
      <c r="B420" s="37">
        <v>44248</v>
      </c>
      <c r="C420" s="38">
        <v>53.24</v>
      </c>
      <c r="D420" s="38">
        <v>39.35</v>
      </c>
      <c r="E420" s="38">
        <v>49.54</v>
      </c>
      <c r="F420" s="38">
        <v>63.89</v>
      </c>
      <c r="G420" s="38">
        <v>68.06</v>
      </c>
      <c r="H420" s="38">
        <v>50.93</v>
      </c>
      <c r="I420" s="38">
        <v>25</v>
      </c>
      <c r="J420" s="38">
        <v>52.78</v>
      </c>
    </row>
    <row r="421" spans="2:10" x14ac:dyDescent="0.25">
      <c r="B421" s="37">
        <v>44249</v>
      </c>
      <c r="C421" s="38">
        <v>53.24</v>
      </c>
      <c r="D421" s="38">
        <v>39.35</v>
      </c>
      <c r="E421" s="38">
        <v>49.54</v>
      </c>
      <c r="F421" s="38">
        <v>63.89</v>
      </c>
      <c r="G421" s="38">
        <v>68.06</v>
      </c>
      <c r="H421" s="38">
        <v>50.93</v>
      </c>
      <c r="I421" s="38">
        <v>25</v>
      </c>
      <c r="J421" s="38">
        <v>52.78</v>
      </c>
    </row>
    <row r="422" spans="2:10" x14ac:dyDescent="0.25">
      <c r="B422" s="37">
        <v>44250</v>
      </c>
      <c r="C422" s="38">
        <v>53.24</v>
      </c>
      <c r="D422" s="38">
        <v>22.22</v>
      </c>
      <c r="E422" s="38">
        <v>49.54</v>
      </c>
      <c r="F422" s="38">
        <v>63.89</v>
      </c>
      <c r="G422" s="38">
        <v>68.06</v>
      </c>
      <c r="H422" s="38">
        <v>50.93</v>
      </c>
      <c r="I422" s="38">
        <v>25</v>
      </c>
      <c r="J422" s="38">
        <v>52.78</v>
      </c>
    </row>
    <row r="423" spans="2:10" x14ac:dyDescent="0.25">
      <c r="B423" s="37">
        <v>44251</v>
      </c>
      <c r="C423" s="38">
        <v>53.24</v>
      </c>
      <c r="D423" s="38">
        <v>22.22</v>
      </c>
      <c r="E423" s="38">
        <v>49.54</v>
      </c>
      <c r="F423" s="38">
        <v>63.89</v>
      </c>
      <c r="G423" s="38">
        <v>68.06</v>
      </c>
      <c r="H423" s="38">
        <v>50.93</v>
      </c>
      <c r="I423" s="38">
        <v>25</v>
      </c>
      <c r="J423" s="38">
        <v>52.78</v>
      </c>
    </row>
    <row r="424" spans="2:10" x14ac:dyDescent="0.25">
      <c r="B424" s="37">
        <v>44252</v>
      </c>
      <c r="C424" s="38">
        <v>53.24</v>
      </c>
      <c r="D424" s="38">
        <v>22.22</v>
      </c>
      <c r="E424" s="38">
        <v>49.54</v>
      </c>
      <c r="F424" s="38">
        <v>63.89</v>
      </c>
      <c r="G424" s="38">
        <v>68.06</v>
      </c>
      <c r="H424" s="38">
        <v>50.93</v>
      </c>
      <c r="I424" s="38">
        <v>25</v>
      </c>
      <c r="J424" s="38">
        <v>52.78</v>
      </c>
    </row>
    <row r="425" spans="2:10" x14ac:dyDescent="0.25">
      <c r="B425" s="37">
        <v>44253</v>
      </c>
      <c r="C425" s="38">
        <v>53.24</v>
      </c>
      <c r="D425" s="38">
        <v>22.22</v>
      </c>
      <c r="E425" s="38">
        <v>49.54</v>
      </c>
      <c r="F425" s="38">
        <v>63.89</v>
      </c>
      <c r="G425" s="38">
        <v>68.06</v>
      </c>
      <c r="H425" s="38">
        <v>50.93</v>
      </c>
      <c r="I425" s="38">
        <v>25</v>
      </c>
      <c r="J425" s="38">
        <v>52.78</v>
      </c>
    </row>
    <row r="426" spans="2:10" x14ac:dyDescent="0.25">
      <c r="B426" s="37">
        <v>44254</v>
      </c>
      <c r="C426" s="38">
        <v>50.46</v>
      </c>
      <c r="D426" s="38">
        <v>22.22</v>
      </c>
      <c r="E426" s="38">
        <v>50.93</v>
      </c>
      <c r="F426" s="38">
        <v>63.89</v>
      </c>
      <c r="G426" s="38">
        <v>68.06</v>
      </c>
      <c r="H426" s="38">
        <v>50.93</v>
      </c>
      <c r="I426" s="38">
        <v>25</v>
      </c>
      <c r="J426" s="38">
        <v>52.78</v>
      </c>
    </row>
    <row r="427" spans="2:10" x14ac:dyDescent="0.25">
      <c r="B427" s="37">
        <v>44255</v>
      </c>
      <c r="C427" s="38">
        <v>50.46</v>
      </c>
      <c r="D427" s="38">
        <v>62.5</v>
      </c>
      <c r="E427" s="38">
        <v>50.93</v>
      </c>
      <c r="F427" s="38">
        <v>63.89</v>
      </c>
      <c r="G427" s="38">
        <v>68.06</v>
      </c>
      <c r="H427" s="38">
        <v>50.93</v>
      </c>
      <c r="I427" s="38">
        <v>25</v>
      </c>
      <c r="J427" s="38">
        <v>52.78</v>
      </c>
    </row>
    <row r="428" spans="2:10" x14ac:dyDescent="0.25">
      <c r="B428" s="37">
        <v>44256</v>
      </c>
      <c r="C428" s="38">
        <v>50.46</v>
      </c>
      <c r="D428" s="38">
        <v>62.5</v>
      </c>
      <c r="E428" s="38">
        <v>48.15</v>
      </c>
      <c r="F428" s="38">
        <v>58.33</v>
      </c>
      <c r="G428" s="38">
        <v>68.06</v>
      </c>
      <c r="H428" s="38">
        <v>50.93</v>
      </c>
      <c r="I428" s="38">
        <v>25</v>
      </c>
      <c r="J428" s="38">
        <v>52.78</v>
      </c>
    </row>
    <row r="429" spans="2:10" x14ac:dyDescent="0.25">
      <c r="B429" s="37">
        <v>44257</v>
      </c>
      <c r="C429" s="38">
        <v>50.46</v>
      </c>
      <c r="D429" s="38">
        <v>62.5</v>
      </c>
      <c r="E429" s="38">
        <v>48.15</v>
      </c>
      <c r="F429" s="38">
        <v>58.33</v>
      </c>
      <c r="G429" s="38">
        <v>68.06</v>
      </c>
      <c r="H429" s="38">
        <v>50.93</v>
      </c>
      <c r="I429" s="38">
        <v>25</v>
      </c>
      <c r="J429" s="38">
        <v>47.22</v>
      </c>
    </row>
    <row r="430" spans="2:10" x14ac:dyDescent="0.25">
      <c r="B430" s="37">
        <v>44258</v>
      </c>
      <c r="C430" s="38">
        <v>50.46</v>
      </c>
      <c r="D430" s="38">
        <v>62.5</v>
      </c>
      <c r="E430" s="38">
        <v>48.15</v>
      </c>
      <c r="F430" s="38">
        <v>58.33</v>
      </c>
      <c r="G430" s="38">
        <v>68.06</v>
      </c>
      <c r="H430" s="38">
        <v>50.93</v>
      </c>
      <c r="I430" s="38">
        <v>25</v>
      </c>
      <c r="J430" s="38">
        <v>47.22</v>
      </c>
    </row>
    <row r="431" spans="2:10" x14ac:dyDescent="0.25">
      <c r="B431" s="37">
        <v>44259</v>
      </c>
      <c r="C431" s="38">
        <v>50.46</v>
      </c>
      <c r="D431" s="38">
        <v>62.5</v>
      </c>
      <c r="E431" s="38">
        <v>48.15</v>
      </c>
      <c r="F431" s="38">
        <v>58.33</v>
      </c>
      <c r="G431" s="38">
        <v>64.349999999999994</v>
      </c>
      <c r="H431" s="38">
        <v>50.93</v>
      </c>
      <c r="I431" s="38">
        <v>25</v>
      </c>
      <c r="J431" s="38">
        <v>47.22</v>
      </c>
    </row>
    <row r="432" spans="2:10" x14ac:dyDescent="0.25">
      <c r="B432" s="37">
        <v>44260</v>
      </c>
      <c r="C432" s="38">
        <v>50.46</v>
      </c>
      <c r="D432" s="38">
        <v>62.5</v>
      </c>
      <c r="E432" s="38">
        <v>48.15</v>
      </c>
      <c r="F432" s="38">
        <v>58.33</v>
      </c>
      <c r="G432" s="38">
        <v>64.349999999999994</v>
      </c>
      <c r="H432" s="38">
        <v>50.93</v>
      </c>
      <c r="I432" s="38">
        <v>25</v>
      </c>
      <c r="J432" s="38">
        <v>47.22</v>
      </c>
    </row>
    <row r="433" spans="2:10" x14ac:dyDescent="0.25">
      <c r="B433" s="37">
        <v>44261</v>
      </c>
      <c r="C433" s="38">
        <v>50.46</v>
      </c>
      <c r="D433" s="38">
        <v>62.5</v>
      </c>
      <c r="E433" s="38">
        <v>45.37</v>
      </c>
      <c r="F433" s="38">
        <v>58.33</v>
      </c>
      <c r="G433" s="38">
        <v>64.349999999999994</v>
      </c>
      <c r="H433" s="38">
        <v>50.93</v>
      </c>
      <c r="I433" s="38">
        <v>25</v>
      </c>
      <c r="J433" s="38">
        <v>47.22</v>
      </c>
    </row>
    <row r="434" spans="2:10" x14ac:dyDescent="0.25">
      <c r="B434" s="37">
        <v>44262</v>
      </c>
      <c r="C434" s="38">
        <v>50.46</v>
      </c>
      <c r="D434" s="38">
        <v>36.57</v>
      </c>
      <c r="E434" s="38">
        <v>45.37</v>
      </c>
      <c r="F434" s="38">
        <v>58.33</v>
      </c>
      <c r="G434" s="38">
        <v>64.349999999999994</v>
      </c>
      <c r="H434" s="38">
        <v>50.93</v>
      </c>
      <c r="I434" s="38">
        <v>25</v>
      </c>
      <c r="J434" s="38">
        <v>47.22</v>
      </c>
    </row>
    <row r="435" spans="2:10" x14ac:dyDescent="0.25">
      <c r="B435" s="37">
        <v>44263</v>
      </c>
      <c r="C435" s="38">
        <v>50.46</v>
      </c>
      <c r="D435" s="38">
        <v>36.57</v>
      </c>
      <c r="E435" s="38">
        <v>45.37</v>
      </c>
      <c r="F435" s="38">
        <v>58.33</v>
      </c>
      <c r="G435" s="38">
        <v>64.349999999999994</v>
      </c>
      <c r="H435" s="38">
        <v>50.93</v>
      </c>
      <c r="I435" s="38">
        <v>25</v>
      </c>
      <c r="J435" s="38">
        <v>47.22</v>
      </c>
    </row>
    <row r="436" spans="2:10" x14ac:dyDescent="0.25">
      <c r="B436" s="37">
        <v>44264</v>
      </c>
      <c r="C436" s="38">
        <v>50.46</v>
      </c>
      <c r="D436" s="38">
        <v>36.57</v>
      </c>
      <c r="E436" s="38">
        <v>45.37</v>
      </c>
      <c r="F436" s="38">
        <v>58.33</v>
      </c>
      <c r="G436" s="38">
        <v>64.349999999999994</v>
      </c>
      <c r="H436" s="38">
        <v>50.93</v>
      </c>
      <c r="I436" s="38">
        <v>25</v>
      </c>
      <c r="J436" s="38">
        <v>47.22</v>
      </c>
    </row>
    <row r="437" spans="2:10" x14ac:dyDescent="0.25">
      <c r="B437" s="37">
        <v>44265</v>
      </c>
      <c r="C437" s="38">
        <v>50.46</v>
      </c>
      <c r="D437" s="38">
        <v>36.57</v>
      </c>
      <c r="E437" s="38">
        <v>45.37</v>
      </c>
      <c r="F437" s="38">
        <v>58.33</v>
      </c>
      <c r="G437" s="38">
        <v>64.349999999999994</v>
      </c>
      <c r="H437" s="38">
        <v>50.93</v>
      </c>
      <c r="I437" s="38">
        <v>25</v>
      </c>
      <c r="J437" s="38">
        <v>47.22</v>
      </c>
    </row>
    <row r="438" spans="2:10" x14ac:dyDescent="0.25">
      <c r="B438" s="37">
        <v>44266</v>
      </c>
      <c r="C438" s="38">
        <v>50.46</v>
      </c>
      <c r="D438" s="38">
        <v>36.57</v>
      </c>
      <c r="E438" s="38">
        <v>45.37</v>
      </c>
      <c r="F438" s="38">
        <v>58.33</v>
      </c>
      <c r="G438" s="38">
        <v>64.349999999999994</v>
      </c>
      <c r="H438" s="38">
        <v>50.93</v>
      </c>
      <c r="I438" s="38">
        <v>25</v>
      </c>
      <c r="J438" s="38">
        <v>47.22</v>
      </c>
    </row>
    <row r="439" spans="2:10" x14ac:dyDescent="0.25">
      <c r="B439" s="37">
        <v>44267</v>
      </c>
      <c r="C439" s="38">
        <v>50.46</v>
      </c>
      <c r="D439" s="38">
        <v>22.22</v>
      </c>
      <c r="E439" s="38">
        <v>45.37</v>
      </c>
      <c r="F439" s="38">
        <v>58.33</v>
      </c>
      <c r="G439" s="38">
        <v>64.349999999999994</v>
      </c>
      <c r="H439" s="38">
        <v>50.93</v>
      </c>
      <c r="I439" s="38">
        <v>25</v>
      </c>
      <c r="J439" s="38">
        <v>47.22</v>
      </c>
    </row>
    <row r="440" spans="2:10" x14ac:dyDescent="0.25">
      <c r="B440" s="37">
        <v>44268</v>
      </c>
      <c r="C440" s="38">
        <v>50.46</v>
      </c>
      <c r="D440" s="38">
        <v>22.22</v>
      </c>
      <c r="E440" s="38">
        <v>42.59</v>
      </c>
      <c r="F440" s="38">
        <v>58.33</v>
      </c>
      <c r="G440" s="38">
        <v>64.349999999999994</v>
      </c>
      <c r="H440" s="38">
        <v>50.93</v>
      </c>
      <c r="I440" s="38">
        <v>25</v>
      </c>
      <c r="J440" s="38">
        <v>47.22</v>
      </c>
    </row>
    <row r="441" spans="2:10" x14ac:dyDescent="0.25">
      <c r="B441" s="37">
        <v>44269</v>
      </c>
      <c r="C441" s="38">
        <v>50.46</v>
      </c>
      <c r="D441" s="38">
        <v>22.22</v>
      </c>
      <c r="E441" s="38">
        <v>42.59</v>
      </c>
      <c r="F441" s="38">
        <v>58.33</v>
      </c>
      <c r="G441" s="38">
        <v>64.349999999999994</v>
      </c>
      <c r="H441" s="38">
        <v>50.93</v>
      </c>
      <c r="I441" s="38">
        <v>25</v>
      </c>
      <c r="J441" s="38">
        <v>47.22</v>
      </c>
    </row>
    <row r="442" spans="2:10" x14ac:dyDescent="0.25">
      <c r="B442" s="37">
        <v>44270</v>
      </c>
      <c r="C442" s="38">
        <v>44.91</v>
      </c>
      <c r="D442" s="38">
        <v>22.22</v>
      </c>
      <c r="E442" s="38">
        <v>42.59</v>
      </c>
      <c r="F442" s="38">
        <v>58.33</v>
      </c>
      <c r="G442" s="38">
        <v>64.349999999999994</v>
      </c>
      <c r="H442" s="38">
        <v>50.93</v>
      </c>
      <c r="I442" s="38">
        <v>25</v>
      </c>
      <c r="J442" s="38">
        <v>47.22</v>
      </c>
    </row>
    <row r="443" spans="2:10" x14ac:dyDescent="0.25">
      <c r="B443" s="37">
        <v>44271</v>
      </c>
      <c r="C443" s="38">
        <v>44.91</v>
      </c>
      <c r="D443" s="38">
        <v>22.22</v>
      </c>
      <c r="E443" s="38">
        <v>42.59</v>
      </c>
      <c r="F443" s="38">
        <v>58.33</v>
      </c>
      <c r="G443" s="38">
        <v>64.349999999999994</v>
      </c>
      <c r="H443" s="38">
        <v>50.93</v>
      </c>
      <c r="I443" s="38">
        <v>25</v>
      </c>
      <c r="J443" s="38">
        <v>47.22</v>
      </c>
    </row>
    <row r="444" spans="2:10" x14ac:dyDescent="0.25">
      <c r="B444" s="37">
        <v>44272</v>
      </c>
      <c r="C444" s="38">
        <v>44.91</v>
      </c>
      <c r="D444" s="38">
        <v>22.22</v>
      </c>
      <c r="E444" s="38">
        <v>42.59</v>
      </c>
      <c r="F444" s="38">
        <v>58.33</v>
      </c>
      <c r="G444" s="38">
        <v>64.349999999999994</v>
      </c>
      <c r="H444" s="38">
        <v>50.93</v>
      </c>
      <c r="I444" s="38">
        <v>25</v>
      </c>
      <c r="J444" s="38">
        <v>47.22</v>
      </c>
    </row>
    <row r="445" spans="2:10" x14ac:dyDescent="0.25">
      <c r="B445" s="37">
        <v>44273</v>
      </c>
      <c r="C445" s="38">
        <v>44.91</v>
      </c>
      <c r="D445" s="38">
        <v>22.22</v>
      </c>
      <c r="E445" s="38">
        <v>42.59</v>
      </c>
      <c r="F445" s="38">
        <v>58.33</v>
      </c>
      <c r="G445" s="38">
        <v>64.349999999999994</v>
      </c>
      <c r="H445" s="38">
        <v>50.93</v>
      </c>
      <c r="I445" s="38">
        <v>25</v>
      </c>
      <c r="J445" s="38">
        <v>47.22</v>
      </c>
    </row>
    <row r="446" spans="2:10" x14ac:dyDescent="0.25">
      <c r="B446" s="37">
        <v>44274</v>
      </c>
      <c r="C446" s="38">
        <v>44.91</v>
      </c>
      <c r="D446" s="38">
        <v>22.22</v>
      </c>
      <c r="E446" s="38">
        <v>42.59</v>
      </c>
      <c r="F446" s="38">
        <v>58.33</v>
      </c>
      <c r="G446" s="38">
        <v>64.349999999999994</v>
      </c>
      <c r="H446" s="38">
        <v>50.93</v>
      </c>
      <c r="I446" s="38">
        <v>25</v>
      </c>
      <c r="J446" s="38">
        <v>47.22</v>
      </c>
    </row>
    <row r="447" spans="2:10" x14ac:dyDescent="0.25">
      <c r="B447" s="37">
        <v>44275</v>
      </c>
      <c r="C447" s="38">
        <v>44.91</v>
      </c>
      <c r="D447" s="38">
        <v>22.22</v>
      </c>
      <c r="E447" s="38">
        <v>42.59</v>
      </c>
      <c r="F447" s="38">
        <v>58.33</v>
      </c>
      <c r="G447" s="38">
        <v>64.349999999999994</v>
      </c>
      <c r="H447" s="38">
        <v>50.93</v>
      </c>
      <c r="I447" s="38">
        <v>25</v>
      </c>
      <c r="J447" s="38">
        <v>47.22</v>
      </c>
    </row>
    <row r="448" spans="2:10" x14ac:dyDescent="0.25">
      <c r="B448" s="37">
        <v>44276</v>
      </c>
      <c r="C448" s="38">
        <v>44.91</v>
      </c>
      <c r="D448" s="38">
        <v>22.22</v>
      </c>
      <c r="E448" s="38">
        <v>42.59</v>
      </c>
      <c r="F448" s="38">
        <v>58.33</v>
      </c>
      <c r="G448" s="38">
        <v>64.349999999999994</v>
      </c>
      <c r="H448" s="38">
        <v>50.93</v>
      </c>
      <c r="I448" s="38">
        <v>25</v>
      </c>
      <c r="J448" s="38">
        <v>47.22</v>
      </c>
    </row>
    <row r="449" spans="2:10" x14ac:dyDescent="0.25">
      <c r="B449" s="37">
        <v>44277</v>
      </c>
      <c r="C449" s="38">
        <v>44.91</v>
      </c>
      <c r="D449" s="38">
        <v>22.22</v>
      </c>
      <c r="E449" s="38">
        <v>42.59</v>
      </c>
      <c r="F449" s="38">
        <v>58.33</v>
      </c>
      <c r="G449" s="38">
        <v>64.349999999999994</v>
      </c>
      <c r="H449" s="38">
        <v>50.93</v>
      </c>
      <c r="I449" s="38">
        <v>25</v>
      </c>
      <c r="J449" s="38">
        <v>47.22</v>
      </c>
    </row>
    <row r="450" spans="2:10" x14ac:dyDescent="0.25">
      <c r="B450" s="37">
        <v>44278</v>
      </c>
      <c r="C450" s="38">
        <v>44.91</v>
      </c>
      <c r="D450" s="38">
        <v>22.22</v>
      </c>
      <c r="E450" s="38">
        <v>42.59</v>
      </c>
      <c r="F450" s="38">
        <v>58.33</v>
      </c>
      <c r="G450" s="38">
        <v>58.8</v>
      </c>
      <c r="H450" s="38">
        <v>50.93</v>
      </c>
      <c r="I450" s="38">
        <v>25</v>
      </c>
      <c r="J450" s="38">
        <v>47.22</v>
      </c>
    </row>
    <row r="451" spans="2:10" x14ac:dyDescent="0.25">
      <c r="B451" s="37">
        <v>44279</v>
      </c>
      <c r="C451" s="38">
        <v>44.91</v>
      </c>
      <c r="D451" s="38">
        <v>22.22</v>
      </c>
      <c r="E451" s="38">
        <v>42.59</v>
      </c>
      <c r="F451" s="38">
        <v>58.33</v>
      </c>
      <c r="G451" s="38">
        <v>58.8</v>
      </c>
      <c r="H451" s="38">
        <v>50.93</v>
      </c>
      <c r="I451" s="38">
        <v>25</v>
      </c>
      <c r="J451" s="38">
        <v>47.22</v>
      </c>
    </row>
    <row r="452" spans="2:10" x14ac:dyDescent="0.25">
      <c r="B452" s="37">
        <v>44280</v>
      </c>
      <c r="C452" s="38">
        <v>44.91</v>
      </c>
      <c r="D452" s="38">
        <v>22.22</v>
      </c>
      <c r="E452" s="38">
        <v>42.59</v>
      </c>
      <c r="F452" s="38">
        <v>58.33</v>
      </c>
      <c r="G452" s="38">
        <v>58.8</v>
      </c>
      <c r="H452" s="38">
        <v>50.93</v>
      </c>
      <c r="I452" s="38">
        <v>25</v>
      </c>
      <c r="J452" s="38">
        <v>47.22</v>
      </c>
    </row>
    <row r="453" spans="2:10" x14ac:dyDescent="0.25">
      <c r="B453" s="37">
        <v>44281</v>
      </c>
      <c r="C453" s="38">
        <v>50.46</v>
      </c>
      <c r="D453" s="38">
        <v>22.22</v>
      </c>
      <c r="E453" s="38">
        <v>42.59</v>
      </c>
      <c r="F453" s="38">
        <v>58.33</v>
      </c>
      <c r="G453" s="38">
        <v>58.8</v>
      </c>
      <c r="H453" s="38">
        <v>50.93</v>
      </c>
      <c r="I453" s="38">
        <v>25</v>
      </c>
      <c r="J453" s="38">
        <v>47.22</v>
      </c>
    </row>
    <row r="454" spans="2:10" x14ac:dyDescent="0.25">
      <c r="B454" s="37">
        <v>44282</v>
      </c>
      <c r="C454" s="38">
        <v>50.46</v>
      </c>
      <c r="D454" s="38">
        <v>22.22</v>
      </c>
      <c r="E454" s="38">
        <v>42.59</v>
      </c>
      <c r="F454" s="38">
        <v>58.33</v>
      </c>
      <c r="G454" s="38">
        <v>58.8</v>
      </c>
      <c r="H454" s="38">
        <v>50.93</v>
      </c>
      <c r="I454" s="38">
        <v>25</v>
      </c>
      <c r="J454" s="38">
        <v>47.22</v>
      </c>
    </row>
    <row r="455" spans="2:10" x14ac:dyDescent="0.25">
      <c r="B455" s="37">
        <v>44283</v>
      </c>
      <c r="C455" s="38">
        <v>50.46</v>
      </c>
      <c r="D455" s="38">
        <v>22.22</v>
      </c>
      <c r="E455" s="38">
        <v>42.59</v>
      </c>
      <c r="F455" s="38">
        <v>58.33</v>
      </c>
      <c r="G455" s="38">
        <v>58.8</v>
      </c>
      <c r="H455" s="38">
        <v>50.93</v>
      </c>
      <c r="I455" s="38">
        <v>25</v>
      </c>
      <c r="J455" s="38">
        <v>47.22</v>
      </c>
    </row>
    <row r="456" spans="2:10" x14ac:dyDescent="0.25">
      <c r="B456" s="37">
        <v>44284</v>
      </c>
      <c r="C456" s="38">
        <v>75.459999999999994</v>
      </c>
      <c r="D456" s="38">
        <v>22.22</v>
      </c>
      <c r="E456" s="38">
        <v>42.59</v>
      </c>
      <c r="F456" s="38">
        <v>58.33</v>
      </c>
      <c r="G456" s="38">
        <v>56.02</v>
      </c>
      <c r="H456" s="38">
        <v>50.93</v>
      </c>
      <c r="I456" s="38">
        <v>25</v>
      </c>
      <c r="J456" s="38">
        <v>47.22</v>
      </c>
    </row>
    <row r="457" spans="2:10" x14ac:dyDescent="0.25">
      <c r="B457" s="37">
        <v>44285</v>
      </c>
      <c r="C457" s="38">
        <v>75.459999999999994</v>
      </c>
      <c r="D457" s="38">
        <v>22.22</v>
      </c>
      <c r="E457" s="38">
        <v>42.59</v>
      </c>
      <c r="F457" s="38">
        <v>58.33</v>
      </c>
      <c r="G457" s="38">
        <v>56.02</v>
      </c>
      <c r="H457" s="38">
        <v>50.93</v>
      </c>
      <c r="I457" s="38">
        <v>25</v>
      </c>
      <c r="J457" s="38">
        <v>47.22</v>
      </c>
    </row>
    <row r="458" spans="2:10" x14ac:dyDescent="0.25">
      <c r="B458" s="37">
        <v>44286</v>
      </c>
      <c r="C458" s="38">
        <v>75.459999999999994</v>
      </c>
      <c r="D458" s="38">
        <v>22.22</v>
      </c>
      <c r="E458" s="38">
        <v>42.59</v>
      </c>
      <c r="F458" s="38">
        <v>58.33</v>
      </c>
      <c r="G458" s="38">
        <v>56.02</v>
      </c>
      <c r="H458" s="38">
        <v>50.93</v>
      </c>
      <c r="I458" s="38">
        <v>25</v>
      </c>
      <c r="J458" s="38">
        <v>47.22</v>
      </c>
    </row>
    <row r="459" spans="2:10" x14ac:dyDescent="0.25">
      <c r="B459" s="37">
        <v>44287</v>
      </c>
      <c r="C459" s="38">
        <v>46.76</v>
      </c>
      <c r="D459" s="38">
        <v>22.22</v>
      </c>
      <c r="E459" s="38">
        <v>42.59</v>
      </c>
      <c r="F459" s="38">
        <v>58.33</v>
      </c>
      <c r="G459" s="38">
        <v>56.02</v>
      </c>
      <c r="H459" s="38">
        <v>50.93</v>
      </c>
      <c r="I459" s="38">
        <v>25</v>
      </c>
      <c r="J459" s="38">
        <v>47.22</v>
      </c>
    </row>
    <row r="460" spans="2:10" x14ac:dyDescent="0.25">
      <c r="B460" s="37">
        <v>44288</v>
      </c>
      <c r="C460" s="38">
        <v>46.76</v>
      </c>
      <c r="D460" s="38">
        <v>22.22</v>
      </c>
      <c r="E460" s="38">
        <v>42.59</v>
      </c>
      <c r="F460" s="38">
        <v>58.33</v>
      </c>
      <c r="G460" s="38">
        <v>56.02</v>
      </c>
      <c r="H460" s="38">
        <v>50.93</v>
      </c>
      <c r="I460" s="38">
        <v>25</v>
      </c>
      <c r="J460" s="38">
        <v>47.22</v>
      </c>
    </row>
    <row r="461" spans="2:10" x14ac:dyDescent="0.25">
      <c r="B461" s="37">
        <v>44289</v>
      </c>
      <c r="C461" s="38">
        <v>46.76</v>
      </c>
      <c r="D461" s="38">
        <v>22.22</v>
      </c>
      <c r="E461" s="38">
        <v>42.59</v>
      </c>
      <c r="F461" s="38">
        <v>58.33</v>
      </c>
      <c r="G461" s="38">
        <v>56.02</v>
      </c>
      <c r="H461" s="38">
        <v>50.93</v>
      </c>
      <c r="I461" s="38">
        <v>25</v>
      </c>
      <c r="J461" s="38">
        <v>47.22</v>
      </c>
    </row>
    <row r="462" spans="2:10" x14ac:dyDescent="0.25">
      <c r="B462" s="37">
        <v>44290</v>
      </c>
      <c r="C462" s="38">
        <v>46.76</v>
      </c>
      <c r="D462" s="38">
        <v>22.22</v>
      </c>
      <c r="E462" s="38">
        <v>42.59</v>
      </c>
      <c r="F462" s="38">
        <v>58.33</v>
      </c>
      <c r="G462" s="38">
        <v>56.02</v>
      </c>
      <c r="H462" s="38">
        <v>50.93</v>
      </c>
      <c r="I462" s="38">
        <v>25</v>
      </c>
      <c r="J462" s="38">
        <v>47.22</v>
      </c>
    </row>
    <row r="463" spans="2:10" x14ac:dyDescent="0.25">
      <c r="B463" s="37">
        <v>44291</v>
      </c>
      <c r="C463" s="38">
        <v>46.76</v>
      </c>
      <c r="D463" s="38">
        <v>22.22</v>
      </c>
      <c r="E463" s="38">
        <v>42.59</v>
      </c>
      <c r="F463" s="38">
        <v>58.33</v>
      </c>
      <c r="G463" s="38">
        <v>56.02</v>
      </c>
      <c r="H463" s="38">
        <v>50.93</v>
      </c>
      <c r="I463" s="38">
        <v>25</v>
      </c>
      <c r="J463" s="38">
        <v>47.22</v>
      </c>
    </row>
    <row r="464" spans="2:10" x14ac:dyDescent="0.25">
      <c r="B464" s="37">
        <v>44292</v>
      </c>
      <c r="C464" s="38">
        <v>46.76</v>
      </c>
      <c r="D464" s="38">
        <v>22.22</v>
      </c>
      <c r="E464" s="38">
        <v>42.59</v>
      </c>
      <c r="F464" s="38">
        <v>58.33</v>
      </c>
      <c r="G464" s="38">
        <v>56.02</v>
      </c>
      <c r="H464" s="38">
        <v>50.93</v>
      </c>
      <c r="I464" s="38">
        <v>25</v>
      </c>
      <c r="J464" s="38">
        <v>47.22</v>
      </c>
    </row>
    <row r="465" spans="2:10" x14ac:dyDescent="0.25">
      <c r="B465" s="37">
        <v>44293</v>
      </c>
      <c r="C465" s="38">
        <v>46.76</v>
      </c>
      <c r="D465" s="38">
        <v>22.22</v>
      </c>
      <c r="E465" s="38">
        <v>42.59</v>
      </c>
      <c r="F465" s="38">
        <v>58.33</v>
      </c>
      <c r="G465" s="38">
        <v>56.02</v>
      </c>
      <c r="H465" s="38">
        <v>50.93</v>
      </c>
      <c r="I465" s="38">
        <v>25</v>
      </c>
      <c r="J465" s="38">
        <v>47.22</v>
      </c>
    </row>
    <row r="466" spans="2:10" x14ac:dyDescent="0.25">
      <c r="B466" s="37">
        <v>44294</v>
      </c>
      <c r="C466" s="38">
        <v>46.76</v>
      </c>
      <c r="D466" s="38">
        <v>22.22</v>
      </c>
      <c r="E466" s="38">
        <v>42.59</v>
      </c>
      <c r="F466" s="38">
        <v>58.33</v>
      </c>
      <c r="G466" s="38">
        <v>56.02</v>
      </c>
      <c r="H466" s="38">
        <v>50.93</v>
      </c>
      <c r="I466" s="38">
        <v>25</v>
      </c>
      <c r="J466" s="38">
        <v>47.22</v>
      </c>
    </row>
    <row r="467" spans="2:10" x14ac:dyDescent="0.25">
      <c r="B467" s="37">
        <v>44295</v>
      </c>
      <c r="C467" s="38">
        <v>46.76</v>
      </c>
      <c r="D467" s="38">
        <v>22.22</v>
      </c>
      <c r="E467" s="38">
        <v>45.37</v>
      </c>
      <c r="F467" s="38">
        <v>58.33</v>
      </c>
      <c r="G467" s="38">
        <v>56.02</v>
      </c>
      <c r="H467" s="38">
        <v>50.93</v>
      </c>
      <c r="I467" s="38">
        <v>25</v>
      </c>
      <c r="J467" s="38">
        <v>47.22</v>
      </c>
    </row>
    <row r="468" spans="2:10" x14ac:dyDescent="0.25">
      <c r="B468" s="37">
        <v>44296</v>
      </c>
      <c r="C468" s="38">
        <v>46.76</v>
      </c>
      <c r="D468" s="38">
        <v>22.22</v>
      </c>
      <c r="E468" s="38">
        <v>45.37</v>
      </c>
      <c r="F468" s="38">
        <v>58.33</v>
      </c>
      <c r="G468" s="38">
        <v>56.02</v>
      </c>
      <c r="H468" s="38">
        <v>50.93</v>
      </c>
      <c r="I468" s="38">
        <v>25</v>
      </c>
      <c r="J468" s="38">
        <v>47.22</v>
      </c>
    </row>
    <row r="469" spans="2:10" x14ac:dyDescent="0.25">
      <c r="B469" s="37">
        <v>44297</v>
      </c>
      <c r="C469" s="38">
        <v>46.76</v>
      </c>
      <c r="D469" s="38">
        <v>22.22</v>
      </c>
      <c r="E469" s="38">
        <v>45.37</v>
      </c>
      <c r="F469" s="38">
        <v>58.33</v>
      </c>
      <c r="G469" s="38">
        <v>56.02</v>
      </c>
      <c r="H469" s="38">
        <v>50.93</v>
      </c>
      <c r="I469" s="38">
        <v>25</v>
      </c>
      <c r="J469" s="38">
        <v>47.22</v>
      </c>
    </row>
    <row r="470" spans="2:10" x14ac:dyDescent="0.25">
      <c r="B470" s="37">
        <v>44298</v>
      </c>
      <c r="C470" s="38">
        <v>46.76</v>
      </c>
      <c r="D470" s="38">
        <v>22.22</v>
      </c>
      <c r="E470" s="38">
        <v>45.37</v>
      </c>
      <c r="F470" s="38">
        <v>58.33</v>
      </c>
      <c r="G470" s="38">
        <v>56.02</v>
      </c>
      <c r="H470" s="38">
        <v>50.93</v>
      </c>
      <c r="I470" s="38">
        <v>25</v>
      </c>
      <c r="J470" s="38">
        <v>47.22</v>
      </c>
    </row>
    <row r="471" spans="2:10" x14ac:dyDescent="0.25">
      <c r="B471" s="37">
        <v>44299</v>
      </c>
      <c r="C471" s="38">
        <v>46.76</v>
      </c>
      <c r="D471" s="38">
        <v>22.22</v>
      </c>
      <c r="E471" s="38">
        <v>45.37</v>
      </c>
      <c r="F471" s="38">
        <v>58.33</v>
      </c>
      <c r="G471" s="38">
        <v>56.02</v>
      </c>
      <c r="H471" s="38">
        <v>50.93</v>
      </c>
      <c r="I471" s="38">
        <v>25</v>
      </c>
      <c r="J471" s="38">
        <v>47.22</v>
      </c>
    </row>
    <row r="472" spans="2:10" x14ac:dyDescent="0.25">
      <c r="B472" s="37">
        <v>44300</v>
      </c>
      <c r="C472" s="38">
        <v>46.76</v>
      </c>
      <c r="D472" s="38">
        <v>22.22</v>
      </c>
      <c r="E472" s="38">
        <v>45.37</v>
      </c>
      <c r="F472" s="38">
        <v>58.33</v>
      </c>
      <c r="G472" s="38">
        <v>56.02</v>
      </c>
      <c r="H472" s="38">
        <v>50.93</v>
      </c>
      <c r="I472" s="38">
        <v>25</v>
      </c>
      <c r="J472" s="38">
        <v>47.22</v>
      </c>
    </row>
    <row r="473" spans="2:10" x14ac:dyDescent="0.25">
      <c r="B473" s="37">
        <v>44301</v>
      </c>
      <c r="C473" s="38">
        <v>44.91</v>
      </c>
      <c r="D473" s="38">
        <v>22.22</v>
      </c>
      <c r="E473" s="38">
        <v>45.37</v>
      </c>
      <c r="F473" s="38">
        <v>58.33</v>
      </c>
      <c r="G473" s="38">
        <v>56.02</v>
      </c>
      <c r="H473" s="38">
        <v>50.93</v>
      </c>
      <c r="I473" s="38">
        <v>25</v>
      </c>
      <c r="J473" s="38">
        <v>47.22</v>
      </c>
    </row>
    <row r="474" spans="2:10" x14ac:dyDescent="0.25">
      <c r="B474" s="37">
        <v>44302</v>
      </c>
      <c r="C474" s="38">
        <v>44.91</v>
      </c>
      <c r="D474" s="38">
        <v>22.22</v>
      </c>
      <c r="E474" s="38">
        <v>45.37</v>
      </c>
      <c r="F474" s="38">
        <v>58.33</v>
      </c>
      <c r="G474" s="38">
        <v>56.02</v>
      </c>
      <c r="H474" s="38">
        <v>50.93</v>
      </c>
      <c r="I474" s="38">
        <v>25</v>
      </c>
      <c r="J474" s="38">
        <v>47.22</v>
      </c>
    </row>
    <row r="475" spans="2:10" x14ac:dyDescent="0.25">
      <c r="B475" s="37">
        <v>44303</v>
      </c>
      <c r="C475" s="38">
        <v>44.91</v>
      </c>
      <c r="D475" s="38">
        <v>22.22</v>
      </c>
      <c r="E475" s="38">
        <v>45.37</v>
      </c>
      <c r="F475" s="38">
        <v>58.33</v>
      </c>
      <c r="G475" s="38">
        <v>56.02</v>
      </c>
      <c r="H475" s="38">
        <v>50.93</v>
      </c>
      <c r="I475" s="38">
        <v>25</v>
      </c>
      <c r="J475" s="38">
        <v>47.22</v>
      </c>
    </row>
    <row r="476" spans="2:10" x14ac:dyDescent="0.25">
      <c r="B476" s="37">
        <v>44304</v>
      </c>
      <c r="C476" s="38">
        <v>44.91</v>
      </c>
      <c r="D476" s="38">
        <v>22.22</v>
      </c>
      <c r="E476" s="38">
        <v>45.37</v>
      </c>
      <c r="F476" s="38">
        <v>58.33</v>
      </c>
      <c r="G476" s="38">
        <v>56.02</v>
      </c>
      <c r="H476" s="38">
        <v>50.93</v>
      </c>
      <c r="I476" s="38">
        <v>25</v>
      </c>
      <c r="J476" s="38">
        <v>47.22</v>
      </c>
    </row>
    <row r="477" spans="2:10" x14ac:dyDescent="0.25">
      <c r="B477" s="37">
        <v>44305</v>
      </c>
      <c r="C477" s="38">
        <v>39.35</v>
      </c>
      <c r="D477" s="38">
        <v>22.22</v>
      </c>
      <c r="E477" s="38">
        <v>45.37</v>
      </c>
      <c r="F477" s="38">
        <v>58.33</v>
      </c>
      <c r="G477" s="38">
        <v>56.02</v>
      </c>
      <c r="H477" s="38">
        <v>50.93</v>
      </c>
      <c r="I477" s="38">
        <v>25</v>
      </c>
      <c r="J477" s="38">
        <v>56.48</v>
      </c>
    </row>
    <row r="478" spans="2:10" x14ac:dyDescent="0.25">
      <c r="B478" s="37">
        <v>44306</v>
      </c>
      <c r="C478" s="38">
        <v>39.35</v>
      </c>
      <c r="D478" s="38">
        <v>22.22</v>
      </c>
      <c r="E478" s="38">
        <v>45.37</v>
      </c>
      <c r="F478" s="38">
        <v>58.33</v>
      </c>
      <c r="G478" s="38">
        <v>56.02</v>
      </c>
      <c r="H478" s="38">
        <v>50.93</v>
      </c>
      <c r="I478" s="38">
        <v>25</v>
      </c>
      <c r="J478" s="38">
        <v>56.48</v>
      </c>
    </row>
    <row r="479" spans="2:10" x14ac:dyDescent="0.25">
      <c r="B479" s="37">
        <v>44307</v>
      </c>
      <c r="C479" s="38">
        <v>39.35</v>
      </c>
      <c r="D479" s="38">
        <v>22.22</v>
      </c>
      <c r="E479" s="38">
        <v>45.37</v>
      </c>
      <c r="F479" s="38">
        <v>58.33</v>
      </c>
      <c r="G479" s="38">
        <v>56.02</v>
      </c>
      <c r="H479" s="38">
        <v>50.93</v>
      </c>
      <c r="I479" s="38">
        <v>25</v>
      </c>
      <c r="J479" s="38">
        <v>56.48</v>
      </c>
    </row>
    <row r="480" spans="2:10" x14ac:dyDescent="0.25">
      <c r="B480" s="37">
        <v>44308</v>
      </c>
      <c r="C480" s="38">
        <v>39.35</v>
      </c>
      <c r="D480" s="38">
        <v>22.22</v>
      </c>
      <c r="E480" s="38">
        <v>45.37</v>
      </c>
      <c r="F480" s="38">
        <v>58.33</v>
      </c>
      <c r="G480" s="38">
        <v>56.02</v>
      </c>
      <c r="H480" s="38">
        <v>50.93</v>
      </c>
      <c r="I480" s="38">
        <v>25</v>
      </c>
      <c r="J480" s="38">
        <v>56.48</v>
      </c>
    </row>
    <row r="481" spans="2:10" x14ac:dyDescent="0.25">
      <c r="B481" s="37">
        <v>44309</v>
      </c>
      <c r="C481" s="38">
        <v>39.35</v>
      </c>
      <c r="D481" s="38">
        <v>22.22</v>
      </c>
      <c r="E481" s="38">
        <v>45.37</v>
      </c>
      <c r="F481" s="38">
        <v>58.33</v>
      </c>
      <c r="G481" s="38">
        <v>56.02</v>
      </c>
      <c r="H481" s="38">
        <v>50.93</v>
      </c>
      <c r="I481" s="38">
        <v>25</v>
      </c>
      <c r="J481" s="38">
        <v>56.48</v>
      </c>
    </row>
    <row r="482" spans="2:10" x14ac:dyDescent="0.25">
      <c r="B482" s="37">
        <v>44310</v>
      </c>
      <c r="C482" s="38">
        <v>75.459999999999994</v>
      </c>
      <c r="D482" s="38">
        <v>22.22</v>
      </c>
      <c r="E482" s="38">
        <v>45.37</v>
      </c>
      <c r="F482" s="38">
        <v>58.33</v>
      </c>
      <c r="G482" s="38">
        <v>56.02</v>
      </c>
      <c r="H482" s="38">
        <v>50.93</v>
      </c>
      <c r="I482" s="38">
        <v>25</v>
      </c>
      <c r="J482" s="38">
        <v>56.48</v>
      </c>
    </row>
    <row r="483" spans="2:10" x14ac:dyDescent="0.25">
      <c r="B483" s="37">
        <v>44311</v>
      </c>
      <c r="C483" s="38">
        <v>75.459999999999994</v>
      </c>
      <c r="D483" s="38">
        <v>22.22</v>
      </c>
      <c r="E483" s="38">
        <v>49.07</v>
      </c>
      <c r="F483" s="38">
        <v>58.33</v>
      </c>
      <c r="G483" s="38">
        <v>56.02</v>
      </c>
      <c r="H483" s="38">
        <v>50.93</v>
      </c>
      <c r="I483" s="38">
        <v>25</v>
      </c>
      <c r="J483" s="38">
        <v>56.48</v>
      </c>
    </row>
    <row r="484" spans="2:10" x14ac:dyDescent="0.25">
      <c r="B484" s="37">
        <v>44312</v>
      </c>
      <c r="C484" s="38">
        <v>75.459999999999994</v>
      </c>
      <c r="D484" s="38">
        <v>22.22</v>
      </c>
      <c r="E484" s="38">
        <v>49.07</v>
      </c>
      <c r="F484" s="38">
        <v>58.33</v>
      </c>
      <c r="G484" s="38">
        <v>56.02</v>
      </c>
      <c r="H484" s="38">
        <v>50.93</v>
      </c>
      <c r="I484" s="38">
        <v>25</v>
      </c>
      <c r="J484" s="38">
        <v>56.48</v>
      </c>
    </row>
    <row r="485" spans="2:10" x14ac:dyDescent="0.25">
      <c r="B485" s="37">
        <v>44313</v>
      </c>
      <c r="C485" s="38">
        <v>54.17</v>
      </c>
      <c r="D485" s="38">
        <v>22.22</v>
      </c>
      <c r="E485" s="38">
        <v>49.07</v>
      </c>
      <c r="F485" s="38">
        <v>58.33</v>
      </c>
      <c r="G485" s="38">
        <v>56.02</v>
      </c>
      <c r="H485" s="38">
        <v>50.93</v>
      </c>
      <c r="I485" s="38">
        <v>25</v>
      </c>
      <c r="J485" s="38">
        <v>56.48</v>
      </c>
    </row>
    <row r="486" spans="2:10" x14ac:dyDescent="0.25">
      <c r="B486" s="37">
        <v>44314</v>
      </c>
      <c r="C486" s="38">
        <v>54.17</v>
      </c>
      <c r="D486" s="38">
        <v>22.22</v>
      </c>
      <c r="E486" s="38">
        <v>49.07</v>
      </c>
      <c r="F486" s="38">
        <v>58.33</v>
      </c>
      <c r="G486" s="38">
        <v>56.02</v>
      </c>
      <c r="H486" s="38">
        <v>50.93</v>
      </c>
      <c r="I486" s="38">
        <v>25</v>
      </c>
      <c r="J486" s="38">
        <v>59.26</v>
      </c>
    </row>
    <row r="487" spans="2:10" x14ac:dyDescent="0.25">
      <c r="B487" s="37">
        <v>44315</v>
      </c>
      <c r="C487" s="38">
        <v>54.17</v>
      </c>
      <c r="D487" s="38">
        <v>22.22</v>
      </c>
      <c r="E487" s="38">
        <v>49.07</v>
      </c>
      <c r="F487" s="38">
        <v>58.33</v>
      </c>
      <c r="G487" s="38">
        <v>56.02</v>
      </c>
      <c r="H487" s="38">
        <v>50.93</v>
      </c>
      <c r="I487" s="38">
        <v>25</v>
      </c>
      <c r="J487" s="38">
        <v>59.26</v>
      </c>
    </row>
    <row r="488" spans="2:10" x14ac:dyDescent="0.25">
      <c r="B488" s="37">
        <v>44316</v>
      </c>
      <c r="C488" s="38">
        <v>54.17</v>
      </c>
      <c r="D488" s="38">
        <v>22.22</v>
      </c>
      <c r="E488" s="38">
        <v>49.07</v>
      </c>
      <c r="F488" s="38">
        <v>58.33</v>
      </c>
      <c r="G488" s="38">
        <v>56.02</v>
      </c>
      <c r="H488" s="38">
        <v>50.93</v>
      </c>
      <c r="I488" s="38">
        <v>25</v>
      </c>
      <c r="J488" s="38">
        <v>59.26</v>
      </c>
    </row>
    <row r="489" spans="2:10" x14ac:dyDescent="0.25">
      <c r="B489" s="37">
        <v>44317</v>
      </c>
      <c r="C489" s="38">
        <v>44.91</v>
      </c>
      <c r="D489" s="38">
        <v>22.22</v>
      </c>
      <c r="E489" s="38">
        <v>49.07</v>
      </c>
      <c r="F489" s="38">
        <v>58.33</v>
      </c>
      <c r="G489" s="38">
        <v>56.02</v>
      </c>
      <c r="H489" s="38">
        <v>50.93</v>
      </c>
      <c r="I489" s="38">
        <v>25</v>
      </c>
      <c r="J489" s="38">
        <v>59.26</v>
      </c>
    </row>
    <row r="490" spans="2:10" x14ac:dyDescent="0.25">
      <c r="B490" s="37">
        <v>44318</v>
      </c>
      <c r="C490" s="38">
        <v>48.61</v>
      </c>
      <c r="D490" s="38">
        <v>22.22</v>
      </c>
      <c r="E490" s="38">
        <v>49.07</v>
      </c>
      <c r="F490" s="38">
        <v>58.33</v>
      </c>
      <c r="G490" s="38">
        <v>56.02</v>
      </c>
      <c r="H490" s="38">
        <v>50.93</v>
      </c>
      <c r="I490" s="38">
        <v>25</v>
      </c>
      <c r="J490" s="38">
        <v>59.26</v>
      </c>
    </row>
    <row r="491" spans="2:10" x14ac:dyDescent="0.25">
      <c r="B491" s="37">
        <v>44319</v>
      </c>
      <c r="C491" s="38">
        <v>48.61</v>
      </c>
      <c r="D491" s="38">
        <v>22.22</v>
      </c>
      <c r="E491" s="38">
        <v>49.07</v>
      </c>
      <c r="F491" s="38">
        <v>52.78</v>
      </c>
      <c r="G491" s="38">
        <v>56.02</v>
      </c>
      <c r="H491" s="38">
        <v>50.93</v>
      </c>
      <c r="I491" s="38">
        <v>25</v>
      </c>
      <c r="J491" s="38">
        <v>59.26</v>
      </c>
    </row>
    <row r="492" spans="2:10" x14ac:dyDescent="0.25">
      <c r="B492" s="37">
        <v>44320</v>
      </c>
      <c r="C492" s="38">
        <v>48.61</v>
      </c>
      <c r="D492" s="38">
        <v>22.22</v>
      </c>
      <c r="E492" s="38">
        <v>49.07</v>
      </c>
      <c r="F492" s="38">
        <v>52.78</v>
      </c>
      <c r="G492" s="38">
        <v>56.02</v>
      </c>
      <c r="H492" s="38">
        <v>52.78</v>
      </c>
      <c r="I492" s="38">
        <v>25</v>
      </c>
      <c r="J492" s="38">
        <v>59.26</v>
      </c>
    </row>
    <row r="493" spans="2:10" x14ac:dyDescent="0.25">
      <c r="B493" s="37">
        <v>44321</v>
      </c>
      <c r="C493" s="38">
        <v>48.61</v>
      </c>
      <c r="D493" s="38">
        <v>22.22</v>
      </c>
      <c r="E493" s="38">
        <v>49.07</v>
      </c>
      <c r="F493" s="38">
        <v>52.78</v>
      </c>
      <c r="G493" s="38">
        <v>56.02</v>
      </c>
      <c r="H493" s="38">
        <v>52.78</v>
      </c>
      <c r="I493" s="38">
        <v>25</v>
      </c>
      <c r="J493" s="38">
        <v>59.26</v>
      </c>
    </row>
    <row r="494" spans="2:10" x14ac:dyDescent="0.25">
      <c r="B494" s="37">
        <v>44322</v>
      </c>
      <c r="C494" s="38">
        <v>48.61</v>
      </c>
      <c r="D494" s="38">
        <v>22.22</v>
      </c>
      <c r="E494" s="38">
        <v>49.07</v>
      </c>
      <c r="F494" s="38">
        <v>50</v>
      </c>
      <c r="G494" s="38">
        <v>56.02</v>
      </c>
      <c r="H494" s="38">
        <v>52.78</v>
      </c>
      <c r="I494" s="38">
        <v>25</v>
      </c>
      <c r="J494" s="38">
        <v>59.26</v>
      </c>
    </row>
    <row r="495" spans="2:10" x14ac:dyDescent="0.25">
      <c r="B495" s="37">
        <v>44323</v>
      </c>
      <c r="C495" s="38">
        <v>48.61</v>
      </c>
      <c r="D495" s="38">
        <v>22.22</v>
      </c>
      <c r="E495" s="38">
        <v>49.07</v>
      </c>
      <c r="F495" s="38">
        <v>50</v>
      </c>
      <c r="G495" s="38">
        <v>56.02</v>
      </c>
      <c r="H495" s="38">
        <v>52.78</v>
      </c>
      <c r="I495" s="38">
        <v>25</v>
      </c>
      <c r="J495" s="38">
        <v>59.26</v>
      </c>
    </row>
    <row r="496" spans="2:10" x14ac:dyDescent="0.25">
      <c r="B496" s="37">
        <v>44324</v>
      </c>
      <c r="C496" s="38">
        <v>44.91</v>
      </c>
      <c r="D496" s="38">
        <v>22.22</v>
      </c>
      <c r="E496" s="38">
        <v>49.07</v>
      </c>
      <c r="F496" s="38">
        <v>50</v>
      </c>
      <c r="G496" s="38">
        <v>56.02</v>
      </c>
      <c r="H496" s="38">
        <v>52.78</v>
      </c>
      <c r="I496" s="38">
        <v>25</v>
      </c>
      <c r="J496" s="38">
        <v>59.26</v>
      </c>
    </row>
    <row r="497" spans="2:10" x14ac:dyDescent="0.25">
      <c r="B497" s="37">
        <v>44325</v>
      </c>
      <c r="C497" s="38">
        <v>44.91</v>
      </c>
      <c r="D497" s="38">
        <v>22.22</v>
      </c>
      <c r="E497" s="38">
        <v>49.07</v>
      </c>
      <c r="F497" s="38">
        <v>50</v>
      </c>
      <c r="G497" s="38">
        <v>57.87</v>
      </c>
      <c r="H497" s="38">
        <v>52.78</v>
      </c>
      <c r="I497" s="38">
        <v>25</v>
      </c>
      <c r="J497" s="38">
        <v>59.26</v>
      </c>
    </row>
    <row r="498" spans="2:10" x14ac:dyDescent="0.25">
      <c r="B498" s="37">
        <v>44326</v>
      </c>
      <c r="C498" s="38">
        <v>44.91</v>
      </c>
      <c r="D498" s="38">
        <v>22.22</v>
      </c>
      <c r="E498" s="38">
        <v>49.07</v>
      </c>
      <c r="F498" s="38">
        <v>50</v>
      </c>
      <c r="G498" s="38">
        <v>57.87</v>
      </c>
      <c r="H498" s="38">
        <v>52.78</v>
      </c>
      <c r="I498" s="38">
        <v>25</v>
      </c>
      <c r="J498" s="38">
        <v>59.26</v>
      </c>
    </row>
    <row r="499" spans="2:10" x14ac:dyDescent="0.25">
      <c r="B499" s="37">
        <v>44327</v>
      </c>
      <c r="C499" s="38">
        <v>39.35</v>
      </c>
      <c r="D499" s="38">
        <v>22.22</v>
      </c>
      <c r="E499" s="38">
        <v>49.07</v>
      </c>
      <c r="F499" s="38">
        <v>50</v>
      </c>
      <c r="G499" s="38">
        <v>60.65</v>
      </c>
      <c r="H499" s="38">
        <v>52.78</v>
      </c>
      <c r="I499" s="38">
        <v>25</v>
      </c>
      <c r="J499" s="38">
        <v>59.26</v>
      </c>
    </row>
    <row r="500" spans="2:10" x14ac:dyDescent="0.25">
      <c r="B500" s="37">
        <v>44328</v>
      </c>
      <c r="C500" s="38">
        <v>39.35</v>
      </c>
      <c r="D500" s="38">
        <v>22.22</v>
      </c>
      <c r="E500" s="38">
        <v>49.07</v>
      </c>
      <c r="F500" s="38">
        <v>50</v>
      </c>
      <c r="G500" s="38">
        <v>60.65</v>
      </c>
      <c r="H500" s="38">
        <v>52.78</v>
      </c>
      <c r="I500" s="38">
        <v>25</v>
      </c>
      <c r="J500" s="38">
        <v>59.26</v>
      </c>
    </row>
    <row r="501" spans="2:10" x14ac:dyDescent="0.25">
      <c r="B501" s="37">
        <v>44329</v>
      </c>
      <c r="C501" s="38">
        <v>39.35</v>
      </c>
      <c r="D501" s="38">
        <v>22.22</v>
      </c>
      <c r="E501" s="38">
        <v>49.07</v>
      </c>
      <c r="F501" s="38">
        <v>50</v>
      </c>
      <c r="G501" s="38">
        <v>60.65</v>
      </c>
      <c r="H501" s="38">
        <v>52.78</v>
      </c>
      <c r="I501" s="38">
        <v>25</v>
      </c>
      <c r="J501" s="38">
        <v>59.26</v>
      </c>
    </row>
    <row r="502" spans="2:10" x14ac:dyDescent="0.25">
      <c r="B502" s="37">
        <v>44330</v>
      </c>
      <c r="C502" s="38">
        <v>39.35</v>
      </c>
      <c r="D502" s="38">
        <v>22.22</v>
      </c>
      <c r="E502" s="38">
        <v>49.07</v>
      </c>
      <c r="F502" s="38">
        <v>50</v>
      </c>
      <c r="G502" s="38">
        <v>60.65</v>
      </c>
      <c r="H502" s="38">
        <v>52.78</v>
      </c>
      <c r="I502" s="38">
        <v>19.440000000000001</v>
      </c>
      <c r="J502" s="38">
        <v>59.26</v>
      </c>
    </row>
    <row r="503" spans="2:10" x14ac:dyDescent="0.25">
      <c r="B503" s="37">
        <v>44331</v>
      </c>
      <c r="C503" s="38">
        <v>39.35</v>
      </c>
      <c r="D503" s="38">
        <v>22.22</v>
      </c>
      <c r="E503" s="38">
        <v>49.07</v>
      </c>
      <c r="F503" s="38">
        <v>50</v>
      </c>
      <c r="G503" s="38">
        <v>60.65</v>
      </c>
      <c r="H503" s="38">
        <v>52.78</v>
      </c>
      <c r="I503" s="38">
        <v>50.46</v>
      </c>
      <c r="J503" s="38">
        <v>59.26</v>
      </c>
    </row>
    <row r="504" spans="2:10" x14ac:dyDescent="0.25">
      <c r="B504" s="37">
        <v>44332</v>
      </c>
      <c r="C504" s="38">
        <v>39.35</v>
      </c>
      <c r="D504" s="38">
        <v>22.22</v>
      </c>
      <c r="E504" s="38">
        <v>49.07</v>
      </c>
      <c r="F504" s="38">
        <v>50</v>
      </c>
      <c r="G504" s="38">
        <v>60.65</v>
      </c>
      <c r="H504" s="38">
        <v>52.78</v>
      </c>
      <c r="I504" s="38">
        <v>56.02</v>
      </c>
      <c r="J504" s="38">
        <v>59.26</v>
      </c>
    </row>
    <row r="505" spans="2:10" x14ac:dyDescent="0.25">
      <c r="B505" s="37">
        <v>44333</v>
      </c>
      <c r="C505" s="38">
        <v>36.57</v>
      </c>
      <c r="D505" s="38">
        <v>22.22</v>
      </c>
      <c r="E505" s="38">
        <v>49.07</v>
      </c>
      <c r="F505" s="38">
        <v>50</v>
      </c>
      <c r="G505" s="38">
        <v>60.65</v>
      </c>
      <c r="H505" s="38">
        <v>52.78</v>
      </c>
      <c r="I505" s="38">
        <v>56.02</v>
      </c>
      <c r="J505" s="38">
        <v>59.26</v>
      </c>
    </row>
    <row r="506" spans="2:10" x14ac:dyDescent="0.25">
      <c r="B506" s="37">
        <v>44334</v>
      </c>
      <c r="C506" s="38">
        <v>36.57</v>
      </c>
      <c r="D506" s="38">
        <v>22.22</v>
      </c>
      <c r="E506" s="38">
        <v>49.07</v>
      </c>
      <c r="F506" s="38">
        <v>50</v>
      </c>
      <c r="G506" s="38">
        <v>60.65</v>
      </c>
      <c r="H506" s="38">
        <v>52.78</v>
      </c>
      <c r="I506" s="38">
        <v>56.02</v>
      </c>
      <c r="J506" s="38">
        <v>59.26</v>
      </c>
    </row>
    <row r="507" spans="2:10" x14ac:dyDescent="0.25">
      <c r="B507" s="37">
        <v>44335</v>
      </c>
      <c r="C507" s="38">
        <v>36.57</v>
      </c>
      <c r="D507" s="38">
        <v>22.22</v>
      </c>
      <c r="E507" s="38">
        <v>49.07</v>
      </c>
      <c r="F507" s="38">
        <v>50</v>
      </c>
      <c r="G507" s="38">
        <v>60.65</v>
      </c>
      <c r="H507" s="38">
        <v>58.33</v>
      </c>
      <c r="I507" s="38">
        <v>76.849999999999994</v>
      </c>
      <c r="J507" s="38">
        <v>59.26</v>
      </c>
    </row>
    <row r="508" spans="2:10" x14ac:dyDescent="0.25">
      <c r="B508" s="37">
        <v>44336</v>
      </c>
      <c r="C508" s="38">
        <v>36.57</v>
      </c>
      <c r="D508" s="38">
        <v>22.22</v>
      </c>
      <c r="E508" s="38">
        <v>49.07</v>
      </c>
      <c r="F508" s="38">
        <v>50</v>
      </c>
      <c r="G508" s="38">
        <v>60.65</v>
      </c>
      <c r="H508" s="38">
        <v>58.33</v>
      </c>
      <c r="I508" s="38">
        <v>76.849999999999994</v>
      </c>
      <c r="J508" s="38">
        <v>59.26</v>
      </c>
    </row>
    <row r="509" spans="2:10" x14ac:dyDescent="0.25">
      <c r="B509" s="37">
        <v>44337</v>
      </c>
      <c r="C509" s="38">
        <v>36.57</v>
      </c>
      <c r="D509" s="38">
        <v>22.22</v>
      </c>
      <c r="E509" s="38">
        <v>49.07</v>
      </c>
      <c r="F509" s="38">
        <v>50</v>
      </c>
      <c r="G509" s="38">
        <v>60.65</v>
      </c>
      <c r="H509" s="38">
        <v>58.33</v>
      </c>
      <c r="I509" s="38">
        <v>76.849999999999994</v>
      </c>
      <c r="J509" s="38">
        <v>59.26</v>
      </c>
    </row>
    <row r="510" spans="2:10" x14ac:dyDescent="0.25">
      <c r="B510" s="37">
        <v>44338</v>
      </c>
      <c r="C510" s="38">
        <v>36.57</v>
      </c>
      <c r="D510" s="38">
        <v>22.22</v>
      </c>
      <c r="E510" s="38">
        <v>49.07</v>
      </c>
      <c r="F510" s="38">
        <v>50</v>
      </c>
      <c r="G510" s="38">
        <v>60.65</v>
      </c>
      <c r="H510" s="38">
        <v>58.33</v>
      </c>
      <c r="I510" s="38">
        <v>76.849999999999994</v>
      </c>
      <c r="J510" s="38">
        <v>59.26</v>
      </c>
    </row>
    <row r="511" spans="2:10" x14ac:dyDescent="0.25">
      <c r="B511" s="37">
        <v>44339</v>
      </c>
      <c r="C511" s="38">
        <v>36.57</v>
      </c>
      <c r="D511" s="38">
        <v>22.22</v>
      </c>
      <c r="E511" s="38">
        <v>49.07</v>
      </c>
      <c r="F511" s="38">
        <v>50</v>
      </c>
      <c r="G511" s="38">
        <v>56.02</v>
      </c>
      <c r="H511" s="38">
        <v>58.33</v>
      </c>
      <c r="I511" s="38">
        <v>76.849999999999994</v>
      </c>
      <c r="J511" s="38">
        <v>59.26</v>
      </c>
    </row>
    <row r="512" spans="2:10" x14ac:dyDescent="0.25">
      <c r="B512" s="37">
        <v>44340</v>
      </c>
      <c r="C512" s="38">
        <v>36.57</v>
      </c>
      <c r="D512" s="38">
        <v>22.22</v>
      </c>
      <c r="E512" s="38">
        <v>49.07</v>
      </c>
      <c r="F512" s="38">
        <v>50</v>
      </c>
      <c r="G512" s="38">
        <v>56.02</v>
      </c>
      <c r="H512" s="38">
        <v>58.33</v>
      </c>
      <c r="I512" s="38">
        <v>76.849999999999994</v>
      </c>
      <c r="J512" s="38">
        <v>59.26</v>
      </c>
    </row>
    <row r="513" spans="2:10" x14ac:dyDescent="0.25">
      <c r="B513" s="37">
        <v>44341</v>
      </c>
      <c r="C513" s="38">
        <v>42.13</v>
      </c>
      <c r="D513" s="38">
        <v>22.22</v>
      </c>
      <c r="E513" s="38">
        <v>49.07</v>
      </c>
      <c r="F513" s="38">
        <v>50</v>
      </c>
      <c r="G513" s="38">
        <v>56.02</v>
      </c>
      <c r="H513" s="38">
        <v>58.33</v>
      </c>
      <c r="I513" s="38">
        <v>71.3</v>
      </c>
      <c r="J513" s="38">
        <v>59.26</v>
      </c>
    </row>
    <row r="514" spans="2:10" x14ac:dyDescent="0.25">
      <c r="B514" s="37">
        <v>44342</v>
      </c>
      <c r="C514" s="38">
        <v>47.69</v>
      </c>
      <c r="D514" s="38">
        <v>22.22</v>
      </c>
      <c r="E514" s="38">
        <v>49.07</v>
      </c>
      <c r="F514" s="38">
        <v>50</v>
      </c>
      <c r="G514" s="38">
        <v>56.02</v>
      </c>
      <c r="H514" s="38">
        <v>58.33</v>
      </c>
      <c r="I514" s="38">
        <v>71.3</v>
      </c>
      <c r="J514" s="38">
        <v>59.26</v>
      </c>
    </row>
    <row r="515" spans="2:10" x14ac:dyDescent="0.25">
      <c r="B515" s="37">
        <v>44343</v>
      </c>
      <c r="C515" s="38">
        <v>47.69</v>
      </c>
      <c r="D515" s="38">
        <v>22.22</v>
      </c>
      <c r="E515" s="38">
        <v>49.07</v>
      </c>
      <c r="F515" s="38">
        <v>50</v>
      </c>
      <c r="G515" s="38">
        <v>56.02</v>
      </c>
      <c r="H515" s="38">
        <v>58.33</v>
      </c>
      <c r="I515" s="38">
        <v>71.3</v>
      </c>
      <c r="J515" s="38">
        <v>59.26</v>
      </c>
    </row>
    <row r="516" spans="2:10" x14ac:dyDescent="0.25">
      <c r="B516" s="37">
        <v>44344</v>
      </c>
      <c r="C516" s="38">
        <v>75.459999999999994</v>
      </c>
      <c r="D516" s="38">
        <v>22.22</v>
      </c>
      <c r="E516" s="38">
        <v>49.07</v>
      </c>
      <c r="F516" s="38">
        <v>50</v>
      </c>
      <c r="G516" s="38">
        <v>56.02</v>
      </c>
      <c r="H516" s="38">
        <v>58.33</v>
      </c>
      <c r="I516" s="38">
        <v>71.3</v>
      </c>
      <c r="J516" s="38">
        <v>59.26</v>
      </c>
    </row>
    <row r="517" spans="2:10" x14ac:dyDescent="0.25">
      <c r="B517" s="37">
        <v>44345</v>
      </c>
      <c r="C517" s="38">
        <v>75.459999999999994</v>
      </c>
      <c r="D517" s="38">
        <v>22.22</v>
      </c>
      <c r="E517" s="38">
        <v>49.07</v>
      </c>
      <c r="F517" s="38">
        <v>50</v>
      </c>
      <c r="G517" s="38">
        <v>56.02</v>
      </c>
      <c r="H517" s="38">
        <v>58.33</v>
      </c>
      <c r="I517" s="38">
        <v>71.3</v>
      </c>
      <c r="J517" s="38">
        <v>59.26</v>
      </c>
    </row>
    <row r="518" spans="2:10" x14ac:dyDescent="0.25">
      <c r="B518" s="37">
        <v>44346</v>
      </c>
      <c r="C518" s="38">
        <v>75.459999999999994</v>
      </c>
      <c r="D518" s="38">
        <v>22.22</v>
      </c>
      <c r="E518" s="38">
        <v>49.07</v>
      </c>
      <c r="F518" s="38">
        <v>50</v>
      </c>
      <c r="G518" s="38">
        <v>56.02</v>
      </c>
      <c r="H518" s="38">
        <v>58.33</v>
      </c>
      <c r="I518" s="38">
        <v>71.3</v>
      </c>
      <c r="J518" s="38">
        <v>59.26</v>
      </c>
    </row>
    <row r="519" spans="2:10" x14ac:dyDescent="0.25">
      <c r="B519" s="37">
        <v>44347</v>
      </c>
      <c r="C519" s="38">
        <v>75.459999999999994</v>
      </c>
      <c r="D519" s="38">
        <v>22.22</v>
      </c>
      <c r="E519" s="38">
        <v>49.07</v>
      </c>
      <c r="F519" s="38">
        <v>50</v>
      </c>
      <c r="G519" s="38">
        <v>56.02</v>
      </c>
      <c r="H519" s="38">
        <v>58.33</v>
      </c>
      <c r="I519" s="38">
        <v>71.3</v>
      </c>
      <c r="J519" s="38">
        <v>59.26</v>
      </c>
    </row>
    <row r="520" spans="2:10" x14ac:dyDescent="0.25">
      <c r="B520" s="37">
        <v>44348</v>
      </c>
      <c r="C520" s="38">
        <v>75.459999999999994</v>
      </c>
      <c r="D520" s="38">
        <v>22.22</v>
      </c>
      <c r="E520" s="38">
        <v>49.07</v>
      </c>
      <c r="F520" s="38">
        <v>50</v>
      </c>
      <c r="G520" s="38">
        <v>56.02</v>
      </c>
      <c r="H520" s="38">
        <v>58.33</v>
      </c>
      <c r="I520" s="38">
        <v>71.3</v>
      </c>
      <c r="J520" s="38">
        <v>59.26</v>
      </c>
    </row>
    <row r="521" spans="2:10" x14ac:dyDescent="0.25">
      <c r="B521" s="37">
        <v>44349</v>
      </c>
      <c r="C521" s="38">
        <v>75.459999999999994</v>
      </c>
      <c r="D521" s="38">
        <v>22.22</v>
      </c>
      <c r="E521" s="38">
        <v>49.07</v>
      </c>
      <c r="F521" s="38">
        <v>50</v>
      </c>
      <c r="G521" s="38">
        <v>56.02</v>
      </c>
      <c r="H521" s="38">
        <v>58.33</v>
      </c>
      <c r="I521" s="38">
        <v>71.3</v>
      </c>
      <c r="J521" s="38">
        <v>59.26</v>
      </c>
    </row>
    <row r="522" spans="2:10" x14ac:dyDescent="0.25">
      <c r="B522" s="37">
        <v>44350</v>
      </c>
      <c r="C522" s="38">
        <v>75.459999999999994</v>
      </c>
      <c r="D522" s="38">
        <v>22.22</v>
      </c>
      <c r="E522" s="38">
        <v>49.07</v>
      </c>
      <c r="F522" s="38">
        <v>50</v>
      </c>
      <c r="G522" s="38">
        <v>56.02</v>
      </c>
      <c r="H522" s="38">
        <v>58.33</v>
      </c>
      <c r="I522" s="38">
        <v>71.3</v>
      </c>
      <c r="J522" s="38">
        <v>59.26</v>
      </c>
    </row>
    <row r="523" spans="2:10" x14ac:dyDescent="0.25">
      <c r="B523" s="37">
        <v>44351</v>
      </c>
      <c r="C523" s="38">
        <v>71.760000000000005</v>
      </c>
      <c r="D523" s="38">
        <v>22.22</v>
      </c>
      <c r="E523" s="38">
        <v>49.07</v>
      </c>
      <c r="F523" s="38">
        <v>50</v>
      </c>
      <c r="G523" s="38">
        <v>56.02</v>
      </c>
      <c r="H523" s="38">
        <v>58.33</v>
      </c>
      <c r="I523" s="38">
        <v>71.3</v>
      </c>
      <c r="J523" s="38">
        <v>59.26</v>
      </c>
    </row>
    <row r="524" spans="2:10" x14ac:dyDescent="0.25">
      <c r="B524" s="37">
        <v>44352</v>
      </c>
      <c r="C524" s="38">
        <v>71.760000000000005</v>
      </c>
      <c r="D524" s="38">
        <v>22.22</v>
      </c>
      <c r="E524" s="38">
        <v>49.07</v>
      </c>
      <c r="F524" s="38">
        <v>50</v>
      </c>
      <c r="G524" s="38">
        <v>56.02</v>
      </c>
      <c r="H524" s="38">
        <v>58.33</v>
      </c>
      <c r="I524" s="38">
        <v>71.3</v>
      </c>
      <c r="J524" s="38">
        <v>59.26</v>
      </c>
    </row>
    <row r="525" spans="2:10" x14ac:dyDescent="0.25">
      <c r="B525" s="37">
        <v>44353</v>
      </c>
      <c r="C525" s="38">
        <v>71.760000000000005</v>
      </c>
      <c r="D525" s="38">
        <v>22.22</v>
      </c>
      <c r="E525" s="38">
        <v>49.07</v>
      </c>
      <c r="F525" s="38">
        <v>50</v>
      </c>
      <c r="G525" s="38">
        <v>56.02</v>
      </c>
      <c r="H525" s="38">
        <v>58.33</v>
      </c>
      <c r="I525" s="38">
        <v>71.3</v>
      </c>
      <c r="J525" s="38">
        <v>59.26</v>
      </c>
    </row>
    <row r="526" spans="2:10" x14ac:dyDescent="0.25">
      <c r="B526" s="37">
        <v>44354</v>
      </c>
      <c r="C526" s="38">
        <v>71.760000000000005</v>
      </c>
      <c r="D526" s="38">
        <v>22.22</v>
      </c>
      <c r="E526" s="38">
        <v>55.09</v>
      </c>
      <c r="F526" s="38">
        <v>50</v>
      </c>
      <c r="G526" s="38">
        <v>56.02</v>
      </c>
      <c r="H526" s="38">
        <v>58.33</v>
      </c>
      <c r="I526" s="38">
        <v>71.3</v>
      </c>
      <c r="J526" s="38">
        <v>59.26</v>
      </c>
    </row>
    <row r="527" spans="2:10" x14ac:dyDescent="0.25">
      <c r="B527" s="37">
        <v>44355</v>
      </c>
      <c r="C527" s="38">
        <v>71.760000000000005</v>
      </c>
      <c r="D527" s="38">
        <v>22.22</v>
      </c>
      <c r="E527" s="38">
        <v>55.09</v>
      </c>
      <c r="F527" s="38">
        <v>50</v>
      </c>
      <c r="G527" s="38">
        <v>56.02</v>
      </c>
      <c r="H527" s="38">
        <v>58.33</v>
      </c>
      <c r="I527" s="38">
        <v>71.3</v>
      </c>
      <c r="J527" s="38">
        <v>59.26</v>
      </c>
    </row>
    <row r="528" spans="2:10" x14ac:dyDescent="0.25">
      <c r="B528" s="37">
        <v>44356</v>
      </c>
      <c r="C528" s="38">
        <v>71.760000000000005</v>
      </c>
      <c r="D528" s="38">
        <v>22.22</v>
      </c>
      <c r="E528" s="38">
        <v>55.09</v>
      </c>
      <c r="F528" s="38">
        <v>50</v>
      </c>
      <c r="G528" s="38">
        <v>56.02</v>
      </c>
      <c r="H528" s="38">
        <v>58.33</v>
      </c>
      <c r="I528" s="38">
        <v>71.3</v>
      </c>
      <c r="J528" s="38">
        <v>59.26</v>
      </c>
    </row>
    <row r="529" spans="2:10" x14ac:dyDescent="0.25">
      <c r="B529" s="37">
        <v>44357</v>
      </c>
      <c r="C529" s="38">
        <v>71.760000000000005</v>
      </c>
      <c r="D529" s="38">
        <v>22.22</v>
      </c>
      <c r="E529" s="38">
        <v>55.09</v>
      </c>
      <c r="F529" s="38">
        <v>50</v>
      </c>
      <c r="G529" s="38">
        <v>56.02</v>
      </c>
      <c r="H529" s="38">
        <v>58.33</v>
      </c>
      <c r="I529" s="38">
        <v>71.3</v>
      </c>
      <c r="J529" s="38">
        <v>59.26</v>
      </c>
    </row>
    <row r="530" spans="2:10" x14ac:dyDescent="0.25">
      <c r="B530" s="37">
        <v>44358</v>
      </c>
      <c r="C530" s="38">
        <v>53.24</v>
      </c>
      <c r="D530" s="38">
        <v>22.22</v>
      </c>
      <c r="E530" s="38">
        <v>55.09</v>
      </c>
      <c r="F530" s="38">
        <v>50</v>
      </c>
      <c r="G530" s="38">
        <v>56.02</v>
      </c>
      <c r="H530" s="38">
        <v>58.33</v>
      </c>
      <c r="I530" s="38">
        <v>71.3</v>
      </c>
      <c r="J530" s="38">
        <v>59.26</v>
      </c>
    </row>
    <row r="531" spans="2:10" x14ac:dyDescent="0.25">
      <c r="B531" s="37">
        <v>44359</v>
      </c>
      <c r="C531" s="38">
        <v>53.24</v>
      </c>
      <c r="D531" s="38">
        <v>22.22</v>
      </c>
      <c r="E531" s="38">
        <v>55.09</v>
      </c>
      <c r="F531" s="38">
        <v>50</v>
      </c>
      <c r="G531" s="38">
        <v>56.02</v>
      </c>
      <c r="H531" s="38">
        <v>58.33</v>
      </c>
      <c r="I531" s="38">
        <v>71.3</v>
      </c>
      <c r="J531" s="38">
        <v>59.26</v>
      </c>
    </row>
    <row r="532" spans="2:10" x14ac:dyDescent="0.25">
      <c r="B532" s="37">
        <v>44360</v>
      </c>
      <c r="C532" s="38">
        <v>53.24</v>
      </c>
      <c r="D532" s="38">
        <v>22.22</v>
      </c>
      <c r="E532" s="38">
        <v>55.09</v>
      </c>
      <c r="F532" s="38">
        <v>50</v>
      </c>
      <c r="G532" s="38">
        <v>56.02</v>
      </c>
      <c r="H532" s="38">
        <v>58.33</v>
      </c>
      <c r="I532" s="38">
        <v>71.3</v>
      </c>
      <c r="J532" s="38">
        <v>59.26</v>
      </c>
    </row>
    <row r="533" spans="2:10" x14ac:dyDescent="0.25">
      <c r="B533" s="37">
        <v>44361</v>
      </c>
      <c r="C533" s="38">
        <v>53.24</v>
      </c>
      <c r="D533" s="38">
        <v>22.22</v>
      </c>
      <c r="E533" s="38">
        <v>55.09</v>
      </c>
      <c r="F533" s="38">
        <v>50</v>
      </c>
      <c r="G533" s="38">
        <v>61.57</v>
      </c>
      <c r="H533" s="38">
        <v>58.33</v>
      </c>
      <c r="I533" s="38">
        <v>71.3</v>
      </c>
      <c r="J533" s="38">
        <v>59.26</v>
      </c>
    </row>
    <row r="534" spans="2:10" x14ac:dyDescent="0.25">
      <c r="B534" s="37">
        <v>44362</v>
      </c>
      <c r="C534" s="38">
        <v>53.24</v>
      </c>
      <c r="D534" s="38">
        <v>22.22</v>
      </c>
      <c r="E534" s="38">
        <v>55.09</v>
      </c>
      <c r="F534" s="38">
        <v>50</v>
      </c>
      <c r="G534" s="38">
        <v>61.57</v>
      </c>
      <c r="H534" s="38">
        <v>58.33</v>
      </c>
      <c r="I534" s="38">
        <v>71.3</v>
      </c>
      <c r="J534" s="38">
        <v>53.7</v>
      </c>
    </row>
    <row r="535" spans="2:10" x14ac:dyDescent="0.25">
      <c r="B535" s="37">
        <v>44363</v>
      </c>
      <c r="C535" s="38">
        <v>53.24</v>
      </c>
      <c r="D535" s="38">
        <v>22.22</v>
      </c>
      <c r="E535" s="38">
        <v>55.09</v>
      </c>
      <c r="F535" s="38">
        <v>50</v>
      </c>
      <c r="G535" s="38">
        <v>61.57</v>
      </c>
      <c r="H535" s="38">
        <v>58.33</v>
      </c>
      <c r="I535" s="38">
        <v>71.3</v>
      </c>
      <c r="J535" s="38">
        <v>53.7</v>
      </c>
    </row>
    <row r="536" spans="2:10" x14ac:dyDescent="0.25">
      <c r="B536" s="37">
        <v>44364</v>
      </c>
      <c r="C536" s="38">
        <v>53.24</v>
      </c>
      <c r="D536" s="38">
        <v>22.22</v>
      </c>
      <c r="E536" s="38">
        <v>55.09</v>
      </c>
      <c r="F536" s="38">
        <v>50</v>
      </c>
      <c r="G536" s="38">
        <v>61.57</v>
      </c>
      <c r="H536" s="38">
        <v>58.33</v>
      </c>
      <c r="I536" s="38">
        <v>71.3</v>
      </c>
      <c r="J536" s="38">
        <v>53.7</v>
      </c>
    </row>
    <row r="537" spans="2:10" x14ac:dyDescent="0.25">
      <c r="B537" s="37">
        <v>44365</v>
      </c>
      <c r="C537" s="38">
        <v>53.24</v>
      </c>
      <c r="D537" s="38">
        <v>22.22</v>
      </c>
      <c r="E537" s="38">
        <v>55.09</v>
      </c>
      <c r="F537" s="38">
        <v>50</v>
      </c>
      <c r="G537" s="38">
        <v>61.57</v>
      </c>
      <c r="H537" s="38">
        <v>58.33</v>
      </c>
      <c r="I537" s="38">
        <v>71.3</v>
      </c>
      <c r="J537" s="38">
        <v>53.7</v>
      </c>
    </row>
    <row r="538" spans="2:10" x14ac:dyDescent="0.25">
      <c r="B538" s="37">
        <v>44366</v>
      </c>
      <c r="C538" s="38">
        <v>53.24</v>
      </c>
      <c r="D538" s="38">
        <v>22.22</v>
      </c>
      <c r="E538" s="38">
        <v>55.09</v>
      </c>
      <c r="F538" s="38">
        <v>50</v>
      </c>
      <c r="G538" s="38">
        <v>61.57</v>
      </c>
      <c r="H538" s="38">
        <v>58.33</v>
      </c>
      <c r="I538" s="38">
        <v>71.3</v>
      </c>
      <c r="J538" s="38">
        <v>53.7</v>
      </c>
    </row>
    <row r="539" spans="2:10" x14ac:dyDescent="0.25">
      <c r="B539" s="37">
        <v>44367</v>
      </c>
      <c r="C539" s="38">
        <v>53.24</v>
      </c>
      <c r="D539" s="38">
        <v>22.22</v>
      </c>
      <c r="E539" s="38">
        <v>55.09</v>
      </c>
      <c r="F539" s="38">
        <v>50</v>
      </c>
      <c r="G539" s="38">
        <v>61.57</v>
      </c>
      <c r="H539" s="38">
        <v>58.33</v>
      </c>
      <c r="I539" s="38">
        <v>71.3</v>
      </c>
      <c r="J539" s="38">
        <v>53.7</v>
      </c>
    </row>
    <row r="540" spans="2:10" x14ac:dyDescent="0.25">
      <c r="B540" s="37">
        <v>44368</v>
      </c>
      <c r="C540" s="38">
        <v>53.24</v>
      </c>
      <c r="D540" s="38">
        <v>22.22</v>
      </c>
      <c r="E540" s="38">
        <v>53.24</v>
      </c>
      <c r="F540" s="38">
        <v>50</v>
      </c>
      <c r="G540" s="38">
        <v>61.57</v>
      </c>
      <c r="H540" s="38">
        <v>58.33</v>
      </c>
      <c r="I540" s="38">
        <v>71.3</v>
      </c>
      <c r="J540" s="38">
        <v>53.7</v>
      </c>
    </row>
    <row r="541" spans="2:10" x14ac:dyDescent="0.25">
      <c r="B541" s="37">
        <v>44369</v>
      </c>
      <c r="C541" s="38">
        <v>53.24</v>
      </c>
      <c r="D541" s="38">
        <v>22.22</v>
      </c>
      <c r="E541" s="38">
        <v>53.24</v>
      </c>
      <c r="F541" s="38">
        <v>50</v>
      </c>
      <c r="G541" s="38">
        <v>61.57</v>
      </c>
      <c r="H541" s="38">
        <v>58.33</v>
      </c>
      <c r="I541" s="38">
        <v>71.3</v>
      </c>
      <c r="J541" s="38">
        <v>53.7</v>
      </c>
    </row>
    <row r="542" spans="2:10" x14ac:dyDescent="0.25">
      <c r="B542" s="37">
        <v>44370</v>
      </c>
      <c r="C542" s="38">
        <v>53.24</v>
      </c>
      <c r="D542" s="38">
        <v>22.22</v>
      </c>
      <c r="E542" s="38">
        <v>53.24</v>
      </c>
      <c r="F542" s="38">
        <v>50</v>
      </c>
      <c r="G542" s="38">
        <v>61.57</v>
      </c>
      <c r="H542" s="38">
        <v>58.33</v>
      </c>
      <c r="I542" s="38">
        <v>71.3</v>
      </c>
      <c r="J542" s="38">
        <v>53.7</v>
      </c>
    </row>
    <row r="543" spans="2:10" x14ac:dyDescent="0.25">
      <c r="B543" s="37">
        <v>44371</v>
      </c>
      <c r="C543" s="38">
        <v>53.24</v>
      </c>
      <c r="D543" s="38">
        <v>22.22</v>
      </c>
      <c r="E543" s="38">
        <v>53.24</v>
      </c>
      <c r="F543" s="38">
        <v>50</v>
      </c>
      <c r="G543" s="38">
        <v>61.57</v>
      </c>
      <c r="H543" s="38">
        <v>58.33</v>
      </c>
      <c r="I543" s="38">
        <v>71.3</v>
      </c>
      <c r="J543" s="38">
        <v>53.7</v>
      </c>
    </row>
    <row r="544" spans="2:10" x14ac:dyDescent="0.25">
      <c r="B544" s="37">
        <v>44372</v>
      </c>
      <c r="C544" s="38">
        <v>53.24</v>
      </c>
      <c r="D544" s="38">
        <v>22.22</v>
      </c>
      <c r="E544" s="38">
        <v>53.24</v>
      </c>
      <c r="F544" s="38">
        <v>50</v>
      </c>
      <c r="G544" s="38">
        <v>61.57</v>
      </c>
      <c r="H544" s="38">
        <v>58.33</v>
      </c>
      <c r="I544" s="38">
        <v>71.3</v>
      </c>
      <c r="J544" s="38">
        <v>53.7</v>
      </c>
    </row>
    <row r="545" spans="2:10" x14ac:dyDescent="0.25">
      <c r="B545" s="37">
        <v>44373</v>
      </c>
      <c r="C545" s="38">
        <v>68.06</v>
      </c>
      <c r="D545" s="38">
        <v>22.22</v>
      </c>
      <c r="E545" s="38">
        <v>53.24</v>
      </c>
      <c r="F545" s="38">
        <v>50</v>
      </c>
      <c r="G545" s="38">
        <v>61.57</v>
      </c>
      <c r="H545" s="38">
        <v>58.33</v>
      </c>
      <c r="I545" s="38">
        <v>71.3</v>
      </c>
      <c r="J545" s="38">
        <v>53.7</v>
      </c>
    </row>
    <row r="546" spans="2:10" x14ac:dyDescent="0.25">
      <c r="B546" s="37">
        <v>44374</v>
      </c>
      <c r="C546" s="38">
        <v>71.760000000000005</v>
      </c>
      <c r="D546" s="38">
        <v>22.22</v>
      </c>
      <c r="E546" s="38">
        <v>53.24</v>
      </c>
      <c r="F546" s="38">
        <v>50</v>
      </c>
      <c r="G546" s="38">
        <v>61.57</v>
      </c>
      <c r="H546" s="38">
        <v>58.33</v>
      </c>
      <c r="I546" s="38">
        <v>71.3</v>
      </c>
      <c r="J546" s="38">
        <v>53.7</v>
      </c>
    </row>
    <row r="547" spans="2:10" x14ac:dyDescent="0.25">
      <c r="B547" s="37">
        <v>44375</v>
      </c>
      <c r="C547" s="38">
        <v>71.760000000000005</v>
      </c>
      <c r="D547" s="38">
        <v>22.22</v>
      </c>
      <c r="E547" s="38">
        <v>53.24</v>
      </c>
      <c r="F547" s="38">
        <v>50</v>
      </c>
      <c r="G547" s="38">
        <v>61.57</v>
      </c>
      <c r="H547" s="38">
        <v>54.63</v>
      </c>
      <c r="I547" s="38">
        <v>71.3</v>
      </c>
      <c r="J547" s="38">
        <v>53.7</v>
      </c>
    </row>
    <row r="548" spans="2:10" x14ac:dyDescent="0.25">
      <c r="B548" s="37">
        <v>44376</v>
      </c>
      <c r="C548" s="38">
        <v>68.06</v>
      </c>
      <c r="D548" s="38">
        <v>22.22</v>
      </c>
      <c r="E548" s="38">
        <v>53.24</v>
      </c>
      <c r="F548" s="38">
        <v>50</v>
      </c>
      <c r="G548" s="38">
        <v>61.57</v>
      </c>
      <c r="H548" s="38">
        <v>54.63</v>
      </c>
      <c r="I548" s="38">
        <v>74.069999999999993</v>
      </c>
      <c r="J548" s="38">
        <v>53.7</v>
      </c>
    </row>
    <row r="549" spans="2:10" x14ac:dyDescent="0.25">
      <c r="B549" s="37">
        <v>44377</v>
      </c>
      <c r="C549" s="38">
        <v>68.06</v>
      </c>
      <c r="D549" s="38">
        <v>22.22</v>
      </c>
      <c r="E549" s="38">
        <v>53.24</v>
      </c>
      <c r="F549" s="38">
        <v>50</v>
      </c>
      <c r="G549" s="38">
        <v>61.57</v>
      </c>
      <c r="H549" s="38">
        <v>54.63</v>
      </c>
      <c r="I549" s="38">
        <v>74.069999999999993</v>
      </c>
      <c r="J549" s="38">
        <v>53.7</v>
      </c>
    </row>
    <row r="550" spans="2:10" x14ac:dyDescent="0.25">
      <c r="B550" s="37">
        <v>44378</v>
      </c>
      <c r="C550" s="38">
        <v>68.06</v>
      </c>
      <c r="D550" s="38">
        <v>22.22</v>
      </c>
      <c r="E550" s="38">
        <v>53.24</v>
      </c>
      <c r="F550" s="38">
        <v>36.57</v>
      </c>
      <c r="G550" s="38">
        <v>61.57</v>
      </c>
      <c r="H550" s="38">
        <v>54.63</v>
      </c>
      <c r="I550" s="38">
        <v>74.069999999999993</v>
      </c>
      <c r="J550" s="38">
        <v>53.7</v>
      </c>
    </row>
    <row r="551" spans="2:10" x14ac:dyDescent="0.25">
      <c r="B551" s="37">
        <v>44379</v>
      </c>
      <c r="C551" s="38">
        <v>68.06</v>
      </c>
      <c r="D551" s="38">
        <v>22.22</v>
      </c>
      <c r="E551" s="38">
        <v>53.24</v>
      </c>
      <c r="F551" s="38">
        <v>36.57</v>
      </c>
      <c r="G551" s="38">
        <v>61.57</v>
      </c>
      <c r="H551" s="38">
        <v>54.63</v>
      </c>
      <c r="I551" s="38">
        <v>74.069999999999993</v>
      </c>
      <c r="J551" s="38">
        <v>53.7</v>
      </c>
    </row>
    <row r="552" spans="2:10" x14ac:dyDescent="0.25">
      <c r="B552" s="37">
        <v>44380</v>
      </c>
      <c r="C552" s="38">
        <v>68.06</v>
      </c>
      <c r="D552" s="38">
        <v>22.22</v>
      </c>
      <c r="E552" s="38">
        <v>53.24</v>
      </c>
      <c r="F552" s="38">
        <v>36.57</v>
      </c>
      <c r="G552" s="38">
        <v>61.57</v>
      </c>
      <c r="H552" s="38">
        <v>54.63</v>
      </c>
      <c r="I552" s="38">
        <v>74.069999999999993</v>
      </c>
      <c r="J552" s="38">
        <v>53.7</v>
      </c>
    </row>
    <row r="553" spans="2:10" x14ac:dyDescent="0.25">
      <c r="B553" s="37">
        <v>44381</v>
      </c>
      <c r="C553" s="38">
        <v>68.06</v>
      </c>
      <c r="D553" s="38">
        <v>22.22</v>
      </c>
      <c r="E553" s="38">
        <v>53.24</v>
      </c>
      <c r="F553" s="38">
        <v>36.57</v>
      </c>
      <c r="G553" s="38">
        <v>61.57</v>
      </c>
      <c r="H553" s="38">
        <v>54.63</v>
      </c>
      <c r="I553" s="38">
        <v>74.069999999999993</v>
      </c>
      <c r="J553" s="38">
        <v>53.7</v>
      </c>
    </row>
    <row r="554" spans="2:10" x14ac:dyDescent="0.25">
      <c r="B554" s="37">
        <v>44382</v>
      </c>
      <c r="C554" s="38">
        <v>68.06</v>
      </c>
      <c r="D554" s="38">
        <v>22.22</v>
      </c>
      <c r="E554" s="38">
        <v>53.24</v>
      </c>
      <c r="F554" s="38">
        <v>36.57</v>
      </c>
      <c r="G554" s="38">
        <v>61.57</v>
      </c>
      <c r="H554" s="38">
        <v>54.63</v>
      </c>
      <c r="I554" s="38">
        <v>74.069999999999993</v>
      </c>
      <c r="J554" s="38">
        <v>53.7</v>
      </c>
    </row>
    <row r="555" spans="2:10" x14ac:dyDescent="0.25">
      <c r="B555" s="37">
        <v>44383</v>
      </c>
      <c r="C555" s="38">
        <v>68.06</v>
      </c>
      <c r="D555" s="38">
        <v>22.22</v>
      </c>
      <c r="E555" s="38">
        <v>53.24</v>
      </c>
      <c r="F555" s="38">
        <v>36.57</v>
      </c>
      <c r="G555" s="38">
        <v>61.57</v>
      </c>
      <c r="H555" s="38">
        <v>50.93</v>
      </c>
      <c r="I555" s="38">
        <v>74.069999999999993</v>
      </c>
      <c r="J555" s="38">
        <v>53.7</v>
      </c>
    </row>
    <row r="556" spans="2:10" x14ac:dyDescent="0.25">
      <c r="B556" s="37">
        <v>44384</v>
      </c>
      <c r="C556" s="38">
        <v>68.06</v>
      </c>
      <c r="D556" s="38">
        <v>22.22</v>
      </c>
      <c r="E556" s="38">
        <v>53.24</v>
      </c>
      <c r="F556" s="38">
        <v>36.57</v>
      </c>
      <c r="G556" s="38">
        <v>61.57</v>
      </c>
      <c r="H556" s="38">
        <v>50.93</v>
      </c>
      <c r="I556" s="38">
        <v>74.069999999999993</v>
      </c>
      <c r="J556" s="38">
        <v>53.7</v>
      </c>
    </row>
    <row r="557" spans="2:10" x14ac:dyDescent="0.25">
      <c r="B557" s="37">
        <v>44385</v>
      </c>
      <c r="C557" s="38">
        <v>68.06</v>
      </c>
      <c r="D557" s="38">
        <v>22.22</v>
      </c>
      <c r="E557" s="38">
        <v>50.46</v>
      </c>
      <c r="F557" s="38">
        <v>36.57</v>
      </c>
      <c r="G557" s="38">
        <v>49.54</v>
      </c>
      <c r="H557" s="38">
        <v>50.93</v>
      </c>
      <c r="I557" s="38">
        <v>74.069999999999993</v>
      </c>
      <c r="J557" s="38">
        <v>53.7</v>
      </c>
    </row>
    <row r="558" spans="2:10" x14ac:dyDescent="0.25">
      <c r="B558" s="37">
        <v>44386</v>
      </c>
      <c r="C558" s="38">
        <v>68.06</v>
      </c>
      <c r="D558" s="38">
        <v>22.22</v>
      </c>
      <c r="E558" s="38">
        <v>50.46</v>
      </c>
      <c r="F558" s="38">
        <v>36.57</v>
      </c>
      <c r="G558" s="38">
        <v>49.54</v>
      </c>
      <c r="H558" s="38">
        <v>50.93</v>
      </c>
      <c r="I558" s="38">
        <v>74.069999999999993</v>
      </c>
      <c r="J558" s="38">
        <v>53.7</v>
      </c>
    </row>
    <row r="559" spans="2:10" x14ac:dyDescent="0.25">
      <c r="B559" s="37">
        <v>44387</v>
      </c>
      <c r="C559" s="38">
        <v>68.06</v>
      </c>
      <c r="D559" s="38">
        <v>22.22</v>
      </c>
      <c r="E559" s="38">
        <v>50.46</v>
      </c>
      <c r="F559" s="38">
        <v>36.57</v>
      </c>
      <c r="G559" s="38">
        <v>49.54</v>
      </c>
      <c r="H559" s="38">
        <v>50.93</v>
      </c>
      <c r="I559" s="38">
        <v>74.069999999999993</v>
      </c>
      <c r="J559" s="38">
        <v>53.7</v>
      </c>
    </row>
    <row r="560" spans="2:10" x14ac:dyDescent="0.25">
      <c r="B560" s="37">
        <v>44388</v>
      </c>
      <c r="C560" s="38">
        <v>68.06</v>
      </c>
      <c r="D560" s="38">
        <v>22.22</v>
      </c>
      <c r="E560" s="38">
        <v>50.46</v>
      </c>
      <c r="F560" s="38">
        <v>36.57</v>
      </c>
      <c r="G560" s="38">
        <v>49.54</v>
      </c>
      <c r="H560" s="38">
        <v>50.93</v>
      </c>
      <c r="I560" s="38">
        <v>74.069999999999993</v>
      </c>
      <c r="J560" s="38">
        <v>53.7</v>
      </c>
    </row>
    <row r="561" spans="2:10" x14ac:dyDescent="0.25">
      <c r="B561" s="37">
        <v>44389</v>
      </c>
      <c r="C561" s="38">
        <v>68.06</v>
      </c>
      <c r="D561" s="38">
        <v>22.22</v>
      </c>
      <c r="E561" s="38">
        <v>50.46</v>
      </c>
      <c r="F561" s="38">
        <v>45.37</v>
      </c>
      <c r="G561" s="38">
        <v>49.54</v>
      </c>
      <c r="H561" s="38">
        <v>50.93</v>
      </c>
      <c r="I561" s="38">
        <v>74.069999999999993</v>
      </c>
      <c r="J561" s="38">
        <v>53.7</v>
      </c>
    </row>
    <row r="562" spans="2:10" x14ac:dyDescent="0.25">
      <c r="B562" s="37">
        <v>44390</v>
      </c>
      <c r="C562" s="38">
        <v>68.06</v>
      </c>
      <c r="D562" s="38">
        <v>22.22</v>
      </c>
      <c r="E562" s="38">
        <v>50.46</v>
      </c>
      <c r="F562" s="38">
        <v>45.37</v>
      </c>
      <c r="G562" s="38">
        <v>49.54</v>
      </c>
      <c r="H562" s="38">
        <v>50.93</v>
      </c>
      <c r="I562" s="38">
        <v>74.069999999999993</v>
      </c>
      <c r="J562" s="38">
        <v>57.41</v>
      </c>
    </row>
    <row r="563" spans="2:10" x14ac:dyDescent="0.25">
      <c r="B563" s="37">
        <v>44391</v>
      </c>
      <c r="C563" s="38">
        <v>68.06</v>
      </c>
      <c r="D563" s="38">
        <v>22.22</v>
      </c>
      <c r="E563" s="38">
        <v>50.46</v>
      </c>
      <c r="F563" s="38">
        <v>45.37</v>
      </c>
      <c r="G563" s="38">
        <v>49.54</v>
      </c>
      <c r="H563" s="38">
        <v>50.93</v>
      </c>
      <c r="I563" s="38">
        <v>74.069999999999993</v>
      </c>
      <c r="J563" s="38">
        <v>57.41</v>
      </c>
    </row>
    <row r="564" spans="2:10" x14ac:dyDescent="0.25">
      <c r="B564" s="37">
        <v>44392</v>
      </c>
      <c r="C564" s="38">
        <v>68.06</v>
      </c>
      <c r="D564" s="38">
        <v>22.22</v>
      </c>
      <c r="E564" s="38">
        <v>50.46</v>
      </c>
      <c r="F564" s="38">
        <v>49.07</v>
      </c>
      <c r="G564" s="38">
        <v>49.54</v>
      </c>
      <c r="H564" s="38">
        <v>50.93</v>
      </c>
      <c r="I564" s="38">
        <v>74.069999999999993</v>
      </c>
      <c r="J564" s="38">
        <v>57.41</v>
      </c>
    </row>
    <row r="565" spans="2:10" x14ac:dyDescent="0.25">
      <c r="B565" s="37">
        <v>44393</v>
      </c>
      <c r="C565" s="38">
        <v>68.06</v>
      </c>
      <c r="D565" s="38">
        <v>22.22</v>
      </c>
      <c r="E565" s="38">
        <v>50.46</v>
      </c>
      <c r="F565" s="38">
        <v>49.07</v>
      </c>
      <c r="G565" s="38">
        <v>49.54</v>
      </c>
      <c r="H565" s="38">
        <v>50.93</v>
      </c>
      <c r="I565" s="38">
        <v>74.069999999999993</v>
      </c>
      <c r="J565" s="38">
        <v>57.41</v>
      </c>
    </row>
    <row r="566" spans="2:10" x14ac:dyDescent="0.25">
      <c r="B566" s="37">
        <v>44394</v>
      </c>
      <c r="C566" s="38">
        <v>68.06</v>
      </c>
      <c r="D566" s="38">
        <v>22.22</v>
      </c>
      <c r="E566" s="38">
        <v>50.46</v>
      </c>
      <c r="F566" s="38">
        <v>49.07</v>
      </c>
      <c r="G566" s="38">
        <v>49.54</v>
      </c>
      <c r="H566" s="38">
        <v>50.93</v>
      </c>
      <c r="I566" s="38">
        <v>74.069999999999993</v>
      </c>
      <c r="J566" s="38">
        <v>57.41</v>
      </c>
    </row>
    <row r="567" spans="2:10" x14ac:dyDescent="0.25">
      <c r="B567" s="37">
        <v>44395</v>
      </c>
      <c r="C567" s="38">
        <v>68.06</v>
      </c>
      <c r="D567" s="38">
        <v>22.22</v>
      </c>
      <c r="E567" s="38">
        <v>50.46</v>
      </c>
      <c r="F567" s="38">
        <v>49.07</v>
      </c>
      <c r="G567" s="38">
        <v>49.54</v>
      </c>
      <c r="H567" s="38">
        <v>50.93</v>
      </c>
      <c r="I567" s="38">
        <v>74.069999999999993</v>
      </c>
      <c r="J567" s="38">
        <v>57.41</v>
      </c>
    </row>
    <row r="568" spans="2:10" x14ac:dyDescent="0.25">
      <c r="B568" s="37">
        <v>44396</v>
      </c>
      <c r="C568" s="38">
        <v>68.06</v>
      </c>
      <c r="D568" s="38">
        <v>22.22</v>
      </c>
      <c r="E568" s="38">
        <v>50.46</v>
      </c>
      <c r="F568" s="38">
        <v>49.07</v>
      </c>
      <c r="G568" s="38">
        <v>49.54</v>
      </c>
      <c r="H568" s="38">
        <v>50.93</v>
      </c>
      <c r="I568" s="38">
        <v>74.069999999999993</v>
      </c>
      <c r="J568" s="38">
        <v>57.41</v>
      </c>
    </row>
    <row r="569" spans="2:10" x14ac:dyDescent="0.25">
      <c r="B569" s="37">
        <v>44397</v>
      </c>
      <c r="C569" s="38">
        <v>68.06</v>
      </c>
      <c r="D569" s="38">
        <v>22.22</v>
      </c>
      <c r="E569" s="38">
        <v>50.46</v>
      </c>
      <c r="F569" s="38">
        <v>49.07</v>
      </c>
      <c r="G569" s="38">
        <v>49.54</v>
      </c>
      <c r="H569" s="38">
        <v>50.93</v>
      </c>
      <c r="I569" s="38">
        <v>74.069999999999993</v>
      </c>
      <c r="J569" s="38">
        <v>57.41</v>
      </c>
    </row>
    <row r="570" spans="2:10" x14ac:dyDescent="0.25">
      <c r="B570" s="37">
        <v>44398</v>
      </c>
      <c r="C570" s="38">
        <v>68.06</v>
      </c>
      <c r="D570" s="38">
        <v>22.22</v>
      </c>
      <c r="E570" s="38">
        <v>50.46</v>
      </c>
      <c r="F570" s="38">
        <v>49.07</v>
      </c>
      <c r="G570" s="38">
        <v>49.54</v>
      </c>
      <c r="H570" s="38">
        <v>50.93</v>
      </c>
      <c r="I570" s="38">
        <v>74.069999999999993</v>
      </c>
      <c r="J570" s="38">
        <v>57.41</v>
      </c>
    </row>
    <row r="571" spans="2:10" x14ac:dyDescent="0.25">
      <c r="B571" s="37">
        <v>44399</v>
      </c>
      <c r="C571" s="38">
        <v>68.06</v>
      </c>
      <c r="D571" s="38">
        <v>22.22</v>
      </c>
      <c r="E571" s="38">
        <v>50.46</v>
      </c>
      <c r="F571" s="38">
        <v>49.07</v>
      </c>
      <c r="G571" s="38">
        <v>49.54</v>
      </c>
      <c r="H571" s="38">
        <v>50.93</v>
      </c>
      <c r="I571" s="38">
        <v>74.069999999999993</v>
      </c>
      <c r="J571" s="38">
        <v>57.41</v>
      </c>
    </row>
    <row r="572" spans="2:10" x14ac:dyDescent="0.25">
      <c r="B572" s="37">
        <v>44400</v>
      </c>
      <c r="C572" s="38">
        <v>68.06</v>
      </c>
      <c r="D572" s="38">
        <v>22.22</v>
      </c>
      <c r="E572" s="38">
        <v>50.46</v>
      </c>
      <c r="F572" s="38">
        <v>49.07</v>
      </c>
      <c r="G572" s="38">
        <v>49.54</v>
      </c>
      <c r="H572" s="38">
        <v>50.93</v>
      </c>
      <c r="I572" s="38">
        <v>74.069999999999993</v>
      </c>
      <c r="J572" s="38">
        <v>57.41</v>
      </c>
    </row>
    <row r="573" spans="2:10" x14ac:dyDescent="0.25">
      <c r="B573" s="37">
        <v>44401</v>
      </c>
      <c r="C573" s="38">
        <v>68.06</v>
      </c>
      <c r="D573" s="38">
        <v>22.22</v>
      </c>
      <c r="E573" s="38">
        <v>50.46</v>
      </c>
      <c r="F573" s="38">
        <v>49.07</v>
      </c>
      <c r="G573" s="38">
        <v>49.54</v>
      </c>
      <c r="H573" s="38">
        <v>50.93</v>
      </c>
      <c r="I573" s="38">
        <v>74.069999999999993</v>
      </c>
      <c r="J573" s="38">
        <v>61.11</v>
      </c>
    </row>
    <row r="574" spans="2:10" x14ac:dyDescent="0.25">
      <c r="B574" s="37">
        <v>44402</v>
      </c>
      <c r="C574" s="38">
        <v>68.06</v>
      </c>
      <c r="D574" s="38">
        <v>22.22</v>
      </c>
      <c r="E574" s="38">
        <v>50.46</v>
      </c>
      <c r="F574" s="38">
        <v>49.07</v>
      </c>
      <c r="G574" s="38">
        <v>49.54</v>
      </c>
      <c r="H574" s="38">
        <v>50.93</v>
      </c>
      <c r="I574" s="38">
        <v>74.069999999999993</v>
      </c>
      <c r="J574" s="38">
        <v>61.11</v>
      </c>
    </row>
    <row r="575" spans="2:10" x14ac:dyDescent="0.25">
      <c r="B575" s="37">
        <v>44403</v>
      </c>
      <c r="C575" s="38">
        <v>68.06</v>
      </c>
      <c r="D575" s="38">
        <v>22.22</v>
      </c>
      <c r="E575" s="38">
        <v>50.46</v>
      </c>
      <c r="F575" s="38">
        <v>49.07</v>
      </c>
      <c r="G575" s="38">
        <v>49.54</v>
      </c>
      <c r="H575" s="38">
        <v>50.93</v>
      </c>
      <c r="I575" s="38">
        <v>74.069999999999993</v>
      </c>
      <c r="J575" s="38">
        <v>66.67</v>
      </c>
    </row>
    <row r="576" spans="2:10" x14ac:dyDescent="0.25">
      <c r="B576" s="37">
        <v>44404</v>
      </c>
      <c r="C576" s="38">
        <v>68.06</v>
      </c>
      <c r="D576" s="38">
        <v>22.22</v>
      </c>
      <c r="E576" s="38">
        <v>50.46</v>
      </c>
      <c r="F576" s="38">
        <v>49.07</v>
      </c>
      <c r="G576" s="38">
        <v>49.54</v>
      </c>
      <c r="H576" s="38">
        <v>50.93</v>
      </c>
      <c r="I576" s="38">
        <v>56.48</v>
      </c>
      <c r="J576" s="38">
        <v>69.44</v>
      </c>
    </row>
    <row r="577" spans="2:10" x14ac:dyDescent="0.25">
      <c r="B577" s="37">
        <v>44405</v>
      </c>
      <c r="C577" s="38">
        <v>68.06</v>
      </c>
      <c r="D577" s="38">
        <v>22.22</v>
      </c>
      <c r="E577" s="38">
        <v>50.46</v>
      </c>
      <c r="F577" s="38">
        <v>49.07</v>
      </c>
      <c r="G577" s="38">
        <v>49.54</v>
      </c>
      <c r="H577" s="38">
        <v>50.93</v>
      </c>
      <c r="I577" s="38">
        <v>56.48</v>
      </c>
      <c r="J577" s="38">
        <v>69.44</v>
      </c>
    </row>
    <row r="578" spans="2:10" x14ac:dyDescent="0.25">
      <c r="B578" s="37">
        <v>44406</v>
      </c>
      <c r="C578" s="38">
        <v>68.06</v>
      </c>
      <c r="D578" s="38">
        <v>22.22</v>
      </c>
      <c r="E578" s="38">
        <v>50.46</v>
      </c>
      <c r="F578" s="38">
        <v>49.07</v>
      </c>
      <c r="G578" s="38">
        <v>49.54</v>
      </c>
      <c r="H578" s="38">
        <v>50.93</v>
      </c>
      <c r="I578" s="38">
        <v>56.48</v>
      </c>
      <c r="J578" s="38">
        <v>72.22</v>
      </c>
    </row>
    <row r="579" spans="2:10" x14ac:dyDescent="0.25">
      <c r="B579" s="37">
        <v>44407</v>
      </c>
      <c r="C579" s="38">
        <v>68.06</v>
      </c>
      <c r="D579" s="38">
        <v>22.22</v>
      </c>
      <c r="E579" s="38">
        <v>50.46</v>
      </c>
      <c r="F579" s="38">
        <v>49.07</v>
      </c>
      <c r="G579" s="38">
        <v>49.54</v>
      </c>
      <c r="H579" s="38">
        <v>50.93</v>
      </c>
      <c r="I579" s="38">
        <v>56.48</v>
      </c>
      <c r="J579" s="38">
        <v>72.22</v>
      </c>
    </row>
    <row r="580" spans="2:10" x14ac:dyDescent="0.25">
      <c r="B580" s="37">
        <v>44408</v>
      </c>
      <c r="C580" s="38">
        <v>68.06</v>
      </c>
      <c r="D580" s="38">
        <v>22.22</v>
      </c>
      <c r="E580" s="38">
        <v>50.46</v>
      </c>
      <c r="F580" s="38">
        <v>49.07</v>
      </c>
      <c r="G580" s="38">
        <v>49.54</v>
      </c>
      <c r="H580" s="38">
        <v>50.93</v>
      </c>
      <c r="I580" s="38">
        <v>56.48</v>
      </c>
      <c r="J580" s="38">
        <v>72.22</v>
      </c>
    </row>
    <row r="581" spans="2:10" x14ac:dyDescent="0.25">
      <c r="B581" s="37">
        <v>44409</v>
      </c>
      <c r="C581" s="38">
        <v>68.06</v>
      </c>
      <c r="D581" s="38">
        <v>22.22</v>
      </c>
      <c r="E581" s="38">
        <v>50.46</v>
      </c>
      <c r="F581" s="38">
        <v>49.07</v>
      </c>
      <c r="G581" s="38">
        <v>49.54</v>
      </c>
      <c r="H581" s="38">
        <v>50.93</v>
      </c>
      <c r="I581" s="38">
        <v>56.48</v>
      </c>
      <c r="J581" s="38">
        <v>72.22</v>
      </c>
    </row>
    <row r="582" spans="2:10" x14ac:dyDescent="0.25">
      <c r="B582" s="37">
        <v>44410</v>
      </c>
      <c r="C582" s="38">
        <v>68.06</v>
      </c>
      <c r="D582" s="38">
        <v>22.22</v>
      </c>
      <c r="E582" s="38">
        <v>50.46</v>
      </c>
      <c r="F582" s="38">
        <v>49.07</v>
      </c>
      <c r="G582" s="38">
        <v>49.54</v>
      </c>
      <c r="H582" s="38">
        <v>50.93</v>
      </c>
      <c r="I582" s="38">
        <v>56.48</v>
      </c>
      <c r="J582" s="38">
        <v>72.22</v>
      </c>
    </row>
    <row r="583" spans="2:10" x14ac:dyDescent="0.25">
      <c r="B583" s="37">
        <v>44411</v>
      </c>
      <c r="C583" s="38">
        <v>68.06</v>
      </c>
      <c r="D583" s="38">
        <v>22.22</v>
      </c>
      <c r="E583" s="38">
        <v>50.46</v>
      </c>
      <c r="F583" s="38">
        <v>49.07</v>
      </c>
      <c r="G583" s="38">
        <v>49.54</v>
      </c>
      <c r="H583" s="38">
        <v>50.93</v>
      </c>
      <c r="I583" s="38">
        <v>56.48</v>
      </c>
      <c r="J583" s="38">
        <v>72.22</v>
      </c>
    </row>
    <row r="584" spans="2:10" x14ac:dyDescent="0.25">
      <c r="B584" s="37">
        <v>44412</v>
      </c>
      <c r="C584" s="38">
        <v>68.06</v>
      </c>
      <c r="D584" s="38">
        <v>22.22</v>
      </c>
      <c r="E584" s="38">
        <v>50.46</v>
      </c>
      <c r="F584" s="38">
        <v>49.07</v>
      </c>
      <c r="G584" s="38">
        <v>49.54</v>
      </c>
      <c r="H584" s="38">
        <v>50.93</v>
      </c>
      <c r="I584" s="38">
        <v>56.48</v>
      </c>
      <c r="J584" s="38">
        <v>72.22</v>
      </c>
    </row>
    <row r="585" spans="2:10" x14ac:dyDescent="0.25">
      <c r="B585" s="37">
        <v>44413</v>
      </c>
      <c r="C585" s="38">
        <v>68.06</v>
      </c>
      <c r="D585" s="38">
        <v>22.22</v>
      </c>
      <c r="E585" s="38">
        <v>50.46</v>
      </c>
      <c r="F585" s="38">
        <v>49.07</v>
      </c>
      <c r="G585" s="38">
        <v>49.54</v>
      </c>
      <c r="H585" s="38">
        <v>50.93</v>
      </c>
      <c r="I585" s="38">
        <v>56.48</v>
      </c>
      <c r="J585" s="38">
        <v>72.22</v>
      </c>
    </row>
    <row r="586" spans="2:10" x14ac:dyDescent="0.25">
      <c r="B586" s="37">
        <v>44414</v>
      </c>
      <c r="C586" s="38">
        <v>68.06</v>
      </c>
      <c r="D586" s="38">
        <v>22.22</v>
      </c>
      <c r="E586" s="38">
        <v>50.46</v>
      </c>
      <c r="F586" s="38">
        <v>50.93</v>
      </c>
      <c r="G586" s="38">
        <v>49.54</v>
      </c>
      <c r="H586" s="38">
        <v>50.93</v>
      </c>
      <c r="I586" s="38">
        <v>56.48</v>
      </c>
      <c r="J586" s="38">
        <v>72.22</v>
      </c>
    </row>
    <row r="587" spans="2:10" x14ac:dyDescent="0.25">
      <c r="B587" s="37">
        <v>44415</v>
      </c>
      <c r="C587" s="38">
        <v>68.06</v>
      </c>
      <c r="D587" s="38">
        <v>22.22</v>
      </c>
      <c r="E587" s="38">
        <v>50.46</v>
      </c>
      <c r="F587" s="38">
        <v>50.93</v>
      </c>
      <c r="G587" s="38">
        <v>49.54</v>
      </c>
      <c r="H587" s="38">
        <v>50.93</v>
      </c>
      <c r="I587" s="38">
        <v>56.48</v>
      </c>
      <c r="J587" s="38">
        <v>72.22</v>
      </c>
    </row>
    <row r="588" spans="2:10" x14ac:dyDescent="0.25">
      <c r="B588" s="37">
        <v>44416</v>
      </c>
      <c r="C588" s="38">
        <v>68.06</v>
      </c>
      <c r="D588" s="38">
        <v>22.22</v>
      </c>
      <c r="E588" s="38">
        <v>50.46</v>
      </c>
      <c r="F588" s="38">
        <v>50.93</v>
      </c>
      <c r="G588" s="38">
        <v>49.54</v>
      </c>
      <c r="H588" s="38">
        <v>50.93</v>
      </c>
      <c r="I588" s="38">
        <v>56.48</v>
      </c>
      <c r="J588" s="38">
        <v>72.22</v>
      </c>
    </row>
    <row r="589" spans="2:10" x14ac:dyDescent="0.25">
      <c r="B589" s="37">
        <v>44417</v>
      </c>
      <c r="C589" s="38">
        <v>68.06</v>
      </c>
      <c r="D589" s="38">
        <v>22.22</v>
      </c>
      <c r="E589" s="38">
        <v>50.46</v>
      </c>
      <c r="F589" s="38">
        <v>50.93</v>
      </c>
      <c r="G589" s="38">
        <v>49.54</v>
      </c>
      <c r="H589" s="38">
        <v>50.93</v>
      </c>
      <c r="I589" s="38">
        <v>56.48</v>
      </c>
      <c r="J589" s="38">
        <v>72.22</v>
      </c>
    </row>
    <row r="590" spans="2:10" x14ac:dyDescent="0.25">
      <c r="B590" s="37">
        <v>44418</v>
      </c>
      <c r="C590" s="38">
        <v>68.06</v>
      </c>
      <c r="D590" s="38">
        <v>22.22</v>
      </c>
      <c r="E590" s="38">
        <v>50.46</v>
      </c>
      <c r="F590" s="38">
        <v>50.93</v>
      </c>
      <c r="G590" s="38">
        <v>52.31</v>
      </c>
      <c r="H590" s="38">
        <v>50.93</v>
      </c>
      <c r="I590" s="38">
        <v>56.48</v>
      </c>
      <c r="J590" s="38">
        <v>72.22</v>
      </c>
    </row>
    <row r="591" spans="2:10" x14ac:dyDescent="0.25">
      <c r="B591" s="37">
        <v>44419</v>
      </c>
      <c r="C591" s="38">
        <v>68.06</v>
      </c>
      <c r="D591" s="38">
        <v>22.22</v>
      </c>
      <c r="E591" s="38">
        <v>50.46</v>
      </c>
      <c r="F591" s="38">
        <v>50.93</v>
      </c>
      <c r="G591" s="38">
        <v>52.31</v>
      </c>
      <c r="H591" s="38">
        <v>50.93</v>
      </c>
      <c r="I591" s="38">
        <v>62.04</v>
      </c>
      <c r="J591" s="38">
        <v>72.22</v>
      </c>
    </row>
    <row r="592" spans="2:10" x14ac:dyDescent="0.25">
      <c r="B592" s="37">
        <v>44420</v>
      </c>
      <c r="C592" s="38">
        <v>71.760000000000005</v>
      </c>
      <c r="D592" s="38">
        <v>22.22</v>
      </c>
      <c r="E592" s="38">
        <v>50.46</v>
      </c>
      <c r="F592" s="38">
        <v>50.93</v>
      </c>
      <c r="G592" s="38">
        <v>52.31</v>
      </c>
      <c r="H592" s="38">
        <v>50.93</v>
      </c>
      <c r="I592" s="38">
        <v>62.04</v>
      </c>
      <c r="J592" s="38">
        <v>72.22</v>
      </c>
    </row>
    <row r="593" spans="2:10" x14ac:dyDescent="0.25">
      <c r="B593" s="37">
        <v>44421</v>
      </c>
      <c r="C593" s="38">
        <v>71.760000000000005</v>
      </c>
      <c r="D593" s="38">
        <v>22.22</v>
      </c>
      <c r="E593" s="38">
        <v>50.46</v>
      </c>
      <c r="F593" s="38">
        <v>50.93</v>
      </c>
      <c r="G593" s="38">
        <v>57.87</v>
      </c>
      <c r="H593" s="38">
        <v>50.93</v>
      </c>
      <c r="I593" s="38">
        <v>62.04</v>
      </c>
      <c r="J593" s="38">
        <v>72.22</v>
      </c>
    </row>
    <row r="594" spans="2:10" x14ac:dyDescent="0.25">
      <c r="B594" s="37">
        <v>44422</v>
      </c>
      <c r="C594" s="38">
        <v>71.760000000000005</v>
      </c>
      <c r="D594" s="38">
        <v>22.22</v>
      </c>
      <c r="E594" s="38">
        <v>50.46</v>
      </c>
      <c r="F594" s="38">
        <v>50.93</v>
      </c>
      <c r="G594" s="38">
        <v>57.87</v>
      </c>
      <c r="H594" s="38">
        <v>50.93</v>
      </c>
      <c r="I594" s="38">
        <v>62.04</v>
      </c>
      <c r="J594" s="38">
        <v>72.22</v>
      </c>
    </row>
    <row r="595" spans="2:10" x14ac:dyDescent="0.25">
      <c r="B595" s="37">
        <v>44423</v>
      </c>
      <c r="C595" s="38">
        <v>71.760000000000005</v>
      </c>
      <c r="D595" s="38">
        <v>22.22</v>
      </c>
      <c r="E595" s="38">
        <v>50.46</v>
      </c>
      <c r="F595" s="38">
        <v>50.93</v>
      </c>
      <c r="G595" s="38">
        <v>57.87</v>
      </c>
      <c r="H595" s="38">
        <v>50.93</v>
      </c>
      <c r="I595" s="38">
        <v>62.04</v>
      </c>
      <c r="J595" s="38">
        <v>72.22</v>
      </c>
    </row>
    <row r="596" spans="2:10" x14ac:dyDescent="0.25">
      <c r="B596" s="37">
        <v>44424</v>
      </c>
      <c r="C596" s="38">
        <v>71.760000000000005</v>
      </c>
      <c r="D596" s="38">
        <v>22.22</v>
      </c>
      <c r="E596" s="38">
        <v>50.46</v>
      </c>
      <c r="F596" s="38">
        <v>50.93</v>
      </c>
      <c r="G596" s="38">
        <v>61.57</v>
      </c>
      <c r="H596" s="38">
        <v>50.93</v>
      </c>
      <c r="I596" s="38">
        <v>62.04</v>
      </c>
      <c r="J596" s="38">
        <v>72.22</v>
      </c>
    </row>
    <row r="597" spans="2:10" x14ac:dyDescent="0.25">
      <c r="B597" s="37">
        <v>44425</v>
      </c>
      <c r="C597" s="38">
        <v>71.760000000000005</v>
      </c>
      <c r="D597" s="38">
        <v>96.3</v>
      </c>
      <c r="E597" s="38">
        <v>50.46</v>
      </c>
      <c r="F597" s="38">
        <v>50.93</v>
      </c>
      <c r="G597" s="38">
        <v>61.57</v>
      </c>
      <c r="H597" s="38">
        <v>50.93</v>
      </c>
      <c r="I597" s="38">
        <v>62.04</v>
      </c>
      <c r="J597" s="38">
        <v>72.22</v>
      </c>
    </row>
    <row r="598" spans="2:10" x14ac:dyDescent="0.25">
      <c r="B598" s="37">
        <v>44426</v>
      </c>
      <c r="C598" s="38">
        <v>71.760000000000005</v>
      </c>
      <c r="D598" s="38">
        <v>96.3</v>
      </c>
      <c r="E598" s="38">
        <v>50.46</v>
      </c>
      <c r="F598" s="38">
        <v>50.93</v>
      </c>
      <c r="G598" s="38">
        <v>61.57</v>
      </c>
      <c r="H598" s="38">
        <v>50.93</v>
      </c>
      <c r="I598" s="38">
        <v>62.04</v>
      </c>
      <c r="J598" s="38">
        <v>72.22</v>
      </c>
    </row>
    <row r="599" spans="2:10" x14ac:dyDescent="0.25">
      <c r="B599" s="37">
        <v>44427</v>
      </c>
      <c r="C599" s="38">
        <v>71.760000000000005</v>
      </c>
      <c r="D599" s="38">
        <v>96.3</v>
      </c>
      <c r="E599" s="38">
        <v>50.46</v>
      </c>
      <c r="F599" s="38">
        <v>50.93</v>
      </c>
      <c r="G599" s="38">
        <v>61.57</v>
      </c>
      <c r="H599" s="38">
        <v>50.93</v>
      </c>
      <c r="I599" s="38">
        <v>62.04</v>
      </c>
      <c r="J599" s="38">
        <v>75.930000000000007</v>
      </c>
    </row>
    <row r="600" spans="2:10" x14ac:dyDescent="0.25">
      <c r="B600" s="37">
        <v>44428</v>
      </c>
      <c r="C600" s="38">
        <v>71.760000000000005</v>
      </c>
      <c r="D600" s="38">
        <v>96.3</v>
      </c>
      <c r="E600" s="38">
        <v>50.46</v>
      </c>
      <c r="F600" s="38">
        <v>50.93</v>
      </c>
      <c r="G600" s="38">
        <v>61.57</v>
      </c>
      <c r="H600" s="38">
        <v>50.93</v>
      </c>
      <c r="I600" s="38">
        <v>62.04</v>
      </c>
      <c r="J600" s="38">
        <v>75.930000000000007</v>
      </c>
    </row>
    <row r="601" spans="2:10" x14ac:dyDescent="0.25">
      <c r="B601" s="37">
        <v>44429</v>
      </c>
      <c r="C601" s="38">
        <v>71.760000000000005</v>
      </c>
      <c r="D601" s="38">
        <v>96.3</v>
      </c>
      <c r="E601" s="38">
        <v>52.31</v>
      </c>
      <c r="F601" s="38">
        <v>50.93</v>
      </c>
      <c r="G601" s="38">
        <v>61.57</v>
      </c>
      <c r="H601" s="38">
        <v>50.93</v>
      </c>
      <c r="I601" s="38">
        <v>62.04</v>
      </c>
      <c r="J601" s="38">
        <v>75.930000000000007</v>
      </c>
    </row>
    <row r="602" spans="2:10" x14ac:dyDescent="0.25">
      <c r="B602" s="37">
        <v>44430</v>
      </c>
      <c r="C602" s="38">
        <v>71.760000000000005</v>
      </c>
      <c r="D602" s="38">
        <v>96.3</v>
      </c>
      <c r="E602" s="38">
        <v>52.31</v>
      </c>
      <c r="F602" s="38">
        <v>50.93</v>
      </c>
      <c r="G602" s="38">
        <v>61.57</v>
      </c>
      <c r="H602" s="38">
        <v>50.93</v>
      </c>
      <c r="I602" s="38">
        <v>62.04</v>
      </c>
      <c r="J602" s="38">
        <v>75.930000000000007</v>
      </c>
    </row>
    <row r="603" spans="2:10" x14ac:dyDescent="0.25">
      <c r="B603" s="37">
        <v>44431</v>
      </c>
      <c r="C603" s="38">
        <v>71.760000000000005</v>
      </c>
      <c r="D603" s="38">
        <v>96.3</v>
      </c>
      <c r="E603" s="38">
        <v>52.31</v>
      </c>
      <c r="F603" s="38">
        <v>50.93</v>
      </c>
      <c r="G603" s="38">
        <v>61.57</v>
      </c>
      <c r="H603" s="38">
        <v>50.93</v>
      </c>
      <c r="I603" s="38">
        <v>62.04</v>
      </c>
      <c r="J603" s="38">
        <v>75.930000000000007</v>
      </c>
    </row>
    <row r="604" spans="2:10" x14ac:dyDescent="0.25">
      <c r="B604" s="37">
        <v>44432</v>
      </c>
      <c r="C604" s="38">
        <v>71.760000000000005</v>
      </c>
      <c r="D604" s="38">
        <v>96.3</v>
      </c>
      <c r="E604" s="38">
        <v>52.31</v>
      </c>
      <c r="F604" s="38">
        <v>50.93</v>
      </c>
      <c r="G604" s="38">
        <v>61.57</v>
      </c>
      <c r="H604" s="38">
        <v>50.93</v>
      </c>
      <c r="I604" s="38">
        <v>62.04</v>
      </c>
      <c r="J604" s="38">
        <v>75.930000000000007</v>
      </c>
    </row>
    <row r="605" spans="2:10" x14ac:dyDescent="0.25">
      <c r="B605" s="37">
        <v>44433</v>
      </c>
      <c r="C605" s="38">
        <v>71.760000000000005</v>
      </c>
      <c r="D605" s="38">
        <v>96.3</v>
      </c>
      <c r="E605" s="38">
        <v>52.31</v>
      </c>
      <c r="F605" s="38">
        <v>50.93</v>
      </c>
      <c r="G605" s="38">
        <v>61.57</v>
      </c>
      <c r="H605" s="38">
        <v>50.93</v>
      </c>
      <c r="I605" s="38">
        <v>62.04</v>
      </c>
      <c r="J605" s="38">
        <v>75.930000000000007</v>
      </c>
    </row>
    <row r="606" spans="2:10" x14ac:dyDescent="0.25">
      <c r="B606" s="37">
        <v>44434</v>
      </c>
      <c r="C606" s="38">
        <v>71.760000000000005</v>
      </c>
      <c r="D606" s="38">
        <v>96.3</v>
      </c>
      <c r="E606" s="38">
        <v>52.31</v>
      </c>
      <c r="F606" s="38">
        <v>50.93</v>
      </c>
      <c r="G606" s="38">
        <v>61.57</v>
      </c>
      <c r="H606" s="38">
        <v>50.93</v>
      </c>
      <c r="I606" s="38">
        <v>62.04</v>
      </c>
      <c r="J606" s="38">
        <v>75.930000000000007</v>
      </c>
    </row>
    <row r="607" spans="2:10" x14ac:dyDescent="0.25">
      <c r="B607" s="37">
        <v>44435</v>
      </c>
      <c r="C607" s="38">
        <v>71.760000000000005</v>
      </c>
      <c r="D607" s="38">
        <v>96.3</v>
      </c>
      <c r="E607" s="38">
        <v>52.31</v>
      </c>
      <c r="F607" s="38">
        <v>50.93</v>
      </c>
      <c r="G607" s="38">
        <v>61.57</v>
      </c>
      <c r="H607" s="38">
        <v>50.93</v>
      </c>
      <c r="I607" s="38">
        <v>62.04</v>
      </c>
      <c r="J607" s="38">
        <v>75.930000000000007</v>
      </c>
    </row>
    <row r="608" spans="2:10" x14ac:dyDescent="0.25">
      <c r="B608" s="37">
        <v>44436</v>
      </c>
      <c r="C608" s="38">
        <v>71.760000000000005</v>
      </c>
      <c r="D608" s="38">
        <v>96.3</v>
      </c>
      <c r="E608" s="38">
        <v>52.31</v>
      </c>
      <c r="F608" s="38">
        <v>50.93</v>
      </c>
      <c r="G608" s="38">
        <v>61.57</v>
      </c>
      <c r="H608" s="38">
        <v>50.93</v>
      </c>
      <c r="I608" s="38">
        <v>62.04</v>
      </c>
      <c r="J608" s="38">
        <v>75.930000000000007</v>
      </c>
    </row>
    <row r="609" spans="2:10" x14ac:dyDescent="0.25">
      <c r="B609" s="37">
        <v>44437</v>
      </c>
      <c r="C609" s="38">
        <v>71.760000000000005</v>
      </c>
      <c r="D609" s="38">
        <v>96.3</v>
      </c>
      <c r="E609" s="38">
        <v>52.31</v>
      </c>
      <c r="F609" s="38">
        <v>50.93</v>
      </c>
      <c r="G609" s="38">
        <v>61.57</v>
      </c>
      <c r="H609" s="38">
        <v>50.93</v>
      </c>
      <c r="I609" s="38">
        <v>62.04</v>
      </c>
      <c r="J609" s="38">
        <v>75.930000000000007</v>
      </c>
    </row>
    <row r="610" spans="2:10" x14ac:dyDescent="0.25">
      <c r="B610" s="37">
        <v>44438</v>
      </c>
      <c r="C610" s="38">
        <v>71.760000000000005</v>
      </c>
      <c r="D610" s="38">
        <v>96.3</v>
      </c>
      <c r="E610" s="38">
        <v>52.31</v>
      </c>
      <c r="F610" s="38">
        <v>50.93</v>
      </c>
      <c r="G610" s="38">
        <v>61.57</v>
      </c>
      <c r="H610" s="38">
        <v>50.93</v>
      </c>
      <c r="I610" s="38">
        <v>62.04</v>
      </c>
      <c r="J610" s="38">
        <v>75.930000000000007</v>
      </c>
    </row>
    <row r="611" spans="2:10" x14ac:dyDescent="0.25">
      <c r="B611" s="37">
        <v>44439</v>
      </c>
      <c r="C611" s="38">
        <v>71.760000000000005</v>
      </c>
      <c r="D611" s="38">
        <v>96.3</v>
      </c>
      <c r="E611" s="38">
        <v>52.31</v>
      </c>
      <c r="F611" s="38">
        <v>50.93</v>
      </c>
      <c r="G611" s="38">
        <v>61.57</v>
      </c>
      <c r="H611" s="38">
        <v>50.93</v>
      </c>
      <c r="I611" s="38">
        <v>62.04</v>
      </c>
      <c r="J611" s="38">
        <v>75.930000000000007</v>
      </c>
    </row>
    <row r="612" spans="2:10" x14ac:dyDescent="0.25">
      <c r="B612" s="37">
        <v>44440</v>
      </c>
      <c r="C612" s="38">
        <v>71.760000000000005</v>
      </c>
      <c r="D612" s="38">
        <v>96.3</v>
      </c>
      <c r="E612" s="38">
        <v>52.31</v>
      </c>
      <c r="F612" s="38">
        <v>50.93</v>
      </c>
      <c r="G612" s="38">
        <v>56.02</v>
      </c>
      <c r="H612" s="38">
        <v>50.93</v>
      </c>
      <c r="I612" s="38">
        <v>49.07</v>
      </c>
      <c r="J612" s="38">
        <v>55.09</v>
      </c>
    </row>
    <row r="613" spans="2:10" x14ac:dyDescent="0.25">
      <c r="B613" s="37">
        <v>44441</v>
      </c>
      <c r="C613" s="38">
        <v>71.760000000000005</v>
      </c>
      <c r="D613" s="38">
        <v>96.3</v>
      </c>
      <c r="E613" s="38">
        <v>52.31</v>
      </c>
      <c r="F613" s="38">
        <v>50.93</v>
      </c>
      <c r="G613" s="38">
        <v>56.02</v>
      </c>
      <c r="H613" s="38">
        <v>50.93</v>
      </c>
      <c r="I613" s="38">
        <v>49.07</v>
      </c>
      <c r="J613" s="38">
        <v>55.09</v>
      </c>
    </row>
    <row r="614" spans="2:10" x14ac:dyDescent="0.25">
      <c r="B614" s="37">
        <v>44442</v>
      </c>
      <c r="C614" s="38">
        <v>71.760000000000005</v>
      </c>
      <c r="D614" s="38">
        <v>96.3</v>
      </c>
      <c r="E614" s="38">
        <v>52.31</v>
      </c>
      <c r="F614" s="38">
        <v>50.93</v>
      </c>
      <c r="G614" s="38">
        <v>56.02</v>
      </c>
      <c r="H614" s="38">
        <v>50.93</v>
      </c>
      <c r="I614" s="38">
        <v>49.07</v>
      </c>
      <c r="J614" s="38">
        <v>55.09</v>
      </c>
    </row>
    <row r="615" spans="2:10" x14ac:dyDescent="0.25">
      <c r="B615" s="37">
        <v>44443</v>
      </c>
      <c r="C615" s="38">
        <v>71.760000000000005</v>
      </c>
      <c r="D615" s="38">
        <v>96.3</v>
      </c>
      <c r="E615" s="38">
        <v>52.31</v>
      </c>
      <c r="F615" s="38">
        <v>50.93</v>
      </c>
      <c r="G615" s="38">
        <v>56.02</v>
      </c>
      <c r="H615" s="38">
        <v>50.93</v>
      </c>
      <c r="I615" s="38">
        <v>49.07</v>
      </c>
      <c r="J615" s="38">
        <v>55.09</v>
      </c>
    </row>
    <row r="616" spans="2:10" x14ac:dyDescent="0.25">
      <c r="B616" s="37">
        <v>44444</v>
      </c>
      <c r="C616" s="38">
        <v>71.760000000000005</v>
      </c>
      <c r="D616" s="38">
        <v>96.3</v>
      </c>
      <c r="E616" s="38">
        <v>52.31</v>
      </c>
      <c r="F616" s="38">
        <v>50.93</v>
      </c>
      <c r="G616" s="38">
        <v>56.02</v>
      </c>
      <c r="H616" s="38">
        <v>50.93</v>
      </c>
      <c r="I616" s="38">
        <v>49.07</v>
      </c>
      <c r="J616" s="38">
        <v>55.09</v>
      </c>
    </row>
    <row r="617" spans="2:10" x14ac:dyDescent="0.25">
      <c r="B617" s="37">
        <v>44445</v>
      </c>
      <c r="C617" s="38">
        <v>71.760000000000005</v>
      </c>
      <c r="D617" s="38">
        <v>96.3</v>
      </c>
      <c r="E617" s="38">
        <v>52.31</v>
      </c>
      <c r="F617" s="38">
        <v>47.22</v>
      </c>
      <c r="G617" s="38">
        <v>56.02</v>
      </c>
      <c r="H617" s="38">
        <v>50.93</v>
      </c>
      <c r="I617" s="38">
        <v>49.07</v>
      </c>
      <c r="J617" s="38">
        <v>55.09</v>
      </c>
    </row>
    <row r="618" spans="2:10" x14ac:dyDescent="0.25">
      <c r="B618" s="37">
        <v>44446</v>
      </c>
      <c r="C618" s="38">
        <v>71.760000000000005</v>
      </c>
      <c r="D618" s="38">
        <v>81.02</v>
      </c>
      <c r="E618" s="38">
        <v>52.31</v>
      </c>
      <c r="F618" s="38">
        <v>47.22</v>
      </c>
      <c r="G618" s="38">
        <v>56.02</v>
      </c>
      <c r="H618" s="38">
        <v>50.93</v>
      </c>
      <c r="I618" s="38">
        <v>49.07</v>
      </c>
      <c r="J618" s="38">
        <v>55.09</v>
      </c>
    </row>
    <row r="619" spans="2:10" x14ac:dyDescent="0.25">
      <c r="B619" s="37">
        <v>44447</v>
      </c>
      <c r="C619" s="38">
        <v>71.760000000000005</v>
      </c>
      <c r="D619" s="38">
        <v>81.02</v>
      </c>
      <c r="E619" s="38">
        <v>52.31</v>
      </c>
      <c r="F619" s="38">
        <v>47.22</v>
      </c>
      <c r="G619" s="38">
        <v>56.02</v>
      </c>
      <c r="H619" s="38">
        <v>50.93</v>
      </c>
      <c r="I619" s="38">
        <v>49.07</v>
      </c>
      <c r="J619" s="38">
        <v>55.09</v>
      </c>
    </row>
    <row r="620" spans="2:10" x14ac:dyDescent="0.25">
      <c r="B620" s="37">
        <v>44448</v>
      </c>
      <c r="C620" s="38">
        <v>71.760000000000005</v>
      </c>
      <c r="D620" s="38">
        <v>81.02</v>
      </c>
      <c r="E620" s="38">
        <v>52.31</v>
      </c>
      <c r="F620" s="38">
        <v>47.22</v>
      </c>
      <c r="G620" s="38">
        <v>56.02</v>
      </c>
      <c r="H620" s="38">
        <v>50.93</v>
      </c>
      <c r="I620" s="38">
        <v>49.07</v>
      </c>
      <c r="J620" s="38">
        <v>55.09</v>
      </c>
    </row>
    <row r="621" spans="2:10" x14ac:dyDescent="0.25">
      <c r="B621" s="37">
        <v>44449</v>
      </c>
      <c r="C621" s="38">
        <v>71.760000000000005</v>
      </c>
      <c r="D621" s="38">
        <v>81.02</v>
      </c>
      <c r="E621" s="38">
        <v>52.31</v>
      </c>
      <c r="F621" s="38">
        <v>47.22</v>
      </c>
      <c r="G621" s="38">
        <v>56.02</v>
      </c>
      <c r="H621" s="38">
        <v>50.93</v>
      </c>
      <c r="I621" s="38">
        <v>49.07</v>
      </c>
      <c r="J621" s="38">
        <v>55.09</v>
      </c>
    </row>
    <row r="622" spans="2:10" x14ac:dyDescent="0.25">
      <c r="B622" s="37">
        <v>44450</v>
      </c>
      <c r="C622" s="38">
        <v>71.760000000000005</v>
      </c>
      <c r="D622" s="38">
        <v>81.02</v>
      </c>
      <c r="E622" s="38">
        <v>52.31</v>
      </c>
      <c r="F622" s="38">
        <v>47.22</v>
      </c>
      <c r="G622" s="38">
        <v>56.02</v>
      </c>
      <c r="H622" s="38">
        <v>50.93</v>
      </c>
      <c r="I622" s="38">
        <v>49.07</v>
      </c>
      <c r="J622" s="38">
        <v>55.09</v>
      </c>
    </row>
    <row r="623" spans="2:10" x14ac:dyDescent="0.25">
      <c r="B623" s="37">
        <v>44451</v>
      </c>
      <c r="C623" s="38">
        <v>71.760000000000005</v>
      </c>
      <c r="D623" s="38">
        <v>81.02</v>
      </c>
      <c r="E623" s="38">
        <v>52.31</v>
      </c>
      <c r="F623" s="38">
        <v>47.22</v>
      </c>
      <c r="G623" s="38">
        <v>56.02</v>
      </c>
      <c r="H623" s="38">
        <v>50.93</v>
      </c>
      <c r="I623" s="38">
        <v>49.07</v>
      </c>
      <c r="J623" s="38">
        <v>55.09</v>
      </c>
    </row>
    <row r="624" spans="2:10" x14ac:dyDescent="0.25">
      <c r="B624" s="37">
        <v>44452</v>
      </c>
      <c r="C624" s="38">
        <v>71.760000000000005</v>
      </c>
      <c r="D624" s="38">
        <v>81.02</v>
      </c>
      <c r="E624" s="38">
        <v>50.46</v>
      </c>
      <c r="F624" s="38">
        <v>47.22</v>
      </c>
      <c r="G624" s="38">
        <v>56.02</v>
      </c>
      <c r="H624" s="38">
        <v>50.93</v>
      </c>
      <c r="I624" s="38">
        <v>49.07</v>
      </c>
      <c r="J624" s="38">
        <v>55.09</v>
      </c>
    </row>
    <row r="625" spans="2:10" x14ac:dyDescent="0.25">
      <c r="B625" s="37">
        <v>44453</v>
      </c>
      <c r="C625" s="38">
        <v>71.760000000000005</v>
      </c>
      <c r="D625" s="38">
        <v>81.02</v>
      </c>
      <c r="E625" s="38">
        <v>50.46</v>
      </c>
      <c r="F625" s="38">
        <v>47.22</v>
      </c>
      <c r="G625" s="38">
        <v>56.02</v>
      </c>
      <c r="H625" s="38">
        <v>50.93</v>
      </c>
      <c r="I625" s="38">
        <v>49.07</v>
      </c>
      <c r="J625" s="38">
        <v>55.09</v>
      </c>
    </row>
    <row r="626" spans="2:10" x14ac:dyDescent="0.25">
      <c r="B626" s="37">
        <v>44454</v>
      </c>
      <c r="C626" s="38">
        <v>71.760000000000005</v>
      </c>
      <c r="D626" s="38">
        <v>81.02</v>
      </c>
      <c r="E626" s="38">
        <v>50.46</v>
      </c>
      <c r="F626" s="38">
        <v>47.22</v>
      </c>
      <c r="G626" s="38">
        <v>56.02</v>
      </c>
      <c r="H626" s="38">
        <v>50.93</v>
      </c>
      <c r="I626" s="38">
        <v>49.07</v>
      </c>
      <c r="J626" s="38">
        <v>55.09</v>
      </c>
    </row>
    <row r="627" spans="2:10" x14ac:dyDescent="0.25">
      <c r="B627" s="37">
        <v>44455</v>
      </c>
      <c r="C627" s="38">
        <v>71.760000000000005</v>
      </c>
      <c r="D627" s="38">
        <v>81.02</v>
      </c>
      <c r="E627" s="38">
        <v>50.46</v>
      </c>
      <c r="F627" s="38">
        <v>47.22</v>
      </c>
      <c r="G627" s="38">
        <v>56.02</v>
      </c>
      <c r="H627" s="38">
        <v>50.93</v>
      </c>
      <c r="I627" s="38">
        <v>49.07</v>
      </c>
      <c r="J627" s="38">
        <v>55.09</v>
      </c>
    </row>
    <row r="628" spans="2:10" x14ac:dyDescent="0.25">
      <c r="B628" s="37">
        <v>44456</v>
      </c>
      <c r="C628" s="38">
        <v>71.760000000000005</v>
      </c>
      <c r="D628" s="38">
        <v>81.02</v>
      </c>
      <c r="E628" s="38">
        <v>50.46</v>
      </c>
      <c r="F628" s="38">
        <v>47.22</v>
      </c>
      <c r="G628" s="38">
        <v>56.02</v>
      </c>
      <c r="H628" s="38">
        <v>50.93</v>
      </c>
      <c r="I628" s="38">
        <v>49.07</v>
      </c>
      <c r="J628" s="38">
        <v>55.09</v>
      </c>
    </row>
    <row r="629" spans="2:10" x14ac:dyDescent="0.25">
      <c r="B629" s="37">
        <v>44457</v>
      </c>
      <c r="C629" s="38">
        <v>71.760000000000005</v>
      </c>
      <c r="D629" s="38">
        <v>81.02</v>
      </c>
      <c r="E629" s="38">
        <v>50.46</v>
      </c>
      <c r="F629" s="38">
        <v>47.22</v>
      </c>
      <c r="G629" s="38">
        <v>56.02</v>
      </c>
      <c r="H629" s="38">
        <v>50.93</v>
      </c>
      <c r="I629" s="38">
        <v>49.07</v>
      </c>
      <c r="J629" s="38">
        <v>55.09</v>
      </c>
    </row>
    <row r="630" spans="2:10" x14ac:dyDescent="0.25">
      <c r="B630" s="37">
        <v>44458</v>
      </c>
      <c r="C630" s="38">
        <v>71.760000000000005</v>
      </c>
      <c r="D630" s="38">
        <v>81.02</v>
      </c>
      <c r="E630" s="38">
        <v>50.46</v>
      </c>
      <c r="F630" s="38">
        <v>47.22</v>
      </c>
      <c r="G630" s="38">
        <v>56.02</v>
      </c>
      <c r="H630" s="38">
        <v>50.93</v>
      </c>
      <c r="I630" s="38">
        <v>49.07</v>
      </c>
      <c r="J630" s="38">
        <v>55.09</v>
      </c>
    </row>
    <row r="631" spans="2:10" x14ac:dyDescent="0.25">
      <c r="B631" s="37">
        <v>44459</v>
      </c>
      <c r="C631" s="38">
        <v>71.760000000000005</v>
      </c>
      <c r="D631" s="38">
        <v>81.02</v>
      </c>
      <c r="E631" s="38">
        <v>52.31</v>
      </c>
      <c r="F631" s="38">
        <v>47.22</v>
      </c>
      <c r="G631" s="38">
        <v>56.02</v>
      </c>
      <c r="H631" s="38">
        <v>50.93</v>
      </c>
      <c r="I631" s="38">
        <v>49.07</v>
      </c>
      <c r="J631" s="38">
        <v>55.09</v>
      </c>
    </row>
    <row r="632" spans="2:10" x14ac:dyDescent="0.25">
      <c r="B632" s="37">
        <v>44460</v>
      </c>
      <c r="C632" s="38">
        <v>71.760000000000005</v>
      </c>
      <c r="D632" s="38">
        <v>81.02</v>
      </c>
      <c r="E632" s="38">
        <v>52.31</v>
      </c>
      <c r="F632" s="38">
        <v>47.22</v>
      </c>
      <c r="G632" s="38">
        <v>56.02</v>
      </c>
      <c r="H632" s="38">
        <v>50.93</v>
      </c>
      <c r="I632" s="38">
        <v>49.07</v>
      </c>
      <c r="J632" s="38">
        <v>55.09</v>
      </c>
    </row>
    <row r="633" spans="2:10" x14ac:dyDescent="0.25">
      <c r="B633" s="37">
        <v>44461</v>
      </c>
      <c r="C633" s="38">
        <v>71.760000000000005</v>
      </c>
      <c r="D633" s="38">
        <v>81.02</v>
      </c>
      <c r="E633" s="38">
        <v>52.31</v>
      </c>
      <c r="F633" s="38">
        <v>47.22</v>
      </c>
      <c r="G633" s="38">
        <v>56.02</v>
      </c>
      <c r="H633" s="38">
        <v>50.93</v>
      </c>
      <c r="I633" s="38">
        <v>49.07</v>
      </c>
      <c r="J633" s="38">
        <v>55.09</v>
      </c>
    </row>
    <row r="634" spans="2:10" x14ac:dyDescent="0.25">
      <c r="B634" s="37">
        <v>44462</v>
      </c>
      <c r="C634" s="38">
        <v>71.760000000000005</v>
      </c>
      <c r="D634" s="38">
        <v>81.02</v>
      </c>
      <c r="E634" s="38">
        <v>52.31</v>
      </c>
      <c r="F634" s="38">
        <v>47.22</v>
      </c>
      <c r="G634" s="38">
        <v>56.02</v>
      </c>
      <c r="H634" s="38">
        <v>50.93</v>
      </c>
      <c r="I634" s="38">
        <v>49.07</v>
      </c>
      <c r="J634" s="38">
        <v>55.09</v>
      </c>
    </row>
    <row r="635" spans="2:10" x14ac:dyDescent="0.25">
      <c r="B635" s="37">
        <v>44463</v>
      </c>
      <c r="C635" s="38">
        <v>71.760000000000005</v>
      </c>
      <c r="D635" s="38">
        <v>81.02</v>
      </c>
      <c r="E635" s="38">
        <v>52.31</v>
      </c>
      <c r="F635" s="38">
        <v>47.22</v>
      </c>
      <c r="G635" s="38">
        <v>56.02</v>
      </c>
      <c r="H635" s="38">
        <v>50.93</v>
      </c>
      <c r="I635" s="38">
        <v>49.07</v>
      </c>
      <c r="J635" s="38">
        <v>55.09</v>
      </c>
    </row>
    <row r="636" spans="2:10" x14ac:dyDescent="0.25">
      <c r="B636" s="37">
        <v>44464</v>
      </c>
      <c r="C636" s="38">
        <v>71.760000000000005</v>
      </c>
      <c r="D636" s="38">
        <v>81.02</v>
      </c>
      <c r="E636" s="38">
        <v>52.31</v>
      </c>
      <c r="F636" s="38">
        <v>47.22</v>
      </c>
      <c r="G636" s="38">
        <v>56.02</v>
      </c>
      <c r="H636" s="38">
        <v>50.93</v>
      </c>
      <c r="I636" s="38">
        <v>49.07</v>
      </c>
      <c r="J636" s="38">
        <v>55.09</v>
      </c>
    </row>
    <row r="637" spans="2:10" x14ac:dyDescent="0.25">
      <c r="B637" s="37">
        <v>44465</v>
      </c>
      <c r="C637" s="38">
        <v>71.760000000000005</v>
      </c>
      <c r="D637" s="38">
        <v>81.02</v>
      </c>
      <c r="E637" s="38">
        <v>52.31</v>
      </c>
      <c r="F637" s="38">
        <v>47.22</v>
      </c>
      <c r="G637" s="38">
        <v>56.02</v>
      </c>
      <c r="H637" s="38">
        <v>50.93</v>
      </c>
      <c r="I637" s="38">
        <v>49.07</v>
      </c>
      <c r="J637" s="38">
        <v>55.09</v>
      </c>
    </row>
    <row r="638" spans="2:10" x14ac:dyDescent="0.25">
      <c r="B638" s="37">
        <v>44466</v>
      </c>
      <c r="C638" s="38">
        <v>71.760000000000005</v>
      </c>
      <c r="D638" s="38">
        <v>81.02</v>
      </c>
      <c r="E638" s="38">
        <v>50.46</v>
      </c>
      <c r="F638" s="38">
        <v>47.22</v>
      </c>
      <c r="G638" s="38">
        <v>56.02</v>
      </c>
      <c r="H638" s="38">
        <v>54.63</v>
      </c>
      <c r="I638" s="38">
        <v>49.07</v>
      </c>
      <c r="J638" s="38">
        <v>55.09</v>
      </c>
    </row>
    <row r="639" spans="2:10" x14ac:dyDescent="0.25">
      <c r="B639" s="37">
        <v>44467</v>
      </c>
      <c r="C639" s="38">
        <v>71.760000000000005</v>
      </c>
      <c r="D639" s="38">
        <v>81.02</v>
      </c>
      <c r="E639" s="38">
        <v>50.46</v>
      </c>
      <c r="F639" s="38">
        <v>47.22</v>
      </c>
      <c r="G639" s="38">
        <v>56.02</v>
      </c>
      <c r="H639" s="38">
        <v>54.63</v>
      </c>
      <c r="I639" s="38">
        <v>49.07</v>
      </c>
      <c r="J639" s="38">
        <v>55.09</v>
      </c>
    </row>
    <row r="640" spans="2:10" x14ac:dyDescent="0.25">
      <c r="B640" s="37">
        <v>44468</v>
      </c>
      <c r="C640" s="38">
        <v>71.760000000000005</v>
      </c>
      <c r="D640" s="38">
        <v>81.02</v>
      </c>
      <c r="E640" s="38">
        <v>50.46</v>
      </c>
      <c r="F640" s="38">
        <v>47.22</v>
      </c>
      <c r="G640" s="38">
        <v>56.02</v>
      </c>
      <c r="H640" s="38">
        <v>54.63</v>
      </c>
      <c r="I640" s="38">
        <v>49.07</v>
      </c>
      <c r="J640" s="38">
        <v>55.09</v>
      </c>
    </row>
    <row r="641" spans="2:10" x14ac:dyDescent="0.25">
      <c r="B641" s="37">
        <v>44469</v>
      </c>
      <c r="C641" s="38">
        <v>71.760000000000005</v>
      </c>
      <c r="D641" s="38">
        <v>81.02</v>
      </c>
      <c r="E641" s="38">
        <v>50.46</v>
      </c>
      <c r="F641" s="38">
        <v>47.22</v>
      </c>
      <c r="G641" s="38">
        <v>56.02</v>
      </c>
      <c r="H641" s="38">
        <v>54.63</v>
      </c>
      <c r="I641" s="38">
        <v>49.07</v>
      </c>
      <c r="J641" s="38">
        <v>55.09</v>
      </c>
    </row>
    <row r="642" spans="2:10" x14ac:dyDescent="0.25">
      <c r="B642" s="37">
        <v>44470</v>
      </c>
      <c r="C642" s="38">
        <v>71.760000000000005</v>
      </c>
      <c r="D642" s="38">
        <v>81.02</v>
      </c>
      <c r="E642" s="38">
        <v>47.22</v>
      </c>
      <c r="F642" s="38">
        <v>47.22</v>
      </c>
      <c r="G642" s="38">
        <v>56.02</v>
      </c>
      <c r="H642" s="38">
        <v>54.63</v>
      </c>
      <c r="I642" s="38">
        <v>49.07</v>
      </c>
      <c r="J642" s="38">
        <v>55.09</v>
      </c>
    </row>
    <row r="643" spans="2:10" x14ac:dyDescent="0.25">
      <c r="B643" s="37">
        <v>44471</v>
      </c>
      <c r="C643" s="38">
        <v>71.760000000000005</v>
      </c>
      <c r="D643" s="38">
        <v>81.02</v>
      </c>
      <c r="E643" s="38">
        <v>47.22</v>
      </c>
      <c r="F643" s="38">
        <v>47.22</v>
      </c>
      <c r="G643" s="38">
        <v>56.02</v>
      </c>
      <c r="H643" s="38">
        <v>54.63</v>
      </c>
      <c r="I643" s="38">
        <v>49.07</v>
      </c>
      <c r="J643" s="38">
        <v>55.09</v>
      </c>
    </row>
    <row r="644" spans="2:10" x14ac:dyDescent="0.25">
      <c r="B644" s="37">
        <v>44472</v>
      </c>
      <c r="C644" s="38">
        <v>71.760000000000005</v>
      </c>
      <c r="D644" s="38">
        <v>81.02</v>
      </c>
      <c r="E644" s="38">
        <v>47.22</v>
      </c>
      <c r="F644" s="38">
        <v>47.22</v>
      </c>
      <c r="G644" s="38">
        <v>56.02</v>
      </c>
      <c r="H644" s="38">
        <v>54.63</v>
      </c>
      <c r="I644" s="38">
        <v>49.07</v>
      </c>
      <c r="J644" s="38">
        <v>55.09</v>
      </c>
    </row>
    <row r="645" spans="2:10" x14ac:dyDescent="0.25">
      <c r="B645" s="37">
        <v>44473</v>
      </c>
      <c r="C645" s="38">
        <v>71.760000000000005</v>
      </c>
      <c r="D645" s="38">
        <v>81.02</v>
      </c>
      <c r="E645" s="38">
        <v>47.22</v>
      </c>
      <c r="F645" s="38">
        <v>47.22</v>
      </c>
      <c r="G645" s="38">
        <v>56.02</v>
      </c>
      <c r="H645" s="38">
        <v>54.63</v>
      </c>
      <c r="I645" s="38">
        <v>49.07</v>
      </c>
      <c r="J645" s="38">
        <v>55.09</v>
      </c>
    </row>
    <row r="646" spans="2:10" x14ac:dyDescent="0.25">
      <c r="B646" s="37">
        <v>44474</v>
      </c>
      <c r="C646" s="38">
        <v>71.760000000000005</v>
      </c>
      <c r="D646" s="38">
        <v>81.02</v>
      </c>
      <c r="E646" s="38">
        <v>47.22</v>
      </c>
      <c r="F646" s="38">
        <v>47.22</v>
      </c>
      <c r="G646" s="38">
        <v>56.02</v>
      </c>
      <c r="H646" s="38">
        <v>54.63</v>
      </c>
      <c r="I646" s="38">
        <v>49.07</v>
      </c>
      <c r="J646" s="38">
        <v>55.09</v>
      </c>
    </row>
    <row r="647" spans="2:10" x14ac:dyDescent="0.25">
      <c r="B647" s="37">
        <v>44475</v>
      </c>
      <c r="C647" s="38">
        <v>71.760000000000005</v>
      </c>
      <c r="D647" s="38">
        <v>81.02</v>
      </c>
      <c r="E647" s="38">
        <v>47.22</v>
      </c>
      <c r="F647" s="38">
        <v>47.22</v>
      </c>
      <c r="G647" s="38">
        <v>56.02</v>
      </c>
      <c r="H647" s="38">
        <v>54.63</v>
      </c>
      <c r="I647" s="38">
        <v>49.07</v>
      </c>
      <c r="J647" s="38">
        <v>55.09</v>
      </c>
    </row>
    <row r="648" spans="2:10" x14ac:dyDescent="0.25">
      <c r="B648" s="37">
        <v>44476</v>
      </c>
      <c r="C648" s="38">
        <v>71.760000000000005</v>
      </c>
      <c r="D648" s="38">
        <v>81.02</v>
      </c>
      <c r="E648" s="38">
        <v>47.22</v>
      </c>
      <c r="F648" s="38">
        <v>47.22</v>
      </c>
      <c r="G648" s="38">
        <v>56.02</v>
      </c>
      <c r="H648" s="38">
        <v>54.63</v>
      </c>
      <c r="I648" s="38">
        <v>49.07</v>
      </c>
      <c r="J648" s="38">
        <v>55.09</v>
      </c>
    </row>
    <row r="649" spans="2:10" x14ac:dyDescent="0.25">
      <c r="B649" s="37">
        <v>44477</v>
      </c>
      <c r="C649" s="38">
        <v>74.540000000000006</v>
      </c>
      <c r="D649" s="38">
        <v>81.02</v>
      </c>
      <c r="E649" s="38">
        <v>47.22</v>
      </c>
      <c r="F649" s="38">
        <v>47.22</v>
      </c>
      <c r="G649" s="38">
        <v>56.02</v>
      </c>
      <c r="H649" s="38">
        <v>54.63</v>
      </c>
      <c r="I649" s="38">
        <v>49.07</v>
      </c>
      <c r="J649" s="38">
        <v>55.09</v>
      </c>
    </row>
    <row r="650" spans="2:10" x14ac:dyDescent="0.25">
      <c r="B650" s="37">
        <v>44478</v>
      </c>
      <c r="C650" s="38">
        <v>74.540000000000006</v>
      </c>
      <c r="D650" s="38">
        <v>81.02</v>
      </c>
      <c r="E650" s="38">
        <v>47.22</v>
      </c>
      <c r="F650" s="38">
        <v>47.22</v>
      </c>
      <c r="G650" s="38">
        <v>56.02</v>
      </c>
      <c r="H650" s="38">
        <v>54.63</v>
      </c>
      <c r="I650" s="38">
        <v>49.07</v>
      </c>
      <c r="J650" s="38">
        <v>55.09</v>
      </c>
    </row>
    <row r="651" spans="2:10" x14ac:dyDescent="0.25">
      <c r="B651" s="37">
        <v>44479</v>
      </c>
      <c r="C651" s="38">
        <v>74.540000000000006</v>
      </c>
      <c r="D651" s="38">
        <v>81.02</v>
      </c>
      <c r="E651" s="38">
        <v>47.22</v>
      </c>
      <c r="F651" s="38">
        <v>47.22</v>
      </c>
      <c r="G651" s="38">
        <v>56.02</v>
      </c>
      <c r="H651" s="38">
        <v>54.63</v>
      </c>
      <c r="I651" s="38">
        <v>49.07</v>
      </c>
      <c r="J651" s="38">
        <v>55.09</v>
      </c>
    </row>
    <row r="652" spans="2:10" x14ac:dyDescent="0.25">
      <c r="B652" s="37">
        <v>44480</v>
      </c>
      <c r="C652" s="38">
        <v>74.540000000000006</v>
      </c>
      <c r="D652" s="38">
        <v>81.02</v>
      </c>
      <c r="E652" s="38">
        <v>47.22</v>
      </c>
      <c r="F652" s="38">
        <v>47.22</v>
      </c>
      <c r="G652" s="38">
        <v>56.02</v>
      </c>
      <c r="H652" s="38">
        <v>54.63</v>
      </c>
      <c r="I652" s="38">
        <v>49.07</v>
      </c>
      <c r="J652" s="38">
        <v>55.09</v>
      </c>
    </row>
    <row r="653" spans="2:10" x14ac:dyDescent="0.25">
      <c r="B653" s="37">
        <v>44481</v>
      </c>
      <c r="C653" s="38">
        <v>74.540000000000006</v>
      </c>
      <c r="D653" s="38">
        <v>81.02</v>
      </c>
      <c r="E653" s="38">
        <v>47.22</v>
      </c>
      <c r="F653" s="38">
        <v>47.22</v>
      </c>
      <c r="G653" s="38">
        <v>56.02</v>
      </c>
      <c r="H653" s="38">
        <v>54.63</v>
      </c>
      <c r="I653" s="38">
        <v>49.07</v>
      </c>
      <c r="J653" s="38">
        <v>55.09</v>
      </c>
    </row>
    <row r="654" spans="2:10" x14ac:dyDescent="0.25">
      <c r="B654" s="37">
        <v>44482</v>
      </c>
      <c r="C654" s="38">
        <v>74.540000000000006</v>
      </c>
      <c r="D654" s="38">
        <v>81.02</v>
      </c>
      <c r="E654" s="38">
        <v>47.22</v>
      </c>
      <c r="F654" s="38">
        <v>47.22</v>
      </c>
      <c r="G654" s="38">
        <v>56.02</v>
      </c>
      <c r="H654" s="38">
        <v>54.63</v>
      </c>
      <c r="I654" s="38">
        <v>49.07</v>
      </c>
      <c r="J654" s="38">
        <v>55.09</v>
      </c>
    </row>
    <row r="655" spans="2:10" x14ac:dyDescent="0.25">
      <c r="B655" s="37">
        <v>44483</v>
      </c>
      <c r="C655" s="38">
        <v>74.540000000000006</v>
      </c>
      <c r="D655" s="38">
        <v>81.02</v>
      </c>
      <c r="E655" s="38">
        <v>47.22</v>
      </c>
      <c r="F655" s="38">
        <v>47.22</v>
      </c>
      <c r="G655" s="38">
        <v>56.02</v>
      </c>
      <c r="H655" s="38">
        <v>54.63</v>
      </c>
      <c r="I655" s="38">
        <v>49.07</v>
      </c>
      <c r="J655" s="38">
        <v>55.09</v>
      </c>
    </row>
    <row r="656" spans="2:10" x14ac:dyDescent="0.25">
      <c r="B656" s="37">
        <v>44484</v>
      </c>
      <c r="C656" s="38">
        <v>74.540000000000006</v>
      </c>
      <c r="D656" s="38">
        <v>81.02</v>
      </c>
      <c r="E656" s="38">
        <v>47.22</v>
      </c>
      <c r="F656" s="38">
        <v>47.22</v>
      </c>
      <c r="G656" s="38">
        <v>56.02</v>
      </c>
      <c r="H656" s="38">
        <v>54.63</v>
      </c>
      <c r="I656" s="38">
        <v>49.07</v>
      </c>
      <c r="J656" s="38">
        <v>55.09</v>
      </c>
    </row>
    <row r="657" spans="2:10" x14ac:dyDescent="0.25">
      <c r="B657" s="37">
        <v>44485</v>
      </c>
      <c r="C657" s="38">
        <v>74.540000000000006</v>
      </c>
      <c r="D657" s="38">
        <v>81.02</v>
      </c>
      <c r="E657" s="38">
        <v>47.22</v>
      </c>
      <c r="F657" s="38">
        <v>47.22</v>
      </c>
      <c r="G657" s="38">
        <v>56.02</v>
      </c>
      <c r="H657" s="38">
        <v>54.63</v>
      </c>
      <c r="I657" s="38">
        <v>49.07</v>
      </c>
      <c r="J657" s="38">
        <v>55.09</v>
      </c>
    </row>
    <row r="658" spans="2:10" x14ac:dyDescent="0.25">
      <c r="B658" s="37">
        <v>44486</v>
      </c>
      <c r="C658" s="38">
        <v>74.540000000000006</v>
      </c>
      <c r="D658" s="38">
        <v>81.02</v>
      </c>
      <c r="E658" s="38">
        <v>47.22</v>
      </c>
      <c r="F658" s="38">
        <v>47.22</v>
      </c>
      <c r="G658" s="38">
        <v>56.02</v>
      </c>
      <c r="H658" s="38">
        <v>54.63</v>
      </c>
      <c r="I658" s="38">
        <v>49.07</v>
      </c>
      <c r="J658" s="38">
        <v>55.09</v>
      </c>
    </row>
    <row r="659" spans="2:10" x14ac:dyDescent="0.25">
      <c r="B659" s="37">
        <v>44487</v>
      </c>
      <c r="C659" s="38">
        <v>74.540000000000006</v>
      </c>
      <c r="D659" s="38">
        <v>81.02</v>
      </c>
      <c r="E659" s="38">
        <v>47.22</v>
      </c>
      <c r="F659" s="38">
        <v>47.22</v>
      </c>
      <c r="G659" s="38">
        <v>56.02</v>
      </c>
      <c r="H659" s="38">
        <v>54.63</v>
      </c>
      <c r="I659" s="38">
        <v>49.07</v>
      </c>
      <c r="J659" s="38">
        <v>55.09</v>
      </c>
    </row>
    <row r="660" spans="2:10" x14ac:dyDescent="0.25">
      <c r="B660" s="37">
        <v>44488</v>
      </c>
      <c r="C660" s="38">
        <v>74.540000000000006</v>
      </c>
      <c r="D660" s="38">
        <v>81.02</v>
      </c>
      <c r="E660" s="38">
        <v>47.22</v>
      </c>
      <c r="F660" s="38">
        <v>47.22</v>
      </c>
      <c r="G660" s="38">
        <v>56.02</v>
      </c>
      <c r="H660" s="38">
        <v>54.63</v>
      </c>
      <c r="I660" s="38">
        <v>52.78</v>
      </c>
      <c r="J660" s="38">
        <v>55.09</v>
      </c>
    </row>
    <row r="661" spans="2:10" x14ac:dyDescent="0.25">
      <c r="B661" s="37">
        <v>44489</v>
      </c>
      <c r="C661" s="38">
        <v>74.540000000000006</v>
      </c>
      <c r="D661" s="38">
        <v>81.02</v>
      </c>
      <c r="E661" s="38">
        <v>47.22</v>
      </c>
      <c r="F661" s="38">
        <v>47.22</v>
      </c>
      <c r="G661" s="38">
        <v>56.02</v>
      </c>
      <c r="H661" s="38">
        <v>54.63</v>
      </c>
      <c r="I661" s="38">
        <v>52.78</v>
      </c>
      <c r="J661" s="38">
        <v>60.65</v>
      </c>
    </row>
    <row r="662" spans="2:10" x14ac:dyDescent="0.25">
      <c r="B662" s="37">
        <v>44490</v>
      </c>
      <c r="C662" s="38">
        <v>74.540000000000006</v>
      </c>
      <c r="D662" s="38">
        <v>81.02</v>
      </c>
      <c r="E662" s="38">
        <v>47.22</v>
      </c>
      <c r="F662" s="38">
        <v>47.22</v>
      </c>
      <c r="G662" s="38">
        <v>56.02</v>
      </c>
      <c r="H662" s="38">
        <v>54.63</v>
      </c>
      <c r="I662" s="38">
        <v>41.67</v>
      </c>
      <c r="J662" s="38">
        <v>60.65</v>
      </c>
    </row>
    <row r="663" spans="2:10" x14ac:dyDescent="0.25">
      <c r="B663" s="37">
        <v>44491</v>
      </c>
      <c r="C663" s="38">
        <v>65.28</v>
      </c>
      <c r="D663" s="38">
        <v>81.02</v>
      </c>
      <c r="E663" s="38">
        <v>47.22</v>
      </c>
      <c r="F663" s="38">
        <v>47.22</v>
      </c>
      <c r="G663" s="38">
        <v>56.02</v>
      </c>
      <c r="H663" s="38">
        <v>54.63</v>
      </c>
      <c r="I663" s="38">
        <v>41.67</v>
      </c>
      <c r="J663" s="38">
        <v>60.65</v>
      </c>
    </row>
    <row r="664" spans="2:10" x14ac:dyDescent="0.25">
      <c r="B664" s="37">
        <v>44492</v>
      </c>
      <c r="C664" s="38">
        <v>65.28</v>
      </c>
      <c r="D664" s="38">
        <v>81.02</v>
      </c>
      <c r="E664" s="38">
        <v>47.22</v>
      </c>
      <c r="F664" s="38">
        <v>47.22</v>
      </c>
      <c r="G664" s="38">
        <v>56.02</v>
      </c>
      <c r="H664" s="38">
        <v>54.63</v>
      </c>
      <c r="I664" s="38">
        <v>41.67</v>
      </c>
      <c r="J664" s="38">
        <v>60.65</v>
      </c>
    </row>
    <row r="665" spans="2:10" x14ac:dyDescent="0.25">
      <c r="B665" s="37">
        <v>44493</v>
      </c>
      <c r="C665" s="38">
        <v>65.28</v>
      </c>
      <c r="D665" s="38">
        <v>81.02</v>
      </c>
      <c r="E665" s="38">
        <v>47.22</v>
      </c>
      <c r="F665" s="38">
        <v>47.22</v>
      </c>
      <c r="G665" s="38">
        <v>56.02</v>
      </c>
      <c r="H665" s="38">
        <v>50.93</v>
      </c>
      <c r="I665" s="38">
        <v>41.67</v>
      </c>
      <c r="J665" s="38">
        <v>60.65</v>
      </c>
    </row>
    <row r="666" spans="2:10" x14ac:dyDescent="0.25">
      <c r="B666" s="37">
        <v>44494</v>
      </c>
      <c r="C666" s="38">
        <v>63.43</v>
      </c>
      <c r="D666" s="38">
        <v>81.02</v>
      </c>
      <c r="E666" s="38">
        <v>47.22</v>
      </c>
      <c r="F666" s="38">
        <v>47.22</v>
      </c>
      <c r="G666" s="38">
        <v>56.02</v>
      </c>
      <c r="H666" s="38">
        <v>50.93</v>
      </c>
      <c r="I666" s="38">
        <v>41.67</v>
      </c>
      <c r="J666" s="38">
        <v>60.65</v>
      </c>
    </row>
    <row r="667" spans="2:10" x14ac:dyDescent="0.25">
      <c r="B667" s="37">
        <v>44495</v>
      </c>
      <c r="C667" s="38">
        <v>63.43</v>
      </c>
      <c r="D667" s="38">
        <v>81.02</v>
      </c>
      <c r="E667" s="38">
        <v>47.22</v>
      </c>
      <c r="F667" s="38">
        <v>47.22</v>
      </c>
      <c r="G667" s="38">
        <v>56.02</v>
      </c>
      <c r="H667" s="38">
        <v>48.15</v>
      </c>
      <c r="I667" s="38">
        <v>41.67</v>
      </c>
      <c r="J667" s="38">
        <v>60.65</v>
      </c>
    </row>
    <row r="668" spans="2:10" x14ac:dyDescent="0.25">
      <c r="B668" s="37">
        <v>44496</v>
      </c>
      <c r="C668" s="38">
        <v>63.43</v>
      </c>
      <c r="D668" s="38">
        <v>81.02</v>
      </c>
      <c r="E668" s="38">
        <v>47.22</v>
      </c>
      <c r="F668" s="38">
        <v>47.22</v>
      </c>
      <c r="G668" s="38">
        <v>56.02</v>
      </c>
      <c r="H668" s="38">
        <v>48.15</v>
      </c>
      <c r="I668" s="38">
        <v>41.67</v>
      </c>
      <c r="J668" s="38">
        <v>60.65</v>
      </c>
    </row>
    <row r="669" spans="2:10" x14ac:dyDescent="0.25">
      <c r="B669" s="37">
        <v>44497</v>
      </c>
      <c r="C669" s="38">
        <v>63.43</v>
      </c>
      <c r="D669" s="38">
        <v>81.02</v>
      </c>
      <c r="E669" s="38">
        <v>47.22</v>
      </c>
      <c r="F669" s="38">
        <v>47.22</v>
      </c>
      <c r="G669" s="38">
        <v>56.02</v>
      </c>
      <c r="H669" s="38">
        <v>48.15</v>
      </c>
      <c r="I669" s="38">
        <v>41.67</v>
      </c>
      <c r="J669" s="38">
        <v>60.65</v>
      </c>
    </row>
    <row r="670" spans="2:10" x14ac:dyDescent="0.25">
      <c r="B670" s="37">
        <v>44498</v>
      </c>
      <c r="C670" s="38">
        <v>63.43</v>
      </c>
      <c r="D670" s="38">
        <v>81.02</v>
      </c>
      <c r="E670" s="38">
        <v>47.22</v>
      </c>
      <c r="F670" s="38">
        <v>47.22</v>
      </c>
      <c r="G670" s="38">
        <v>56.02</v>
      </c>
      <c r="H670" s="38">
        <v>48.15</v>
      </c>
      <c r="I670" s="38">
        <v>41.67</v>
      </c>
      <c r="J670" s="38">
        <v>60.65</v>
      </c>
    </row>
    <row r="671" spans="2:10" x14ac:dyDescent="0.25">
      <c r="B671" s="37">
        <v>44499</v>
      </c>
      <c r="C671" s="38">
        <v>63.43</v>
      </c>
      <c r="D671" s="38">
        <v>81.02</v>
      </c>
      <c r="E671" s="38">
        <v>47.22</v>
      </c>
      <c r="F671" s="38">
        <v>47.22</v>
      </c>
      <c r="G671" s="38">
        <v>56.02</v>
      </c>
      <c r="H671" s="38">
        <v>48.15</v>
      </c>
      <c r="I671" s="38">
        <v>41.67</v>
      </c>
      <c r="J671" s="38">
        <v>60.65</v>
      </c>
    </row>
    <row r="672" spans="2:10" x14ac:dyDescent="0.25">
      <c r="B672" s="37">
        <v>44500</v>
      </c>
      <c r="C672" s="38">
        <v>63.43</v>
      </c>
      <c r="D672" s="38">
        <v>81.02</v>
      </c>
      <c r="E672" s="38">
        <v>47.22</v>
      </c>
      <c r="F672" s="38">
        <v>47.22</v>
      </c>
      <c r="G672" s="38">
        <v>56.02</v>
      </c>
      <c r="H672" s="38">
        <v>48.15</v>
      </c>
      <c r="I672" s="38">
        <v>41.67</v>
      </c>
      <c r="J672" s="38">
        <v>60.65</v>
      </c>
    </row>
    <row r="673" spans="2:10" x14ac:dyDescent="0.25">
      <c r="B673" s="37">
        <v>44501</v>
      </c>
      <c r="C673" s="38">
        <v>63.43</v>
      </c>
      <c r="D673" s="38">
        <v>81.02</v>
      </c>
      <c r="E673" s="38">
        <v>47.22</v>
      </c>
      <c r="F673" s="38">
        <v>46.76</v>
      </c>
      <c r="G673" s="38">
        <v>56.02</v>
      </c>
      <c r="H673" s="38">
        <v>48.15</v>
      </c>
      <c r="I673" s="38">
        <v>41.67</v>
      </c>
      <c r="J673" s="38">
        <v>60.65</v>
      </c>
    </row>
    <row r="674" spans="2:10" x14ac:dyDescent="0.25">
      <c r="B674" s="37">
        <v>44502</v>
      </c>
      <c r="C674" s="38">
        <v>63.43</v>
      </c>
      <c r="D674" s="38">
        <v>81.02</v>
      </c>
      <c r="E674" s="38">
        <v>47.22</v>
      </c>
      <c r="F674" s="38">
        <v>46.76</v>
      </c>
      <c r="G674" s="38">
        <v>56.02</v>
      </c>
      <c r="H674" s="38">
        <v>48.15</v>
      </c>
      <c r="I674" s="38">
        <v>27.78</v>
      </c>
      <c r="J674" s="38">
        <v>60.65</v>
      </c>
    </row>
    <row r="675" spans="2:10" x14ac:dyDescent="0.25">
      <c r="B675" s="37">
        <v>44503</v>
      </c>
      <c r="C675" s="38">
        <v>63.43</v>
      </c>
      <c r="D675" s="38">
        <v>81.02</v>
      </c>
      <c r="E675" s="38">
        <v>47.22</v>
      </c>
      <c r="F675" s="38">
        <v>46.76</v>
      </c>
      <c r="G675" s="38">
        <v>56.02</v>
      </c>
      <c r="H675" s="38">
        <v>48.15</v>
      </c>
      <c r="I675" s="38">
        <v>27.78</v>
      </c>
      <c r="J675" s="38">
        <v>55.09</v>
      </c>
    </row>
    <row r="676" spans="2:10" x14ac:dyDescent="0.25">
      <c r="B676" s="37">
        <v>44504</v>
      </c>
      <c r="C676" s="38">
        <v>63.43</v>
      </c>
      <c r="D676" s="38">
        <v>81.02</v>
      </c>
      <c r="E676" s="38">
        <v>47.22</v>
      </c>
      <c r="F676" s="38">
        <v>46.76</v>
      </c>
      <c r="G676" s="38">
        <v>56.02</v>
      </c>
      <c r="H676" s="38">
        <v>48.15</v>
      </c>
      <c r="I676" s="38">
        <v>27.78</v>
      </c>
      <c r="J676" s="38">
        <v>55.09</v>
      </c>
    </row>
    <row r="677" spans="2:10" x14ac:dyDescent="0.25">
      <c r="B677" s="37">
        <v>44505</v>
      </c>
      <c r="C677" s="38">
        <v>63.43</v>
      </c>
      <c r="D677" s="38">
        <v>81.02</v>
      </c>
      <c r="E677" s="38">
        <v>47.22</v>
      </c>
      <c r="F677" s="38">
        <v>46.76</v>
      </c>
      <c r="G677" s="38">
        <v>56.02</v>
      </c>
      <c r="H677" s="38">
        <v>48.15</v>
      </c>
      <c r="I677" s="38">
        <v>27.78</v>
      </c>
      <c r="J677" s="38">
        <v>55.09</v>
      </c>
    </row>
    <row r="678" spans="2:10" x14ac:dyDescent="0.25">
      <c r="B678" s="37">
        <v>44506</v>
      </c>
      <c r="C678" s="38">
        <v>63.43</v>
      </c>
      <c r="D678" s="38">
        <v>81.02</v>
      </c>
      <c r="E678" s="38">
        <v>47.22</v>
      </c>
      <c r="F678" s="38">
        <v>46.76</v>
      </c>
      <c r="G678" s="38">
        <v>56.02</v>
      </c>
      <c r="H678" s="38">
        <v>48.15</v>
      </c>
      <c r="I678" s="38">
        <v>27.78</v>
      </c>
      <c r="J678" s="38">
        <v>55.09</v>
      </c>
    </row>
    <row r="679" spans="2:10" x14ac:dyDescent="0.25">
      <c r="B679" s="37">
        <v>44507</v>
      </c>
      <c r="C679" s="38">
        <v>63.43</v>
      </c>
      <c r="D679" s="38">
        <v>81.02</v>
      </c>
      <c r="E679" s="38">
        <v>47.22</v>
      </c>
      <c r="F679" s="38">
        <v>46.76</v>
      </c>
      <c r="G679" s="38">
        <v>56.02</v>
      </c>
      <c r="H679" s="38">
        <v>48.15</v>
      </c>
      <c r="I679" s="38">
        <v>27.78</v>
      </c>
      <c r="J679" s="38">
        <v>55.09</v>
      </c>
    </row>
    <row r="680" spans="2:10" x14ac:dyDescent="0.25">
      <c r="B680" s="37">
        <v>44508</v>
      </c>
      <c r="C680" s="38">
        <v>63.43</v>
      </c>
      <c r="D680" s="38">
        <v>81.02</v>
      </c>
      <c r="E680" s="38">
        <v>47.22</v>
      </c>
      <c r="F680" s="38">
        <v>46.76</v>
      </c>
      <c r="G680" s="38">
        <v>58.8</v>
      </c>
      <c r="H680" s="38">
        <v>48.15</v>
      </c>
      <c r="I680" s="38">
        <v>27.78</v>
      </c>
      <c r="J680" s="38">
        <v>55.09</v>
      </c>
    </row>
    <row r="681" spans="2:10" x14ac:dyDescent="0.25">
      <c r="B681" s="37">
        <v>44509</v>
      </c>
      <c r="C681" s="38">
        <v>63.43</v>
      </c>
      <c r="D681" s="38">
        <v>78.239999999999995</v>
      </c>
      <c r="E681" s="38">
        <v>47.22</v>
      </c>
      <c r="F681" s="38">
        <v>46.76</v>
      </c>
      <c r="G681" s="38">
        <v>58.8</v>
      </c>
      <c r="H681" s="38">
        <v>48.15</v>
      </c>
      <c r="I681" s="38">
        <v>27.78</v>
      </c>
      <c r="J681" s="38">
        <v>55.09</v>
      </c>
    </row>
    <row r="682" spans="2:10" x14ac:dyDescent="0.25">
      <c r="B682" s="37">
        <v>44510</v>
      </c>
      <c r="C682" s="38">
        <v>63.43</v>
      </c>
      <c r="D682" s="38">
        <v>78.239999999999995</v>
      </c>
      <c r="E682" s="38">
        <v>47.22</v>
      </c>
      <c r="F682" s="38">
        <v>46.76</v>
      </c>
      <c r="G682" s="38">
        <v>58.8</v>
      </c>
      <c r="H682" s="38">
        <v>48.15</v>
      </c>
      <c r="I682" s="38">
        <v>27.78</v>
      </c>
      <c r="J682" s="38">
        <v>55.09</v>
      </c>
    </row>
    <row r="683" spans="2:10" x14ac:dyDescent="0.25">
      <c r="B683" s="37">
        <v>44511</v>
      </c>
      <c r="C683" s="38">
        <v>63.43</v>
      </c>
      <c r="D683" s="38">
        <v>78.239999999999995</v>
      </c>
      <c r="E683" s="38">
        <v>47.22</v>
      </c>
      <c r="F683" s="38">
        <v>46.76</v>
      </c>
      <c r="G683" s="38">
        <v>58.8</v>
      </c>
      <c r="H683" s="38">
        <v>48.15</v>
      </c>
      <c r="I683" s="38">
        <v>27.78</v>
      </c>
      <c r="J683" s="38">
        <v>55.09</v>
      </c>
    </row>
    <row r="684" spans="2:10" x14ac:dyDescent="0.25">
      <c r="B684" s="37">
        <v>44512</v>
      </c>
      <c r="C684" s="38">
        <v>63.43</v>
      </c>
      <c r="D684" s="38">
        <v>78.239999999999995</v>
      </c>
      <c r="E684" s="38">
        <v>47.22</v>
      </c>
      <c r="F684" s="38">
        <v>46.76</v>
      </c>
      <c r="G684" s="38">
        <v>58.8</v>
      </c>
      <c r="H684" s="38">
        <v>48.15</v>
      </c>
      <c r="I684" s="38">
        <v>27.78</v>
      </c>
      <c r="J684" s="38">
        <v>55.09</v>
      </c>
    </row>
    <row r="685" spans="2:10" x14ac:dyDescent="0.25">
      <c r="B685" s="37">
        <v>44513</v>
      </c>
      <c r="C685" s="38">
        <v>63.43</v>
      </c>
      <c r="D685" s="38">
        <v>78.239999999999995</v>
      </c>
      <c r="E685" s="38">
        <v>47.22</v>
      </c>
      <c r="F685" s="38">
        <v>46.76</v>
      </c>
      <c r="G685" s="38">
        <v>58.8</v>
      </c>
      <c r="H685" s="38">
        <v>48.15</v>
      </c>
      <c r="I685" s="38">
        <v>27.78</v>
      </c>
      <c r="J685" s="38">
        <v>55.09</v>
      </c>
    </row>
    <row r="686" spans="2:10" x14ac:dyDescent="0.25">
      <c r="B686" s="37">
        <v>44514</v>
      </c>
      <c r="C686" s="38">
        <v>63.43</v>
      </c>
      <c r="D686" s="38">
        <v>78.239999999999995</v>
      </c>
      <c r="E686" s="38">
        <v>47.22</v>
      </c>
      <c r="F686" s="38">
        <v>46.76</v>
      </c>
      <c r="G686" s="38">
        <v>58.8</v>
      </c>
      <c r="H686" s="38">
        <v>48.15</v>
      </c>
      <c r="I686" s="38">
        <v>27.78</v>
      </c>
      <c r="J686" s="38">
        <v>55.09</v>
      </c>
    </row>
    <row r="687" spans="2:10" x14ac:dyDescent="0.25">
      <c r="B687" s="37">
        <v>44515</v>
      </c>
      <c r="C687" s="38">
        <v>75.459999999999994</v>
      </c>
      <c r="D687" s="38">
        <v>78.239999999999995</v>
      </c>
      <c r="E687" s="38">
        <v>47.22</v>
      </c>
      <c r="F687" s="38">
        <v>46.76</v>
      </c>
      <c r="G687" s="38">
        <v>58.8</v>
      </c>
      <c r="H687" s="38">
        <v>48.15</v>
      </c>
      <c r="I687" s="38">
        <v>27.78</v>
      </c>
      <c r="J687" s="38">
        <v>55.09</v>
      </c>
    </row>
    <row r="688" spans="2:10" x14ac:dyDescent="0.25">
      <c r="B688" s="37">
        <v>44516</v>
      </c>
      <c r="C688" s="38">
        <v>75.459999999999994</v>
      </c>
      <c r="D688" s="38">
        <v>78.239999999999995</v>
      </c>
      <c r="E688" s="38">
        <v>47.22</v>
      </c>
      <c r="F688" s="38">
        <v>46.76</v>
      </c>
      <c r="G688" s="38">
        <v>58.8</v>
      </c>
      <c r="H688" s="38">
        <v>48.15</v>
      </c>
      <c r="I688" s="38">
        <v>20.37</v>
      </c>
      <c r="J688" s="38">
        <v>55.09</v>
      </c>
    </row>
    <row r="689" spans="2:10" x14ac:dyDescent="0.25">
      <c r="B689" s="37">
        <v>44517</v>
      </c>
      <c r="C689" s="38">
        <v>75.459999999999994</v>
      </c>
      <c r="D689" s="38">
        <v>78.239999999999995</v>
      </c>
      <c r="E689" s="38">
        <v>47.22</v>
      </c>
      <c r="F689" s="38">
        <v>46.76</v>
      </c>
      <c r="G689" s="38">
        <v>58.8</v>
      </c>
      <c r="H689" s="38">
        <v>48.15</v>
      </c>
      <c r="I689" s="38">
        <v>20.37</v>
      </c>
      <c r="J689" s="38">
        <v>55.09</v>
      </c>
    </row>
    <row r="690" spans="2:10" x14ac:dyDescent="0.25">
      <c r="B690" s="37">
        <v>44518</v>
      </c>
      <c r="C690" s="38">
        <v>75.459999999999994</v>
      </c>
      <c r="D690" s="38">
        <v>78.239999999999995</v>
      </c>
      <c r="E690" s="38">
        <v>47.22</v>
      </c>
      <c r="F690" s="38">
        <v>46.76</v>
      </c>
      <c r="G690" s="38">
        <v>58.8</v>
      </c>
      <c r="H690" s="38">
        <v>48.15</v>
      </c>
      <c r="I690" s="38">
        <v>20.37</v>
      </c>
      <c r="J690" s="38">
        <v>55.09</v>
      </c>
    </row>
    <row r="691" spans="2:10" x14ac:dyDescent="0.25">
      <c r="B691" s="37">
        <v>44519</v>
      </c>
      <c r="C691" s="38">
        <v>75.459999999999994</v>
      </c>
      <c r="D691" s="38">
        <v>78.239999999999995</v>
      </c>
      <c r="E691" s="38">
        <v>47.22</v>
      </c>
      <c r="F691" s="38">
        <v>46.76</v>
      </c>
      <c r="G691" s="38">
        <v>58.8</v>
      </c>
      <c r="H691" s="38">
        <v>48.15</v>
      </c>
      <c r="I691" s="38">
        <v>20.37</v>
      </c>
      <c r="J691" s="38">
        <v>55.09</v>
      </c>
    </row>
    <row r="692" spans="2:10" x14ac:dyDescent="0.25">
      <c r="B692" s="37">
        <v>44520</v>
      </c>
      <c r="C692" s="38">
        <v>75.459999999999994</v>
      </c>
      <c r="D692" s="38">
        <v>78.239999999999995</v>
      </c>
      <c r="E692" s="38">
        <v>47.22</v>
      </c>
      <c r="F692" s="38">
        <v>46.76</v>
      </c>
      <c r="G692" s="38">
        <v>58.8</v>
      </c>
      <c r="H692" s="38">
        <v>48.15</v>
      </c>
      <c r="I692" s="38">
        <v>20.37</v>
      </c>
      <c r="J692" s="38">
        <v>55.09</v>
      </c>
    </row>
    <row r="693" spans="2:10" x14ac:dyDescent="0.25">
      <c r="B693" s="37">
        <v>44521</v>
      </c>
      <c r="C693" s="38">
        <v>75.459999999999994</v>
      </c>
      <c r="D693" s="38">
        <v>78.239999999999995</v>
      </c>
      <c r="E693" s="38">
        <v>47.22</v>
      </c>
      <c r="F693" s="38">
        <v>46.76</v>
      </c>
      <c r="G693" s="38">
        <v>58.8</v>
      </c>
      <c r="H693" s="38">
        <v>48.15</v>
      </c>
      <c r="I693" s="38">
        <v>20.37</v>
      </c>
      <c r="J693" s="38">
        <v>55.09</v>
      </c>
    </row>
    <row r="694" spans="2:10" x14ac:dyDescent="0.25">
      <c r="B694" s="37">
        <v>44522</v>
      </c>
      <c r="C694" s="38">
        <v>75.459999999999994</v>
      </c>
      <c r="D694" s="38">
        <v>78.239999999999995</v>
      </c>
      <c r="E694" s="38">
        <v>47.22</v>
      </c>
      <c r="F694" s="38">
        <v>44.91</v>
      </c>
      <c r="G694" s="38">
        <v>58.8</v>
      </c>
      <c r="H694" s="38">
        <v>48.15</v>
      </c>
      <c r="I694" s="38">
        <v>20.37</v>
      </c>
      <c r="J694" s="38">
        <v>55.09</v>
      </c>
    </row>
    <row r="695" spans="2:10" x14ac:dyDescent="0.25">
      <c r="B695" s="37">
        <v>44523</v>
      </c>
      <c r="C695" s="38">
        <v>75.459999999999994</v>
      </c>
      <c r="D695" s="38">
        <v>78.239999999999995</v>
      </c>
      <c r="E695" s="38">
        <v>47.22</v>
      </c>
      <c r="F695" s="38">
        <v>44.91</v>
      </c>
      <c r="G695" s="38">
        <v>58.8</v>
      </c>
      <c r="H695" s="38">
        <v>48.15</v>
      </c>
      <c r="I695" s="38">
        <v>20.37</v>
      </c>
      <c r="J695" s="38">
        <v>55.09</v>
      </c>
    </row>
    <row r="696" spans="2:10" x14ac:dyDescent="0.25">
      <c r="B696" s="37">
        <v>44524</v>
      </c>
      <c r="C696" s="38">
        <v>75.459999999999994</v>
      </c>
      <c r="D696" s="38">
        <v>74.540000000000006</v>
      </c>
      <c r="E696" s="38">
        <v>47.22</v>
      </c>
      <c r="F696" s="38">
        <v>44.91</v>
      </c>
      <c r="G696" s="38">
        <v>58.8</v>
      </c>
      <c r="H696" s="38">
        <v>48.15</v>
      </c>
      <c r="I696" s="38">
        <v>20.37</v>
      </c>
      <c r="J696" s="38">
        <v>55.09</v>
      </c>
    </row>
    <row r="697" spans="2:10" x14ac:dyDescent="0.25">
      <c r="B697" s="37">
        <v>44525</v>
      </c>
      <c r="C697" s="38">
        <v>75.459999999999994</v>
      </c>
      <c r="D697" s="38">
        <v>74.540000000000006</v>
      </c>
      <c r="E697" s="38">
        <v>47.22</v>
      </c>
      <c r="F697" s="38">
        <v>44.91</v>
      </c>
      <c r="G697" s="38">
        <v>58.8</v>
      </c>
      <c r="H697" s="38">
        <v>48.15</v>
      </c>
      <c r="I697" s="38">
        <v>20.37</v>
      </c>
      <c r="J697" s="38">
        <v>55.09</v>
      </c>
    </row>
    <row r="698" spans="2:10" x14ac:dyDescent="0.25">
      <c r="B698" s="37">
        <v>44526</v>
      </c>
      <c r="C698" s="38">
        <v>75.459999999999994</v>
      </c>
      <c r="D698" s="38">
        <v>74.540000000000006</v>
      </c>
      <c r="E698" s="38">
        <v>47.22</v>
      </c>
      <c r="F698" s="38">
        <v>44.91</v>
      </c>
      <c r="G698" s="38">
        <v>58.8</v>
      </c>
      <c r="H698" s="38">
        <v>48.15</v>
      </c>
      <c r="I698" s="38">
        <v>20.37</v>
      </c>
      <c r="J698" s="38">
        <v>55.09</v>
      </c>
    </row>
    <row r="699" spans="2:10" x14ac:dyDescent="0.25">
      <c r="B699" s="37">
        <v>44527</v>
      </c>
      <c r="C699" s="38">
        <v>75.459999999999994</v>
      </c>
      <c r="D699" s="38">
        <v>74.540000000000006</v>
      </c>
      <c r="E699" s="38">
        <v>47.22</v>
      </c>
      <c r="F699" s="38">
        <v>44.91</v>
      </c>
      <c r="G699" s="38">
        <v>58.8</v>
      </c>
      <c r="H699" s="38">
        <v>48.15</v>
      </c>
      <c r="I699" s="38">
        <v>20.37</v>
      </c>
      <c r="J699" s="38">
        <v>55.09</v>
      </c>
    </row>
    <row r="700" spans="2:10" x14ac:dyDescent="0.25">
      <c r="B700" s="37">
        <v>44528</v>
      </c>
      <c r="C700" s="38">
        <v>75.459999999999994</v>
      </c>
      <c r="D700" s="38">
        <v>74.540000000000006</v>
      </c>
      <c r="E700" s="38">
        <v>47.22</v>
      </c>
      <c r="F700" s="38">
        <v>47.69</v>
      </c>
      <c r="G700" s="38">
        <v>58.8</v>
      </c>
      <c r="H700" s="38">
        <v>48.15</v>
      </c>
      <c r="I700" s="38">
        <v>20.37</v>
      </c>
      <c r="J700" s="38">
        <v>55.09</v>
      </c>
    </row>
    <row r="701" spans="2:10" x14ac:dyDescent="0.25">
      <c r="B701" s="37">
        <v>44529</v>
      </c>
      <c r="C701" s="38">
        <v>75.459999999999994</v>
      </c>
      <c r="D701" s="38">
        <v>74.540000000000006</v>
      </c>
      <c r="E701" s="38">
        <v>47.22</v>
      </c>
      <c r="F701" s="38">
        <v>47.69</v>
      </c>
      <c r="G701" s="38">
        <v>58.8</v>
      </c>
      <c r="H701" s="38">
        <v>48.15</v>
      </c>
      <c r="I701" s="38">
        <v>20.37</v>
      </c>
      <c r="J701" s="38">
        <v>55.09</v>
      </c>
    </row>
    <row r="702" spans="2:10" x14ac:dyDescent="0.25">
      <c r="B702" s="37">
        <v>44530</v>
      </c>
      <c r="C702" s="38">
        <v>75.459999999999994</v>
      </c>
      <c r="D702" s="38">
        <v>74.540000000000006</v>
      </c>
      <c r="E702" s="38">
        <v>47.22</v>
      </c>
      <c r="F702" s="38">
        <v>47.69</v>
      </c>
      <c r="G702" s="38">
        <v>56.02</v>
      </c>
      <c r="H702" s="38">
        <v>48.15</v>
      </c>
      <c r="I702" s="38">
        <v>20.37</v>
      </c>
      <c r="J702" s="38">
        <v>55.09</v>
      </c>
    </row>
    <row r="703" spans="2:10" x14ac:dyDescent="0.25">
      <c r="B703" s="37">
        <v>44531</v>
      </c>
      <c r="C703" s="38">
        <v>75.459999999999994</v>
      </c>
      <c r="D703" s="38">
        <v>74.540000000000006</v>
      </c>
      <c r="E703" s="38">
        <v>47.22</v>
      </c>
      <c r="F703" s="38">
        <v>47.69</v>
      </c>
      <c r="G703" s="38">
        <v>56.02</v>
      </c>
      <c r="H703" s="38">
        <v>48.15</v>
      </c>
      <c r="I703" s="38">
        <v>20.37</v>
      </c>
      <c r="J703" s="38">
        <v>40.28</v>
      </c>
    </row>
    <row r="704" spans="2:10" x14ac:dyDescent="0.25">
      <c r="B704" s="37">
        <v>44532</v>
      </c>
      <c r="C704" s="38">
        <v>75.459999999999994</v>
      </c>
      <c r="D704" s="38">
        <v>74.540000000000006</v>
      </c>
      <c r="E704" s="38">
        <v>47.22</v>
      </c>
      <c r="F704" s="38">
        <v>47.69</v>
      </c>
      <c r="G704" s="38">
        <v>56.02</v>
      </c>
      <c r="H704" s="38">
        <v>48.15</v>
      </c>
      <c r="I704" s="38">
        <v>20.37</v>
      </c>
      <c r="J704" s="38">
        <v>42.59</v>
      </c>
    </row>
    <row r="705" spans="2:10" x14ac:dyDescent="0.25">
      <c r="B705" s="37">
        <v>44533</v>
      </c>
      <c r="C705" s="38">
        <v>75.459999999999994</v>
      </c>
      <c r="D705" s="38">
        <v>65.28</v>
      </c>
      <c r="E705" s="38">
        <v>47.22</v>
      </c>
      <c r="F705" s="38">
        <v>47.69</v>
      </c>
      <c r="G705" s="38">
        <v>56.02</v>
      </c>
      <c r="H705" s="38">
        <v>48.15</v>
      </c>
      <c r="I705" s="38">
        <v>20.37</v>
      </c>
      <c r="J705" s="38">
        <v>42.59</v>
      </c>
    </row>
    <row r="706" spans="2:10" x14ac:dyDescent="0.25">
      <c r="B706" s="37">
        <v>44534</v>
      </c>
      <c r="C706" s="38">
        <v>75.459999999999994</v>
      </c>
      <c r="D706" s="38">
        <v>65.28</v>
      </c>
      <c r="E706" s="38">
        <v>47.22</v>
      </c>
      <c r="F706" s="38">
        <v>47.69</v>
      </c>
      <c r="G706" s="38">
        <v>56.02</v>
      </c>
      <c r="H706" s="38">
        <v>48.15</v>
      </c>
      <c r="I706" s="38">
        <v>20.37</v>
      </c>
      <c r="J706" s="38">
        <v>42.59</v>
      </c>
    </row>
    <row r="707" spans="2:10" x14ac:dyDescent="0.25">
      <c r="B707" s="37">
        <v>44535</v>
      </c>
      <c r="C707" s="38">
        <v>75.459999999999994</v>
      </c>
      <c r="D707" s="38">
        <v>65.28</v>
      </c>
      <c r="E707" s="38">
        <v>47.22</v>
      </c>
      <c r="F707" s="38">
        <v>47.69</v>
      </c>
      <c r="G707" s="38">
        <v>56.02</v>
      </c>
      <c r="H707" s="38">
        <v>48.15</v>
      </c>
      <c r="I707" s="38">
        <v>20.37</v>
      </c>
      <c r="J707" s="38">
        <v>42.59</v>
      </c>
    </row>
    <row r="708" spans="2:10" x14ac:dyDescent="0.25">
      <c r="B708" s="37">
        <v>44536</v>
      </c>
      <c r="C708" s="38">
        <v>75.459999999999994</v>
      </c>
      <c r="D708" s="38">
        <v>65.28</v>
      </c>
      <c r="E708" s="38">
        <v>47.22</v>
      </c>
      <c r="F708" s="38">
        <v>49.07</v>
      </c>
      <c r="G708" s="38">
        <v>56.02</v>
      </c>
      <c r="H708" s="38">
        <v>48.15</v>
      </c>
      <c r="I708" s="38">
        <v>20.37</v>
      </c>
      <c r="J708" s="38">
        <v>42.59</v>
      </c>
    </row>
    <row r="709" spans="2:10" x14ac:dyDescent="0.25">
      <c r="B709" s="37">
        <v>44537</v>
      </c>
      <c r="C709" s="38">
        <v>75.459999999999994</v>
      </c>
      <c r="D709" s="38">
        <v>65.28</v>
      </c>
      <c r="E709" s="38">
        <v>47.22</v>
      </c>
      <c r="F709" s="38">
        <v>49.07</v>
      </c>
      <c r="G709" s="38">
        <v>56.02</v>
      </c>
      <c r="H709" s="38">
        <v>48.15</v>
      </c>
      <c r="I709" s="38">
        <v>20.37</v>
      </c>
      <c r="J709" s="38">
        <v>42.59</v>
      </c>
    </row>
    <row r="710" spans="2:10" x14ac:dyDescent="0.25">
      <c r="B710" s="37">
        <v>44538</v>
      </c>
      <c r="C710" s="38">
        <v>75.459999999999994</v>
      </c>
      <c r="D710" s="38">
        <v>65.28</v>
      </c>
      <c r="E710" s="38">
        <v>47.22</v>
      </c>
      <c r="F710" s="38">
        <v>49.07</v>
      </c>
      <c r="G710" s="38">
        <v>56.02</v>
      </c>
      <c r="H710" s="38">
        <v>48.15</v>
      </c>
      <c r="I710" s="38">
        <v>20.37</v>
      </c>
      <c r="J710" s="38">
        <v>42.59</v>
      </c>
    </row>
    <row r="711" spans="2:10" x14ac:dyDescent="0.25">
      <c r="B711" s="37">
        <v>44539</v>
      </c>
      <c r="C711" s="38">
        <v>75.459999999999994</v>
      </c>
      <c r="D711" s="38">
        <v>65.28</v>
      </c>
      <c r="E711" s="38">
        <v>47.22</v>
      </c>
      <c r="F711" s="38">
        <v>49.07</v>
      </c>
      <c r="G711" s="38">
        <v>56.02</v>
      </c>
      <c r="H711" s="38">
        <v>48.15</v>
      </c>
      <c r="I711" s="38">
        <v>20.37</v>
      </c>
      <c r="J711" s="38">
        <v>42.59</v>
      </c>
    </row>
    <row r="712" spans="2:10" x14ac:dyDescent="0.25">
      <c r="B712" s="37">
        <v>44540</v>
      </c>
      <c r="C712" s="38">
        <v>75.459999999999994</v>
      </c>
      <c r="D712" s="38">
        <v>65.28</v>
      </c>
      <c r="E712" s="38">
        <v>47.22</v>
      </c>
      <c r="F712" s="38">
        <v>49.07</v>
      </c>
      <c r="G712" s="38">
        <v>56.02</v>
      </c>
      <c r="H712" s="38">
        <v>48.15</v>
      </c>
      <c r="I712" s="38">
        <v>20.37</v>
      </c>
      <c r="J712" s="38">
        <v>42.59</v>
      </c>
    </row>
    <row r="713" spans="2:10" x14ac:dyDescent="0.25">
      <c r="B713" s="37">
        <v>44541</v>
      </c>
      <c r="C713" s="38">
        <v>75.459999999999994</v>
      </c>
      <c r="D713" s="38">
        <v>65.28</v>
      </c>
      <c r="E713" s="38">
        <v>47.22</v>
      </c>
      <c r="F713" s="38">
        <v>49.07</v>
      </c>
      <c r="G713" s="38">
        <v>56.02</v>
      </c>
      <c r="H713" s="38">
        <v>48.15</v>
      </c>
      <c r="I713" s="38">
        <v>20.37</v>
      </c>
      <c r="J713" s="38">
        <v>42.59</v>
      </c>
    </row>
    <row r="714" spans="2:10" x14ac:dyDescent="0.25">
      <c r="B714" s="37">
        <v>44542</v>
      </c>
      <c r="C714" s="38">
        <v>75.459999999999994</v>
      </c>
      <c r="D714" s="38">
        <v>65.28</v>
      </c>
      <c r="E714" s="38">
        <v>47.22</v>
      </c>
      <c r="F714" s="38">
        <v>49.07</v>
      </c>
      <c r="G714" s="38">
        <v>56.02</v>
      </c>
      <c r="H714" s="38">
        <v>48.15</v>
      </c>
      <c r="I714" s="38">
        <v>20.37</v>
      </c>
      <c r="J714" s="38">
        <v>42.59</v>
      </c>
    </row>
    <row r="715" spans="2:10" x14ac:dyDescent="0.25">
      <c r="B715" s="37">
        <v>44543</v>
      </c>
      <c r="C715" s="38">
        <v>75.459999999999994</v>
      </c>
      <c r="D715" s="38">
        <v>65.28</v>
      </c>
      <c r="E715" s="38">
        <v>47.22</v>
      </c>
      <c r="F715" s="38">
        <v>49.07</v>
      </c>
      <c r="G715" s="38">
        <v>56.02</v>
      </c>
      <c r="H715" s="38">
        <v>48.15</v>
      </c>
      <c r="I715" s="38">
        <v>20.37</v>
      </c>
      <c r="J715" s="38">
        <v>42.59</v>
      </c>
    </row>
    <row r="716" spans="2:10" x14ac:dyDescent="0.25">
      <c r="B716" s="37">
        <v>44544</v>
      </c>
      <c r="C716" s="38">
        <v>60.65</v>
      </c>
      <c r="D716" s="38">
        <v>65.28</v>
      </c>
      <c r="E716" s="38">
        <v>47.22</v>
      </c>
      <c r="F716" s="38">
        <v>49.07</v>
      </c>
      <c r="G716" s="38">
        <v>56.02</v>
      </c>
      <c r="H716" s="38">
        <v>48.15</v>
      </c>
      <c r="I716" s="38">
        <v>20.37</v>
      </c>
      <c r="J716" s="38">
        <v>42.59</v>
      </c>
    </row>
    <row r="717" spans="2:10" x14ac:dyDescent="0.25">
      <c r="B717" s="37">
        <v>44545</v>
      </c>
      <c r="C717" s="38">
        <v>56.94</v>
      </c>
      <c r="D717" s="38">
        <v>62.96</v>
      </c>
      <c r="E717" s="38">
        <v>47.22</v>
      </c>
      <c r="F717" s="38">
        <v>49.07</v>
      </c>
      <c r="G717" s="38">
        <v>56.02</v>
      </c>
      <c r="H717" s="38">
        <v>48.15</v>
      </c>
      <c r="I717" s="38">
        <v>20.37</v>
      </c>
      <c r="J717" s="38">
        <v>42.59</v>
      </c>
    </row>
    <row r="718" spans="2:10" x14ac:dyDescent="0.25">
      <c r="B718" s="37">
        <v>44546</v>
      </c>
      <c r="C718" s="38">
        <v>56.94</v>
      </c>
      <c r="D718" s="38">
        <v>62.96</v>
      </c>
      <c r="E718" s="38">
        <v>47.22</v>
      </c>
      <c r="F718" s="38">
        <v>49.07</v>
      </c>
      <c r="G718" s="38">
        <v>56.02</v>
      </c>
      <c r="H718" s="38">
        <v>48.15</v>
      </c>
      <c r="I718" s="38">
        <v>20.37</v>
      </c>
      <c r="J718" s="38">
        <v>43.52</v>
      </c>
    </row>
    <row r="719" spans="2:10" x14ac:dyDescent="0.25">
      <c r="B719" s="37">
        <v>44547</v>
      </c>
      <c r="C719" s="38">
        <v>56.94</v>
      </c>
      <c r="D719" s="38">
        <v>62.96</v>
      </c>
      <c r="E719" s="38">
        <v>47.22</v>
      </c>
      <c r="F719" s="38">
        <v>49.07</v>
      </c>
      <c r="G719" s="38">
        <v>56.02</v>
      </c>
      <c r="H719" s="38">
        <v>48.15</v>
      </c>
      <c r="I719" s="38">
        <v>20.37</v>
      </c>
      <c r="J719" s="38">
        <v>43.52</v>
      </c>
    </row>
    <row r="720" spans="2:10" x14ac:dyDescent="0.25">
      <c r="B720" s="37">
        <v>44548</v>
      </c>
      <c r="C720" s="38">
        <v>56.94</v>
      </c>
      <c r="D720" s="38">
        <v>62.96</v>
      </c>
      <c r="E720" s="38">
        <v>47.22</v>
      </c>
      <c r="F720" s="38">
        <v>49.07</v>
      </c>
      <c r="G720" s="38">
        <v>56.02</v>
      </c>
      <c r="H720" s="38">
        <v>48.15</v>
      </c>
      <c r="I720" s="38">
        <v>20.37</v>
      </c>
      <c r="J720" s="38">
        <v>43.52</v>
      </c>
    </row>
    <row r="721" spans="1:10" x14ac:dyDescent="0.25">
      <c r="B721" s="37">
        <v>44549</v>
      </c>
      <c r="C721" s="38">
        <v>56.94</v>
      </c>
      <c r="D721" s="38">
        <v>62.96</v>
      </c>
      <c r="E721" s="38">
        <v>47.22</v>
      </c>
      <c r="F721" s="38">
        <v>49.07</v>
      </c>
      <c r="G721" s="38">
        <v>56.02</v>
      </c>
      <c r="H721" s="38">
        <v>48.15</v>
      </c>
      <c r="I721" s="38">
        <v>20.37</v>
      </c>
      <c r="J721" s="38">
        <v>43.52</v>
      </c>
    </row>
    <row r="722" spans="1:10" x14ac:dyDescent="0.25">
      <c r="B722" s="37">
        <v>44550</v>
      </c>
      <c r="C722" s="38">
        <v>56.94</v>
      </c>
      <c r="D722" s="38">
        <v>62.96</v>
      </c>
      <c r="E722" s="38">
        <v>47.22</v>
      </c>
      <c r="F722" s="38">
        <v>50.93</v>
      </c>
      <c r="G722" s="38">
        <v>56.02</v>
      </c>
      <c r="H722" s="38">
        <v>48.15</v>
      </c>
      <c r="I722" s="38">
        <v>20.37</v>
      </c>
      <c r="J722" s="38">
        <v>43.52</v>
      </c>
    </row>
    <row r="723" spans="1:10" x14ac:dyDescent="0.25">
      <c r="B723" s="37">
        <v>44551</v>
      </c>
      <c r="C723" s="38">
        <v>56.94</v>
      </c>
      <c r="D723" s="38">
        <v>62.96</v>
      </c>
      <c r="E723" s="38">
        <v>47.22</v>
      </c>
      <c r="F723" s="38">
        <v>50.93</v>
      </c>
      <c r="G723" s="38">
        <v>56.02</v>
      </c>
      <c r="H723" s="38">
        <v>48.15</v>
      </c>
      <c r="I723" s="38">
        <v>20.37</v>
      </c>
      <c r="J723" s="38">
        <v>43.52</v>
      </c>
    </row>
    <row r="724" spans="1:10" x14ac:dyDescent="0.25">
      <c r="B724" s="37">
        <v>44552</v>
      </c>
      <c r="C724" s="38">
        <v>56.94</v>
      </c>
      <c r="D724" s="38">
        <v>62.96</v>
      </c>
      <c r="E724" s="38">
        <v>47.22</v>
      </c>
      <c r="F724" s="38">
        <v>50.93</v>
      </c>
      <c r="G724" s="38">
        <v>56.02</v>
      </c>
      <c r="H724" s="38">
        <v>48.15</v>
      </c>
      <c r="I724" s="38">
        <v>20.37</v>
      </c>
      <c r="J724" s="38">
        <v>43.52</v>
      </c>
    </row>
    <row r="725" spans="1:10" x14ac:dyDescent="0.25">
      <c r="B725" s="37">
        <v>44553</v>
      </c>
      <c r="C725" s="38">
        <v>56.94</v>
      </c>
      <c r="D725" s="38">
        <v>62.96</v>
      </c>
      <c r="E725" s="38">
        <v>47.22</v>
      </c>
      <c r="F725" s="38">
        <v>50.93</v>
      </c>
      <c r="G725" s="38">
        <v>56.02</v>
      </c>
      <c r="H725" s="38">
        <v>48.15</v>
      </c>
      <c r="I725" s="38">
        <v>20.37</v>
      </c>
      <c r="J725" s="38">
        <v>43.52</v>
      </c>
    </row>
    <row r="726" spans="1:10" x14ac:dyDescent="0.25">
      <c r="B726" s="37">
        <v>44554</v>
      </c>
      <c r="C726" s="38">
        <v>56.94</v>
      </c>
      <c r="D726" s="38">
        <v>62.96</v>
      </c>
      <c r="E726" s="38">
        <v>47.22</v>
      </c>
      <c r="F726" s="38">
        <v>50.93</v>
      </c>
      <c r="G726" s="38">
        <v>56.02</v>
      </c>
      <c r="H726" s="38">
        <v>48.15</v>
      </c>
      <c r="I726" s="38">
        <v>20.37</v>
      </c>
      <c r="J726" s="38">
        <v>43.52</v>
      </c>
    </row>
    <row r="727" spans="1:10" x14ac:dyDescent="0.25">
      <c r="B727" s="37">
        <v>44555</v>
      </c>
      <c r="C727" s="38">
        <v>56.94</v>
      </c>
      <c r="D727" s="38">
        <v>62.96</v>
      </c>
      <c r="E727" s="38">
        <v>47.22</v>
      </c>
      <c r="F727" s="38">
        <v>50.93</v>
      </c>
      <c r="G727" s="38">
        <v>56.02</v>
      </c>
      <c r="H727" s="38">
        <v>48.15</v>
      </c>
      <c r="I727" s="38">
        <v>20.37</v>
      </c>
      <c r="J727" s="38">
        <v>43.52</v>
      </c>
    </row>
    <row r="728" spans="1:10" x14ac:dyDescent="0.25">
      <c r="B728" s="37">
        <v>44556</v>
      </c>
      <c r="C728" s="38">
        <v>56.94</v>
      </c>
      <c r="D728" s="38">
        <v>62.96</v>
      </c>
      <c r="E728" s="38">
        <v>47.22</v>
      </c>
      <c r="F728" s="38">
        <v>50.93</v>
      </c>
      <c r="G728" s="38">
        <v>56.02</v>
      </c>
      <c r="H728" s="38">
        <v>48.15</v>
      </c>
      <c r="I728" s="38">
        <v>20.37</v>
      </c>
      <c r="J728" s="38">
        <v>43.52</v>
      </c>
    </row>
    <row r="729" spans="1:10" x14ac:dyDescent="0.25">
      <c r="B729" s="37">
        <v>44557</v>
      </c>
      <c r="C729" s="38">
        <v>56.94</v>
      </c>
      <c r="D729" s="38">
        <v>62.96</v>
      </c>
      <c r="E729" s="38">
        <v>47.22</v>
      </c>
      <c r="F729" s="38">
        <v>50.93</v>
      </c>
      <c r="G729" s="38">
        <v>58.8</v>
      </c>
      <c r="H729" s="38">
        <v>48.15</v>
      </c>
      <c r="I729" s="38">
        <v>20.37</v>
      </c>
      <c r="J729" s="38">
        <v>43.52</v>
      </c>
    </row>
    <row r="730" spans="1:10" x14ac:dyDescent="0.25">
      <c r="B730" s="37">
        <v>44558</v>
      </c>
      <c r="C730" s="38">
        <v>56.94</v>
      </c>
      <c r="D730" s="38">
        <v>62.96</v>
      </c>
      <c r="E730" s="38">
        <v>47.22</v>
      </c>
      <c r="F730" s="38">
        <v>50.93</v>
      </c>
      <c r="G730" s="38">
        <v>58.8</v>
      </c>
      <c r="H730" s="38">
        <v>48.15</v>
      </c>
      <c r="I730" s="38">
        <v>20.37</v>
      </c>
      <c r="J730" s="38">
        <v>43.52</v>
      </c>
    </row>
    <row r="731" spans="1:10" x14ac:dyDescent="0.25">
      <c r="B731" s="37">
        <v>44559</v>
      </c>
      <c r="C731" s="38">
        <v>56.94</v>
      </c>
      <c r="D731" s="38">
        <v>62.96</v>
      </c>
      <c r="E731" s="38">
        <v>47.22</v>
      </c>
      <c r="F731" s="38">
        <v>50.93</v>
      </c>
      <c r="G731" s="38">
        <v>58.8</v>
      </c>
      <c r="H731" s="38">
        <v>48.15</v>
      </c>
      <c r="I731" s="38">
        <v>20.37</v>
      </c>
      <c r="J731" s="38">
        <v>43.52</v>
      </c>
    </row>
    <row r="732" spans="1:10" x14ac:dyDescent="0.25">
      <c r="B732" s="37">
        <v>44560</v>
      </c>
      <c r="C732" s="38">
        <v>56.94</v>
      </c>
      <c r="D732" s="38">
        <v>62.96</v>
      </c>
      <c r="E732" s="38">
        <v>47.22</v>
      </c>
      <c r="F732" s="38">
        <v>50.93</v>
      </c>
      <c r="G732" s="38">
        <v>58.8</v>
      </c>
      <c r="H732" s="38">
        <v>48.15</v>
      </c>
      <c r="I732" s="38">
        <v>20.37</v>
      </c>
      <c r="J732" s="38">
        <v>43.52</v>
      </c>
    </row>
    <row r="733" spans="1:10" x14ac:dyDescent="0.25">
      <c r="B733" s="37">
        <v>44561</v>
      </c>
      <c r="C733" s="38">
        <v>56.94</v>
      </c>
      <c r="D733" s="38">
        <v>62.96</v>
      </c>
      <c r="E733" s="38">
        <v>47.22</v>
      </c>
      <c r="F733" s="38">
        <v>50.93</v>
      </c>
      <c r="G733" s="38">
        <v>58.8</v>
      </c>
      <c r="H733" s="38">
        <v>48.15</v>
      </c>
      <c r="I733" s="38">
        <v>20.37</v>
      </c>
      <c r="J733" s="38">
        <v>43.52</v>
      </c>
    </row>
    <row r="734" spans="1:10" x14ac:dyDescent="0.25">
      <c r="A734">
        <f>YEAR(B734)</f>
        <v>2022</v>
      </c>
      <c r="B734" s="37">
        <v>44562</v>
      </c>
      <c r="C734" s="38">
        <v>56.94</v>
      </c>
      <c r="D734" s="38">
        <v>62.96</v>
      </c>
      <c r="E734" s="38">
        <v>47.22</v>
      </c>
      <c r="F734" s="38">
        <v>50.93</v>
      </c>
      <c r="G734" s="38">
        <v>58.8</v>
      </c>
      <c r="H734" s="38">
        <v>53.7</v>
      </c>
      <c r="I734" s="38">
        <v>20.37</v>
      </c>
      <c r="J734" s="38">
        <v>43.52</v>
      </c>
    </row>
    <row r="735" spans="1:10" x14ac:dyDescent="0.25">
      <c r="B735" s="37">
        <v>44563</v>
      </c>
      <c r="C735" s="38">
        <v>56.94</v>
      </c>
      <c r="D735" s="38">
        <v>62.96</v>
      </c>
      <c r="E735" s="38">
        <v>47.22</v>
      </c>
      <c r="F735" s="38">
        <v>50.93</v>
      </c>
      <c r="G735" s="38">
        <v>58.8</v>
      </c>
      <c r="H735" s="38">
        <v>53.7</v>
      </c>
      <c r="I735" s="38">
        <v>20.37</v>
      </c>
      <c r="J735" s="38">
        <v>43.52</v>
      </c>
    </row>
    <row r="736" spans="1:10" x14ac:dyDescent="0.25">
      <c r="B736" s="37">
        <v>44564</v>
      </c>
      <c r="C736" s="38">
        <v>56.94</v>
      </c>
      <c r="D736" s="38">
        <v>62.96</v>
      </c>
      <c r="E736" s="38">
        <v>47.22</v>
      </c>
      <c r="F736" s="38">
        <v>50.93</v>
      </c>
      <c r="G736" s="38">
        <v>58.8</v>
      </c>
      <c r="H736" s="38">
        <v>53.7</v>
      </c>
      <c r="I736" s="38">
        <v>20.37</v>
      </c>
      <c r="J736" s="38">
        <v>43.52</v>
      </c>
    </row>
    <row r="737" spans="2:10" x14ac:dyDescent="0.25">
      <c r="B737" s="37">
        <v>44565</v>
      </c>
      <c r="C737" s="38">
        <v>56.94</v>
      </c>
      <c r="D737" s="38">
        <v>62.96</v>
      </c>
      <c r="E737" s="38">
        <v>47.22</v>
      </c>
      <c r="F737" s="38">
        <v>50.93</v>
      </c>
      <c r="G737" s="38">
        <v>58.8</v>
      </c>
      <c r="H737" s="38">
        <v>53.7</v>
      </c>
      <c r="I737" s="38">
        <v>20.37</v>
      </c>
      <c r="J737" s="38">
        <v>50.93</v>
      </c>
    </row>
    <row r="738" spans="2:10" x14ac:dyDescent="0.25">
      <c r="B738" s="37">
        <v>44566</v>
      </c>
      <c r="C738" s="38">
        <v>56.94</v>
      </c>
      <c r="D738" s="38">
        <v>62.96</v>
      </c>
      <c r="E738" s="38">
        <v>47.22</v>
      </c>
      <c r="F738" s="38">
        <v>50.93</v>
      </c>
      <c r="G738" s="38">
        <v>58.8</v>
      </c>
      <c r="H738" s="38">
        <v>53.7</v>
      </c>
      <c r="I738" s="38">
        <v>20.37</v>
      </c>
      <c r="J738" s="38">
        <v>50.93</v>
      </c>
    </row>
    <row r="739" spans="2:10" x14ac:dyDescent="0.25">
      <c r="B739" s="37">
        <v>44567</v>
      </c>
      <c r="C739" s="38">
        <v>62.5</v>
      </c>
      <c r="D739" s="38">
        <v>62.96</v>
      </c>
      <c r="E739" s="38">
        <v>47.22</v>
      </c>
      <c r="F739" s="38">
        <v>50.93</v>
      </c>
      <c r="G739" s="38">
        <v>58.8</v>
      </c>
      <c r="H739" s="38">
        <v>53.7</v>
      </c>
      <c r="I739" s="38">
        <v>20.37</v>
      </c>
      <c r="J739" s="38">
        <v>50.93</v>
      </c>
    </row>
    <row r="740" spans="2:10" x14ac:dyDescent="0.25">
      <c r="B740" s="37">
        <v>44568</v>
      </c>
      <c r="C740" s="38">
        <v>62.5</v>
      </c>
      <c r="D740" s="38">
        <v>62.96</v>
      </c>
      <c r="E740" s="38">
        <v>47.22</v>
      </c>
      <c r="F740" s="38">
        <v>50.93</v>
      </c>
      <c r="G740" s="38">
        <v>58.8</v>
      </c>
      <c r="H740" s="38">
        <v>53.7</v>
      </c>
      <c r="I740" s="38">
        <v>20.37</v>
      </c>
      <c r="J740" s="38">
        <v>50.93</v>
      </c>
    </row>
    <row r="741" spans="2:10" x14ac:dyDescent="0.25">
      <c r="B741" s="37">
        <v>44569</v>
      </c>
      <c r="C741" s="38">
        <v>62.5</v>
      </c>
      <c r="D741" s="38">
        <v>62.96</v>
      </c>
      <c r="E741" s="38">
        <v>47.22</v>
      </c>
      <c r="F741" s="38">
        <v>50.93</v>
      </c>
      <c r="G741" s="38">
        <v>58.8</v>
      </c>
      <c r="H741" s="38">
        <v>53.7</v>
      </c>
      <c r="I741" s="38">
        <v>20.37</v>
      </c>
      <c r="J741" s="38">
        <v>50.93</v>
      </c>
    </row>
    <row r="742" spans="2:10" x14ac:dyDescent="0.25">
      <c r="B742" s="37">
        <v>44570</v>
      </c>
      <c r="C742" s="38">
        <v>62.5</v>
      </c>
      <c r="D742" s="38">
        <v>62.96</v>
      </c>
      <c r="E742" s="38">
        <v>47.22</v>
      </c>
      <c r="F742" s="38">
        <v>50.93</v>
      </c>
      <c r="G742" s="38">
        <v>58.8</v>
      </c>
      <c r="H742" s="38">
        <v>53.7</v>
      </c>
      <c r="I742" s="38">
        <v>20.37</v>
      </c>
      <c r="J742" s="38">
        <v>50.93</v>
      </c>
    </row>
    <row r="743" spans="2:10" x14ac:dyDescent="0.25">
      <c r="B743" s="37">
        <v>44571</v>
      </c>
      <c r="C743" s="38">
        <v>62.5</v>
      </c>
      <c r="D743" s="38">
        <v>62.96</v>
      </c>
      <c r="E743" s="38">
        <v>47.22</v>
      </c>
      <c r="F743" s="38">
        <v>50.93</v>
      </c>
      <c r="G743" s="38">
        <v>58.8</v>
      </c>
      <c r="H743" s="38">
        <v>53.7</v>
      </c>
      <c r="I743" s="38">
        <v>20.37</v>
      </c>
      <c r="J743" s="38">
        <v>50.93</v>
      </c>
    </row>
    <row r="744" spans="2:10" x14ac:dyDescent="0.25">
      <c r="B744" s="37">
        <v>44572</v>
      </c>
      <c r="C744" s="38">
        <v>56.94</v>
      </c>
      <c r="D744" s="38">
        <v>62.96</v>
      </c>
      <c r="E744" s="38">
        <v>47.22</v>
      </c>
      <c r="F744" s="38">
        <v>50.93</v>
      </c>
      <c r="G744" s="38">
        <v>58.8</v>
      </c>
      <c r="H744" s="38">
        <v>53.7</v>
      </c>
      <c r="I744" s="38">
        <v>20.37</v>
      </c>
      <c r="J744" s="38">
        <v>50.93</v>
      </c>
    </row>
    <row r="745" spans="2:10" x14ac:dyDescent="0.25">
      <c r="B745" s="37">
        <v>44573</v>
      </c>
      <c r="C745" s="38">
        <v>56.94</v>
      </c>
      <c r="D745" s="38">
        <v>62.96</v>
      </c>
      <c r="E745" s="38">
        <v>47.22</v>
      </c>
      <c r="F745" s="38">
        <v>50.93</v>
      </c>
      <c r="G745" s="38">
        <v>58.8</v>
      </c>
      <c r="H745" s="38">
        <v>53.7</v>
      </c>
      <c r="I745" s="38">
        <v>20.37</v>
      </c>
      <c r="J745" s="38">
        <v>48.15</v>
      </c>
    </row>
    <row r="746" spans="2:10" x14ac:dyDescent="0.25">
      <c r="B746" s="37">
        <v>44574</v>
      </c>
      <c r="C746" s="38">
        <v>62.5</v>
      </c>
      <c r="D746" s="38">
        <v>62.96</v>
      </c>
      <c r="E746" s="38">
        <v>47.22</v>
      </c>
      <c r="F746" s="38">
        <v>50.93</v>
      </c>
      <c r="G746" s="38">
        <v>58.8</v>
      </c>
      <c r="H746" s="38">
        <v>53.7</v>
      </c>
      <c r="I746" s="38">
        <v>20.37</v>
      </c>
      <c r="J746" s="38">
        <v>48.15</v>
      </c>
    </row>
    <row r="747" spans="2:10" x14ac:dyDescent="0.25">
      <c r="B747" s="37">
        <v>44575</v>
      </c>
      <c r="C747" s="38">
        <v>62.5</v>
      </c>
      <c r="D747" s="38">
        <v>62.96</v>
      </c>
      <c r="E747" s="38">
        <v>47.22</v>
      </c>
      <c r="F747" s="38">
        <v>50.93</v>
      </c>
      <c r="G747" s="38">
        <v>58.8</v>
      </c>
      <c r="H747" s="38">
        <v>53.7</v>
      </c>
      <c r="I747" s="38">
        <v>20.37</v>
      </c>
      <c r="J747" s="38">
        <v>48.15</v>
      </c>
    </row>
    <row r="748" spans="2:10" x14ac:dyDescent="0.25">
      <c r="B748" s="37">
        <v>44576</v>
      </c>
      <c r="C748" s="38">
        <v>62.5</v>
      </c>
      <c r="D748" s="38">
        <v>62.96</v>
      </c>
      <c r="E748" s="38">
        <v>47.22</v>
      </c>
      <c r="F748" s="38">
        <v>50.93</v>
      </c>
      <c r="G748" s="38">
        <v>58.8</v>
      </c>
      <c r="H748" s="38">
        <v>53.7</v>
      </c>
      <c r="I748" s="38">
        <v>20.37</v>
      </c>
      <c r="J748" s="38">
        <v>48.15</v>
      </c>
    </row>
    <row r="749" spans="2:10" x14ac:dyDescent="0.25">
      <c r="B749" s="37">
        <v>44577</v>
      </c>
      <c r="C749" s="38">
        <v>62.5</v>
      </c>
      <c r="D749" s="38">
        <v>62.96</v>
      </c>
      <c r="E749" s="38">
        <v>47.22</v>
      </c>
      <c r="F749" s="38">
        <v>50.93</v>
      </c>
      <c r="G749" s="38">
        <v>58.8</v>
      </c>
      <c r="H749" s="38">
        <v>53.7</v>
      </c>
      <c r="I749" s="38">
        <v>20.37</v>
      </c>
      <c r="J749" s="38">
        <v>48.15</v>
      </c>
    </row>
    <row r="750" spans="2:10" x14ac:dyDescent="0.25">
      <c r="B750" s="37">
        <v>44578</v>
      </c>
      <c r="C750" s="38">
        <v>62.5</v>
      </c>
      <c r="D750" s="38">
        <v>62.96</v>
      </c>
      <c r="E750" s="38">
        <v>47.22</v>
      </c>
      <c r="F750" s="38">
        <v>50.93</v>
      </c>
      <c r="G750" s="38">
        <v>58.8</v>
      </c>
      <c r="H750" s="38">
        <v>53.7</v>
      </c>
      <c r="I750" s="38">
        <v>20.37</v>
      </c>
      <c r="J750" s="38">
        <v>48.15</v>
      </c>
    </row>
    <row r="751" spans="2:10" x14ac:dyDescent="0.25">
      <c r="B751" s="37">
        <v>44579</v>
      </c>
      <c r="C751" s="38">
        <v>62.5</v>
      </c>
      <c r="D751" s="38">
        <v>60.19</v>
      </c>
      <c r="E751" s="38">
        <v>47.22</v>
      </c>
      <c r="F751" s="38">
        <v>50.93</v>
      </c>
      <c r="G751" s="38">
        <v>58.8</v>
      </c>
      <c r="H751" s="38">
        <v>56.48</v>
      </c>
      <c r="I751" s="38">
        <v>20.37</v>
      </c>
      <c r="J751" s="38">
        <v>48.15</v>
      </c>
    </row>
    <row r="752" spans="2:10" x14ac:dyDescent="0.25">
      <c r="B752" s="37">
        <v>44580</v>
      </c>
      <c r="C752" s="38">
        <v>62.5</v>
      </c>
      <c r="D752" s="38">
        <v>60.19</v>
      </c>
      <c r="E752" s="38">
        <v>47.22</v>
      </c>
      <c r="F752" s="38">
        <v>50.93</v>
      </c>
      <c r="G752" s="38">
        <v>58.8</v>
      </c>
      <c r="H752" s="38">
        <v>56.48</v>
      </c>
      <c r="I752" s="38">
        <v>20.37</v>
      </c>
      <c r="J752" s="38">
        <v>50</v>
      </c>
    </row>
    <row r="753" spans="2:10" x14ac:dyDescent="0.25">
      <c r="B753" s="37">
        <v>44581</v>
      </c>
      <c r="C753" s="38">
        <v>62.5</v>
      </c>
      <c r="D753" s="38">
        <v>60.19</v>
      </c>
      <c r="E753" s="38">
        <v>47.22</v>
      </c>
      <c r="F753" s="38">
        <v>50.93</v>
      </c>
      <c r="G753" s="38">
        <v>58.8</v>
      </c>
      <c r="H753" s="38">
        <v>56.48</v>
      </c>
      <c r="I753" s="38">
        <v>20.37</v>
      </c>
      <c r="J753" s="38">
        <v>50</v>
      </c>
    </row>
    <row r="754" spans="2:10" x14ac:dyDescent="0.25">
      <c r="B754" s="37">
        <v>44582</v>
      </c>
      <c r="C754" s="38">
        <v>62.5</v>
      </c>
      <c r="D754" s="38">
        <v>60.19</v>
      </c>
      <c r="E754" s="38">
        <v>47.22</v>
      </c>
      <c r="F754" s="38">
        <v>50.93</v>
      </c>
      <c r="G754" s="38">
        <v>58.8</v>
      </c>
      <c r="H754" s="38">
        <v>56.48</v>
      </c>
      <c r="I754" s="38">
        <v>27.78</v>
      </c>
      <c r="J754" s="38">
        <v>48.15</v>
      </c>
    </row>
    <row r="755" spans="2:10" x14ac:dyDescent="0.25">
      <c r="B755" s="37">
        <v>44583</v>
      </c>
      <c r="C755" s="38">
        <v>65.28</v>
      </c>
      <c r="D755" s="38">
        <v>60.19</v>
      </c>
      <c r="E755" s="38">
        <v>47.22</v>
      </c>
      <c r="F755" s="38">
        <v>50.93</v>
      </c>
      <c r="G755" s="38">
        <v>58.8</v>
      </c>
      <c r="H755" s="38">
        <v>56.48</v>
      </c>
      <c r="I755" s="38">
        <v>27.78</v>
      </c>
      <c r="J755" s="38">
        <v>48.15</v>
      </c>
    </row>
    <row r="756" spans="2:10" x14ac:dyDescent="0.25">
      <c r="B756" s="37">
        <v>44584</v>
      </c>
      <c r="C756" s="38">
        <v>65.28</v>
      </c>
      <c r="D756" s="38">
        <v>62.04</v>
      </c>
      <c r="E756" s="38">
        <v>47.22</v>
      </c>
      <c r="F756" s="38">
        <v>50.93</v>
      </c>
      <c r="G756" s="38">
        <v>58.8</v>
      </c>
      <c r="H756" s="38">
        <v>56.48</v>
      </c>
      <c r="I756" s="38">
        <v>27.78</v>
      </c>
      <c r="J756" s="38">
        <v>48.15</v>
      </c>
    </row>
    <row r="757" spans="2:10" x14ac:dyDescent="0.25">
      <c r="B757" s="37">
        <v>44585</v>
      </c>
      <c r="C757" s="38">
        <v>65.28</v>
      </c>
      <c r="D757" s="38">
        <v>62.04</v>
      </c>
      <c r="E757" s="38">
        <v>47.22</v>
      </c>
      <c r="F757" s="38">
        <v>50.93</v>
      </c>
      <c r="G757" s="38">
        <v>58.8</v>
      </c>
      <c r="H757" s="38">
        <v>56.48</v>
      </c>
      <c r="I757" s="38">
        <v>27.78</v>
      </c>
      <c r="J757" s="38">
        <v>48.15</v>
      </c>
    </row>
    <row r="758" spans="2:10" x14ac:dyDescent="0.25">
      <c r="B758" s="37">
        <v>44586</v>
      </c>
      <c r="C758" s="38">
        <v>65.28</v>
      </c>
      <c r="D758" s="38">
        <v>62.04</v>
      </c>
      <c r="E758" s="38">
        <v>47.22</v>
      </c>
      <c r="F758" s="38">
        <v>50.93</v>
      </c>
      <c r="G758" s="38">
        <v>58.8</v>
      </c>
      <c r="H758" s="38">
        <v>56.48</v>
      </c>
      <c r="I758" s="38">
        <v>27.78</v>
      </c>
      <c r="J758" s="38">
        <v>48.15</v>
      </c>
    </row>
    <row r="759" spans="2:10" x14ac:dyDescent="0.25">
      <c r="B759" s="37">
        <v>44587</v>
      </c>
      <c r="C759" s="38">
        <v>65.28</v>
      </c>
      <c r="D759" s="38">
        <v>62.04</v>
      </c>
      <c r="E759" s="38">
        <v>47.22</v>
      </c>
      <c r="F759" s="38">
        <v>50.93</v>
      </c>
      <c r="G759" s="38">
        <v>58.8</v>
      </c>
      <c r="H759" s="38">
        <v>56.48</v>
      </c>
      <c r="I759" s="38">
        <v>27.78</v>
      </c>
      <c r="J759" s="38">
        <v>48.15</v>
      </c>
    </row>
    <row r="760" spans="2:10" x14ac:dyDescent="0.25">
      <c r="B760" s="37">
        <v>44588</v>
      </c>
      <c r="C760" s="38">
        <v>65.28</v>
      </c>
      <c r="D760" s="38">
        <v>62.04</v>
      </c>
      <c r="E760" s="38">
        <v>47.22</v>
      </c>
      <c r="F760" s="38">
        <v>50.93</v>
      </c>
      <c r="G760" s="38">
        <v>58.8</v>
      </c>
      <c r="H760" s="38">
        <v>56.48</v>
      </c>
      <c r="I760" s="38">
        <v>27.78</v>
      </c>
      <c r="J760" s="38">
        <v>48.15</v>
      </c>
    </row>
    <row r="761" spans="2:10" x14ac:dyDescent="0.25">
      <c r="B761" s="37">
        <v>44589</v>
      </c>
      <c r="C761" s="38">
        <v>65.28</v>
      </c>
      <c r="D761" s="38">
        <v>62.04</v>
      </c>
      <c r="E761" s="38">
        <v>47.22</v>
      </c>
      <c r="F761" s="38">
        <v>50.93</v>
      </c>
      <c r="G761" s="38">
        <v>58.8</v>
      </c>
      <c r="H761" s="38">
        <v>56.48</v>
      </c>
      <c r="I761" s="38">
        <v>27.78</v>
      </c>
      <c r="J761" s="38">
        <v>48.15</v>
      </c>
    </row>
    <row r="762" spans="2:10" x14ac:dyDescent="0.25">
      <c r="B762" s="37">
        <v>44590</v>
      </c>
      <c r="C762" s="38">
        <v>65.28</v>
      </c>
      <c r="D762" s="38">
        <v>62.04</v>
      </c>
      <c r="E762" s="38">
        <v>47.22</v>
      </c>
      <c r="F762" s="38">
        <v>50.93</v>
      </c>
      <c r="G762" s="38">
        <v>58.8</v>
      </c>
      <c r="H762" s="38">
        <v>56.48</v>
      </c>
      <c r="I762" s="38">
        <v>27.78</v>
      </c>
      <c r="J762" s="38">
        <v>48.15</v>
      </c>
    </row>
    <row r="763" spans="2:10" x14ac:dyDescent="0.25">
      <c r="B763" s="37">
        <v>44591</v>
      </c>
      <c r="C763" s="38">
        <v>61.11</v>
      </c>
      <c r="D763" s="38">
        <v>62.04</v>
      </c>
      <c r="E763" s="38">
        <v>47.22</v>
      </c>
      <c r="F763" s="38">
        <v>50.93</v>
      </c>
      <c r="G763" s="38">
        <v>58.8</v>
      </c>
      <c r="H763" s="38">
        <v>56.48</v>
      </c>
      <c r="I763" s="38">
        <v>27.78</v>
      </c>
      <c r="J763" s="38">
        <v>48.15</v>
      </c>
    </row>
    <row r="764" spans="2:10" x14ac:dyDescent="0.25">
      <c r="B764" s="37">
        <v>44592</v>
      </c>
      <c r="C764" s="38">
        <v>61.11</v>
      </c>
      <c r="D764" s="38">
        <v>62.04</v>
      </c>
      <c r="E764" s="38">
        <v>47.22</v>
      </c>
      <c r="F764" s="38">
        <v>50.93</v>
      </c>
      <c r="G764" s="38">
        <v>58.8</v>
      </c>
      <c r="H764" s="38">
        <v>56.48</v>
      </c>
      <c r="I764" s="38">
        <v>27.78</v>
      </c>
      <c r="J764" s="38">
        <v>48.15</v>
      </c>
    </row>
    <row r="765" spans="2:10" x14ac:dyDescent="0.25">
      <c r="B765" s="37">
        <v>44593</v>
      </c>
      <c r="C765" s="38">
        <v>61.11</v>
      </c>
      <c r="D765" s="38">
        <v>62.04</v>
      </c>
      <c r="E765" s="38">
        <v>47.22</v>
      </c>
      <c r="F765" s="38">
        <v>50.93</v>
      </c>
      <c r="G765" s="38">
        <v>58.8</v>
      </c>
      <c r="H765" s="38">
        <v>56.48</v>
      </c>
      <c r="I765" s="38">
        <v>27.78</v>
      </c>
      <c r="J765" s="38">
        <v>48.15</v>
      </c>
    </row>
    <row r="766" spans="2:10" x14ac:dyDescent="0.25">
      <c r="B766" s="37">
        <v>44594</v>
      </c>
      <c r="C766" s="38">
        <v>61.11</v>
      </c>
      <c r="D766" s="38">
        <v>62.04</v>
      </c>
      <c r="E766" s="38">
        <v>47.22</v>
      </c>
      <c r="F766" s="38">
        <v>50.93</v>
      </c>
      <c r="G766" s="38">
        <v>58.8</v>
      </c>
      <c r="H766" s="38">
        <v>56.48</v>
      </c>
      <c r="I766" s="38">
        <v>27.78</v>
      </c>
      <c r="J766" s="38">
        <v>48.15</v>
      </c>
    </row>
    <row r="767" spans="2:10" x14ac:dyDescent="0.25">
      <c r="B767" s="37">
        <v>44595</v>
      </c>
      <c r="C767" s="38">
        <v>61.11</v>
      </c>
      <c r="D767" s="38">
        <v>62.04</v>
      </c>
      <c r="E767" s="38">
        <v>47.22</v>
      </c>
      <c r="F767" s="38">
        <v>50.93</v>
      </c>
      <c r="G767" s="38">
        <v>58.8</v>
      </c>
      <c r="H767" s="38">
        <v>56.48</v>
      </c>
      <c r="I767" s="38">
        <v>27.78</v>
      </c>
      <c r="J767" s="38">
        <v>48.15</v>
      </c>
    </row>
    <row r="768" spans="2:10" x14ac:dyDescent="0.25">
      <c r="B768" s="37">
        <v>44596</v>
      </c>
      <c r="C768" s="38">
        <v>61.11</v>
      </c>
      <c r="D768" s="38">
        <v>62.04</v>
      </c>
      <c r="E768" s="38">
        <v>47.22</v>
      </c>
      <c r="F768" s="38">
        <v>48.15</v>
      </c>
      <c r="G768" s="38">
        <v>58.8</v>
      </c>
      <c r="H768" s="38">
        <v>56.48</v>
      </c>
      <c r="I768" s="38">
        <v>27.78</v>
      </c>
      <c r="J768" s="38">
        <v>48.15</v>
      </c>
    </row>
    <row r="769" spans="2:10" x14ac:dyDescent="0.25">
      <c r="B769" s="37">
        <v>44597</v>
      </c>
      <c r="C769" s="38">
        <v>61.11</v>
      </c>
      <c r="D769" s="38">
        <v>62.04</v>
      </c>
      <c r="E769" s="38">
        <v>47.22</v>
      </c>
      <c r="F769" s="38">
        <v>48.15</v>
      </c>
      <c r="G769" s="38">
        <v>58.8</v>
      </c>
      <c r="H769" s="38">
        <v>56.48</v>
      </c>
      <c r="I769" s="38">
        <v>27.78</v>
      </c>
      <c r="J769" s="38">
        <v>48.15</v>
      </c>
    </row>
    <row r="770" spans="2:10" x14ac:dyDescent="0.25">
      <c r="B770" s="37">
        <v>44598</v>
      </c>
      <c r="C770" s="38">
        <v>61.11</v>
      </c>
      <c r="D770" s="38">
        <v>62.04</v>
      </c>
      <c r="E770" s="38">
        <v>47.22</v>
      </c>
      <c r="F770" s="38">
        <v>48.15</v>
      </c>
      <c r="G770" s="38">
        <v>58.8</v>
      </c>
      <c r="H770" s="38">
        <v>56.48</v>
      </c>
      <c r="I770" s="38">
        <v>27.78</v>
      </c>
      <c r="J770" s="38">
        <v>48.15</v>
      </c>
    </row>
    <row r="771" spans="2:10" x14ac:dyDescent="0.25">
      <c r="B771" s="37">
        <v>44599</v>
      </c>
      <c r="C771" s="38">
        <v>61.11</v>
      </c>
      <c r="D771" s="38">
        <v>62.04</v>
      </c>
      <c r="E771" s="38">
        <v>47.22</v>
      </c>
      <c r="F771" s="38">
        <v>46.3</v>
      </c>
      <c r="G771" s="38">
        <v>58.8</v>
      </c>
      <c r="H771" s="38">
        <v>56.48</v>
      </c>
      <c r="I771" s="38">
        <v>27.78</v>
      </c>
      <c r="J771" s="38">
        <v>48.15</v>
      </c>
    </row>
    <row r="772" spans="2:10" x14ac:dyDescent="0.25">
      <c r="B772" s="37">
        <v>44600</v>
      </c>
      <c r="C772" s="38">
        <v>61.11</v>
      </c>
      <c r="D772" s="38">
        <v>62.04</v>
      </c>
      <c r="E772" s="38">
        <v>47.22</v>
      </c>
      <c r="F772" s="38">
        <v>46.3</v>
      </c>
      <c r="G772" s="38">
        <v>58.8</v>
      </c>
      <c r="H772" s="38">
        <v>56.48</v>
      </c>
      <c r="I772" s="38">
        <v>27.78</v>
      </c>
      <c r="J772" s="38">
        <v>48.15</v>
      </c>
    </row>
    <row r="773" spans="2:10" x14ac:dyDescent="0.25">
      <c r="B773" s="37">
        <v>44601</v>
      </c>
      <c r="C773" s="38">
        <v>61.11</v>
      </c>
      <c r="D773" s="38">
        <v>62.04</v>
      </c>
      <c r="E773" s="38">
        <v>47.22</v>
      </c>
      <c r="F773" s="38">
        <v>46.3</v>
      </c>
      <c r="G773" s="38">
        <v>58.8</v>
      </c>
      <c r="H773" s="38">
        <v>56.48</v>
      </c>
      <c r="I773" s="38">
        <v>27.78</v>
      </c>
      <c r="J773" s="38">
        <v>48.15</v>
      </c>
    </row>
    <row r="774" spans="2:10" x14ac:dyDescent="0.25">
      <c r="B774" s="37">
        <v>44602</v>
      </c>
      <c r="C774" s="38">
        <v>61.11</v>
      </c>
      <c r="D774" s="38">
        <v>62.04</v>
      </c>
      <c r="E774" s="38">
        <v>47.22</v>
      </c>
      <c r="F774" s="38">
        <v>46.3</v>
      </c>
      <c r="G774" s="38">
        <v>58.8</v>
      </c>
      <c r="H774" s="38">
        <v>56.48</v>
      </c>
      <c r="I774" s="38">
        <v>27.78</v>
      </c>
      <c r="J774" s="38">
        <v>48.15</v>
      </c>
    </row>
    <row r="775" spans="2:10" x14ac:dyDescent="0.25">
      <c r="B775" s="37">
        <v>44603</v>
      </c>
      <c r="C775" s="38">
        <v>61.11</v>
      </c>
      <c r="D775" s="38">
        <v>62.04</v>
      </c>
      <c r="E775" s="38">
        <v>47.22</v>
      </c>
      <c r="F775" s="38">
        <v>46.3</v>
      </c>
      <c r="G775" s="38">
        <v>58.8</v>
      </c>
      <c r="H775" s="38">
        <v>56.48</v>
      </c>
      <c r="I775" s="38">
        <v>27.78</v>
      </c>
      <c r="J775" s="38">
        <v>48.15</v>
      </c>
    </row>
    <row r="776" spans="2:10" x14ac:dyDescent="0.25">
      <c r="B776" s="37">
        <v>44604</v>
      </c>
      <c r="C776" s="38">
        <v>61.11</v>
      </c>
      <c r="D776" s="38">
        <v>62.04</v>
      </c>
      <c r="E776" s="38">
        <v>47.22</v>
      </c>
      <c r="F776" s="38">
        <v>46.3</v>
      </c>
      <c r="G776" s="38">
        <v>58.8</v>
      </c>
      <c r="H776" s="38">
        <v>56.48</v>
      </c>
      <c r="I776" s="38">
        <v>27.78</v>
      </c>
      <c r="J776" s="38">
        <v>48.15</v>
      </c>
    </row>
    <row r="777" spans="2:10" x14ac:dyDescent="0.25">
      <c r="B777" s="37">
        <v>44605</v>
      </c>
      <c r="C777" s="38">
        <v>54.17</v>
      </c>
      <c r="D777" s="38">
        <v>62.04</v>
      </c>
      <c r="E777" s="38">
        <v>47.22</v>
      </c>
      <c r="F777" s="38">
        <v>46.3</v>
      </c>
      <c r="G777" s="38">
        <v>58.8</v>
      </c>
      <c r="H777" s="38">
        <v>56.48</v>
      </c>
      <c r="I777" s="38">
        <v>27.78</v>
      </c>
      <c r="J777" s="38">
        <v>48.15</v>
      </c>
    </row>
    <row r="778" spans="2:10" x14ac:dyDescent="0.25">
      <c r="B778" s="37">
        <v>44606</v>
      </c>
      <c r="C778" s="38">
        <v>54.17</v>
      </c>
      <c r="D778" s="38">
        <v>62.04</v>
      </c>
      <c r="E778" s="38">
        <v>47.22</v>
      </c>
      <c r="F778" s="38">
        <v>46.3</v>
      </c>
      <c r="G778" s="38">
        <v>58.8</v>
      </c>
      <c r="H778" s="38">
        <v>56.48</v>
      </c>
      <c r="I778" s="38">
        <v>27.78</v>
      </c>
      <c r="J778" s="38">
        <v>48.15</v>
      </c>
    </row>
    <row r="779" spans="2:10" x14ac:dyDescent="0.25">
      <c r="B779" s="37">
        <v>44607</v>
      </c>
      <c r="C779" s="38">
        <v>54.17</v>
      </c>
      <c r="D779" s="38">
        <v>62.04</v>
      </c>
      <c r="E779" s="38">
        <v>47.22</v>
      </c>
      <c r="F779" s="38">
        <v>46.3</v>
      </c>
      <c r="G779" s="38">
        <v>58.8</v>
      </c>
      <c r="H779" s="38">
        <v>56.48</v>
      </c>
      <c r="I779" s="38">
        <v>27.78</v>
      </c>
      <c r="J779" s="38">
        <v>48.15</v>
      </c>
    </row>
    <row r="780" spans="2:10" x14ac:dyDescent="0.25">
      <c r="B780" s="37">
        <v>44608</v>
      </c>
      <c r="C780" s="38">
        <v>54.17</v>
      </c>
      <c r="D780" s="38">
        <v>62.04</v>
      </c>
      <c r="E780" s="38">
        <v>47.22</v>
      </c>
      <c r="F780" s="38">
        <v>46.3</v>
      </c>
      <c r="G780" s="38">
        <v>58.8</v>
      </c>
      <c r="H780" s="38">
        <v>56.48</v>
      </c>
      <c r="I780" s="38">
        <v>27.78</v>
      </c>
      <c r="J780" s="38">
        <v>48.15</v>
      </c>
    </row>
    <row r="781" spans="2:10" x14ac:dyDescent="0.25">
      <c r="B781" s="37">
        <v>44609</v>
      </c>
      <c r="C781" s="38">
        <v>54.17</v>
      </c>
      <c r="D781" s="38">
        <v>62.04</v>
      </c>
      <c r="E781" s="38">
        <v>47.22</v>
      </c>
      <c r="F781" s="38">
        <v>46.3</v>
      </c>
      <c r="G781" s="38">
        <v>58.8</v>
      </c>
      <c r="H781" s="38">
        <v>56.48</v>
      </c>
      <c r="I781" s="38">
        <v>27.78</v>
      </c>
      <c r="J781" s="38">
        <v>48.15</v>
      </c>
    </row>
    <row r="782" spans="2:10" x14ac:dyDescent="0.25">
      <c r="B782" s="37">
        <v>44610</v>
      </c>
      <c r="C782" s="38">
        <v>54.17</v>
      </c>
      <c r="D782" s="38">
        <v>62.04</v>
      </c>
      <c r="E782" s="38">
        <v>47.22</v>
      </c>
      <c r="F782" s="38">
        <v>46.3</v>
      </c>
      <c r="G782" s="38">
        <v>58.8</v>
      </c>
      <c r="H782" s="38">
        <v>56.48</v>
      </c>
      <c r="I782" s="38">
        <v>27.78</v>
      </c>
      <c r="J782" s="38">
        <v>48.15</v>
      </c>
    </row>
    <row r="783" spans="2:10" x14ac:dyDescent="0.25">
      <c r="B783" s="37">
        <v>44611</v>
      </c>
      <c r="C783" s="38">
        <v>54.17</v>
      </c>
      <c r="D783" s="38">
        <v>62.04</v>
      </c>
      <c r="E783" s="38">
        <v>47.22</v>
      </c>
      <c r="F783" s="38">
        <v>46.3</v>
      </c>
      <c r="G783" s="38">
        <v>58.8</v>
      </c>
      <c r="H783" s="38">
        <v>56.48</v>
      </c>
      <c r="I783" s="38">
        <v>27.78</v>
      </c>
      <c r="J783" s="38">
        <v>48.15</v>
      </c>
    </row>
    <row r="784" spans="2:10" x14ac:dyDescent="0.25">
      <c r="B784" s="37">
        <v>44612</v>
      </c>
      <c r="C784" s="38">
        <v>54.17</v>
      </c>
      <c r="D784" s="38">
        <v>62.04</v>
      </c>
      <c r="E784" s="38">
        <v>47.22</v>
      </c>
      <c r="F784" s="38">
        <v>46.3</v>
      </c>
      <c r="G784" s="38">
        <v>58.8</v>
      </c>
      <c r="H784" s="38">
        <v>56.48</v>
      </c>
      <c r="I784" s="38">
        <v>27.78</v>
      </c>
      <c r="J784" s="38">
        <v>48.15</v>
      </c>
    </row>
    <row r="785" spans="2:10" x14ac:dyDescent="0.25">
      <c r="B785" s="37">
        <v>44613</v>
      </c>
      <c r="C785" s="38">
        <v>54.17</v>
      </c>
      <c r="D785" s="38">
        <v>62.04</v>
      </c>
      <c r="E785" s="38">
        <v>47.22</v>
      </c>
      <c r="F785" s="38">
        <v>46.3</v>
      </c>
      <c r="G785" s="38">
        <v>58.8</v>
      </c>
      <c r="H785" s="38">
        <v>56.48</v>
      </c>
      <c r="I785" s="38">
        <v>27.78</v>
      </c>
      <c r="J785" s="38">
        <v>48.15</v>
      </c>
    </row>
    <row r="786" spans="2:10" x14ac:dyDescent="0.25">
      <c r="B786" s="37">
        <v>44614</v>
      </c>
      <c r="C786" s="38">
        <v>54.17</v>
      </c>
      <c r="D786" s="38">
        <v>62.04</v>
      </c>
      <c r="E786" s="38">
        <v>47.22</v>
      </c>
      <c r="F786" s="38">
        <v>46.3</v>
      </c>
      <c r="G786" s="38">
        <v>58.8</v>
      </c>
      <c r="H786" s="38">
        <v>56.48</v>
      </c>
      <c r="I786" s="38">
        <v>27.78</v>
      </c>
      <c r="J786" s="38">
        <v>48.15</v>
      </c>
    </row>
    <row r="787" spans="2:10" x14ac:dyDescent="0.25">
      <c r="B787" s="37">
        <v>44615</v>
      </c>
      <c r="C787" s="38">
        <v>54.17</v>
      </c>
      <c r="D787" s="38">
        <v>62.04</v>
      </c>
      <c r="E787" s="38">
        <v>47.22</v>
      </c>
      <c r="F787" s="38">
        <v>46.3</v>
      </c>
      <c r="G787" s="38">
        <v>58.8</v>
      </c>
      <c r="H787" s="38">
        <v>56.48</v>
      </c>
      <c r="I787" s="38">
        <v>27.78</v>
      </c>
      <c r="J787" s="38">
        <v>48.15</v>
      </c>
    </row>
    <row r="788" spans="2:10" x14ac:dyDescent="0.25">
      <c r="B788" s="37">
        <v>44616</v>
      </c>
      <c r="C788" s="38">
        <v>54.17</v>
      </c>
      <c r="D788" s="38">
        <v>62.04</v>
      </c>
      <c r="E788" s="38">
        <v>47.22</v>
      </c>
      <c r="F788" s="38">
        <v>46.3</v>
      </c>
      <c r="G788" s="38">
        <v>58.8</v>
      </c>
      <c r="H788" s="38">
        <v>56.48</v>
      </c>
      <c r="I788" s="38">
        <v>27.78</v>
      </c>
      <c r="J788" s="38">
        <v>44.44</v>
      </c>
    </row>
    <row r="789" spans="2:10" x14ac:dyDescent="0.25">
      <c r="B789" s="37">
        <v>44617</v>
      </c>
      <c r="C789" s="38">
        <v>54.17</v>
      </c>
      <c r="D789" s="38">
        <v>62.04</v>
      </c>
      <c r="E789" s="38">
        <v>47.22</v>
      </c>
      <c r="F789" s="38">
        <v>46.3</v>
      </c>
      <c r="G789" s="38">
        <v>58.8</v>
      </c>
      <c r="H789" s="38">
        <v>56.48</v>
      </c>
      <c r="I789" s="38">
        <v>27.78</v>
      </c>
      <c r="J789" s="38">
        <v>44.44</v>
      </c>
    </row>
    <row r="790" spans="2:10" x14ac:dyDescent="0.25">
      <c r="B790" s="37">
        <v>44618</v>
      </c>
      <c r="C790" s="38">
        <v>54.17</v>
      </c>
      <c r="D790" s="38">
        <v>62.04</v>
      </c>
      <c r="E790" s="38">
        <v>47.22</v>
      </c>
      <c r="F790" s="38">
        <v>46.3</v>
      </c>
      <c r="G790" s="38">
        <v>58.8</v>
      </c>
      <c r="H790" s="38">
        <v>56.48</v>
      </c>
      <c r="I790" s="38">
        <v>27.78</v>
      </c>
      <c r="J790" s="38">
        <v>48.61</v>
      </c>
    </row>
    <row r="791" spans="2:10" x14ac:dyDescent="0.25">
      <c r="B791" s="37">
        <v>44619</v>
      </c>
      <c r="C791" s="38">
        <v>54.17</v>
      </c>
      <c r="D791" s="38">
        <v>62.04</v>
      </c>
      <c r="E791" s="38">
        <v>47.22</v>
      </c>
      <c r="F791" s="38">
        <v>46.3</v>
      </c>
      <c r="G791" s="38">
        <v>58.8</v>
      </c>
      <c r="H791" s="38">
        <v>56.48</v>
      </c>
      <c r="I791" s="38">
        <v>27.78</v>
      </c>
      <c r="J791" s="38">
        <v>48.61</v>
      </c>
    </row>
    <row r="792" spans="2:10" x14ac:dyDescent="0.25">
      <c r="B792" s="37">
        <v>44620</v>
      </c>
      <c r="C792" s="38">
        <v>54.17</v>
      </c>
      <c r="D792" s="38">
        <v>62.04</v>
      </c>
      <c r="E792" s="38">
        <v>47.22</v>
      </c>
      <c r="F792" s="38">
        <v>46.3</v>
      </c>
      <c r="G792" s="38">
        <v>53.24</v>
      </c>
      <c r="H792" s="38">
        <v>56.48</v>
      </c>
      <c r="I792" s="38">
        <v>27.78</v>
      </c>
      <c r="J792" s="38">
        <v>48.61</v>
      </c>
    </row>
    <row r="793" spans="2:10" x14ac:dyDescent="0.25">
      <c r="B793" s="37">
        <v>44621</v>
      </c>
      <c r="C793" s="38">
        <v>54.17</v>
      </c>
      <c r="D793" s="38">
        <v>62.04</v>
      </c>
      <c r="E793" s="38">
        <v>47.22</v>
      </c>
      <c r="F793" s="38">
        <v>40.74</v>
      </c>
      <c r="G793" s="38">
        <v>53.24</v>
      </c>
      <c r="H793" s="38">
        <v>56.48</v>
      </c>
      <c r="I793" s="38">
        <v>27.78</v>
      </c>
      <c r="J793" s="38">
        <v>48.61</v>
      </c>
    </row>
    <row r="794" spans="2:10" x14ac:dyDescent="0.25">
      <c r="B794" s="37">
        <v>44622</v>
      </c>
      <c r="C794" s="38">
        <v>54.17</v>
      </c>
      <c r="D794" s="38">
        <v>62.04</v>
      </c>
      <c r="E794" s="38">
        <v>47.22</v>
      </c>
      <c r="F794" s="38">
        <v>40.74</v>
      </c>
      <c r="G794" s="38">
        <v>53.24</v>
      </c>
      <c r="H794" s="38">
        <v>56.48</v>
      </c>
      <c r="I794" s="38">
        <v>27.78</v>
      </c>
      <c r="J794" s="38">
        <v>48.61</v>
      </c>
    </row>
    <row r="795" spans="2:10" x14ac:dyDescent="0.25">
      <c r="B795" s="37">
        <v>44623</v>
      </c>
      <c r="C795" s="38">
        <v>56.94</v>
      </c>
      <c r="D795" s="38">
        <v>62.04</v>
      </c>
      <c r="E795" s="38">
        <v>47.22</v>
      </c>
      <c r="F795" s="38">
        <v>40.74</v>
      </c>
      <c r="G795" s="38">
        <v>53.24</v>
      </c>
      <c r="H795" s="38">
        <v>56.48</v>
      </c>
      <c r="I795" s="38">
        <v>27.78</v>
      </c>
      <c r="J795" s="38">
        <v>48.61</v>
      </c>
    </row>
    <row r="796" spans="2:10" x14ac:dyDescent="0.25">
      <c r="B796" s="37">
        <v>44624</v>
      </c>
      <c r="C796" s="38">
        <v>56.94</v>
      </c>
      <c r="D796" s="38">
        <v>62.04</v>
      </c>
      <c r="E796" s="38">
        <v>47.22</v>
      </c>
      <c r="F796" s="38">
        <v>40.74</v>
      </c>
      <c r="G796" s="38">
        <v>53.24</v>
      </c>
      <c r="H796" s="38">
        <v>56.48</v>
      </c>
      <c r="I796" s="38">
        <v>27.78</v>
      </c>
      <c r="J796" s="38">
        <v>48.61</v>
      </c>
    </row>
    <row r="797" spans="2:10" x14ac:dyDescent="0.25">
      <c r="B797" s="37">
        <v>44625</v>
      </c>
      <c r="C797" s="38">
        <v>56.94</v>
      </c>
      <c r="D797" s="38">
        <v>56.48</v>
      </c>
      <c r="E797" s="38">
        <v>47.22</v>
      </c>
      <c r="F797" s="38">
        <v>40.74</v>
      </c>
      <c r="G797" s="38">
        <v>53.24</v>
      </c>
      <c r="H797" s="38">
        <v>56.48</v>
      </c>
      <c r="I797" s="38">
        <v>27.78</v>
      </c>
      <c r="J797" s="38">
        <v>48.61</v>
      </c>
    </row>
    <row r="798" spans="2:10" x14ac:dyDescent="0.25">
      <c r="B798" s="37">
        <v>44626</v>
      </c>
      <c r="C798" s="38">
        <v>56.94</v>
      </c>
      <c r="D798" s="38">
        <v>56.48</v>
      </c>
      <c r="E798" s="38">
        <v>47.22</v>
      </c>
      <c r="F798" s="38">
        <v>40.74</v>
      </c>
      <c r="G798" s="38">
        <v>53.24</v>
      </c>
      <c r="H798" s="38">
        <v>56.48</v>
      </c>
      <c r="I798" s="38">
        <v>27.78</v>
      </c>
      <c r="J798" s="38">
        <v>48.61</v>
      </c>
    </row>
    <row r="799" spans="2:10" x14ac:dyDescent="0.25">
      <c r="B799" s="37">
        <v>44627</v>
      </c>
      <c r="C799" s="38">
        <v>56.94</v>
      </c>
      <c r="D799" s="38">
        <v>56.48</v>
      </c>
      <c r="E799" s="38">
        <v>47.22</v>
      </c>
      <c r="F799" s="38">
        <v>40.74</v>
      </c>
      <c r="G799" s="38">
        <v>53.24</v>
      </c>
      <c r="H799" s="38">
        <v>56.48</v>
      </c>
      <c r="I799" s="38">
        <v>30.56</v>
      </c>
      <c r="J799" s="38">
        <v>48.61</v>
      </c>
    </row>
    <row r="800" spans="2:10" x14ac:dyDescent="0.25">
      <c r="B800" s="37">
        <v>44628</v>
      </c>
      <c r="C800" s="38">
        <v>56.94</v>
      </c>
      <c r="D800" s="38">
        <v>56.48</v>
      </c>
      <c r="E800" s="38">
        <v>47.22</v>
      </c>
      <c r="F800" s="38">
        <v>40.74</v>
      </c>
      <c r="G800" s="38">
        <v>53.24</v>
      </c>
      <c r="H800" s="38">
        <v>56.48</v>
      </c>
      <c r="I800" s="38">
        <v>30.56</v>
      </c>
      <c r="J800" s="38">
        <v>48.61</v>
      </c>
    </row>
    <row r="801" spans="2:10" x14ac:dyDescent="0.25">
      <c r="B801" s="37">
        <v>44629</v>
      </c>
      <c r="C801" s="38">
        <v>56.94</v>
      </c>
      <c r="D801" s="38">
        <v>56.48</v>
      </c>
      <c r="E801" s="38">
        <v>47.22</v>
      </c>
      <c r="F801" s="38">
        <v>40.74</v>
      </c>
      <c r="G801" s="38">
        <v>53.24</v>
      </c>
      <c r="H801" s="38">
        <v>56.48</v>
      </c>
      <c r="I801" s="38">
        <v>30.56</v>
      </c>
      <c r="J801" s="38">
        <v>48.61</v>
      </c>
    </row>
    <row r="802" spans="2:10" x14ac:dyDescent="0.25">
      <c r="B802" s="37">
        <v>44630</v>
      </c>
      <c r="C802" s="38">
        <v>56.94</v>
      </c>
      <c r="D802" s="38">
        <v>56.48</v>
      </c>
      <c r="E802" s="38">
        <v>47.22</v>
      </c>
      <c r="F802" s="38">
        <v>40.74</v>
      </c>
      <c r="G802" s="38">
        <v>53.24</v>
      </c>
      <c r="H802" s="38">
        <v>56.48</v>
      </c>
      <c r="I802" s="38">
        <v>30.56</v>
      </c>
      <c r="J802" s="38">
        <v>48.61</v>
      </c>
    </row>
    <row r="803" spans="2:10" x14ac:dyDescent="0.25">
      <c r="B803" s="37">
        <v>44631</v>
      </c>
      <c r="C803" s="38">
        <v>56.94</v>
      </c>
      <c r="D803" s="38">
        <v>56.48</v>
      </c>
      <c r="E803" s="38">
        <v>47.22</v>
      </c>
      <c r="F803" s="38">
        <v>40.74</v>
      </c>
      <c r="G803" s="38">
        <v>53.24</v>
      </c>
      <c r="H803" s="38">
        <v>56.48</v>
      </c>
      <c r="I803" s="38">
        <v>30.56</v>
      </c>
      <c r="J803" s="38">
        <v>48.61</v>
      </c>
    </row>
    <row r="804" spans="2:10" x14ac:dyDescent="0.25">
      <c r="B804" s="37">
        <v>44632</v>
      </c>
      <c r="C804" s="38">
        <v>56.94</v>
      </c>
      <c r="D804" s="38">
        <v>56.48</v>
      </c>
      <c r="E804" s="38">
        <v>47.22</v>
      </c>
      <c r="F804" s="38">
        <v>40.74</v>
      </c>
      <c r="G804" s="38">
        <v>53.24</v>
      </c>
      <c r="H804" s="38">
        <v>56.48</v>
      </c>
      <c r="I804" s="38">
        <v>30.56</v>
      </c>
      <c r="J804" s="38">
        <v>48.61</v>
      </c>
    </row>
    <row r="805" spans="2:10" x14ac:dyDescent="0.25">
      <c r="B805" s="37">
        <v>44633</v>
      </c>
      <c r="C805" s="38">
        <v>56.94</v>
      </c>
      <c r="D805" s="38">
        <v>56.48</v>
      </c>
      <c r="E805" s="38">
        <v>47.22</v>
      </c>
      <c r="F805" s="38">
        <v>40.74</v>
      </c>
      <c r="G805" s="38">
        <v>53.24</v>
      </c>
      <c r="H805" s="38">
        <v>56.48</v>
      </c>
      <c r="I805" s="38">
        <v>30.56</v>
      </c>
      <c r="J805" s="38">
        <v>48.61</v>
      </c>
    </row>
    <row r="806" spans="2:10" x14ac:dyDescent="0.25">
      <c r="B806" s="37">
        <v>44634</v>
      </c>
      <c r="C806" s="38">
        <v>56.94</v>
      </c>
      <c r="D806" s="38">
        <v>56.48</v>
      </c>
      <c r="E806" s="38">
        <v>47.22</v>
      </c>
      <c r="F806" s="38">
        <v>40.74</v>
      </c>
      <c r="G806" s="38">
        <v>53.24</v>
      </c>
      <c r="H806" s="38">
        <v>56.48</v>
      </c>
      <c r="I806" s="38">
        <v>30.56</v>
      </c>
      <c r="J806" s="38">
        <v>48.61</v>
      </c>
    </row>
    <row r="807" spans="2:10" x14ac:dyDescent="0.25">
      <c r="B807" s="37">
        <v>44635</v>
      </c>
      <c r="C807" s="38">
        <v>56.94</v>
      </c>
      <c r="D807" s="38">
        <v>56.48</v>
      </c>
      <c r="E807" s="38">
        <v>47.22</v>
      </c>
      <c r="F807" s="38">
        <v>40.74</v>
      </c>
      <c r="G807" s="38">
        <v>53.24</v>
      </c>
      <c r="H807" s="38">
        <v>56.48</v>
      </c>
      <c r="I807" s="38">
        <v>30.56</v>
      </c>
      <c r="J807" s="38">
        <v>48.61</v>
      </c>
    </row>
    <row r="808" spans="2:10" x14ac:dyDescent="0.25">
      <c r="B808" s="37">
        <v>44636</v>
      </c>
      <c r="C808" s="38">
        <v>56.94</v>
      </c>
      <c r="D808" s="38">
        <v>56.48</v>
      </c>
      <c r="E808" s="38">
        <v>47.22</v>
      </c>
      <c r="F808" s="38">
        <v>40.74</v>
      </c>
      <c r="G808" s="38">
        <v>58.8</v>
      </c>
      <c r="H808" s="38">
        <v>56.48</v>
      </c>
      <c r="I808" s="38">
        <v>30.56</v>
      </c>
      <c r="J808" s="38">
        <v>48.61</v>
      </c>
    </row>
    <row r="809" spans="2:10" x14ac:dyDescent="0.25">
      <c r="B809" s="37">
        <v>44637</v>
      </c>
      <c r="C809" s="38">
        <v>56.94</v>
      </c>
      <c r="D809" s="38">
        <v>56.48</v>
      </c>
      <c r="E809" s="38">
        <v>47.22</v>
      </c>
      <c r="F809" s="38">
        <v>40.74</v>
      </c>
      <c r="G809" s="38">
        <v>58.8</v>
      </c>
      <c r="H809" s="38">
        <v>56.48</v>
      </c>
      <c r="I809" s="38">
        <v>30.56</v>
      </c>
      <c r="J809" s="38">
        <v>48.61</v>
      </c>
    </row>
    <row r="810" spans="2:10" x14ac:dyDescent="0.25">
      <c r="B810" s="37">
        <v>44638</v>
      </c>
      <c r="C810" s="38">
        <v>56.94</v>
      </c>
      <c r="D810" s="38">
        <v>56.48</v>
      </c>
      <c r="E810" s="38">
        <v>47.22</v>
      </c>
      <c r="F810" s="38">
        <v>40.74</v>
      </c>
      <c r="G810" s="38">
        <v>58.8</v>
      </c>
      <c r="H810" s="38">
        <v>56.48</v>
      </c>
      <c r="I810" s="38">
        <v>30.56</v>
      </c>
      <c r="J810" s="38">
        <v>48.61</v>
      </c>
    </row>
    <row r="811" spans="2:10" x14ac:dyDescent="0.25">
      <c r="B811" s="37">
        <v>44639</v>
      </c>
      <c r="C811" s="38">
        <v>56.94</v>
      </c>
      <c r="D811" s="38">
        <v>56.48</v>
      </c>
      <c r="E811" s="38">
        <v>47.22</v>
      </c>
      <c r="F811" s="38">
        <v>40.74</v>
      </c>
      <c r="G811" s="38">
        <v>58.8</v>
      </c>
      <c r="H811" s="38">
        <v>56.48</v>
      </c>
      <c r="I811" s="38">
        <v>30.56</v>
      </c>
      <c r="J811" s="38">
        <v>48.61</v>
      </c>
    </row>
    <row r="812" spans="2:10" x14ac:dyDescent="0.25">
      <c r="B812" s="37">
        <v>44640</v>
      </c>
      <c r="C812" s="38">
        <v>56.94</v>
      </c>
      <c r="D812" s="38">
        <v>56.48</v>
      </c>
      <c r="E812" s="38">
        <v>47.22</v>
      </c>
      <c r="F812" s="38">
        <v>40.74</v>
      </c>
      <c r="G812" s="38">
        <v>58.8</v>
      </c>
      <c r="H812" s="38">
        <v>56.48</v>
      </c>
      <c r="I812" s="38">
        <v>30.56</v>
      </c>
      <c r="J812" s="38">
        <v>48.61</v>
      </c>
    </row>
    <row r="813" spans="2:10" x14ac:dyDescent="0.25">
      <c r="B813" s="37">
        <v>44641</v>
      </c>
      <c r="C813" s="38">
        <v>56.94</v>
      </c>
      <c r="D813" s="38">
        <v>56.48</v>
      </c>
      <c r="E813" s="38">
        <v>45.37</v>
      </c>
      <c r="F813" s="38">
        <v>40.74</v>
      </c>
      <c r="G813" s="38">
        <v>58.8</v>
      </c>
      <c r="H813" s="38">
        <v>56.48</v>
      </c>
      <c r="I813" s="38">
        <v>30.56</v>
      </c>
      <c r="J813" s="38">
        <v>48.61</v>
      </c>
    </row>
    <row r="814" spans="2:10" x14ac:dyDescent="0.25">
      <c r="B814" s="37">
        <v>44642</v>
      </c>
      <c r="C814" s="38">
        <v>56.94</v>
      </c>
      <c r="D814" s="38">
        <v>56.48</v>
      </c>
      <c r="E814" s="38">
        <v>45.37</v>
      </c>
      <c r="F814" s="38">
        <v>40.74</v>
      </c>
      <c r="G814" s="38">
        <v>58.8</v>
      </c>
      <c r="H814" s="38">
        <v>56.48</v>
      </c>
      <c r="I814" s="38">
        <v>30.56</v>
      </c>
      <c r="J814" s="38">
        <v>48.61</v>
      </c>
    </row>
    <row r="815" spans="2:10" x14ac:dyDescent="0.25">
      <c r="B815" s="37">
        <v>44643</v>
      </c>
      <c r="C815" s="38">
        <v>56.94</v>
      </c>
      <c r="D815" s="38">
        <v>56.48</v>
      </c>
      <c r="E815" s="38">
        <v>45.37</v>
      </c>
      <c r="F815" s="38">
        <v>40.74</v>
      </c>
      <c r="G815" s="38">
        <v>58.8</v>
      </c>
      <c r="H815" s="38">
        <v>56.48</v>
      </c>
      <c r="I815" s="38">
        <v>30.56</v>
      </c>
      <c r="J815" s="38">
        <v>48.61</v>
      </c>
    </row>
    <row r="816" spans="2:10" x14ac:dyDescent="0.25">
      <c r="B816" s="37">
        <v>44644</v>
      </c>
      <c r="C816" s="38">
        <v>56.94</v>
      </c>
      <c r="D816" s="38">
        <v>56.48</v>
      </c>
      <c r="E816" s="38">
        <v>45.37</v>
      </c>
      <c r="F816" s="38">
        <v>40.74</v>
      </c>
      <c r="G816" s="38">
        <v>58.8</v>
      </c>
      <c r="H816" s="38">
        <v>56.48</v>
      </c>
      <c r="I816" s="38">
        <v>30.56</v>
      </c>
      <c r="J816" s="38">
        <v>48.61</v>
      </c>
    </row>
    <row r="817" spans="2:10" x14ac:dyDescent="0.25">
      <c r="B817" s="37">
        <v>44645</v>
      </c>
      <c r="C817" s="38">
        <v>56.94</v>
      </c>
      <c r="D817" s="38">
        <v>56.48</v>
      </c>
      <c r="E817" s="38">
        <v>45.37</v>
      </c>
      <c r="F817" s="38">
        <v>40.74</v>
      </c>
      <c r="G817" s="38">
        <v>58.8</v>
      </c>
      <c r="H817" s="38">
        <v>56.48</v>
      </c>
      <c r="I817" s="38">
        <v>30.56</v>
      </c>
      <c r="J817" s="38">
        <v>48.61</v>
      </c>
    </row>
    <row r="818" spans="2:10" x14ac:dyDescent="0.25">
      <c r="B818" s="37">
        <v>44646</v>
      </c>
      <c r="C818" s="38">
        <v>56.94</v>
      </c>
      <c r="D818" s="38">
        <v>56.48</v>
      </c>
      <c r="E818" s="38">
        <v>45.37</v>
      </c>
      <c r="F818" s="38">
        <v>40.74</v>
      </c>
      <c r="G818" s="38">
        <v>58.8</v>
      </c>
      <c r="H818" s="38">
        <v>56.48</v>
      </c>
      <c r="I818" s="38">
        <v>30.56</v>
      </c>
      <c r="J818" s="38">
        <v>48.61</v>
      </c>
    </row>
    <row r="819" spans="2:10" x14ac:dyDescent="0.25">
      <c r="B819" s="37">
        <v>44647</v>
      </c>
      <c r="C819" s="38">
        <v>56.94</v>
      </c>
      <c r="D819" s="38">
        <v>56.48</v>
      </c>
      <c r="E819" s="38">
        <v>45.37</v>
      </c>
      <c r="F819" s="38">
        <v>40.74</v>
      </c>
      <c r="G819" s="38">
        <v>58.8</v>
      </c>
      <c r="H819" s="38">
        <v>56.48</v>
      </c>
      <c r="I819" s="38">
        <v>30.56</v>
      </c>
      <c r="J819" s="38">
        <v>48.61</v>
      </c>
    </row>
    <row r="820" spans="2:10" x14ac:dyDescent="0.25">
      <c r="B820" s="37">
        <v>44648</v>
      </c>
      <c r="C820" s="38">
        <v>56.94</v>
      </c>
      <c r="D820" s="38">
        <v>56.48</v>
      </c>
      <c r="E820" s="38">
        <v>45.37</v>
      </c>
      <c r="F820" s="38">
        <v>40.74</v>
      </c>
      <c r="G820" s="38">
        <v>58.8</v>
      </c>
      <c r="H820" s="38">
        <v>56.48</v>
      </c>
      <c r="I820" s="38">
        <v>30.56</v>
      </c>
      <c r="J820" s="38">
        <v>48.61</v>
      </c>
    </row>
    <row r="821" spans="2:10" x14ac:dyDescent="0.25">
      <c r="B821" s="37">
        <v>44649</v>
      </c>
      <c r="C821" s="38">
        <v>56.94</v>
      </c>
      <c r="D821" s="38">
        <v>56.48</v>
      </c>
      <c r="E821" s="38">
        <v>45.37</v>
      </c>
      <c r="F821" s="38">
        <v>40.74</v>
      </c>
      <c r="G821" s="38">
        <v>58.8</v>
      </c>
      <c r="H821" s="38">
        <v>56.48</v>
      </c>
      <c r="I821" s="38">
        <v>30.56</v>
      </c>
      <c r="J821" s="38">
        <v>48.61</v>
      </c>
    </row>
    <row r="822" spans="2:10" x14ac:dyDescent="0.25">
      <c r="B822" s="37">
        <v>44650</v>
      </c>
      <c r="C822" s="38">
        <v>56.94</v>
      </c>
      <c r="D822" s="38">
        <v>56.48</v>
      </c>
      <c r="E822" s="38">
        <v>45.37</v>
      </c>
      <c r="F822" s="38">
        <v>40.74</v>
      </c>
      <c r="G822" s="38">
        <v>43.06</v>
      </c>
      <c r="H822" s="38">
        <v>56.48</v>
      </c>
      <c r="I822" s="38">
        <v>30.56</v>
      </c>
      <c r="J822" s="38">
        <v>48.61</v>
      </c>
    </row>
    <row r="823" spans="2:10" x14ac:dyDescent="0.25">
      <c r="B823" s="37">
        <v>44651</v>
      </c>
      <c r="C823" s="38">
        <v>56.94</v>
      </c>
      <c r="D823" s="38">
        <v>56.48</v>
      </c>
      <c r="E823" s="38">
        <v>45.37</v>
      </c>
      <c r="F823" s="38">
        <v>40.74</v>
      </c>
      <c r="G823" s="38">
        <v>43.06</v>
      </c>
      <c r="H823" s="38">
        <v>56.48</v>
      </c>
      <c r="I823" s="38">
        <v>30.56</v>
      </c>
      <c r="J823" s="38">
        <v>48.61</v>
      </c>
    </row>
    <row r="824" spans="2:10" x14ac:dyDescent="0.25">
      <c r="B824" s="37">
        <v>44652</v>
      </c>
      <c r="C824" s="38">
        <v>56.94</v>
      </c>
      <c r="D824" s="38">
        <v>56.48</v>
      </c>
      <c r="E824" s="38">
        <v>45.37</v>
      </c>
      <c r="F824" s="38">
        <v>40.74</v>
      </c>
      <c r="G824" s="38">
        <v>43.06</v>
      </c>
      <c r="H824" s="38">
        <v>56.48</v>
      </c>
      <c r="I824" s="38">
        <v>30.56</v>
      </c>
      <c r="J824" s="38">
        <v>48.61</v>
      </c>
    </row>
    <row r="825" spans="2:10" x14ac:dyDescent="0.25">
      <c r="B825" s="37">
        <v>44653</v>
      </c>
      <c r="C825" s="38">
        <v>56.94</v>
      </c>
      <c r="D825" s="38">
        <v>56.48</v>
      </c>
      <c r="E825" s="38">
        <v>45.37</v>
      </c>
      <c r="F825" s="38">
        <v>40.74</v>
      </c>
      <c r="G825" s="38">
        <v>43.06</v>
      </c>
      <c r="H825" s="38">
        <v>56.48</v>
      </c>
      <c r="I825" s="38">
        <v>30.56</v>
      </c>
      <c r="J825" s="38">
        <v>40.28</v>
      </c>
    </row>
    <row r="826" spans="2:10" x14ac:dyDescent="0.25">
      <c r="B826" s="37">
        <v>44654</v>
      </c>
      <c r="C826" s="38">
        <v>56.94</v>
      </c>
      <c r="D826" s="38">
        <v>56.48</v>
      </c>
      <c r="E826" s="38">
        <v>45.37</v>
      </c>
      <c r="F826" s="38">
        <v>40.74</v>
      </c>
      <c r="G826" s="38">
        <v>43.06</v>
      </c>
      <c r="H826" s="38">
        <v>56.48</v>
      </c>
      <c r="I826" s="38">
        <v>30.56</v>
      </c>
      <c r="J826" s="38">
        <v>40.28</v>
      </c>
    </row>
    <row r="827" spans="2:10" x14ac:dyDescent="0.25">
      <c r="B827" s="37">
        <v>44655</v>
      </c>
      <c r="C827" s="38">
        <v>56.94</v>
      </c>
      <c r="D827" s="38">
        <v>56.48</v>
      </c>
      <c r="E827" s="38">
        <v>45.37</v>
      </c>
      <c r="F827" s="38">
        <v>40.74</v>
      </c>
      <c r="G827" s="38">
        <v>43.06</v>
      </c>
      <c r="H827" s="38">
        <v>56.48</v>
      </c>
      <c r="I827" s="38">
        <v>30.56</v>
      </c>
      <c r="J827" s="38">
        <v>40.28</v>
      </c>
    </row>
    <row r="828" spans="2:10" x14ac:dyDescent="0.25">
      <c r="B828" s="37">
        <v>44656</v>
      </c>
      <c r="C828" s="38">
        <v>56.94</v>
      </c>
      <c r="D828" s="38">
        <v>56.48</v>
      </c>
      <c r="E828" s="38">
        <v>45.37</v>
      </c>
      <c r="F828" s="38">
        <v>40.74</v>
      </c>
      <c r="G828" s="38">
        <v>43.06</v>
      </c>
      <c r="H828" s="38">
        <v>56.48</v>
      </c>
      <c r="I828" s="38">
        <v>30.56</v>
      </c>
      <c r="J828" s="38">
        <v>40.28</v>
      </c>
    </row>
    <row r="829" spans="2:10" x14ac:dyDescent="0.25">
      <c r="B829" s="37">
        <v>44657</v>
      </c>
      <c r="C829" s="38">
        <v>56.94</v>
      </c>
      <c r="D829" s="38">
        <v>56.48</v>
      </c>
      <c r="E829" s="38">
        <v>45.37</v>
      </c>
      <c r="F829" s="38">
        <v>40.74</v>
      </c>
      <c r="G829" s="38">
        <v>43.06</v>
      </c>
      <c r="H829" s="38">
        <v>56.48</v>
      </c>
      <c r="I829" s="38">
        <v>30.56</v>
      </c>
      <c r="J829" s="38">
        <v>40.28</v>
      </c>
    </row>
    <row r="830" spans="2:10" x14ac:dyDescent="0.25">
      <c r="B830" s="37">
        <v>44658</v>
      </c>
      <c r="C830" s="38">
        <v>56.94</v>
      </c>
      <c r="D830" s="38">
        <v>56.48</v>
      </c>
      <c r="E830" s="38">
        <v>45.37</v>
      </c>
      <c r="F830" s="38">
        <v>40.74</v>
      </c>
      <c r="G830" s="38">
        <v>43.06</v>
      </c>
      <c r="H830" s="38">
        <v>56.48</v>
      </c>
      <c r="I830" s="38">
        <v>30.56</v>
      </c>
      <c r="J830" s="38">
        <v>40.28</v>
      </c>
    </row>
    <row r="831" spans="2:10" x14ac:dyDescent="0.25">
      <c r="B831" s="37">
        <v>44659</v>
      </c>
      <c r="C831" s="38">
        <v>56.94</v>
      </c>
      <c r="D831" s="38">
        <v>56.48</v>
      </c>
      <c r="E831" s="38">
        <v>45.37</v>
      </c>
      <c r="F831" s="38">
        <v>40.74</v>
      </c>
      <c r="G831" s="38">
        <v>43.06</v>
      </c>
      <c r="H831" s="38">
        <v>56.48</v>
      </c>
      <c r="I831" s="38">
        <v>30.56</v>
      </c>
      <c r="J831" s="38">
        <v>40.28</v>
      </c>
    </row>
    <row r="832" spans="2:10" x14ac:dyDescent="0.25">
      <c r="B832" s="37">
        <v>44660</v>
      </c>
      <c r="C832" s="38">
        <v>56.94</v>
      </c>
      <c r="D832" s="38">
        <v>56.48</v>
      </c>
      <c r="E832" s="38">
        <v>45.37</v>
      </c>
      <c r="F832" s="38">
        <v>40.74</v>
      </c>
      <c r="G832" s="38">
        <v>43.06</v>
      </c>
      <c r="H832" s="38">
        <v>56.48</v>
      </c>
      <c r="I832" s="38">
        <v>30.56</v>
      </c>
      <c r="J832" s="38">
        <v>40.28</v>
      </c>
    </row>
    <row r="833" spans="2:10" x14ac:dyDescent="0.25">
      <c r="B833" s="37">
        <v>44661</v>
      </c>
      <c r="C833" s="38">
        <v>56.94</v>
      </c>
      <c r="D833" s="38">
        <v>56.48</v>
      </c>
      <c r="E833" s="38">
        <v>45.37</v>
      </c>
      <c r="F833" s="38">
        <v>40.74</v>
      </c>
      <c r="G833" s="38">
        <v>43.06</v>
      </c>
      <c r="H833" s="38">
        <v>56.48</v>
      </c>
      <c r="I833" s="38">
        <v>30.56</v>
      </c>
      <c r="J833" s="38">
        <v>40.28</v>
      </c>
    </row>
    <row r="834" spans="2:10" x14ac:dyDescent="0.25">
      <c r="B834" s="37">
        <v>44662</v>
      </c>
      <c r="C834" s="38">
        <v>56.94</v>
      </c>
      <c r="D834" s="38">
        <v>56.48</v>
      </c>
      <c r="E834" s="38">
        <v>45.37</v>
      </c>
      <c r="F834" s="38">
        <v>40.74</v>
      </c>
      <c r="G834" s="38">
        <v>43.06</v>
      </c>
      <c r="H834" s="38">
        <v>56.48</v>
      </c>
      <c r="I834" s="38">
        <v>30.56</v>
      </c>
      <c r="J834" s="38">
        <v>40.28</v>
      </c>
    </row>
    <row r="835" spans="2:10" x14ac:dyDescent="0.25">
      <c r="B835" s="37">
        <v>44663</v>
      </c>
      <c r="C835" s="38">
        <v>56.94</v>
      </c>
      <c r="D835" s="38">
        <v>56.48</v>
      </c>
      <c r="E835" s="38">
        <v>45.37</v>
      </c>
      <c r="F835" s="38">
        <v>40.74</v>
      </c>
      <c r="G835" s="38">
        <v>43.06</v>
      </c>
      <c r="H835" s="38">
        <v>56.48</v>
      </c>
      <c r="I835" s="38">
        <v>30.56</v>
      </c>
      <c r="J835" s="38">
        <v>40.28</v>
      </c>
    </row>
    <row r="836" spans="2:10" x14ac:dyDescent="0.25">
      <c r="B836" s="37">
        <v>44664</v>
      </c>
      <c r="C836" s="38">
        <v>56.94</v>
      </c>
      <c r="D836" s="38">
        <v>29.63</v>
      </c>
      <c r="E836" s="38">
        <v>45.37</v>
      </c>
      <c r="F836" s="38">
        <v>40.74</v>
      </c>
      <c r="G836" s="38">
        <v>43.06</v>
      </c>
      <c r="H836" s="38">
        <v>56.48</v>
      </c>
      <c r="I836" s="38">
        <v>30.56</v>
      </c>
      <c r="J836" s="38">
        <v>40.28</v>
      </c>
    </row>
    <row r="837" spans="2:10" x14ac:dyDescent="0.25">
      <c r="B837" s="37">
        <v>44665</v>
      </c>
      <c r="C837" s="38">
        <v>54.17</v>
      </c>
      <c r="D837" s="38">
        <v>29.63</v>
      </c>
      <c r="E837" s="38">
        <v>45.37</v>
      </c>
      <c r="F837" s="38">
        <v>40.74</v>
      </c>
      <c r="G837" s="38">
        <v>43.06</v>
      </c>
      <c r="H837" s="38">
        <v>56.48</v>
      </c>
      <c r="I837" s="38">
        <v>30.56</v>
      </c>
      <c r="J837" s="38">
        <v>40.28</v>
      </c>
    </row>
    <row r="838" spans="2:10" x14ac:dyDescent="0.25">
      <c r="B838" s="37">
        <v>44666</v>
      </c>
      <c r="C838" s="38">
        <v>54.17</v>
      </c>
      <c r="D838" s="38">
        <v>29.63</v>
      </c>
      <c r="E838" s="38">
        <v>45.37</v>
      </c>
      <c r="F838" s="38">
        <v>40.74</v>
      </c>
      <c r="G838" s="38">
        <v>43.06</v>
      </c>
      <c r="H838" s="38">
        <v>56.48</v>
      </c>
      <c r="I838" s="38">
        <v>30.56</v>
      </c>
      <c r="J838" s="38">
        <v>40.28</v>
      </c>
    </row>
    <row r="839" spans="2:10" x14ac:dyDescent="0.25">
      <c r="B839" s="37">
        <v>44667</v>
      </c>
      <c r="C839" s="38">
        <v>54.17</v>
      </c>
      <c r="D839" s="38">
        <v>29.63</v>
      </c>
      <c r="E839" s="38">
        <v>45.37</v>
      </c>
      <c r="F839" s="38">
        <v>40.74</v>
      </c>
      <c r="G839" s="38">
        <v>43.06</v>
      </c>
      <c r="H839" s="38">
        <v>56.48</v>
      </c>
      <c r="I839" s="38">
        <v>30.56</v>
      </c>
      <c r="J839" s="38">
        <v>40.28</v>
      </c>
    </row>
    <row r="840" spans="2:10" x14ac:dyDescent="0.25">
      <c r="B840" s="37">
        <v>44668</v>
      </c>
      <c r="C840" s="38">
        <v>54.17</v>
      </c>
      <c r="D840" s="38">
        <v>29.63</v>
      </c>
      <c r="E840" s="38">
        <v>45.37</v>
      </c>
      <c r="F840" s="38">
        <v>40.74</v>
      </c>
      <c r="G840" s="38">
        <v>43.06</v>
      </c>
      <c r="H840" s="38">
        <v>56.48</v>
      </c>
      <c r="I840" s="38">
        <v>30.56</v>
      </c>
      <c r="J840" s="38">
        <v>40.28</v>
      </c>
    </row>
    <row r="841" spans="2:10" x14ac:dyDescent="0.25">
      <c r="B841" s="37">
        <v>44669</v>
      </c>
      <c r="C841" s="38">
        <v>54.17</v>
      </c>
      <c r="D841" s="38">
        <v>29.63</v>
      </c>
      <c r="E841" s="38">
        <v>45.37</v>
      </c>
      <c r="F841" s="38">
        <v>16.670000000000002</v>
      </c>
      <c r="G841" s="38">
        <v>43.06</v>
      </c>
      <c r="H841" s="38">
        <v>56.48</v>
      </c>
      <c r="I841" s="38">
        <v>30.56</v>
      </c>
      <c r="J841" s="38">
        <v>40.28</v>
      </c>
    </row>
    <row r="842" spans="2:10" x14ac:dyDescent="0.25">
      <c r="B842" s="37">
        <v>44670</v>
      </c>
      <c r="C842" s="38">
        <v>54.17</v>
      </c>
      <c r="D842" s="38">
        <v>29.63</v>
      </c>
      <c r="E842" s="38">
        <v>45.37</v>
      </c>
      <c r="F842" s="38">
        <v>16.670000000000002</v>
      </c>
      <c r="G842" s="38">
        <v>43.06</v>
      </c>
      <c r="H842" s="38">
        <v>52.78</v>
      </c>
      <c r="I842" s="38">
        <v>30.56</v>
      </c>
      <c r="J842" s="38">
        <v>40.28</v>
      </c>
    </row>
    <row r="843" spans="2:10" x14ac:dyDescent="0.25">
      <c r="B843" s="37">
        <v>44671</v>
      </c>
      <c r="C843" s="38">
        <v>54.17</v>
      </c>
      <c r="D843" s="38">
        <v>29.63</v>
      </c>
      <c r="E843" s="38">
        <v>45.37</v>
      </c>
      <c r="F843" s="38">
        <v>16.670000000000002</v>
      </c>
      <c r="G843" s="38">
        <v>43.06</v>
      </c>
      <c r="H843" s="38">
        <v>52.78</v>
      </c>
      <c r="I843" s="38">
        <v>30.56</v>
      </c>
      <c r="J843" s="38">
        <v>40.28</v>
      </c>
    </row>
    <row r="844" spans="2:10" x14ac:dyDescent="0.25">
      <c r="B844" s="37">
        <v>44672</v>
      </c>
      <c r="C844" s="38">
        <v>54.17</v>
      </c>
      <c r="D844" s="38">
        <v>29.63</v>
      </c>
      <c r="E844" s="38">
        <v>45.37</v>
      </c>
      <c r="F844" s="38">
        <v>16.670000000000002</v>
      </c>
      <c r="G844" s="38">
        <v>43.06</v>
      </c>
      <c r="H844" s="38">
        <v>52.78</v>
      </c>
      <c r="I844" s="38">
        <v>30.56</v>
      </c>
      <c r="J844" s="38">
        <v>40.28</v>
      </c>
    </row>
    <row r="845" spans="2:10" x14ac:dyDescent="0.25">
      <c r="B845" s="37">
        <v>44673</v>
      </c>
      <c r="C845" s="38">
        <v>54.17</v>
      </c>
      <c r="D845" s="38">
        <v>29.63</v>
      </c>
      <c r="E845" s="38">
        <v>45.37</v>
      </c>
      <c r="F845" s="38">
        <v>16.670000000000002</v>
      </c>
      <c r="G845" s="38">
        <v>43.06</v>
      </c>
      <c r="H845" s="38">
        <v>52.78</v>
      </c>
      <c r="I845" s="38">
        <v>30.56</v>
      </c>
      <c r="J845" s="38">
        <v>40.28</v>
      </c>
    </row>
    <row r="846" spans="2:10" x14ac:dyDescent="0.25">
      <c r="B846" s="37">
        <v>44674</v>
      </c>
      <c r="C846" s="38">
        <v>54.17</v>
      </c>
      <c r="D846" s="38">
        <v>29.63</v>
      </c>
      <c r="E846" s="38">
        <v>45.37</v>
      </c>
      <c r="F846" s="38">
        <v>16.670000000000002</v>
      </c>
      <c r="G846" s="38">
        <v>43.06</v>
      </c>
      <c r="H846" s="38">
        <v>52.78</v>
      </c>
      <c r="I846" s="38">
        <v>30.56</v>
      </c>
      <c r="J846" s="38">
        <v>40.28</v>
      </c>
    </row>
    <row r="847" spans="2:10" x14ac:dyDescent="0.25">
      <c r="B847" s="37">
        <v>44675</v>
      </c>
      <c r="C847" s="38">
        <v>54.17</v>
      </c>
      <c r="D847" s="38">
        <v>29.63</v>
      </c>
      <c r="E847" s="38">
        <v>45.37</v>
      </c>
      <c r="F847" s="38">
        <v>16.670000000000002</v>
      </c>
      <c r="G847" s="38">
        <v>43.06</v>
      </c>
      <c r="H847" s="38">
        <v>52.78</v>
      </c>
      <c r="I847" s="38">
        <v>30.56</v>
      </c>
      <c r="J847" s="38">
        <v>40.28</v>
      </c>
    </row>
    <row r="848" spans="2:10" x14ac:dyDescent="0.25">
      <c r="B848" s="37">
        <v>44676</v>
      </c>
      <c r="C848" s="38">
        <v>54.17</v>
      </c>
      <c r="D848" s="38">
        <v>29.63</v>
      </c>
      <c r="E848" s="38">
        <v>45.37</v>
      </c>
      <c r="F848" s="38">
        <v>16.670000000000002</v>
      </c>
      <c r="G848" s="38">
        <v>43.06</v>
      </c>
      <c r="H848" s="38">
        <v>52.78</v>
      </c>
      <c r="I848" s="38">
        <v>30.56</v>
      </c>
      <c r="J848" s="38">
        <v>40.28</v>
      </c>
    </row>
    <row r="849" spans="2:10" x14ac:dyDescent="0.25">
      <c r="B849" s="37">
        <v>44677</v>
      </c>
      <c r="C849" s="38">
        <v>54.17</v>
      </c>
      <c r="D849" s="38">
        <v>29.63</v>
      </c>
      <c r="E849" s="38">
        <v>45.37</v>
      </c>
      <c r="F849" s="38">
        <v>16.670000000000002</v>
      </c>
      <c r="G849" s="38">
        <v>43.06</v>
      </c>
      <c r="H849" s="38">
        <v>41.67</v>
      </c>
      <c r="I849" s="38">
        <v>30.56</v>
      </c>
      <c r="J849" s="38">
        <v>40.28</v>
      </c>
    </row>
    <row r="850" spans="2:10" x14ac:dyDescent="0.25">
      <c r="B850" s="37">
        <v>44678</v>
      </c>
      <c r="C850" s="38">
        <v>54.17</v>
      </c>
      <c r="D850" s="38">
        <v>29.63</v>
      </c>
      <c r="E850" s="38">
        <v>45.37</v>
      </c>
      <c r="F850" s="38">
        <v>16.670000000000002</v>
      </c>
      <c r="G850" s="38">
        <v>43.06</v>
      </c>
      <c r="H850" s="38">
        <v>41.67</v>
      </c>
      <c r="I850" s="38">
        <v>26.85</v>
      </c>
      <c r="J850" s="38">
        <v>40.28</v>
      </c>
    </row>
    <row r="851" spans="2:10" x14ac:dyDescent="0.25">
      <c r="B851" s="37">
        <v>44679</v>
      </c>
      <c r="C851" s="38">
        <v>54.17</v>
      </c>
      <c r="D851" s="38">
        <v>29.63</v>
      </c>
      <c r="E851" s="38">
        <v>45.37</v>
      </c>
      <c r="F851" s="38">
        <v>16.670000000000002</v>
      </c>
      <c r="G851" s="38">
        <v>43.06</v>
      </c>
      <c r="H851" s="38">
        <v>41.67</v>
      </c>
      <c r="I851" s="38">
        <v>26.85</v>
      </c>
      <c r="J851" s="38">
        <v>40.28</v>
      </c>
    </row>
    <row r="852" spans="2:10" x14ac:dyDescent="0.25">
      <c r="B852" s="37">
        <v>44680</v>
      </c>
      <c r="C852" s="38">
        <v>51.39</v>
      </c>
      <c r="D852" s="38">
        <v>29.63</v>
      </c>
      <c r="E852" s="38">
        <v>45.37</v>
      </c>
      <c r="F852" s="38">
        <v>16.670000000000002</v>
      </c>
      <c r="G852" s="38">
        <v>43.06</v>
      </c>
      <c r="H852" s="38">
        <v>41.67</v>
      </c>
      <c r="I852" s="38">
        <v>26.85</v>
      </c>
      <c r="J852" s="38">
        <v>40.28</v>
      </c>
    </row>
    <row r="853" spans="2:10" x14ac:dyDescent="0.25">
      <c r="B853" s="37">
        <v>44681</v>
      </c>
      <c r="C853" s="38">
        <v>51.39</v>
      </c>
      <c r="D853" s="38">
        <v>29.63</v>
      </c>
      <c r="E853" s="38">
        <v>45.37</v>
      </c>
      <c r="F853" s="38">
        <v>16.670000000000002</v>
      </c>
      <c r="G853" s="38">
        <v>43.06</v>
      </c>
      <c r="H853" s="38">
        <v>41.67</v>
      </c>
      <c r="I853" s="38">
        <v>26.85</v>
      </c>
      <c r="J853" s="38">
        <v>40.28</v>
      </c>
    </row>
    <row r="854" spans="2:10" x14ac:dyDescent="0.25">
      <c r="B854" s="37">
        <v>44682</v>
      </c>
      <c r="C854" s="38">
        <v>51.39</v>
      </c>
      <c r="D854" s="38">
        <v>29.63</v>
      </c>
      <c r="E854" s="38">
        <v>45.37</v>
      </c>
      <c r="F854" s="38">
        <v>16.670000000000002</v>
      </c>
      <c r="G854" s="38">
        <v>43.06</v>
      </c>
      <c r="H854" s="38">
        <v>41.67</v>
      </c>
      <c r="I854" s="38">
        <v>26.85</v>
      </c>
      <c r="J854" s="38">
        <v>40.28</v>
      </c>
    </row>
    <row r="855" spans="2:10" x14ac:dyDescent="0.25">
      <c r="B855" s="37">
        <v>44683</v>
      </c>
      <c r="C855" s="38">
        <v>51.39</v>
      </c>
      <c r="D855" s="38">
        <v>29.63</v>
      </c>
      <c r="E855" s="38">
        <v>45.37</v>
      </c>
      <c r="F855" s="38">
        <v>16.670000000000002</v>
      </c>
      <c r="G855" s="38">
        <v>43.06</v>
      </c>
      <c r="H855" s="38">
        <v>41.67</v>
      </c>
      <c r="I855" s="38">
        <v>26.85</v>
      </c>
      <c r="J855" s="38">
        <v>41.2</v>
      </c>
    </row>
    <row r="856" spans="2:10" x14ac:dyDescent="0.25">
      <c r="B856" s="37">
        <v>44684</v>
      </c>
      <c r="C856" s="38">
        <v>51.39</v>
      </c>
      <c r="D856" s="38">
        <v>29.63</v>
      </c>
      <c r="E856" s="38">
        <v>45.37</v>
      </c>
      <c r="F856" s="38">
        <v>16.670000000000002</v>
      </c>
      <c r="G856" s="38">
        <v>43.06</v>
      </c>
      <c r="H856" s="38">
        <v>41.67</v>
      </c>
      <c r="I856" s="38">
        <v>26.85</v>
      </c>
      <c r="J856" s="38">
        <v>41.2</v>
      </c>
    </row>
    <row r="857" spans="2:10" x14ac:dyDescent="0.25">
      <c r="B857" s="37">
        <v>44685</v>
      </c>
      <c r="C857" s="38">
        <v>51.39</v>
      </c>
      <c r="D857" s="38">
        <v>29.63</v>
      </c>
      <c r="E857" s="38">
        <v>45.37</v>
      </c>
      <c r="F857" s="38">
        <v>16.670000000000002</v>
      </c>
      <c r="G857" s="38">
        <v>43.06</v>
      </c>
      <c r="H857" s="38">
        <v>41.67</v>
      </c>
      <c r="I857" s="38">
        <v>26.85</v>
      </c>
      <c r="J857" s="38">
        <v>41.2</v>
      </c>
    </row>
    <row r="858" spans="2:10" x14ac:dyDescent="0.25">
      <c r="B858" s="37">
        <v>44686</v>
      </c>
      <c r="C858" s="38">
        <v>51.39</v>
      </c>
      <c r="D858" s="38">
        <v>29.63</v>
      </c>
      <c r="E858" s="38">
        <v>45.37</v>
      </c>
      <c r="F858" s="38">
        <v>16.670000000000002</v>
      </c>
      <c r="G858" s="38">
        <v>43.06</v>
      </c>
      <c r="H858" s="38">
        <v>41.67</v>
      </c>
      <c r="I858" s="38">
        <v>26.85</v>
      </c>
      <c r="J858" s="38">
        <v>41.2</v>
      </c>
    </row>
    <row r="859" spans="2:10" x14ac:dyDescent="0.25">
      <c r="B859" s="37">
        <v>44687</v>
      </c>
      <c r="C859" s="38">
        <v>51.39</v>
      </c>
      <c r="D859" s="38">
        <v>29.63</v>
      </c>
      <c r="E859" s="38">
        <v>45.37</v>
      </c>
      <c r="F859" s="38">
        <v>16.670000000000002</v>
      </c>
      <c r="G859" s="38">
        <v>43.06</v>
      </c>
      <c r="H859" s="38">
        <v>41.67</v>
      </c>
      <c r="I859" s="38">
        <v>26.85</v>
      </c>
      <c r="J859" s="38">
        <v>41.2</v>
      </c>
    </row>
    <row r="860" spans="2:10" x14ac:dyDescent="0.25">
      <c r="B860" s="37">
        <v>44688</v>
      </c>
      <c r="C860" s="38">
        <v>51.39</v>
      </c>
      <c r="D860" s="38">
        <v>29.63</v>
      </c>
      <c r="E860" s="38">
        <v>45.37</v>
      </c>
      <c r="F860" s="38">
        <v>16.670000000000002</v>
      </c>
      <c r="G860" s="38">
        <v>43.06</v>
      </c>
      <c r="H860" s="38">
        <v>41.67</v>
      </c>
      <c r="I860" s="38">
        <v>26.85</v>
      </c>
      <c r="J860" s="38">
        <v>41.2</v>
      </c>
    </row>
    <row r="861" spans="2:10" x14ac:dyDescent="0.25">
      <c r="B861" s="37">
        <v>44689</v>
      </c>
      <c r="C861" s="38">
        <v>51.39</v>
      </c>
      <c r="D861" s="38">
        <v>29.63</v>
      </c>
      <c r="E861" s="38">
        <v>45.37</v>
      </c>
      <c r="F861" s="38">
        <v>16.670000000000002</v>
      </c>
      <c r="G861" s="38">
        <v>43.06</v>
      </c>
      <c r="H861" s="38">
        <v>41.67</v>
      </c>
      <c r="I861" s="38">
        <v>26.85</v>
      </c>
      <c r="J861" s="38">
        <v>41.2</v>
      </c>
    </row>
    <row r="862" spans="2:10" x14ac:dyDescent="0.25">
      <c r="B862" s="37">
        <v>44690</v>
      </c>
      <c r="C862" s="38">
        <v>51.39</v>
      </c>
      <c r="D862" s="38">
        <v>29.63</v>
      </c>
      <c r="E862" s="38">
        <v>45.37</v>
      </c>
      <c r="F862" s="38">
        <v>16.670000000000002</v>
      </c>
      <c r="G862" s="38">
        <v>43.06</v>
      </c>
      <c r="H862" s="38">
        <v>41.67</v>
      </c>
      <c r="I862" s="38">
        <v>26.85</v>
      </c>
      <c r="J862" s="38">
        <v>41.2</v>
      </c>
    </row>
    <row r="863" spans="2:10" x14ac:dyDescent="0.25">
      <c r="B863" s="37">
        <v>44691</v>
      </c>
      <c r="C863" s="38">
        <v>51.39</v>
      </c>
      <c r="D863" s="38">
        <v>29.63</v>
      </c>
      <c r="E863" s="38">
        <v>45.37</v>
      </c>
      <c r="F863" s="38">
        <v>16.670000000000002</v>
      </c>
      <c r="G863" s="38">
        <v>43.06</v>
      </c>
      <c r="H863" s="38">
        <v>41.67</v>
      </c>
      <c r="I863" s="38">
        <v>26.85</v>
      </c>
      <c r="J863" s="38">
        <v>35.65</v>
      </c>
    </row>
    <row r="864" spans="2:10" x14ac:dyDescent="0.25">
      <c r="B864" s="37">
        <v>44692</v>
      </c>
      <c r="C864" s="38">
        <v>51.39</v>
      </c>
      <c r="D864" s="38">
        <v>29.63</v>
      </c>
      <c r="E864" s="38">
        <v>45.37</v>
      </c>
      <c r="F864" s="38">
        <v>16.670000000000002</v>
      </c>
      <c r="G864" s="38">
        <v>38.89</v>
      </c>
      <c r="H864" s="38">
        <v>41.67</v>
      </c>
      <c r="I864" s="38">
        <v>26.85</v>
      </c>
      <c r="J864" s="38">
        <v>35.65</v>
      </c>
    </row>
    <row r="865" spans="2:10" x14ac:dyDescent="0.25">
      <c r="B865" s="37">
        <v>44693</v>
      </c>
      <c r="C865" s="38">
        <v>51.39</v>
      </c>
      <c r="D865" s="38">
        <v>29.63</v>
      </c>
      <c r="E865" s="38">
        <v>45.37</v>
      </c>
      <c r="F865" s="38">
        <v>16.670000000000002</v>
      </c>
      <c r="G865" s="38">
        <v>38.89</v>
      </c>
      <c r="H865" s="38">
        <v>41.67</v>
      </c>
      <c r="I865" s="38">
        <v>26.85</v>
      </c>
      <c r="J865" s="38">
        <v>35.65</v>
      </c>
    </row>
    <row r="866" spans="2:10" x14ac:dyDescent="0.25">
      <c r="B866" s="37">
        <v>44694</v>
      </c>
      <c r="C866" s="38">
        <v>51.39</v>
      </c>
      <c r="D866" s="38">
        <v>29.63</v>
      </c>
      <c r="E866" s="38">
        <v>45.37</v>
      </c>
      <c r="F866" s="38">
        <v>16.670000000000002</v>
      </c>
      <c r="G866" s="38">
        <v>38.89</v>
      </c>
      <c r="H866" s="38">
        <v>41.67</v>
      </c>
      <c r="I866" s="38">
        <v>26.85</v>
      </c>
      <c r="J866" s="38">
        <v>35.65</v>
      </c>
    </row>
    <row r="867" spans="2:10" x14ac:dyDescent="0.25">
      <c r="B867" s="37">
        <v>44695</v>
      </c>
      <c r="C867" s="38">
        <v>51.39</v>
      </c>
      <c r="D867" s="38">
        <v>29.63</v>
      </c>
      <c r="E867" s="38">
        <v>45.37</v>
      </c>
      <c r="F867" s="38">
        <v>16.670000000000002</v>
      </c>
      <c r="G867" s="38">
        <v>38.89</v>
      </c>
      <c r="H867" s="38">
        <v>41.67</v>
      </c>
      <c r="I867" s="38">
        <v>26.85</v>
      </c>
      <c r="J867" s="38">
        <v>35.65</v>
      </c>
    </row>
    <row r="868" spans="2:10" x14ac:dyDescent="0.25">
      <c r="B868" s="37">
        <v>44696</v>
      </c>
      <c r="C868" s="38">
        <v>51.39</v>
      </c>
      <c r="D868" s="38">
        <v>29.63</v>
      </c>
      <c r="E868" s="38">
        <v>45.37</v>
      </c>
      <c r="F868" s="38">
        <v>16.670000000000002</v>
      </c>
      <c r="G868" s="38">
        <v>38.89</v>
      </c>
      <c r="H868" s="38">
        <v>41.67</v>
      </c>
      <c r="I868" s="38">
        <v>26.85</v>
      </c>
      <c r="J868" s="38">
        <v>35.65</v>
      </c>
    </row>
    <row r="869" spans="2:10" x14ac:dyDescent="0.25">
      <c r="B869" s="37">
        <v>44697</v>
      </c>
      <c r="C869" s="38">
        <v>51.39</v>
      </c>
      <c r="D869" s="38">
        <v>29.63</v>
      </c>
      <c r="E869" s="38">
        <v>45.37</v>
      </c>
      <c r="F869" s="38">
        <v>16.670000000000002</v>
      </c>
      <c r="G869" s="38">
        <v>38.89</v>
      </c>
      <c r="H869" s="38">
        <v>41.67</v>
      </c>
      <c r="I869" s="38">
        <v>26.85</v>
      </c>
      <c r="J869" s="38">
        <v>35.65</v>
      </c>
    </row>
    <row r="870" spans="2:10" x14ac:dyDescent="0.25">
      <c r="B870" s="37">
        <v>44698</v>
      </c>
      <c r="C870" s="38">
        <v>51.39</v>
      </c>
      <c r="D870" s="38">
        <v>29.63</v>
      </c>
      <c r="E870" s="38">
        <v>45.37</v>
      </c>
      <c r="F870" s="38">
        <v>16.670000000000002</v>
      </c>
      <c r="G870" s="38">
        <v>38.89</v>
      </c>
      <c r="H870" s="38">
        <v>41.67</v>
      </c>
      <c r="I870" s="38">
        <v>26.85</v>
      </c>
      <c r="J870" s="38">
        <v>35.65</v>
      </c>
    </row>
    <row r="871" spans="2:10" x14ac:dyDescent="0.25">
      <c r="B871" s="37">
        <v>44699</v>
      </c>
      <c r="C871" s="38">
        <v>48.61</v>
      </c>
      <c r="D871" s="38">
        <v>29.63</v>
      </c>
      <c r="E871" s="38">
        <v>45.37</v>
      </c>
      <c r="F871" s="38">
        <v>16.670000000000002</v>
      </c>
      <c r="G871" s="38">
        <v>38.89</v>
      </c>
      <c r="H871" s="38">
        <v>41.67</v>
      </c>
      <c r="I871" s="38">
        <v>26.85</v>
      </c>
      <c r="J871" s="38">
        <v>35.65</v>
      </c>
    </row>
    <row r="872" spans="2:10" x14ac:dyDescent="0.25">
      <c r="B872" s="37">
        <v>44700</v>
      </c>
      <c r="C872" s="38">
        <v>48.61</v>
      </c>
      <c r="D872" s="38">
        <v>29.63</v>
      </c>
      <c r="E872" s="38">
        <v>45.37</v>
      </c>
      <c r="F872" s="38">
        <v>16.670000000000002</v>
      </c>
      <c r="G872" s="38">
        <v>38.89</v>
      </c>
      <c r="H872" s="38">
        <v>41.67</v>
      </c>
      <c r="I872" s="38">
        <v>26.85</v>
      </c>
      <c r="J872" s="38">
        <v>35.65</v>
      </c>
    </row>
    <row r="873" spans="2:10" x14ac:dyDescent="0.25">
      <c r="B873" s="37">
        <v>44701</v>
      </c>
      <c r="C873" s="38">
        <v>48.61</v>
      </c>
      <c r="D873" s="38">
        <v>29.63</v>
      </c>
      <c r="E873" s="38">
        <v>45.37</v>
      </c>
      <c r="F873" s="38">
        <v>16.670000000000002</v>
      </c>
      <c r="G873" s="38">
        <v>38.89</v>
      </c>
      <c r="H873" s="38">
        <v>41.67</v>
      </c>
      <c r="I873" s="38">
        <v>26.85</v>
      </c>
      <c r="J873" s="38">
        <v>35.65</v>
      </c>
    </row>
    <row r="874" spans="2:10" x14ac:dyDescent="0.25">
      <c r="B874" s="37">
        <v>44702</v>
      </c>
      <c r="C874" s="38">
        <v>30.56</v>
      </c>
      <c r="D874" s="38">
        <v>29.63</v>
      </c>
      <c r="E874" s="38">
        <v>45.37</v>
      </c>
      <c r="F874" s="38">
        <v>16.670000000000002</v>
      </c>
      <c r="G874" s="38">
        <v>38.89</v>
      </c>
      <c r="H874" s="38">
        <v>41.67</v>
      </c>
      <c r="I874" s="38">
        <v>26.85</v>
      </c>
      <c r="J874" s="38">
        <v>35.65</v>
      </c>
    </row>
    <row r="875" spans="2:10" x14ac:dyDescent="0.25">
      <c r="B875" s="37">
        <v>44703</v>
      </c>
      <c r="C875" s="38">
        <v>30.56</v>
      </c>
      <c r="D875" s="38">
        <v>29.63</v>
      </c>
      <c r="E875" s="38">
        <v>45.37</v>
      </c>
      <c r="F875" s="38">
        <v>16.670000000000002</v>
      </c>
      <c r="G875" s="38">
        <v>38.89</v>
      </c>
      <c r="H875" s="38">
        <v>41.67</v>
      </c>
      <c r="I875" s="38">
        <v>26.85</v>
      </c>
      <c r="J875" s="38">
        <v>35.65</v>
      </c>
    </row>
    <row r="876" spans="2:10" x14ac:dyDescent="0.25">
      <c r="B876" s="37">
        <v>44704</v>
      </c>
      <c r="C876" s="38">
        <v>30.56</v>
      </c>
      <c r="D876" s="38">
        <v>29.63</v>
      </c>
      <c r="E876" s="38">
        <v>45.37</v>
      </c>
      <c r="F876" s="38">
        <v>16.670000000000002</v>
      </c>
      <c r="G876" s="38">
        <v>38.89</v>
      </c>
      <c r="H876" s="38">
        <v>41.67</v>
      </c>
      <c r="I876" s="38">
        <v>26.85</v>
      </c>
      <c r="J876" s="38">
        <v>35.65</v>
      </c>
    </row>
    <row r="877" spans="2:10" x14ac:dyDescent="0.25">
      <c r="B877" s="37">
        <v>44705</v>
      </c>
      <c r="C877" s="38">
        <v>30.56</v>
      </c>
      <c r="D877" s="38">
        <v>29.63</v>
      </c>
      <c r="E877" s="38">
        <v>45.37</v>
      </c>
      <c r="F877" s="38">
        <v>16.670000000000002</v>
      </c>
      <c r="G877" s="38">
        <v>38.89</v>
      </c>
      <c r="H877" s="38">
        <v>41.67</v>
      </c>
      <c r="I877" s="38">
        <v>26.85</v>
      </c>
      <c r="J877" s="38">
        <v>32.869999999999997</v>
      </c>
    </row>
    <row r="878" spans="2:10" x14ac:dyDescent="0.25">
      <c r="B878" s="37">
        <v>44706</v>
      </c>
      <c r="C878" s="38">
        <v>30.56</v>
      </c>
      <c r="D878" s="38">
        <v>29.63</v>
      </c>
      <c r="E878" s="38">
        <v>45.37</v>
      </c>
      <c r="F878" s="38">
        <v>16.670000000000002</v>
      </c>
      <c r="G878" s="38">
        <v>38.89</v>
      </c>
      <c r="H878" s="38">
        <v>41.67</v>
      </c>
      <c r="I878" s="38">
        <v>26.85</v>
      </c>
      <c r="J878" s="38">
        <v>32.869999999999997</v>
      </c>
    </row>
    <row r="879" spans="2:10" x14ac:dyDescent="0.25">
      <c r="B879" s="37">
        <v>44707</v>
      </c>
      <c r="C879" s="38">
        <v>30.56</v>
      </c>
      <c r="D879" s="38">
        <v>29.63</v>
      </c>
      <c r="E879" s="38">
        <v>45.37</v>
      </c>
      <c r="F879" s="38">
        <v>16.670000000000002</v>
      </c>
      <c r="G879" s="38">
        <v>38.89</v>
      </c>
      <c r="H879" s="38">
        <v>41.67</v>
      </c>
      <c r="I879" s="38">
        <v>26.85</v>
      </c>
      <c r="J879" s="38">
        <v>32.869999999999997</v>
      </c>
    </row>
    <row r="880" spans="2:10" x14ac:dyDescent="0.25">
      <c r="B880" s="37">
        <v>44708</v>
      </c>
      <c r="C880" s="38">
        <v>30.56</v>
      </c>
      <c r="D880" s="38">
        <v>29.63</v>
      </c>
      <c r="E880" s="38">
        <v>45.37</v>
      </c>
      <c r="F880" s="38">
        <v>16.670000000000002</v>
      </c>
      <c r="G880" s="38">
        <v>38.89</v>
      </c>
      <c r="H880" s="38">
        <v>41.67</v>
      </c>
      <c r="I880" s="38">
        <v>26.85</v>
      </c>
      <c r="J880" s="38">
        <v>32.869999999999997</v>
      </c>
    </row>
    <row r="881" spans="2:10" x14ac:dyDescent="0.25">
      <c r="B881" s="37">
        <v>44709</v>
      </c>
      <c r="C881" s="38">
        <v>30.56</v>
      </c>
      <c r="D881" s="38">
        <v>29.63</v>
      </c>
      <c r="E881" s="38">
        <v>45.37</v>
      </c>
      <c r="F881" s="38">
        <v>16.670000000000002</v>
      </c>
      <c r="G881" s="38">
        <v>38.89</v>
      </c>
      <c r="H881" s="38">
        <v>41.67</v>
      </c>
      <c r="I881" s="38">
        <v>26.85</v>
      </c>
      <c r="J881" s="38">
        <v>32.869999999999997</v>
      </c>
    </row>
    <row r="882" spans="2:10" x14ac:dyDescent="0.25">
      <c r="B882" s="37">
        <v>44710</v>
      </c>
      <c r="C882" s="38">
        <v>30.56</v>
      </c>
      <c r="D882" s="38">
        <v>29.63</v>
      </c>
      <c r="E882" s="38">
        <v>45.37</v>
      </c>
      <c r="F882" s="38">
        <v>16.670000000000002</v>
      </c>
      <c r="G882" s="38">
        <v>38.89</v>
      </c>
      <c r="H882" s="38">
        <v>41.67</v>
      </c>
      <c r="I882" s="38">
        <v>26.85</v>
      </c>
      <c r="J882" s="38">
        <v>32.869999999999997</v>
      </c>
    </row>
    <row r="883" spans="2:10" x14ac:dyDescent="0.25">
      <c r="B883" s="37">
        <v>44711</v>
      </c>
      <c r="C883" s="38">
        <v>30.56</v>
      </c>
      <c r="D883" s="38">
        <v>29.63</v>
      </c>
      <c r="E883" s="38">
        <v>45.37</v>
      </c>
      <c r="F883" s="38">
        <v>16.670000000000002</v>
      </c>
      <c r="G883" s="38">
        <v>38.89</v>
      </c>
      <c r="H883" s="38">
        <v>41.67</v>
      </c>
      <c r="I883" s="38">
        <v>26.85</v>
      </c>
      <c r="J883" s="38">
        <v>32.869999999999997</v>
      </c>
    </row>
    <row r="884" spans="2:10" x14ac:dyDescent="0.25">
      <c r="B884" s="37">
        <v>44712</v>
      </c>
      <c r="C884" s="38">
        <v>30.56</v>
      </c>
      <c r="D884" s="38">
        <v>26.85</v>
      </c>
      <c r="E884" s="38">
        <v>45.37</v>
      </c>
      <c r="F884" s="38">
        <v>16.670000000000002</v>
      </c>
      <c r="G884" s="38">
        <v>38.89</v>
      </c>
      <c r="H884" s="38">
        <v>41.67</v>
      </c>
      <c r="I884" s="38">
        <v>26.85</v>
      </c>
      <c r="J884" s="38">
        <v>32.869999999999997</v>
      </c>
    </row>
    <row r="885" spans="2:10" x14ac:dyDescent="0.25">
      <c r="B885" s="37">
        <v>44713</v>
      </c>
      <c r="C885" s="38">
        <v>30.56</v>
      </c>
      <c r="D885" s="38">
        <v>26.85</v>
      </c>
      <c r="E885" s="38">
        <v>45.37</v>
      </c>
      <c r="F885" s="38">
        <v>16.670000000000002</v>
      </c>
      <c r="G885" s="38">
        <v>38.89</v>
      </c>
      <c r="H885" s="38">
        <v>41.67</v>
      </c>
      <c r="I885" s="38">
        <v>26.85</v>
      </c>
      <c r="J885" s="38">
        <v>32.869999999999997</v>
      </c>
    </row>
    <row r="886" spans="2:10" x14ac:dyDescent="0.25">
      <c r="B886" s="37">
        <v>44714</v>
      </c>
      <c r="C886" s="38">
        <v>30.56</v>
      </c>
      <c r="D886" s="38">
        <v>26.85</v>
      </c>
      <c r="E886" s="38">
        <v>45.37</v>
      </c>
      <c r="F886" s="38">
        <v>16.670000000000002</v>
      </c>
      <c r="G886" s="38">
        <v>38.89</v>
      </c>
      <c r="H886" s="38">
        <v>41.67</v>
      </c>
      <c r="I886" s="38">
        <v>26.85</v>
      </c>
      <c r="J886" s="38">
        <v>30.09</v>
      </c>
    </row>
    <row r="887" spans="2:10" x14ac:dyDescent="0.25">
      <c r="B887" s="37">
        <v>44715</v>
      </c>
      <c r="C887" s="38">
        <v>30.56</v>
      </c>
      <c r="D887" s="38">
        <v>26.85</v>
      </c>
      <c r="E887" s="38">
        <v>45.37</v>
      </c>
      <c r="F887" s="38">
        <v>16.670000000000002</v>
      </c>
      <c r="G887" s="38">
        <v>38.89</v>
      </c>
      <c r="H887" s="38">
        <v>41.67</v>
      </c>
      <c r="I887" s="38">
        <v>26.85</v>
      </c>
      <c r="J887" s="38">
        <v>30.09</v>
      </c>
    </row>
    <row r="888" spans="2:10" x14ac:dyDescent="0.25">
      <c r="B888" s="37">
        <v>44716</v>
      </c>
      <c r="C888" s="38">
        <v>30.56</v>
      </c>
      <c r="D888" s="38">
        <v>26.85</v>
      </c>
      <c r="E888" s="38">
        <v>45.37</v>
      </c>
      <c r="F888" s="38">
        <v>16.670000000000002</v>
      </c>
      <c r="G888" s="38">
        <v>38.89</v>
      </c>
      <c r="H888" s="38">
        <v>41.67</v>
      </c>
      <c r="I888" s="38">
        <v>26.85</v>
      </c>
      <c r="J888" s="38">
        <v>30.09</v>
      </c>
    </row>
    <row r="889" spans="2:10" x14ac:dyDescent="0.25">
      <c r="B889" s="37">
        <v>44717</v>
      </c>
      <c r="C889" s="38">
        <v>30.56</v>
      </c>
      <c r="D889" s="38">
        <v>26.85</v>
      </c>
      <c r="E889" s="38">
        <v>45.37</v>
      </c>
      <c r="F889" s="38">
        <v>16.670000000000002</v>
      </c>
      <c r="G889" s="38">
        <v>44.44</v>
      </c>
      <c r="H889" s="38">
        <v>41.67</v>
      </c>
      <c r="I889" s="38">
        <v>26.85</v>
      </c>
      <c r="J889" s="38">
        <v>30.09</v>
      </c>
    </row>
    <row r="890" spans="2:10" x14ac:dyDescent="0.25">
      <c r="B890" s="37">
        <v>44718</v>
      </c>
      <c r="C890" s="38">
        <v>30.56</v>
      </c>
      <c r="D890" s="38">
        <v>26.85</v>
      </c>
      <c r="E890" s="38">
        <v>45.37</v>
      </c>
      <c r="F890" s="38">
        <v>16.670000000000002</v>
      </c>
      <c r="G890" s="38">
        <v>44.44</v>
      </c>
      <c r="H890" s="38">
        <v>41.67</v>
      </c>
      <c r="I890" s="38">
        <v>26.85</v>
      </c>
      <c r="J890" s="38">
        <v>30.09</v>
      </c>
    </row>
    <row r="891" spans="2:10" x14ac:dyDescent="0.25">
      <c r="B891" s="37">
        <v>44719</v>
      </c>
      <c r="C891" s="38">
        <v>30.56</v>
      </c>
      <c r="D891" s="38">
        <v>26.85</v>
      </c>
      <c r="E891" s="38">
        <v>45.37</v>
      </c>
      <c r="F891" s="38">
        <v>16.670000000000002</v>
      </c>
      <c r="G891" s="38">
        <v>44.44</v>
      </c>
      <c r="H891" s="38">
        <v>41.67</v>
      </c>
      <c r="I891" s="38">
        <v>26.85</v>
      </c>
      <c r="J891" s="38">
        <v>30.09</v>
      </c>
    </row>
    <row r="892" spans="2:10" x14ac:dyDescent="0.25">
      <c r="B892" s="37">
        <v>44720</v>
      </c>
      <c r="C892" s="38">
        <v>30.56</v>
      </c>
      <c r="D892" s="38">
        <v>26.85</v>
      </c>
      <c r="E892" s="38">
        <v>45.37</v>
      </c>
      <c r="F892" s="38">
        <v>13.89</v>
      </c>
      <c r="G892" s="38">
        <v>44.44</v>
      </c>
      <c r="H892" s="38">
        <v>41.67</v>
      </c>
      <c r="I892" s="38">
        <v>26.85</v>
      </c>
      <c r="J892" s="38">
        <v>30.09</v>
      </c>
    </row>
    <row r="893" spans="2:10" x14ac:dyDescent="0.25">
      <c r="B893" s="37">
        <v>44721</v>
      </c>
      <c r="C893" s="38">
        <v>30.56</v>
      </c>
      <c r="D893" s="38">
        <v>26.85</v>
      </c>
      <c r="E893" s="38">
        <v>45.37</v>
      </c>
      <c r="F893" s="38">
        <v>13.89</v>
      </c>
      <c r="G893" s="38">
        <v>44.44</v>
      </c>
      <c r="H893" s="38">
        <v>41.67</v>
      </c>
      <c r="I893" s="38">
        <v>26.85</v>
      </c>
      <c r="J893" s="38">
        <v>30.09</v>
      </c>
    </row>
    <row r="894" spans="2:10" x14ac:dyDescent="0.25">
      <c r="B894" s="37">
        <v>44722</v>
      </c>
      <c r="C894" s="38">
        <v>30.56</v>
      </c>
      <c r="D894" s="38">
        <v>26.85</v>
      </c>
      <c r="E894" s="38">
        <v>39.81</v>
      </c>
      <c r="F894" s="38">
        <v>13.89</v>
      </c>
      <c r="G894" s="38">
        <v>44.44</v>
      </c>
      <c r="H894" s="38">
        <v>41.67</v>
      </c>
      <c r="I894" s="38">
        <v>26.85</v>
      </c>
      <c r="J894" s="38">
        <v>30.09</v>
      </c>
    </row>
    <row r="895" spans="2:10" x14ac:dyDescent="0.25">
      <c r="B895" s="37">
        <v>44723</v>
      </c>
      <c r="C895" s="38">
        <v>30.56</v>
      </c>
      <c r="D895" s="38">
        <v>26.85</v>
      </c>
      <c r="E895" s="38">
        <v>39.81</v>
      </c>
      <c r="F895" s="38">
        <v>13.89</v>
      </c>
      <c r="G895" s="38">
        <v>44.44</v>
      </c>
      <c r="H895" s="38">
        <v>41.67</v>
      </c>
      <c r="I895" s="38">
        <v>26.85</v>
      </c>
      <c r="J895" s="38">
        <v>30.09</v>
      </c>
    </row>
    <row r="896" spans="2:10" x14ac:dyDescent="0.25">
      <c r="B896" s="37">
        <v>44724</v>
      </c>
      <c r="C896" s="38">
        <v>30.56</v>
      </c>
      <c r="D896" s="38">
        <v>26.85</v>
      </c>
      <c r="E896" s="38">
        <v>39.81</v>
      </c>
      <c r="F896" s="38">
        <v>13.89</v>
      </c>
      <c r="G896" s="38">
        <v>44.44</v>
      </c>
      <c r="H896" s="38">
        <v>41.67</v>
      </c>
      <c r="I896" s="38">
        <v>26.85</v>
      </c>
      <c r="J896" s="38">
        <v>30.09</v>
      </c>
    </row>
    <row r="897" spans="2:10" x14ac:dyDescent="0.25">
      <c r="B897" s="37">
        <v>44725</v>
      </c>
      <c r="C897" s="38">
        <v>30.56</v>
      </c>
      <c r="D897" s="38">
        <v>26.85</v>
      </c>
      <c r="E897" s="38">
        <v>39.81</v>
      </c>
      <c r="F897" s="38">
        <v>13.89</v>
      </c>
      <c r="G897" s="38">
        <v>44.44</v>
      </c>
      <c r="H897" s="38">
        <v>41.67</v>
      </c>
      <c r="I897" s="38">
        <v>26.85</v>
      </c>
      <c r="J897" s="38">
        <v>30.09</v>
      </c>
    </row>
    <row r="898" spans="2:10" x14ac:dyDescent="0.25">
      <c r="B898" s="37">
        <v>44726</v>
      </c>
      <c r="C898" s="38">
        <v>30.56</v>
      </c>
      <c r="D898" s="38">
        <v>26.85</v>
      </c>
      <c r="E898" s="38">
        <v>39.81</v>
      </c>
      <c r="F898" s="38">
        <v>13.89</v>
      </c>
      <c r="G898" s="38">
        <v>44.44</v>
      </c>
      <c r="H898" s="38">
        <v>41.67</v>
      </c>
      <c r="I898" s="38">
        <v>26.85</v>
      </c>
      <c r="J898" s="38">
        <v>30.09</v>
      </c>
    </row>
    <row r="899" spans="2:10" x14ac:dyDescent="0.25">
      <c r="B899" s="37">
        <v>44727</v>
      </c>
      <c r="C899" s="38">
        <v>22.22</v>
      </c>
      <c r="D899" s="38">
        <v>26.85</v>
      </c>
      <c r="E899" s="38">
        <v>39.81</v>
      </c>
      <c r="F899" s="38">
        <v>13.89</v>
      </c>
      <c r="G899" s="38">
        <v>44.44</v>
      </c>
      <c r="H899" s="38">
        <v>41.67</v>
      </c>
      <c r="I899" s="38">
        <v>26.85</v>
      </c>
      <c r="J899" s="38">
        <v>30.09</v>
      </c>
    </row>
    <row r="900" spans="2:10" x14ac:dyDescent="0.25">
      <c r="B900" s="37">
        <v>44728</v>
      </c>
      <c r="C900" s="38">
        <v>22.22</v>
      </c>
      <c r="D900" s="38">
        <v>26.85</v>
      </c>
      <c r="E900" s="38">
        <v>39.81</v>
      </c>
      <c r="F900" s="38">
        <v>13.89</v>
      </c>
      <c r="G900" s="38">
        <v>44.44</v>
      </c>
      <c r="H900" s="38">
        <v>41.67</v>
      </c>
      <c r="I900" s="38">
        <v>26.85</v>
      </c>
      <c r="J900" s="38">
        <v>30.09</v>
      </c>
    </row>
    <row r="901" spans="2:10" x14ac:dyDescent="0.25">
      <c r="B901" s="37">
        <v>44729</v>
      </c>
      <c r="C901" s="38">
        <v>22.22</v>
      </c>
      <c r="D901" s="38">
        <v>26.85</v>
      </c>
      <c r="E901" s="38">
        <v>39.81</v>
      </c>
      <c r="F901" s="38">
        <v>13.89</v>
      </c>
      <c r="G901" s="38">
        <v>44.44</v>
      </c>
      <c r="H901" s="38">
        <v>41.67</v>
      </c>
      <c r="I901" s="38">
        <v>26.85</v>
      </c>
      <c r="J901" s="38">
        <v>30.09</v>
      </c>
    </row>
    <row r="902" spans="2:10" x14ac:dyDescent="0.25">
      <c r="B902" s="37">
        <v>44730</v>
      </c>
      <c r="C902" s="38">
        <v>22.22</v>
      </c>
      <c r="D902" s="38">
        <v>26.85</v>
      </c>
      <c r="E902" s="38">
        <v>39.81</v>
      </c>
      <c r="F902" s="38">
        <v>13.89</v>
      </c>
      <c r="G902" s="38">
        <v>44.44</v>
      </c>
      <c r="H902" s="38">
        <v>41.67</v>
      </c>
      <c r="I902" s="38">
        <v>26.85</v>
      </c>
      <c r="J902" s="38">
        <v>30.09</v>
      </c>
    </row>
    <row r="903" spans="2:10" x14ac:dyDescent="0.25">
      <c r="B903" s="37">
        <v>44731</v>
      </c>
      <c r="C903" s="38">
        <v>22.22</v>
      </c>
      <c r="D903" s="38">
        <v>26.85</v>
      </c>
      <c r="E903" s="38">
        <v>39.81</v>
      </c>
      <c r="F903" s="38">
        <v>13.89</v>
      </c>
      <c r="G903" s="38">
        <v>44.44</v>
      </c>
      <c r="H903" s="38">
        <v>41.67</v>
      </c>
      <c r="I903" s="38">
        <v>26.85</v>
      </c>
      <c r="J903" s="38">
        <v>30.09</v>
      </c>
    </row>
    <row r="904" spans="2:10" x14ac:dyDescent="0.25">
      <c r="B904" s="37">
        <v>44732</v>
      </c>
      <c r="C904" s="38">
        <v>22.22</v>
      </c>
      <c r="D904" s="38">
        <v>26.85</v>
      </c>
      <c r="E904" s="38">
        <v>39.81</v>
      </c>
      <c r="F904" s="38">
        <v>13.89</v>
      </c>
      <c r="G904" s="38">
        <v>44.44</v>
      </c>
      <c r="H904" s="38">
        <v>41.67</v>
      </c>
      <c r="I904" s="38">
        <v>26.85</v>
      </c>
      <c r="J904" s="38">
        <v>30.09</v>
      </c>
    </row>
    <row r="905" spans="2:10" x14ac:dyDescent="0.25">
      <c r="B905" s="37">
        <v>44733</v>
      </c>
      <c r="C905" s="38">
        <v>22.22</v>
      </c>
      <c r="D905" s="38">
        <v>26.85</v>
      </c>
      <c r="E905" s="38">
        <v>39.81</v>
      </c>
      <c r="F905" s="38">
        <v>13.89</v>
      </c>
      <c r="G905" s="38">
        <v>44.44</v>
      </c>
      <c r="H905" s="38">
        <v>41.67</v>
      </c>
      <c r="I905" s="38">
        <v>26.85</v>
      </c>
      <c r="J905" s="38">
        <v>30.09</v>
      </c>
    </row>
    <row r="906" spans="2:10" x14ac:dyDescent="0.25">
      <c r="B906" s="37">
        <v>44734</v>
      </c>
      <c r="C906" s="38">
        <v>22.22</v>
      </c>
      <c r="D906" s="38">
        <v>26.85</v>
      </c>
      <c r="E906" s="38">
        <v>39.81</v>
      </c>
      <c r="F906" s="38">
        <v>13.89</v>
      </c>
      <c r="G906" s="38">
        <v>44.44</v>
      </c>
      <c r="H906" s="38">
        <v>41.67</v>
      </c>
      <c r="I906" s="38">
        <v>26.85</v>
      </c>
      <c r="J906" s="38">
        <v>30.09</v>
      </c>
    </row>
    <row r="907" spans="2:10" x14ac:dyDescent="0.25">
      <c r="B907" s="37">
        <v>44735</v>
      </c>
      <c r="C907" s="38">
        <v>22.22</v>
      </c>
      <c r="D907" s="38">
        <v>26.85</v>
      </c>
      <c r="E907" s="38">
        <v>39.81</v>
      </c>
      <c r="F907" s="38">
        <v>13.89</v>
      </c>
      <c r="G907" s="38">
        <v>44.44</v>
      </c>
      <c r="H907" s="38">
        <v>41.67</v>
      </c>
      <c r="I907" s="38">
        <v>26.85</v>
      </c>
      <c r="J907" s="38">
        <v>30.09</v>
      </c>
    </row>
    <row r="908" spans="2:10" x14ac:dyDescent="0.25">
      <c r="B908" s="37">
        <v>44736</v>
      </c>
      <c r="C908" s="38">
        <v>22.22</v>
      </c>
      <c r="D908" s="38">
        <v>26.85</v>
      </c>
      <c r="E908" s="38">
        <v>39.81</v>
      </c>
      <c r="F908" s="38">
        <v>13.89</v>
      </c>
      <c r="G908" s="38">
        <v>44.44</v>
      </c>
      <c r="H908" s="38">
        <v>41.67</v>
      </c>
      <c r="I908" s="38">
        <v>26.85</v>
      </c>
      <c r="J908" s="38">
        <v>20.37</v>
      </c>
    </row>
    <row r="909" spans="2:10" x14ac:dyDescent="0.25">
      <c r="B909" s="37">
        <v>44737</v>
      </c>
      <c r="C909" s="38">
        <v>22.22</v>
      </c>
      <c r="D909" s="38">
        <v>26.85</v>
      </c>
      <c r="E909" s="38">
        <v>39.81</v>
      </c>
      <c r="F909" s="38">
        <v>13.89</v>
      </c>
      <c r="G909" s="38">
        <v>44.44</v>
      </c>
      <c r="H909" s="38">
        <v>41.67</v>
      </c>
      <c r="I909" s="38">
        <v>26.85</v>
      </c>
      <c r="J909" s="38">
        <v>20.37</v>
      </c>
    </row>
    <row r="910" spans="2:10" x14ac:dyDescent="0.25">
      <c r="B910" s="37">
        <v>44738</v>
      </c>
      <c r="C910" s="38">
        <v>22.22</v>
      </c>
      <c r="D910" s="38">
        <v>26.85</v>
      </c>
      <c r="E910" s="38">
        <v>39.81</v>
      </c>
      <c r="F910" s="38">
        <v>13.89</v>
      </c>
      <c r="G910" s="38">
        <v>44.44</v>
      </c>
      <c r="H910" s="38">
        <v>41.67</v>
      </c>
      <c r="I910" s="38">
        <v>26.85</v>
      </c>
      <c r="J910" s="38">
        <v>20.37</v>
      </c>
    </row>
    <row r="911" spans="2:10" x14ac:dyDescent="0.25">
      <c r="B911" s="37">
        <v>44739</v>
      </c>
      <c r="C911" s="38">
        <v>22.22</v>
      </c>
      <c r="D911" s="38">
        <v>26.85</v>
      </c>
      <c r="E911" s="38">
        <v>39.81</v>
      </c>
      <c r="F911" s="38">
        <v>13.89</v>
      </c>
      <c r="G911" s="38">
        <v>44.44</v>
      </c>
      <c r="H911" s="38">
        <v>41.67</v>
      </c>
      <c r="I911" s="38">
        <v>26.85</v>
      </c>
      <c r="J911" s="38">
        <v>20.37</v>
      </c>
    </row>
    <row r="912" spans="2:10" x14ac:dyDescent="0.25">
      <c r="B912" s="37">
        <v>44740</v>
      </c>
      <c r="C912" s="38">
        <v>22.22</v>
      </c>
      <c r="D912" s="38">
        <v>26.85</v>
      </c>
      <c r="E912" s="38">
        <v>39.81</v>
      </c>
      <c r="F912" s="38">
        <v>13.89</v>
      </c>
      <c r="G912" s="38">
        <v>44.44</v>
      </c>
      <c r="H912" s="38">
        <v>41.67</v>
      </c>
      <c r="I912" s="38">
        <v>26.85</v>
      </c>
      <c r="J912" s="38">
        <v>20.37</v>
      </c>
    </row>
    <row r="913" spans="2:10" x14ac:dyDescent="0.25">
      <c r="B913" s="37">
        <v>44741</v>
      </c>
      <c r="C913" s="38">
        <v>22.22</v>
      </c>
      <c r="D913" s="38">
        <v>26.85</v>
      </c>
      <c r="E913" s="38">
        <v>39.81</v>
      </c>
      <c r="F913" s="38">
        <v>13.89</v>
      </c>
      <c r="G913" s="38">
        <v>44.44</v>
      </c>
      <c r="H913" s="38">
        <v>41.67</v>
      </c>
      <c r="I913" s="38">
        <v>26.85</v>
      </c>
      <c r="J913" s="38">
        <v>20.37</v>
      </c>
    </row>
    <row r="914" spans="2:10" x14ac:dyDescent="0.25">
      <c r="B914" s="37">
        <v>44742</v>
      </c>
      <c r="C914" s="38">
        <v>22.22</v>
      </c>
      <c r="D914" s="38">
        <v>26.85</v>
      </c>
      <c r="E914" s="38">
        <v>39.81</v>
      </c>
      <c r="F914" s="38">
        <v>13.89</v>
      </c>
      <c r="G914" s="38">
        <v>44.44</v>
      </c>
      <c r="H914" s="38">
        <v>41.67</v>
      </c>
      <c r="I914" s="38">
        <v>26.85</v>
      </c>
      <c r="J914" s="38">
        <v>20.37</v>
      </c>
    </row>
    <row r="915" spans="2:10" x14ac:dyDescent="0.25">
      <c r="B915" s="37">
        <v>44743</v>
      </c>
      <c r="C915" s="38">
        <v>22.22</v>
      </c>
      <c r="D915" s="38">
        <v>26.85</v>
      </c>
      <c r="E915" s="38">
        <v>39.81</v>
      </c>
      <c r="F915" s="38">
        <v>13.89</v>
      </c>
      <c r="G915" s="38">
        <v>44.44</v>
      </c>
      <c r="H915" s="38">
        <v>41.67</v>
      </c>
      <c r="I915" s="38">
        <v>26.85</v>
      </c>
      <c r="J915" s="38">
        <v>24.07</v>
      </c>
    </row>
    <row r="916" spans="2:10" x14ac:dyDescent="0.25">
      <c r="B916" s="37">
        <v>44744</v>
      </c>
      <c r="C916" s="38">
        <v>22.22</v>
      </c>
      <c r="D916" s="38">
        <v>26.85</v>
      </c>
      <c r="E916" s="38">
        <v>39.81</v>
      </c>
      <c r="F916" s="38">
        <v>13.89</v>
      </c>
      <c r="G916" s="38">
        <v>44.44</v>
      </c>
      <c r="H916" s="38">
        <v>41.67</v>
      </c>
      <c r="I916" s="38">
        <v>26.85</v>
      </c>
      <c r="J916" s="38">
        <v>24.07</v>
      </c>
    </row>
    <row r="917" spans="2:10" x14ac:dyDescent="0.25">
      <c r="B917" s="37">
        <v>44745</v>
      </c>
      <c r="C917" s="38">
        <v>22.22</v>
      </c>
      <c r="D917" s="38">
        <v>26.85</v>
      </c>
      <c r="E917" s="38">
        <v>39.81</v>
      </c>
      <c r="F917" s="38">
        <v>13.89</v>
      </c>
      <c r="G917" s="38">
        <v>44.44</v>
      </c>
      <c r="H917" s="38">
        <v>41.67</v>
      </c>
      <c r="I917" s="38">
        <v>26.85</v>
      </c>
      <c r="J917" s="38">
        <v>24.07</v>
      </c>
    </row>
    <row r="918" spans="2:10" x14ac:dyDescent="0.25">
      <c r="B918" s="37">
        <v>44746</v>
      </c>
      <c r="C918" s="38">
        <v>22.22</v>
      </c>
      <c r="D918" s="38">
        <v>26.85</v>
      </c>
      <c r="E918" s="38">
        <v>39.81</v>
      </c>
      <c r="F918" s="38">
        <v>13.89</v>
      </c>
      <c r="G918" s="38">
        <v>44.44</v>
      </c>
      <c r="H918" s="38">
        <v>41.67</v>
      </c>
      <c r="I918" s="38">
        <v>26.85</v>
      </c>
      <c r="J918" s="38">
        <v>24.07</v>
      </c>
    </row>
    <row r="919" spans="2:10" x14ac:dyDescent="0.25">
      <c r="B919" s="37">
        <v>44747</v>
      </c>
      <c r="C919" s="38">
        <v>22.22</v>
      </c>
      <c r="D919" s="38">
        <v>26.85</v>
      </c>
      <c r="E919" s="38">
        <v>39.81</v>
      </c>
      <c r="F919" s="38">
        <v>13.89</v>
      </c>
      <c r="G919" s="38">
        <v>44.44</v>
      </c>
      <c r="H919" s="38">
        <v>41.67</v>
      </c>
      <c r="I919" s="38">
        <v>26.85</v>
      </c>
      <c r="J919" s="38">
        <v>24.07</v>
      </c>
    </row>
    <row r="920" spans="2:10" x14ac:dyDescent="0.25">
      <c r="B920" s="37">
        <v>44748</v>
      </c>
      <c r="C920" s="38">
        <v>11.11</v>
      </c>
      <c r="D920" s="38">
        <v>26.85</v>
      </c>
      <c r="E920" s="38">
        <v>39.81</v>
      </c>
      <c r="F920" s="38">
        <v>13.89</v>
      </c>
      <c r="G920" s="38">
        <v>44.44</v>
      </c>
      <c r="H920" s="38">
        <v>41.67</v>
      </c>
      <c r="I920" s="38">
        <v>26.85</v>
      </c>
      <c r="J920" s="38">
        <v>24.07</v>
      </c>
    </row>
    <row r="921" spans="2:10" x14ac:dyDescent="0.25">
      <c r="B921" s="37">
        <v>44749</v>
      </c>
      <c r="C921" s="38">
        <v>11.11</v>
      </c>
      <c r="D921" s="38">
        <v>26.85</v>
      </c>
      <c r="E921" s="38">
        <v>39.81</v>
      </c>
      <c r="F921" s="38">
        <v>13.89</v>
      </c>
      <c r="G921" s="38">
        <v>44.44</v>
      </c>
      <c r="H921" s="38">
        <v>41.67</v>
      </c>
      <c r="I921" s="38">
        <v>26.85</v>
      </c>
      <c r="J921" s="38">
        <v>24.07</v>
      </c>
    </row>
    <row r="922" spans="2:10" x14ac:dyDescent="0.25">
      <c r="B922" s="37">
        <v>44750</v>
      </c>
      <c r="C922" s="38">
        <v>11.11</v>
      </c>
      <c r="D922" s="38">
        <v>26.85</v>
      </c>
      <c r="E922" s="38">
        <v>39.81</v>
      </c>
      <c r="F922" s="38">
        <v>13.89</v>
      </c>
      <c r="G922" s="38">
        <v>40.74</v>
      </c>
      <c r="H922" s="38">
        <v>41.67</v>
      </c>
      <c r="I922" s="38">
        <v>26.85</v>
      </c>
      <c r="J922" s="38">
        <v>24.07</v>
      </c>
    </row>
    <row r="923" spans="2:10" x14ac:dyDescent="0.25">
      <c r="B923" s="37">
        <v>44751</v>
      </c>
      <c r="C923" s="38">
        <v>11.11</v>
      </c>
      <c r="D923" s="38">
        <v>26.85</v>
      </c>
      <c r="E923" s="38">
        <v>39.81</v>
      </c>
      <c r="F923" s="38">
        <v>13.89</v>
      </c>
      <c r="G923" s="38">
        <v>40.74</v>
      </c>
      <c r="H923" s="38">
        <v>41.67</v>
      </c>
      <c r="I923" s="38">
        <v>26.85</v>
      </c>
      <c r="J923" s="38">
        <v>24.07</v>
      </c>
    </row>
    <row r="924" spans="2:10" x14ac:dyDescent="0.25">
      <c r="B924" s="37">
        <v>44752</v>
      </c>
      <c r="C924" s="38">
        <v>11.11</v>
      </c>
      <c r="D924" s="38">
        <v>26.85</v>
      </c>
      <c r="E924" s="38">
        <v>39.81</v>
      </c>
      <c r="F924" s="38">
        <v>13.89</v>
      </c>
      <c r="G924" s="38">
        <v>40.74</v>
      </c>
      <c r="H924" s="38">
        <v>41.67</v>
      </c>
      <c r="I924" s="38">
        <v>26.85</v>
      </c>
      <c r="J924" s="38">
        <v>24.07</v>
      </c>
    </row>
    <row r="925" spans="2:10" x14ac:dyDescent="0.25">
      <c r="B925" s="37">
        <v>44753</v>
      </c>
      <c r="C925" s="38">
        <v>11.11</v>
      </c>
      <c r="D925" s="38">
        <v>26.85</v>
      </c>
      <c r="E925" s="38">
        <v>39.81</v>
      </c>
      <c r="F925" s="38">
        <v>13.89</v>
      </c>
      <c r="G925" s="38">
        <v>40.74</v>
      </c>
      <c r="H925" s="38">
        <v>41.67</v>
      </c>
      <c r="I925" s="38">
        <v>26.85</v>
      </c>
      <c r="J925" s="38">
        <v>24.07</v>
      </c>
    </row>
    <row r="926" spans="2:10" x14ac:dyDescent="0.25">
      <c r="B926" s="37">
        <v>44754</v>
      </c>
      <c r="C926" s="38">
        <v>11.11</v>
      </c>
      <c r="D926" s="38">
        <v>26.85</v>
      </c>
      <c r="E926" s="38">
        <v>39.81</v>
      </c>
      <c r="F926" s="38">
        <v>13.89</v>
      </c>
      <c r="G926" s="38">
        <v>40.74</v>
      </c>
      <c r="H926" s="38">
        <v>41.67</v>
      </c>
      <c r="I926" s="38">
        <v>26.85</v>
      </c>
      <c r="J926" s="38">
        <v>24.07</v>
      </c>
    </row>
    <row r="927" spans="2:10" x14ac:dyDescent="0.25">
      <c r="B927" s="37">
        <v>44755</v>
      </c>
      <c r="C927" s="38">
        <v>11.11</v>
      </c>
      <c r="D927" s="38">
        <v>26.85</v>
      </c>
      <c r="E927" s="38">
        <v>39.81</v>
      </c>
      <c r="F927" s="38">
        <v>13.89</v>
      </c>
      <c r="G927" s="38">
        <v>40.74</v>
      </c>
      <c r="H927" s="38">
        <v>41.67</v>
      </c>
      <c r="I927" s="38">
        <v>26.85</v>
      </c>
      <c r="J927" s="38">
        <v>24.07</v>
      </c>
    </row>
    <row r="928" spans="2:10" x14ac:dyDescent="0.25">
      <c r="B928" s="37">
        <v>44756</v>
      </c>
      <c r="C928" s="38">
        <v>11.11</v>
      </c>
      <c r="D928" s="38">
        <v>26.85</v>
      </c>
      <c r="E928" s="38">
        <v>39.81</v>
      </c>
      <c r="F928" s="38">
        <v>13.89</v>
      </c>
      <c r="G928" s="38">
        <v>40.74</v>
      </c>
      <c r="H928" s="38">
        <v>41.67</v>
      </c>
      <c r="I928" s="38">
        <v>26.85</v>
      </c>
      <c r="J928" s="38">
        <v>24.07</v>
      </c>
    </row>
    <row r="929" spans="2:10" x14ac:dyDescent="0.25">
      <c r="B929" s="37">
        <v>44757</v>
      </c>
      <c r="C929" s="38">
        <v>11.11</v>
      </c>
      <c r="D929" s="38">
        <v>26.85</v>
      </c>
      <c r="E929" s="38">
        <v>39.81</v>
      </c>
      <c r="F929" s="38">
        <v>13.89</v>
      </c>
      <c r="G929" s="38">
        <v>40.74</v>
      </c>
      <c r="H929" s="38">
        <v>41.67</v>
      </c>
      <c r="I929" s="38">
        <v>26.85</v>
      </c>
      <c r="J929" s="38">
        <v>24.07</v>
      </c>
    </row>
    <row r="930" spans="2:10" x14ac:dyDescent="0.25">
      <c r="B930" s="37">
        <v>44758</v>
      </c>
      <c r="C930" s="38">
        <v>11.11</v>
      </c>
      <c r="D930" s="38">
        <v>26.85</v>
      </c>
      <c r="E930" s="38">
        <v>39.81</v>
      </c>
      <c r="F930" s="38">
        <v>13.89</v>
      </c>
      <c r="G930" s="38">
        <v>40.74</v>
      </c>
      <c r="H930" s="38">
        <v>41.67</v>
      </c>
      <c r="I930" s="38">
        <v>26.85</v>
      </c>
      <c r="J930" s="38">
        <v>24.07</v>
      </c>
    </row>
    <row r="931" spans="2:10" x14ac:dyDescent="0.25">
      <c r="B931" s="37">
        <v>44759</v>
      </c>
      <c r="C931" s="38">
        <v>11.11</v>
      </c>
      <c r="D931" s="38">
        <v>19.440000000000001</v>
      </c>
      <c r="E931" s="38">
        <v>39.81</v>
      </c>
      <c r="F931" s="38">
        <v>13.89</v>
      </c>
      <c r="G931" s="38">
        <v>40.74</v>
      </c>
      <c r="H931" s="38">
        <v>41.67</v>
      </c>
      <c r="I931" s="38">
        <v>26.85</v>
      </c>
      <c r="J931" s="38">
        <v>24.07</v>
      </c>
    </row>
    <row r="932" spans="2:10" x14ac:dyDescent="0.25">
      <c r="B932" s="37">
        <v>44760</v>
      </c>
      <c r="C932" s="38">
        <v>11.11</v>
      </c>
      <c r="D932" s="38">
        <v>19.440000000000001</v>
      </c>
      <c r="E932" s="38">
        <v>39.81</v>
      </c>
      <c r="F932" s="38">
        <v>13.89</v>
      </c>
      <c r="G932" s="38">
        <v>40.74</v>
      </c>
      <c r="H932" s="38">
        <v>41.67</v>
      </c>
      <c r="I932" s="38">
        <v>26.85</v>
      </c>
      <c r="J932" s="38">
        <v>24.07</v>
      </c>
    </row>
    <row r="933" spans="2:10" x14ac:dyDescent="0.25">
      <c r="B933" s="37">
        <v>44761</v>
      </c>
      <c r="C933" s="38">
        <v>11.11</v>
      </c>
      <c r="D933" s="38">
        <v>19.440000000000001</v>
      </c>
      <c r="E933" s="38">
        <v>39.81</v>
      </c>
      <c r="F933" s="38">
        <v>13.89</v>
      </c>
      <c r="G933" s="38">
        <v>40.74</v>
      </c>
      <c r="H933" s="38">
        <v>41.67</v>
      </c>
      <c r="I933" s="38">
        <v>26.85</v>
      </c>
      <c r="J933" s="38">
        <v>24.07</v>
      </c>
    </row>
    <row r="934" spans="2:10" x14ac:dyDescent="0.25">
      <c r="B934" s="37">
        <v>44762</v>
      </c>
      <c r="C934" s="38">
        <v>11.11</v>
      </c>
      <c r="D934" s="38">
        <v>19.440000000000001</v>
      </c>
      <c r="E934" s="38">
        <v>39.81</v>
      </c>
      <c r="F934" s="38">
        <v>13.89</v>
      </c>
      <c r="G934" s="38">
        <v>40.74</v>
      </c>
      <c r="H934" s="38">
        <v>41.67</v>
      </c>
      <c r="I934" s="38">
        <v>26.85</v>
      </c>
      <c r="J934" s="38">
        <v>24.07</v>
      </c>
    </row>
    <row r="935" spans="2:10" x14ac:dyDescent="0.25">
      <c r="B935" s="37">
        <v>44763</v>
      </c>
      <c r="C935" s="38">
        <v>11.11</v>
      </c>
      <c r="D935" s="38">
        <v>19.440000000000001</v>
      </c>
      <c r="E935" s="38">
        <v>39.81</v>
      </c>
      <c r="F935" s="38">
        <v>13.89</v>
      </c>
      <c r="G935" s="38">
        <v>40.74</v>
      </c>
      <c r="H935" s="38">
        <v>41.67</v>
      </c>
      <c r="I935" s="38">
        <v>26.85</v>
      </c>
      <c r="J935" s="38">
        <v>24.07</v>
      </c>
    </row>
    <row r="936" spans="2:10" x14ac:dyDescent="0.25">
      <c r="B936" s="37">
        <v>44764</v>
      </c>
      <c r="C936" s="38">
        <v>11.11</v>
      </c>
      <c r="D936" s="38">
        <v>19.440000000000001</v>
      </c>
      <c r="E936" s="38">
        <v>39.81</v>
      </c>
      <c r="F936" s="38">
        <v>13.89</v>
      </c>
      <c r="G936" s="38">
        <v>40.74</v>
      </c>
      <c r="H936" s="38">
        <v>41.67</v>
      </c>
      <c r="I936" s="38">
        <v>26.85</v>
      </c>
      <c r="J936" s="38">
        <v>24.07</v>
      </c>
    </row>
    <row r="937" spans="2:10" x14ac:dyDescent="0.25">
      <c r="B937" s="37">
        <v>44765</v>
      </c>
      <c r="C937" s="38">
        <v>11.11</v>
      </c>
      <c r="D937" s="38">
        <v>19.440000000000001</v>
      </c>
      <c r="E937" s="38">
        <v>39.81</v>
      </c>
      <c r="F937" s="38">
        <v>13.89</v>
      </c>
      <c r="G937" s="38">
        <v>40.74</v>
      </c>
      <c r="H937" s="38">
        <v>41.67</v>
      </c>
      <c r="I937" s="38">
        <v>26.85</v>
      </c>
      <c r="J937" s="38">
        <v>24.07</v>
      </c>
    </row>
    <row r="938" spans="2:10" x14ac:dyDescent="0.25">
      <c r="B938" s="37">
        <v>44766</v>
      </c>
      <c r="C938" s="38">
        <v>11.11</v>
      </c>
      <c r="D938" s="38">
        <v>19.440000000000001</v>
      </c>
      <c r="E938" s="38">
        <v>39.81</v>
      </c>
      <c r="F938" s="38">
        <v>13.89</v>
      </c>
      <c r="G938" s="38">
        <v>40.74</v>
      </c>
      <c r="H938" s="38">
        <v>41.67</v>
      </c>
      <c r="I938" s="38">
        <v>26.85</v>
      </c>
      <c r="J938" s="38">
        <v>24.07</v>
      </c>
    </row>
    <row r="939" spans="2:10" x14ac:dyDescent="0.25">
      <c r="B939" s="37">
        <v>44767</v>
      </c>
      <c r="C939" s="38">
        <v>11.11</v>
      </c>
      <c r="D939" s="38">
        <v>19.440000000000001</v>
      </c>
      <c r="E939" s="38">
        <v>39.81</v>
      </c>
      <c r="F939" s="38">
        <v>13.89</v>
      </c>
      <c r="G939" s="38">
        <v>40.74</v>
      </c>
      <c r="H939" s="38">
        <v>41.67</v>
      </c>
      <c r="I939" s="38">
        <v>26.85</v>
      </c>
      <c r="J939" s="38">
        <v>24.07</v>
      </c>
    </row>
    <row r="940" spans="2:10" x14ac:dyDescent="0.25">
      <c r="B940" s="37">
        <v>44768</v>
      </c>
      <c r="C940" s="38">
        <v>11.11</v>
      </c>
      <c r="D940" s="38">
        <v>19.440000000000001</v>
      </c>
      <c r="E940" s="38">
        <v>39.81</v>
      </c>
      <c r="F940" s="38">
        <v>13.89</v>
      </c>
      <c r="G940" s="38">
        <v>40.74</v>
      </c>
      <c r="H940" s="38">
        <v>41.67</v>
      </c>
      <c r="I940" s="38">
        <v>26.85</v>
      </c>
      <c r="J940" s="38">
        <v>24.07</v>
      </c>
    </row>
    <row r="941" spans="2:10" x14ac:dyDescent="0.25">
      <c r="B941" s="37">
        <v>44769</v>
      </c>
      <c r="C941" s="38">
        <v>11.11</v>
      </c>
      <c r="D941" s="38">
        <v>19.440000000000001</v>
      </c>
      <c r="E941" s="38">
        <v>39.81</v>
      </c>
      <c r="F941" s="38">
        <v>13.89</v>
      </c>
      <c r="G941" s="38">
        <v>40.74</v>
      </c>
      <c r="H941" s="38">
        <v>41.67</v>
      </c>
      <c r="I941" s="38">
        <v>26.85</v>
      </c>
      <c r="J941" s="38">
        <v>24.07</v>
      </c>
    </row>
    <row r="942" spans="2:10" x14ac:dyDescent="0.25">
      <c r="B942" s="37">
        <v>44770</v>
      </c>
      <c r="C942" s="38">
        <v>11.11</v>
      </c>
      <c r="D942" s="38">
        <v>19.440000000000001</v>
      </c>
      <c r="E942" s="38">
        <v>39.81</v>
      </c>
      <c r="F942" s="38">
        <v>13.89</v>
      </c>
      <c r="G942" s="38">
        <v>40.74</v>
      </c>
      <c r="H942" s="38">
        <v>41.67</v>
      </c>
      <c r="I942" s="38">
        <v>26.85</v>
      </c>
      <c r="J942" s="38">
        <v>24.07</v>
      </c>
    </row>
    <row r="943" spans="2:10" x14ac:dyDescent="0.25">
      <c r="B943" s="37">
        <v>44771</v>
      </c>
      <c r="C943" s="38">
        <v>11.11</v>
      </c>
      <c r="D943" s="38">
        <v>19.440000000000001</v>
      </c>
      <c r="E943" s="38">
        <v>39.81</v>
      </c>
      <c r="F943" s="38">
        <v>13.89</v>
      </c>
      <c r="G943" s="38">
        <v>40.74</v>
      </c>
      <c r="H943" s="38">
        <v>41.67</v>
      </c>
      <c r="I943" s="38">
        <v>26.85</v>
      </c>
      <c r="J943" s="38">
        <v>24.07</v>
      </c>
    </row>
    <row r="944" spans="2:10" x14ac:dyDescent="0.25">
      <c r="B944" s="37">
        <v>44772</v>
      </c>
      <c r="C944" s="38">
        <v>11.11</v>
      </c>
      <c r="D944" s="38">
        <v>19.440000000000001</v>
      </c>
      <c r="E944" s="38">
        <v>39.81</v>
      </c>
      <c r="F944" s="38">
        <v>13.89</v>
      </c>
      <c r="G944" s="38">
        <v>40.74</v>
      </c>
      <c r="H944" s="38">
        <v>41.67</v>
      </c>
      <c r="I944" s="38">
        <v>26.85</v>
      </c>
      <c r="J944" s="38">
        <v>24.07</v>
      </c>
    </row>
    <row r="945" spans="2:10" x14ac:dyDescent="0.25">
      <c r="B945" s="37">
        <v>44773</v>
      </c>
      <c r="C945" s="38">
        <v>11.11</v>
      </c>
      <c r="D945" s="38">
        <v>19.440000000000001</v>
      </c>
      <c r="E945" s="38">
        <v>39.81</v>
      </c>
      <c r="F945" s="38">
        <v>13.89</v>
      </c>
      <c r="G945" s="38">
        <v>40.74</v>
      </c>
      <c r="H945" s="38">
        <v>41.67</v>
      </c>
      <c r="I945" s="38">
        <v>26.85</v>
      </c>
      <c r="J945" s="38">
        <v>24.07</v>
      </c>
    </row>
    <row r="946" spans="2:10" x14ac:dyDescent="0.25">
      <c r="B946" s="37">
        <v>44774</v>
      </c>
      <c r="C946" s="38">
        <v>11.11</v>
      </c>
      <c r="D946" s="38">
        <v>19.440000000000001</v>
      </c>
      <c r="E946" s="38">
        <v>39.81</v>
      </c>
      <c r="F946" s="38">
        <v>13.89</v>
      </c>
      <c r="G946" s="38">
        <v>40.74</v>
      </c>
      <c r="H946" s="38">
        <v>41.67</v>
      </c>
      <c r="I946" s="38">
        <v>26.85</v>
      </c>
      <c r="J946" s="38">
        <v>24.07</v>
      </c>
    </row>
    <row r="947" spans="2:10" x14ac:dyDescent="0.25">
      <c r="B947" s="37">
        <v>44775</v>
      </c>
      <c r="C947" s="38">
        <v>11.11</v>
      </c>
      <c r="D947" s="38">
        <v>19.440000000000001</v>
      </c>
      <c r="E947" s="38">
        <v>39.81</v>
      </c>
      <c r="F947" s="38">
        <v>13.89</v>
      </c>
      <c r="G947" s="38">
        <v>42.59</v>
      </c>
      <c r="H947" s="38">
        <v>41.67</v>
      </c>
      <c r="I947" s="38">
        <v>26.85</v>
      </c>
      <c r="J947" s="38">
        <v>24.07</v>
      </c>
    </row>
    <row r="948" spans="2:10" x14ac:dyDescent="0.25">
      <c r="B948" s="37">
        <v>44776</v>
      </c>
      <c r="C948" s="38">
        <v>11.11</v>
      </c>
      <c r="D948" s="38">
        <v>19.440000000000001</v>
      </c>
      <c r="E948" s="38">
        <v>39.81</v>
      </c>
      <c r="F948" s="38">
        <v>13.89</v>
      </c>
      <c r="G948" s="38">
        <v>42.59</v>
      </c>
      <c r="H948" s="38">
        <v>41.67</v>
      </c>
      <c r="I948" s="38">
        <v>26.85</v>
      </c>
      <c r="J948" s="38">
        <v>24.07</v>
      </c>
    </row>
    <row r="949" spans="2:10" x14ac:dyDescent="0.25">
      <c r="B949" s="37">
        <v>44777</v>
      </c>
      <c r="C949" s="38">
        <v>11.11</v>
      </c>
      <c r="D949" s="38">
        <v>19.440000000000001</v>
      </c>
      <c r="E949" s="38">
        <v>39.81</v>
      </c>
      <c r="F949" s="38">
        <v>13.89</v>
      </c>
      <c r="G949" s="38">
        <v>42.59</v>
      </c>
      <c r="H949" s="38">
        <v>41.67</v>
      </c>
      <c r="I949" s="38">
        <v>26.85</v>
      </c>
      <c r="J949" s="38">
        <v>24.07</v>
      </c>
    </row>
    <row r="950" spans="2:10" x14ac:dyDescent="0.25">
      <c r="B950" s="37">
        <v>44778</v>
      </c>
      <c r="C950" s="38">
        <v>11.11</v>
      </c>
      <c r="D950" s="38">
        <v>19.440000000000001</v>
      </c>
      <c r="E950" s="38">
        <v>39.81</v>
      </c>
      <c r="F950" s="38">
        <v>13.89</v>
      </c>
      <c r="G950" s="38">
        <v>42.59</v>
      </c>
      <c r="H950" s="38">
        <v>41.67</v>
      </c>
      <c r="I950" s="38">
        <v>26.85</v>
      </c>
      <c r="J950" s="38">
        <v>29.63</v>
      </c>
    </row>
    <row r="951" spans="2:10" x14ac:dyDescent="0.25">
      <c r="B951" s="37">
        <v>44779</v>
      </c>
      <c r="C951" s="38">
        <v>11.11</v>
      </c>
      <c r="D951" s="38">
        <v>19.440000000000001</v>
      </c>
      <c r="E951" s="38">
        <v>39.81</v>
      </c>
      <c r="F951" s="38">
        <v>13.89</v>
      </c>
      <c r="G951" s="38">
        <v>42.59</v>
      </c>
      <c r="H951" s="38">
        <v>41.67</v>
      </c>
      <c r="I951" s="38">
        <v>26.85</v>
      </c>
      <c r="J951" s="38">
        <v>29.63</v>
      </c>
    </row>
    <row r="952" spans="2:10" x14ac:dyDescent="0.25">
      <c r="B952" s="37">
        <v>44780</v>
      </c>
      <c r="C952" s="38">
        <v>11.11</v>
      </c>
      <c r="D952" s="38">
        <v>19.440000000000001</v>
      </c>
      <c r="E952" s="38">
        <v>39.81</v>
      </c>
      <c r="F952" s="38">
        <v>13.89</v>
      </c>
      <c r="G952" s="38">
        <v>42.59</v>
      </c>
      <c r="H952" s="38">
        <v>41.67</v>
      </c>
      <c r="I952" s="38">
        <v>26.85</v>
      </c>
      <c r="J952" s="38">
        <v>29.63</v>
      </c>
    </row>
    <row r="953" spans="2:10" x14ac:dyDescent="0.25">
      <c r="B953" s="37">
        <v>44781</v>
      </c>
      <c r="C953" s="38">
        <v>11.11</v>
      </c>
      <c r="D953" s="38">
        <v>19.440000000000001</v>
      </c>
      <c r="E953" s="38">
        <v>39.81</v>
      </c>
      <c r="F953" s="38">
        <v>13.89</v>
      </c>
      <c r="G953" s="38">
        <v>42.59</v>
      </c>
      <c r="H953" s="38">
        <v>41.67</v>
      </c>
      <c r="I953" s="38">
        <v>26.85</v>
      </c>
      <c r="J953" s="38">
        <v>29.63</v>
      </c>
    </row>
    <row r="954" spans="2:10" x14ac:dyDescent="0.25">
      <c r="B954" s="37">
        <v>44782</v>
      </c>
      <c r="C954" s="38">
        <v>11.11</v>
      </c>
      <c r="D954" s="38">
        <v>19.440000000000001</v>
      </c>
      <c r="E954" s="38">
        <v>39.81</v>
      </c>
      <c r="F954" s="38">
        <v>13.89</v>
      </c>
      <c r="G954" s="38">
        <v>42.59</v>
      </c>
      <c r="H954" s="38">
        <v>41.67</v>
      </c>
      <c r="I954" s="38">
        <v>26.85</v>
      </c>
      <c r="J954" s="38">
        <v>29.63</v>
      </c>
    </row>
    <row r="955" spans="2:10" x14ac:dyDescent="0.25">
      <c r="B955" s="37">
        <v>44783</v>
      </c>
      <c r="C955" s="38">
        <v>11.11</v>
      </c>
      <c r="D955" s="38">
        <v>19.440000000000001</v>
      </c>
      <c r="E955" s="38">
        <v>39.81</v>
      </c>
      <c r="F955" s="38">
        <v>13.89</v>
      </c>
      <c r="G955" s="38">
        <v>42.59</v>
      </c>
      <c r="H955" s="38">
        <v>41.67</v>
      </c>
      <c r="I955" s="38">
        <v>26.85</v>
      </c>
      <c r="J955" s="38">
        <v>29.63</v>
      </c>
    </row>
    <row r="956" spans="2:10" x14ac:dyDescent="0.25">
      <c r="B956" s="37">
        <v>44784</v>
      </c>
      <c r="C956" s="38">
        <v>11.11</v>
      </c>
      <c r="D956" s="38">
        <v>19.440000000000001</v>
      </c>
      <c r="E956" s="38">
        <v>39.81</v>
      </c>
      <c r="F956" s="38">
        <v>13.89</v>
      </c>
      <c r="G956" s="38">
        <v>42.59</v>
      </c>
      <c r="H956" s="38">
        <v>41.67</v>
      </c>
      <c r="I956" s="38">
        <v>26.85</v>
      </c>
      <c r="J956" s="38">
        <v>29.63</v>
      </c>
    </row>
    <row r="957" spans="2:10" x14ac:dyDescent="0.25">
      <c r="B957" s="37">
        <v>44785</v>
      </c>
      <c r="C957" s="38">
        <v>11.11</v>
      </c>
      <c r="D957" s="38">
        <v>19.440000000000001</v>
      </c>
      <c r="E957" s="38">
        <v>39.81</v>
      </c>
      <c r="F957" s="38">
        <v>13.89</v>
      </c>
      <c r="G957" s="38">
        <v>42.59</v>
      </c>
      <c r="H957" s="38">
        <v>41.67</v>
      </c>
      <c r="I957" s="38">
        <v>26.85</v>
      </c>
      <c r="J957" s="38">
        <v>29.63</v>
      </c>
    </row>
    <row r="958" spans="2:10" x14ac:dyDescent="0.25">
      <c r="B958" s="37">
        <v>44786</v>
      </c>
      <c r="C958" s="38">
        <v>11.11</v>
      </c>
      <c r="D958" s="38">
        <v>19.440000000000001</v>
      </c>
      <c r="E958" s="38">
        <v>39.81</v>
      </c>
      <c r="F958" s="38">
        <v>13.89</v>
      </c>
      <c r="G958" s="38">
        <v>42.59</v>
      </c>
      <c r="H958" s="38">
        <v>41.67</v>
      </c>
      <c r="I958" s="38">
        <v>26.85</v>
      </c>
      <c r="J958" s="38">
        <v>29.63</v>
      </c>
    </row>
    <row r="959" spans="2:10" x14ac:dyDescent="0.25">
      <c r="B959" s="37">
        <v>44787</v>
      </c>
      <c r="C959" s="38">
        <v>11.11</v>
      </c>
      <c r="D959" s="38">
        <v>19.440000000000001</v>
      </c>
      <c r="E959" s="38">
        <v>39.81</v>
      </c>
      <c r="F959" s="38">
        <v>13.89</v>
      </c>
      <c r="G959" s="38">
        <v>42.59</v>
      </c>
      <c r="H959" s="38">
        <v>41.67</v>
      </c>
      <c r="I959" s="38">
        <v>26.85</v>
      </c>
      <c r="J959" s="38">
        <v>29.63</v>
      </c>
    </row>
    <row r="960" spans="2:10" x14ac:dyDescent="0.25">
      <c r="B960" s="37">
        <v>44788</v>
      </c>
      <c r="C960" s="38">
        <v>11.11</v>
      </c>
      <c r="D960" s="38">
        <v>19.440000000000001</v>
      </c>
      <c r="E960" s="38">
        <v>39.81</v>
      </c>
      <c r="F960" s="38">
        <v>13.89</v>
      </c>
      <c r="G960" s="38">
        <v>42.59</v>
      </c>
      <c r="H960" s="38">
        <v>41.67</v>
      </c>
      <c r="I960" s="38">
        <v>26.85</v>
      </c>
      <c r="J960" s="38">
        <v>29.63</v>
      </c>
    </row>
    <row r="961" spans="2:10" x14ac:dyDescent="0.25">
      <c r="B961" s="37">
        <v>44789</v>
      </c>
      <c r="C961" s="38">
        <v>11.11</v>
      </c>
      <c r="D961" s="38">
        <v>19.440000000000001</v>
      </c>
      <c r="E961" s="38">
        <v>39.81</v>
      </c>
      <c r="F961" s="38">
        <v>13.89</v>
      </c>
      <c r="G961" s="38">
        <v>42.59</v>
      </c>
      <c r="H961" s="38">
        <v>41.67</v>
      </c>
      <c r="I961" s="38">
        <v>26.85</v>
      </c>
      <c r="J961" s="38">
        <v>29.63</v>
      </c>
    </row>
    <row r="962" spans="2:10" x14ac:dyDescent="0.25">
      <c r="B962" s="37">
        <v>44790</v>
      </c>
      <c r="C962" s="38">
        <v>11.11</v>
      </c>
      <c r="D962" s="38">
        <v>19.440000000000001</v>
      </c>
      <c r="E962" s="38">
        <v>39.81</v>
      </c>
      <c r="F962" s="38">
        <v>13.89</v>
      </c>
      <c r="G962" s="38">
        <v>34.26</v>
      </c>
      <c r="H962" s="38">
        <v>41.67</v>
      </c>
      <c r="I962" s="38">
        <v>26.85</v>
      </c>
      <c r="J962" s="38">
        <v>29.63</v>
      </c>
    </row>
    <row r="963" spans="2:10" x14ac:dyDescent="0.25">
      <c r="B963" s="37">
        <v>44791</v>
      </c>
      <c r="C963" s="38">
        <v>11.11</v>
      </c>
      <c r="D963" s="38">
        <v>19.440000000000001</v>
      </c>
      <c r="E963" s="38">
        <v>39.81</v>
      </c>
      <c r="F963" s="38">
        <v>13.89</v>
      </c>
      <c r="G963" s="38">
        <v>34.26</v>
      </c>
      <c r="H963" s="38">
        <v>41.67</v>
      </c>
      <c r="I963" s="38">
        <v>26.85</v>
      </c>
      <c r="J963" s="38">
        <v>29.63</v>
      </c>
    </row>
    <row r="964" spans="2:10" x14ac:dyDescent="0.25">
      <c r="B964" s="37">
        <v>44792</v>
      </c>
      <c r="C964" s="38">
        <v>11.11</v>
      </c>
      <c r="D964" s="38">
        <v>19.440000000000001</v>
      </c>
      <c r="E964" s="38">
        <v>39.81</v>
      </c>
      <c r="F964" s="38">
        <v>13.89</v>
      </c>
      <c r="G964" s="38">
        <v>34.26</v>
      </c>
      <c r="H964" s="38">
        <v>41.67</v>
      </c>
      <c r="I964" s="38">
        <v>26.85</v>
      </c>
      <c r="J964" s="38">
        <v>29.63</v>
      </c>
    </row>
    <row r="965" spans="2:10" x14ac:dyDescent="0.25">
      <c r="B965" s="37">
        <v>44793</v>
      </c>
      <c r="C965" s="38">
        <v>11.11</v>
      </c>
      <c r="D965" s="38">
        <v>19.440000000000001</v>
      </c>
      <c r="E965" s="38">
        <v>39.81</v>
      </c>
      <c r="F965" s="38">
        <v>13.89</v>
      </c>
      <c r="G965" s="38">
        <v>34.26</v>
      </c>
      <c r="H965" s="38">
        <v>41.67</v>
      </c>
      <c r="I965" s="38">
        <v>26.85</v>
      </c>
      <c r="J965" s="38">
        <v>29.63</v>
      </c>
    </row>
    <row r="966" spans="2:10" x14ac:dyDescent="0.25">
      <c r="B966" s="37">
        <v>44794</v>
      </c>
      <c r="C966" s="38">
        <v>11.11</v>
      </c>
      <c r="D966" s="38">
        <v>19.440000000000001</v>
      </c>
      <c r="E966" s="38">
        <v>39.81</v>
      </c>
      <c r="F966" s="38">
        <v>13.89</v>
      </c>
      <c r="G966" s="38">
        <v>34.26</v>
      </c>
      <c r="H966" s="38">
        <v>41.67</v>
      </c>
      <c r="I966" s="38">
        <v>26.85</v>
      </c>
      <c r="J966" s="38">
        <v>29.63</v>
      </c>
    </row>
    <row r="967" spans="2:10" x14ac:dyDescent="0.25">
      <c r="B967" s="37">
        <v>44795</v>
      </c>
      <c r="C967" s="38">
        <v>11.11</v>
      </c>
      <c r="D967" s="38">
        <v>19.440000000000001</v>
      </c>
      <c r="E967" s="38">
        <v>39.81</v>
      </c>
      <c r="F967" s="38">
        <v>13.89</v>
      </c>
      <c r="G967" s="38">
        <v>34.26</v>
      </c>
      <c r="H967" s="38">
        <v>41.67</v>
      </c>
      <c r="I967" s="38">
        <v>26.85</v>
      </c>
      <c r="J967" s="38">
        <v>29.63</v>
      </c>
    </row>
    <row r="968" spans="2:10" x14ac:dyDescent="0.25">
      <c r="B968" s="37">
        <v>44796</v>
      </c>
      <c r="C968" s="38">
        <v>11.11</v>
      </c>
      <c r="D968" s="38">
        <v>19.440000000000001</v>
      </c>
      <c r="E968" s="38">
        <v>39.81</v>
      </c>
      <c r="F968" s="38">
        <v>13.89</v>
      </c>
      <c r="G968" s="38">
        <v>34.26</v>
      </c>
      <c r="H968" s="38">
        <v>41.67</v>
      </c>
      <c r="I968" s="38">
        <v>26.85</v>
      </c>
      <c r="J968" s="38">
        <v>29.63</v>
      </c>
    </row>
    <row r="969" spans="2:10" x14ac:dyDescent="0.25">
      <c r="B969" s="37">
        <v>44797</v>
      </c>
      <c r="C969" s="38">
        <v>11.11</v>
      </c>
      <c r="D969" s="38">
        <v>19.440000000000001</v>
      </c>
      <c r="E969" s="38">
        <v>39.81</v>
      </c>
      <c r="F969" s="38">
        <v>13.89</v>
      </c>
      <c r="G969" s="38">
        <v>34.26</v>
      </c>
      <c r="H969" s="38">
        <v>41.67</v>
      </c>
      <c r="I969" s="38">
        <v>26.85</v>
      </c>
      <c r="J969" s="38">
        <v>29.63</v>
      </c>
    </row>
    <row r="970" spans="2:10" x14ac:dyDescent="0.25">
      <c r="B970" s="37">
        <v>44798</v>
      </c>
      <c r="C970" s="38">
        <v>11.11</v>
      </c>
      <c r="D970" s="38">
        <v>19.440000000000001</v>
      </c>
      <c r="E970" s="38">
        <v>39.81</v>
      </c>
      <c r="F970" s="38">
        <v>13.89</v>
      </c>
      <c r="G970" s="38">
        <v>34.26</v>
      </c>
      <c r="H970" s="38">
        <v>41.67</v>
      </c>
      <c r="I970" s="38">
        <v>26.85</v>
      </c>
      <c r="J970" s="38">
        <v>29.63</v>
      </c>
    </row>
    <row r="971" spans="2:10" x14ac:dyDescent="0.25">
      <c r="B971" s="37">
        <v>44799</v>
      </c>
      <c r="C971" s="38">
        <v>11.11</v>
      </c>
      <c r="D971" s="38">
        <v>19.440000000000001</v>
      </c>
      <c r="E971" s="38">
        <v>39.81</v>
      </c>
      <c r="F971" s="38">
        <v>13.89</v>
      </c>
      <c r="G971" s="38">
        <v>34.26</v>
      </c>
      <c r="H971" s="38">
        <v>41.67</v>
      </c>
      <c r="I971" s="38">
        <v>26.85</v>
      </c>
      <c r="J971" s="38">
        <v>29.63</v>
      </c>
    </row>
    <row r="972" spans="2:10" x14ac:dyDescent="0.25">
      <c r="B972" s="37">
        <v>44800</v>
      </c>
      <c r="C972" s="38">
        <v>11.11</v>
      </c>
      <c r="D972" s="38">
        <v>19.440000000000001</v>
      </c>
      <c r="E972" s="38">
        <v>39.81</v>
      </c>
      <c r="F972" s="38">
        <v>13.89</v>
      </c>
      <c r="G972" s="38">
        <v>34.26</v>
      </c>
      <c r="H972" s="38">
        <v>41.67</v>
      </c>
      <c r="I972" s="38">
        <v>26.85</v>
      </c>
      <c r="J972" s="38">
        <v>29.63</v>
      </c>
    </row>
    <row r="973" spans="2:10" x14ac:dyDescent="0.25">
      <c r="B973" s="37">
        <v>44801</v>
      </c>
      <c r="C973" s="38">
        <v>11.11</v>
      </c>
      <c r="D973" s="38">
        <v>19.440000000000001</v>
      </c>
      <c r="E973" s="38">
        <v>39.81</v>
      </c>
      <c r="F973" s="38">
        <v>13.89</v>
      </c>
      <c r="G973" s="38">
        <v>34.26</v>
      </c>
      <c r="H973" s="38">
        <v>41.67</v>
      </c>
      <c r="I973" s="38">
        <v>26.85</v>
      </c>
      <c r="J973" s="38">
        <v>29.63</v>
      </c>
    </row>
    <row r="974" spans="2:10" x14ac:dyDescent="0.25">
      <c r="B974" s="37">
        <v>44802</v>
      </c>
      <c r="C974" s="38">
        <v>11.11</v>
      </c>
      <c r="D974" s="38">
        <v>19.440000000000001</v>
      </c>
      <c r="E974" s="38">
        <v>39.81</v>
      </c>
      <c r="F974" s="38">
        <v>13.89</v>
      </c>
      <c r="G974" s="38">
        <v>34.26</v>
      </c>
      <c r="H974" s="38">
        <v>28.7</v>
      </c>
      <c r="I974" s="38">
        <v>26.85</v>
      </c>
      <c r="J974" s="38">
        <v>29.63</v>
      </c>
    </row>
    <row r="975" spans="2:10" x14ac:dyDescent="0.25">
      <c r="B975" s="37">
        <v>44803</v>
      </c>
      <c r="C975" s="38">
        <v>11.11</v>
      </c>
      <c r="D975" s="38">
        <v>19.440000000000001</v>
      </c>
      <c r="E975" s="38">
        <v>39.81</v>
      </c>
      <c r="F975" s="38">
        <v>13.89</v>
      </c>
      <c r="G975" s="38">
        <v>34.26</v>
      </c>
      <c r="H975" s="38">
        <v>28.7</v>
      </c>
      <c r="I975" s="38">
        <v>26.85</v>
      </c>
      <c r="J975" s="38">
        <v>29.63</v>
      </c>
    </row>
    <row r="976" spans="2:10" x14ac:dyDescent="0.25">
      <c r="B976" s="37">
        <v>44804</v>
      </c>
      <c r="C976" s="38">
        <v>11.11</v>
      </c>
      <c r="D976" s="38">
        <v>19.440000000000001</v>
      </c>
      <c r="E976" s="38">
        <v>39.81</v>
      </c>
      <c r="F976" s="38">
        <v>13.89</v>
      </c>
      <c r="G976" s="38">
        <v>34.26</v>
      </c>
      <c r="H976" s="38">
        <v>28.7</v>
      </c>
      <c r="I976" s="38">
        <v>26.85</v>
      </c>
      <c r="J976" s="38">
        <v>29.63</v>
      </c>
    </row>
    <row r="977" spans="2:10" x14ac:dyDescent="0.25">
      <c r="B977" s="37">
        <v>44805</v>
      </c>
      <c r="C977" s="38">
        <v>11.11</v>
      </c>
      <c r="D977" s="38">
        <v>19.440000000000001</v>
      </c>
      <c r="E977" s="38">
        <v>39.81</v>
      </c>
      <c r="F977" s="38">
        <v>13.89</v>
      </c>
      <c r="G977" s="38">
        <v>34.26</v>
      </c>
      <c r="H977" s="38">
        <v>28.7</v>
      </c>
      <c r="I977" s="38">
        <v>26.85</v>
      </c>
      <c r="J977" s="38">
        <v>29.63</v>
      </c>
    </row>
    <row r="978" spans="2:10" x14ac:dyDescent="0.25">
      <c r="B978" s="37">
        <v>44806</v>
      </c>
      <c r="C978" s="38">
        <v>11.11</v>
      </c>
      <c r="D978" s="38">
        <v>19.440000000000001</v>
      </c>
      <c r="E978" s="38">
        <v>39.81</v>
      </c>
      <c r="F978" s="38">
        <v>13.89</v>
      </c>
      <c r="G978" s="38">
        <v>34.26</v>
      </c>
      <c r="H978" s="38">
        <v>28.7</v>
      </c>
      <c r="I978" s="38">
        <v>26.85</v>
      </c>
      <c r="J978" s="38">
        <v>29.63</v>
      </c>
    </row>
    <row r="979" spans="2:10" x14ac:dyDescent="0.25">
      <c r="B979" s="37">
        <v>44807</v>
      </c>
      <c r="C979" s="38">
        <v>11.11</v>
      </c>
      <c r="D979" s="38">
        <v>19.440000000000001</v>
      </c>
      <c r="E979" s="38">
        <v>39.81</v>
      </c>
      <c r="F979" s="38">
        <v>13.89</v>
      </c>
      <c r="G979" s="38">
        <v>34.26</v>
      </c>
      <c r="H979" s="38">
        <v>28.7</v>
      </c>
      <c r="I979" s="38">
        <v>26.85</v>
      </c>
      <c r="J979" s="38">
        <v>29.63</v>
      </c>
    </row>
    <row r="980" spans="2:10" x14ac:dyDescent="0.25">
      <c r="B980" s="37">
        <v>44808</v>
      </c>
      <c r="C980" s="38">
        <v>11.11</v>
      </c>
      <c r="D980" s="38">
        <v>19.440000000000001</v>
      </c>
      <c r="E980" s="38">
        <v>39.81</v>
      </c>
      <c r="F980" s="38">
        <v>13.89</v>
      </c>
      <c r="G980" s="38">
        <v>34.26</v>
      </c>
      <c r="H980" s="38">
        <v>28.7</v>
      </c>
      <c r="I980" s="38">
        <v>26.85</v>
      </c>
      <c r="J980" s="38">
        <v>29.63</v>
      </c>
    </row>
    <row r="981" spans="2:10" x14ac:dyDescent="0.25">
      <c r="B981" s="37">
        <v>44809</v>
      </c>
      <c r="C981" s="38">
        <v>11.11</v>
      </c>
      <c r="D981" s="38">
        <v>19.440000000000001</v>
      </c>
      <c r="E981" s="38">
        <v>39.81</v>
      </c>
      <c r="F981" s="38">
        <v>13.89</v>
      </c>
      <c r="G981" s="38">
        <v>34.26</v>
      </c>
      <c r="H981" s="38">
        <v>28.7</v>
      </c>
      <c r="I981" s="38">
        <v>26.85</v>
      </c>
      <c r="J981" s="38">
        <v>29.63</v>
      </c>
    </row>
    <row r="982" spans="2:10" x14ac:dyDescent="0.25">
      <c r="B982" s="37">
        <v>44810</v>
      </c>
      <c r="C982" s="38">
        <v>11.11</v>
      </c>
      <c r="D982" s="38">
        <v>19.440000000000001</v>
      </c>
      <c r="E982" s="38">
        <v>39.81</v>
      </c>
      <c r="F982" s="38">
        <v>13.89</v>
      </c>
      <c r="G982" s="38">
        <v>34.26</v>
      </c>
      <c r="H982" s="38">
        <v>28.7</v>
      </c>
      <c r="I982" s="38">
        <v>26.85</v>
      </c>
      <c r="J982" s="38">
        <v>29.63</v>
      </c>
    </row>
    <row r="983" spans="2:10" x14ac:dyDescent="0.25">
      <c r="B983" s="37">
        <v>44811</v>
      </c>
      <c r="C983" s="38">
        <v>11.11</v>
      </c>
      <c r="D983" s="38">
        <v>19.440000000000001</v>
      </c>
      <c r="E983" s="38">
        <v>37.04</v>
      </c>
      <c r="F983" s="38">
        <v>13.89</v>
      </c>
      <c r="G983" s="38">
        <v>34.26</v>
      </c>
      <c r="H983" s="38">
        <v>28.7</v>
      </c>
      <c r="I983" s="38">
        <v>26.85</v>
      </c>
      <c r="J983" s="38">
        <v>29.63</v>
      </c>
    </row>
    <row r="984" spans="2:10" x14ac:dyDescent="0.25">
      <c r="B984" s="37">
        <v>44812</v>
      </c>
      <c r="C984" s="38">
        <v>11.11</v>
      </c>
      <c r="D984" s="38">
        <v>19.440000000000001</v>
      </c>
      <c r="E984" s="38">
        <v>37.04</v>
      </c>
      <c r="F984" s="38">
        <v>13.89</v>
      </c>
      <c r="G984" s="38">
        <v>34.26</v>
      </c>
      <c r="H984" s="38">
        <v>28.7</v>
      </c>
      <c r="I984" s="38">
        <v>26.85</v>
      </c>
      <c r="J984" s="38">
        <v>29.63</v>
      </c>
    </row>
    <row r="985" spans="2:10" x14ac:dyDescent="0.25">
      <c r="B985" s="37">
        <v>44813</v>
      </c>
      <c r="C985" s="38">
        <v>11.11</v>
      </c>
      <c r="D985" s="38">
        <v>19.440000000000001</v>
      </c>
      <c r="E985" s="38">
        <v>37.04</v>
      </c>
      <c r="F985" s="38">
        <v>13.89</v>
      </c>
      <c r="G985" s="38">
        <v>34.26</v>
      </c>
      <c r="H985" s="38">
        <v>28.7</v>
      </c>
      <c r="I985" s="38">
        <v>26.85</v>
      </c>
      <c r="J985" s="38">
        <v>29.63</v>
      </c>
    </row>
    <row r="986" spans="2:10" x14ac:dyDescent="0.25">
      <c r="B986" s="37">
        <v>44814</v>
      </c>
      <c r="C986" s="38">
        <v>11.11</v>
      </c>
      <c r="D986" s="38">
        <v>19.440000000000001</v>
      </c>
      <c r="E986" s="38">
        <v>37.04</v>
      </c>
      <c r="F986" s="38">
        <v>13.89</v>
      </c>
      <c r="G986" s="38">
        <v>34.26</v>
      </c>
      <c r="H986" s="38">
        <v>28.7</v>
      </c>
      <c r="I986" s="38">
        <v>26.85</v>
      </c>
      <c r="J986" s="38">
        <v>29.63</v>
      </c>
    </row>
    <row r="987" spans="2:10" x14ac:dyDescent="0.25">
      <c r="B987" s="37">
        <v>44815</v>
      </c>
      <c r="C987" s="38">
        <v>11.11</v>
      </c>
      <c r="D987" s="38">
        <v>19.440000000000001</v>
      </c>
      <c r="E987" s="38">
        <v>37.04</v>
      </c>
      <c r="F987" s="38">
        <v>13.89</v>
      </c>
      <c r="G987" s="38">
        <v>34.26</v>
      </c>
      <c r="H987" s="38">
        <v>28.7</v>
      </c>
      <c r="I987" s="38">
        <v>26.85</v>
      </c>
      <c r="J987" s="38">
        <v>29.63</v>
      </c>
    </row>
    <row r="988" spans="2:10" x14ac:dyDescent="0.25">
      <c r="B988" s="37">
        <v>44816</v>
      </c>
      <c r="C988" s="38">
        <v>11.11</v>
      </c>
      <c r="D988" s="38">
        <v>11.11</v>
      </c>
      <c r="E988" s="38">
        <v>37.04</v>
      </c>
      <c r="F988" s="38">
        <v>13.89</v>
      </c>
      <c r="G988" s="38">
        <v>34.26</v>
      </c>
      <c r="H988" s="38">
        <v>28.7</v>
      </c>
      <c r="I988" s="38">
        <v>24.07</v>
      </c>
      <c r="J988" s="38">
        <v>29.63</v>
      </c>
    </row>
    <row r="989" spans="2:10" x14ac:dyDescent="0.25">
      <c r="B989" s="37">
        <v>44817</v>
      </c>
      <c r="C989" s="38">
        <v>11.11</v>
      </c>
      <c r="D989" s="38">
        <v>11.11</v>
      </c>
      <c r="E989" s="38">
        <v>37.04</v>
      </c>
      <c r="F989" s="38">
        <v>13.89</v>
      </c>
      <c r="G989" s="38">
        <v>34.26</v>
      </c>
      <c r="H989" s="38">
        <v>28.7</v>
      </c>
      <c r="I989" s="38">
        <v>24.07</v>
      </c>
      <c r="J989" s="38">
        <v>29.63</v>
      </c>
    </row>
    <row r="990" spans="2:10" x14ac:dyDescent="0.25">
      <c r="B990" s="37">
        <v>44818</v>
      </c>
      <c r="C990" s="38">
        <v>11.11</v>
      </c>
      <c r="D990" s="38">
        <v>11.11</v>
      </c>
      <c r="E990" s="38">
        <v>37.04</v>
      </c>
      <c r="F990" s="38">
        <v>13.89</v>
      </c>
      <c r="G990" s="38">
        <v>34.26</v>
      </c>
      <c r="H990" s="38">
        <v>28.7</v>
      </c>
      <c r="I990" s="38">
        <v>24.07</v>
      </c>
      <c r="J990" s="38">
        <v>29.63</v>
      </c>
    </row>
    <row r="991" spans="2:10" x14ac:dyDescent="0.25">
      <c r="B991" s="37">
        <v>44819</v>
      </c>
      <c r="C991" s="38">
        <v>11.11</v>
      </c>
      <c r="D991" s="38">
        <v>11.11</v>
      </c>
      <c r="E991" s="38">
        <v>37.04</v>
      </c>
      <c r="F991" s="38">
        <v>13.89</v>
      </c>
      <c r="G991" s="38">
        <v>34.26</v>
      </c>
      <c r="H991" s="38">
        <v>28.7</v>
      </c>
      <c r="I991" s="38">
        <v>24.07</v>
      </c>
      <c r="J991" s="38">
        <v>29.63</v>
      </c>
    </row>
    <row r="992" spans="2:10" x14ac:dyDescent="0.25">
      <c r="B992" s="37">
        <v>44820</v>
      </c>
      <c r="C992" s="38">
        <v>11.11</v>
      </c>
      <c r="D992" s="38">
        <v>11.11</v>
      </c>
      <c r="E992" s="38">
        <v>37.04</v>
      </c>
      <c r="F992" s="38">
        <v>13.89</v>
      </c>
      <c r="G992" s="38">
        <v>34.26</v>
      </c>
      <c r="H992" s="38">
        <v>28.7</v>
      </c>
      <c r="I992" s="38">
        <v>24.07</v>
      </c>
      <c r="J992" s="38">
        <v>29.63</v>
      </c>
    </row>
    <row r="993" spans="2:10" x14ac:dyDescent="0.25">
      <c r="B993" s="37">
        <v>44821</v>
      </c>
      <c r="C993" s="38">
        <v>11.11</v>
      </c>
      <c r="D993" s="38">
        <v>11.11</v>
      </c>
      <c r="E993" s="38">
        <v>37.04</v>
      </c>
      <c r="F993" s="38">
        <v>13.89</v>
      </c>
      <c r="G993" s="38">
        <v>34.26</v>
      </c>
      <c r="H993" s="38">
        <v>28.7</v>
      </c>
      <c r="I993" s="38">
        <v>24.07</v>
      </c>
      <c r="J993" s="38">
        <v>29.63</v>
      </c>
    </row>
    <row r="994" spans="2:10" x14ac:dyDescent="0.25">
      <c r="B994" s="37">
        <v>44822</v>
      </c>
      <c r="C994" s="38">
        <v>11.11</v>
      </c>
      <c r="D994" s="38">
        <v>11.11</v>
      </c>
      <c r="E994" s="38">
        <v>37.04</v>
      </c>
      <c r="F994" s="38">
        <v>13.89</v>
      </c>
      <c r="G994" s="38">
        <v>34.26</v>
      </c>
      <c r="H994" s="38">
        <v>28.7</v>
      </c>
      <c r="I994" s="38">
        <v>24.07</v>
      </c>
      <c r="J994" s="38">
        <v>29.63</v>
      </c>
    </row>
    <row r="995" spans="2:10" x14ac:dyDescent="0.25">
      <c r="B995" s="37">
        <v>44823</v>
      </c>
      <c r="C995" s="38">
        <v>11.11</v>
      </c>
      <c r="D995" s="38">
        <v>11.11</v>
      </c>
      <c r="E995" s="38">
        <v>37.04</v>
      </c>
      <c r="F995" s="38">
        <v>13.89</v>
      </c>
      <c r="G995" s="38">
        <v>34.26</v>
      </c>
      <c r="H995" s="38">
        <v>28.7</v>
      </c>
      <c r="I995" s="38">
        <v>24.07</v>
      </c>
      <c r="J995" s="38">
        <v>29.63</v>
      </c>
    </row>
    <row r="996" spans="2:10" x14ac:dyDescent="0.25">
      <c r="B996" s="37">
        <v>44824</v>
      </c>
      <c r="C996" s="38">
        <v>11.11</v>
      </c>
      <c r="D996" s="38">
        <v>11.11</v>
      </c>
      <c r="E996" s="38">
        <v>37.04</v>
      </c>
      <c r="F996" s="38">
        <v>13.89</v>
      </c>
      <c r="G996" s="38">
        <v>34.26</v>
      </c>
      <c r="H996" s="38">
        <v>28.7</v>
      </c>
      <c r="I996" s="38">
        <v>24.07</v>
      </c>
      <c r="J996" s="38">
        <v>29.63</v>
      </c>
    </row>
    <row r="997" spans="2:10" x14ac:dyDescent="0.25">
      <c r="B997" s="37">
        <v>44825</v>
      </c>
      <c r="C997" s="38">
        <v>11.11</v>
      </c>
      <c r="D997" s="38">
        <v>11.11</v>
      </c>
      <c r="E997" s="38">
        <v>37.04</v>
      </c>
      <c r="F997" s="38">
        <v>13.89</v>
      </c>
      <c r="G997" s="38">
        <v>34.26</v>
      </c>
      <c r="H997" s="38">
        <v>28.7</v>
      </c>
      <c r="I997" s="38">
        <v>24.07</v>
      </c>
      <c r="J997" s="38">
        <v>29.63</v>
      </c>
    </row>
    <row r="998" spans="2:10" x14ac:dyDescent="0.25">
      <c r="B998" s="37">
        <v>44826</v>
      </c>
      <c r="C998" s="38">
        <v>11.11</v>
      </c>
      <c r="D998" s="38">
        <v>11.11</v>
      </c>
      <c r="E998" s="38">
        <v>37.04</v>
      </c>
      <c r="F998" s="38">
        <v>13.89</v>
      </c>
      <c r="G998" s="38">
        <v>34.26</v>
      </c>
      <c r="H998" s="38">
        <v>28.7</v>
      </c>
      <c r="I998" s="38">
        <v>24.07</v>
      </c>
      <c r="J998" s="38">
        <v>29.63</v>
      </c>
    </row>
    <row r="999" spans="2:10" x14ac:dyDescent="0.25">
      <c r="B999" s="37">
        <v>44827</v>
      </c>
      <c r="C999" s="38">
        <v>11.11</v>
      </c>
      <c r="D999" s="38">
        <v>11.11</v>
      </c>
      <c r="E999" s="38">
        <v>37.04</v>
      </c>
      <c r="F999" s="38">
        <v>13.89</v>
      </c>
      <c r="G999" s="38">
        <v>34.26</v>
      </c>
      <c r="H999" s="38">
        <v>28.7</v>
      </c>
      <c r="I999" s="38">
        <v>24.07</v>
      </c>
      <c r="J999" s="38">
        <v>29.63</v>
      </c>
    </row>
    <row r="1000" spans="2:10" x14ac:dyDescent="0.25">
      <c r="B1000" s="37">
        <v>44828</v>
      </c>
      <c r="C1000" s="38">
        <v>11.11</v>
      </c>
      <c r="D1000" s="38">
        <v>11.11</v>
      </c>
      <c r="E1000" s="38">
        <v>37.04</v>
      </c>
      <c r="F1000" s="38">
        <v>13.89</v>
      </c>
      <c r="G1000" s="38">
        <v>34.26</v>
      </c>
      <c r="H1000" s="38">
        <v>28.7</v>
      </c>
      <c r="I1000" s="38">
        <v>24.07</v>
      </c>
      <c r="J1000" s="38">
        <v>29.63</v>
      </c>
    </row>
    <row r="1001" spans="2:10" x14ac:dyDescent="0.25">
      <c r="B1001" s="37">
        <v>44829</v>
      </c>
      <c r="C1001" s="38">
        <v>11.11</v>
      </c>
      <c r="D1001" s="38">
        <v>11.11</v>
      </c>
      <c r="E1001" s="38">
        <v>37.04</v>
      </c>
      <c r="F1001" s="38">
        <v>13.89</v>
      </c>
      <c r="G1001" s="38">
        <v>34.26</v>
      </c>
      <c r="H1001" s="38">
        <v>28.7</v>
      </c>
      <c r="I1001" s="38">
        <v>24.07</v>
      </c>
      <c r="J1001" s="38">
        <v>29.63</v>
      </c>
    </row>
    <row r="1002" spans="2:10" x14ac:dyDescent="0.25">
      <c r="B1002" s="37">
        <v>44830</v>
      </c>
      <c r="C1002" s="38">
        <v>11.11</v>
      </c>
      <c r="D1002" s="38">
        <v>11.11</v>
      </c>
      <c r="E1002" s="38">
        <v>31.48</v>
      </c>
      <c r="F1002" s="38">
        <v>13.89</v>
      </c>
      <c r="G1002" s="38">
        <v>34.26</v>
      </c>
      <c r="H1002" s="38">
        <v>28.7</v>
      </c>
      <c r="I1002" s="38">
        <v>24.07</v>
      </c>
      <c r="J1002" s="38">
        <v>29.63</v>
      </c>
    </row>
    <row r="1003" spans="2:10" x14ac:dyDescent="0.25">
      <c r="B1003" s="37">
        <v>44831</v>
      </c>
      <c r="C1003" s="38">
        <v>11.11</v>
      </c>
      <c r="D1003" s="38">
        <v>11.11</v>
      </c>
      <c r="E1003" s="38">
        <v>31.48</v>
      </c>
      <c r="F1003" s="38">
        <v>13.89</v>
      </c>
      <c r="G1003" s="38">
        <v>34.26</v>
      </c>
      <c r="H1003" s="38">
        <v>28.7</v>
      </c>
      <c r="I1003" s="38">
        <v>24.07</v>
      </c>
      <c r="J1003" s="38">
        <v>29.63</v>
      </c>
    </row>
    <row r="1004" spans="2:10" x14ac:dyDescent="0.25">
      <c r="B1004" s="37">
        <v>44832</v>
      </c>
      <c r="C1004" s="38">
        <v>11.11</v>
      </c>
      <c r="D1004" s="38">
        <v>11.11</v>
      </c>
      <c r="E1004" s="38">
        <v>31.48</v>
      </c>
      <c r="F1004" s="38">
        <v>13.89</v>
      </c>
      <c r="G1004" s="38">
        <v>34.26</v>
      </c>
      <c r="H1004" s="38">
        <v>28.7</v>
      </c>
      <c r="I1004" s="38">
        <v>24.07</v>
      </c>
      <c r="J1004" s="38">
        <v>29.63</v>
      </c>
    </row>
    <row r="1005" spans="2:10" x14ac:dyDescent="0.25">
      <c r="B1005" s="37">
        <v>44833</v>
      </c>
      <c r="C1005" s="38">
        <v>11.11</v>
      </c>
      <c r="D1005" s="38">
        <v>11.11</v>
      </c>
      <c r="E1005" s="38">
        <v>31.48</v>
      </c>
      <c r="F1005" s="38">
        <v>13.89</v>
      </c>
      <c r="G1005" s="38">
        <v>34.26</v>
      </c>
      <c r="H1005" s="38">
        <v>28.7</v>
      </c>
      <c r="I1005" s="38">
        <v>24.07</v>
      </c>
      <c r="J1005" s="38">
        <v>29.63</v>
      </c>
    </row>
    <row r="1006" spans="2:10" x14ac:dyDescent="0.25">
      <c r="B1006" s="37">
        <v>44834</v>
      </c>
      <c r="C1006" s="38">
        <v>11.11</v>
      </c>
      <c r="D1006" s="38">
        <v>11.11</v>
      </c>
      <c r="E1006" s="38">
        <v>31.48</v>
      </c>
      <c r="F1006" s="38">
        <v>13.89</v>
      </c>
      <c r="G1006" s="38">
        <v>34.26</v>
      </c>
      <c r="H1006" s="38">
        <v>28.7</v>
      </c>
      <c r="I1006" s="38">
        <v>24.07</v>
      </c>
      <c r="J1006" s="38">
        <v>29.63</v>
      </c>
    </row>
    <row r="1007" spans="2:10" x14ac:dyDescent="0.25">
      <c r="B1007" s="37">
        <v>44835</v>
      </c>
      <c r="C1007" s="38">
        <v>11.11</v>
      </c>
      <c r="D1007" s="38">
        <v>11.11</v>
      </c>
      <c r="E1007" s="38">
        <v>31.48</v>
      </c>
      <c r="F1007" s="38">
        <v>11.11</v>
      </c>
      <c r="G1007" s="38">
        <v>34.26</v>
      </c>
      <c r="H1007" s="38">
        <v>28.7</v>
      </c>
      <c r="I1007" s="38">
        <v>24.07</v>
      </c>
      <c r="J1007" s="38">
        <v>29.63</v>
      </c>
    </row>
    <row r="1008" spans="2:10" x14ac:dyDescent="0.25">
      <c r="B1008" s="37">
        <v>44836</v>
      </c>
      <c r="C1008" s="38">
        <v>11.11</v>
      </c>
      <c r="D1008" s="38">
        <v>11.11</v>
      </c>
      <c r="E1008" s="38">
        <v>31.48</v>
      </c>
      <c r="F1008" s="38">
        <v>11.11</v>
      </c>
      <c r="G1008" s="38">
        <v>34.26</v>
      </c>
      <c r="H1008" s="38">
        <v>28.7</v>
      </c>
      <c r="I1008" s="38">
        <v>24.07</v>
      </c>
      <c r="J1008" s="38">
        <v>5.56</v>
      </c>
    </row>
    <row r="1009" spans="2:10" x14ac:dyDescent="0.25">
      <c r="B1009" s="37">
        <v>44837</v>
      </c>
      <c r="C1009" s="38">
        <v>11.11</v>
      </c>
      <c r="D1009" s="38">
        <v>11.11</v>
      </c>
      <c r="E1009" s="38">
        <v>31.48</v>
      </c>
      <c r="F1009" s="38">
        <v>11.11</v>
      </c>
      <c r="G1009" s="38">
        <v>34.26</v>
      </c>
      <c r="H1009" s="38">
        <v>28.7</v>
      </c>
      <c r="I1009" s="38">
        <v>24.07</v>
      </c>
      <c r="J1009" s="38">
        <v>5.56</v>
      </c>
    </row>
    <row r="1010" spans="2:10" x14ac:dyDescent="0.25">
      <c r="B1010" s="37">
        <v>44838</v>
      </c>
      <c r="C1010" s="38">
        <v>11.11</v>
      </c>
      <c r="D1010" s="38">
        <v>11.11</v>
      </c>
      <c r="E1010" s="38">
        <v>31.48</v>
      </c>
      <c r="F1010" s="38">
        <v>11.11</v>
      </c>
      <c r="G1010" s="38">
        <v>34.26</v>
      </c>
      <c r="H1010" s="38">
        <v>28.7</v>
      </c>
      <c r="I1010" s="38">
        <v>24.07</v>
      </c>
      <c r="J1010" s="38">
        <v>5.56</v>
      </c>
    </row>
    <row r="1011" spans="2:10" x14ac:dyDescent="0.25">
      <c r="B1011" s="37">
        <v>44839</v>
      </c>
      <c r="C1011" s="38">
        <v>11.11</v>
      </c>
      <c r="D1011" s="38">
        <v>11.11</v>
      </c>
      <c r="E1011" s="38">
        <v>31.48</v>
      </c>
      <c r="F1011" s="38">
        <v>11.11</v>
      </c>
      <c r="G1011" s="38">
        <v>34.26</v>
      </c>
      <c r="H1011" s="38">
        <v>28.7</v>
      </c>
      <c r="I1011" s="38">
        <v>24.07</v>
      </c>
      <c r="J1011" s="38">
        <v>5.56</v>
      </c>
    </row>
    <row r="1012" spans="2:10" x14ac:dyDescent="0.25">
      <c r="B1012" s="37">
        <v>44840</v>
      </c>
      <c r="C1012" s="38">
        <v>11.11</v>
      </c>
      <c r="D1012" s="38">
        <v>11.11</v>
      </c>
      <c r="E1012" s="38">
        <v>31.48</v>
      </c>
      <c r="F1012" s="38">
        <v>11.11</v>
      </c>
      <c r="G1012" s="38">
        <v>34.26</v>
      </c>
      <c r="H1012" s="38">
        <v>28.7</v>
      </c>
      <c r="I1012" s="38">
        <v>24.07</v>
      </c>
      <c r="J1012" s="38">
        <v>5.56</v>
      </c>
    </row>
    <row r="1013" spans="2:10" x14ac:dyDescent="0.25">
      <c r="B1013" s="37">
        <v>44841</v>
      </c>
      <c r="C1013" s="38">
        <v>11.11</v>
      </c>
      <c r="D1013" s="38">
        <v>11.11</v>
      </c>
      <c r="E1013" s="38">
        <v>31.48</v>
      </c>
      <c r="F1013" s="38">
        <v>11.11</v>
      </c>
      <c r="G1013" s="38">
        <v>34.26</v>
      </c>
      <c r="H1013" s="38">
        <v>28.7</v>
      </c>
      <c r="I1013" s="38">
        <v>24.07</v>
      </c>
      <c r="J1013" s="38">
        <v>5.56</v>
      </c>
    </row>
    <row r="1014" spans="2:10" x14ac:dyDescent="0.25">
      <c r="B1014" s="37">
        <v>44842</v>
      </c>
      <c r="C1014" s="38">
        <v>11.11</v>
      </c>
      <c r="D1014" s="38">
        <v>11.11</v>
      </c>
      <c r="E1014" s="38">
        <v>31.48</v>
      </c>
      <c r="F1014" s="38">
        <v>11.11</v>
      </c>
      <c r="G1014" s="38">
        <v>34.26</v>
      </c>
      <c r="H1014" s="38">
        <v>28.7</v>
      </c>
      <c r="I1014" s="38">
        <v>24.07</v>
      </c>
      <c r="J1014" s="38">
        <v>5.56</v>
      </c>
    </row>
    <row r="1015" spans="2:10" x14ac:dyDescent="0.25">
      <c r="B1015" s="37">
        <v>44843</v>
      </c>
      <c r="C1015" s="38">
        <v>11.11</v>
      </c>
      <c r="D1015" s="38">
        <v>11.11</v>
      </c>
      <c r="E1015" s="38">
        <v>31.48</v>
      </c>
      <c r="F1015" s="38">
        <v>11.11</v>
      </c>
      <c r="G1015" s="38">
        <v>34.26</v>
      </c>
      <c r="H1015" s="38">
        <v>28.7</v>
      </c>
      <c r="I1015" s="38">
        <v>24.07</v>
      </c>
      <c r="J1015" s="38">
        <v>5.56</v>
      </c>
    </row>
    <row r="1016" spans="2:10" x14ac:dyDescent="0.25">
      <c r="B1016" s="37">
        <v>44844</v>
      </c>
      <c r="C1016" s="38">
        <v>11.11</v>
      </c>
      <c r="D1016" s="38">
        <v>11.11</v>
      </c>
      <c r="E1016" s="38">
        <v>31.48</v>
      </c>
      <c r="F1016" s="38">
        <v>11.11</v>
      </c>
      <c r="G1016" s="38">
        <v>34.26</v>
      </c>
      <c r="H1016" s="38">
        <v>17.59</v>
      </c>
      <c r="I1016" s="38">
        <v>24.07</v>
      </c>
      <c r="J1016" s="38">
        <v>5.56</v>
      </c>
    </row>
    <row r="1017" spans="2:10" x14ac:dyDescent="0.25">
      <c r="B1017" s="37">
        <v>44845</v>
      </c>
      <c r="C1017" s="38">
        <v>11.11</v>
      </c>
      <c r="D1017" s="38">
        <v>11.11</v>
      </c>
      <c r="E1017" s="38">
        <v>31.48</v>
      </c>
      <c r="F1017" s="38">
        <v>11.11</v>
      </c>
      <c r="G1017" s="38">
        <v>34.26</v>
      </c>
      <c r="H1017" s="38">
        <v>17.59</v>
      </c>
      <c r="I1017" s="38">
        <v>24.07</v>
      </c>
      <c r="J1017" s="38">
        <v>5.56</v>
      </c>
    </row>
    <row r="1018" spans="2:10" x14ac:dyDescent="0.25">
      <c r="B1018" s="37">
        <v>44846</v>
      </c>
      <c r="C1018" s="38">
        <v>11.11</v>
      </c>
      <c r="D1018" s="38">
        <v>11.11</v>
      </c>
      <c r="E1018" s="38">
        <v>31.48</v>
      </c>
      <c r="F1018" s="38">
        <v>11.11</v>
      </c>
      <c r="G1018" s="38">
        <v>34.26</v>
      </c>
      <c r="H1018" s="38">
        <v>17.59</v>
      </c>
      <c r="I1018" s="38">
        <v>24.07</v>
      </c>
      <c r="J1018" s="38">
        <v>5.56</v>
      </c>
    </row>
    <row r="1019" spans="2:10" x14ac:dyDescent="0.25">
      <c r="B1019" s="37">
        <v>44847</v>
      </c>
      <c r="C1019" s="38">
        <v>11.11</v>
      </c>
      <c r="D1019" s="38">
        <v>11.11</v>
      </c>
      <c r="E1019" s="38">
        <v>31.48</v>
      </c>
      <c r="F1019" s="38">
        <v>11.11</v>
      </c>
      <c r="G1019" s="38">
        <v>34.26</v>
      </c>
      <c r="H1019" s="38">
        <v>17.59</v>
      </c>
      <c r="I1019" s="38">
        <v>21.3</v>
      </c>
      <c r="J1019" s="38">
        <v>5.56</v>
      </c>
    </row>
    <row r="1020" spans="2:10" x14ac:dyDescent="0.25">
      <c r="B1020" s="37">
        <v>44848</v>
      </c>
      <c r="C1020" s="38">
        <v>11.11</v>
      </c>
      <c r="D1020" s="38">
        <v>11.11</v>
      </c>
      <c r="E1020" s="38">
        <v>31.48</v>
      </c>
      <c r="F1020" s="38">
        <v>11.11</v>
      </c>
      <c r="G1020" s="38">
        <v>34.26</v>
      </c>
      <c r="H1020" s="38">
        <v>17.59</v>
      </c>
      <c r="I1020" s="38">
        <v>21.3</v>
      </c>
      <c r="J1020" s="38">
        <v>5.56</v>
      </c>
    </row>
    <row r="1021" spans="2:10" x14ac:dyDescent="0.25">
      <c r="B1021" s="37">
        <v>44849</v>
      </c>
      <c r="C1021" s="38">
        <v>11.11</v>
      </c>
      <c r="D1021" s="38">
        <v>11.11</v>
      </c>
      <c r="E1021" s="38">
        <v>31.48</v>
      </c>
      <c r="F1021" s="38">
        <v>11.11</v>
      </c>
      <c r="G1021" s="38">
        <v>34.26</v>
      </c>
      <c r="H1021" s="38">
        <v>17.59</v>
      </c>
      <c r="I1021" s="38">
        <v>21.3</v>
      </c>
      <c r="J1021" s="38">
        <v>5.56</v>
      </c>
    </row>
    <row r="1022" spans="2:10" x14ac:dyDescent="0.25">
      <c r="B1022" s="37">
        <v>44850</v>
      </c>
      <c r="C1022" s="38">
        <v>11.11</v>
      </c>
      <c r="D1022" s="38">
        <v>11.11</v>
      </c>
      <c r="E1022" s="38">
        <v>31.48</v>
      </c>
      <c r="F1022" s="38">
        <v>11.11</v>
      </c>
      <c r="G1022" s="38">
        <v>34.26</v>
      </c>
      <c r="H1022" s="38">
        <v>17.59</v>
      </c>
      <c r="I1022" s="38">
        <v>21.3</v>
      </c>
      <c r="J1022" s="38">
        <v>5.56</v>
      </c>
    </row>
    <row r="1023" spans="2:10" x14ac:dyDescent="0.25">
      <c r="B1023" s="37">
        <v>44851</v>
      </c>
      <c r="C1023" s="38">
        <v>11.11</v>
      </c>
      <c r="D1023" s="38">
        <v>11.11</v>
      </c>
      <c r="E1023" s="38">
        <v>31.48</v>
      </c>
      <c r="F1023" s="38">
        <v>11.11</v>
      </c>
      <c r="G1023" s="38">
        <v>34.26</v>
      </c>
      <c r="H1023" s="38">
        <v>17.59</v>
      </c>
      <c r="I1023" s="38">
        <v>21.3</v>
      </c>
      <c r="J1023" s="38">
        <v>5.56</v>
      </c>
    </row>
    <row r="1024" spans="2:10" x14ac:dyDescent="0.25">
      <c r="B1024" s="37">
        <v>44852</v>
      </c>
      <c r="C1024" s="38">
        <v>11.11</v>
      </c>
      <c r="D1024" s="38">
        <v>11.11</v>
      </c>
      <c r="E1024" s="38">
        <v>31.48</v>
      </c>
      <c r="F1024" s="38">
        <v>11.11</v>
      </c>
      <c r="G1024" s="38">
        <v>34.26</v>
      </c>
      <c r="H1024" s="38">
        <v>17.59</v>
      </c>
      <c r="I1024" s="38">
        <v>21.3</v>
      </c>
      <c r="J1024" s="38">
        <v>5.56</v>
      </c>
    </row>
    <row r="1025" spans="2:10" x14ac:dyDescent="0.25">
      <c r="B1025" s="37">
        <v>44853</v>
      </c>
      <c r="C1025" s="38">
        <v>11.11</v>
      </c>
      <c r="D1025" s="38">
        <v>11.11</v>
      </c>
      <c r="E1025" s="38">
        <v>31.48</v>
      </c>
      <c r="F1025" s="38">
        <v>11.11</v>
      </c>
      <c r="G1025" s="38">
        <v>34.26</v>
      </c>
      <c r="H1025" s="38">
        <v>17.59</v>
      </c>
      <c r="I1025" s="38">
        <v>21.3</v>
      </c>
      <c r="J1025" s="38">
        <v>5.56</v>
      </c>
    </row>
    <row r="1026" spans="2:10" x14ac:dyDescent="0.25">
      <c r="B1026" s="37">
        <v>44854</v>
      </c>
      <c r="C1026" s="38">
        <v>11.11</v>
      </c>
      <c r="D1026" s="38">
        <v>11.11</v>
      </c>
      <c r="E1026" s="38">
        <v>31.48</v>
      </c>
      <c r="F1026" s="38">
        <v>11.11</v>
      </c>
      <c r="G1026" s="38">
        <v>34.26</v>
      </c>
      <c r="H1026" s="38">
        <v>17.59</v>
      </c>
      <c r="I1026" s="38">
        <v>21.3</v>
      </c>
      <c r="J1026" s="38">
        <v>5.56</v>
      </c>
    </row>
    <row r="1027" spans="2:10" x14ac:dyDescent="0.25">
      <c r="B1027" s="37">
        <v>44855</v>
      </c>
      <c r="C1027" s="38">
        <v>11.11</v>
      </c>
      <c r="D1027" s="38">
        <v>11.11</v>
      </c>
      <c r="E1027" s="38">
        <v>31.48</v>
      </c>
      <c r="F1027" s="38">
        <v>11.11</v>
      </c>
      <c r="G1027" s="38">
        <v>34.26</v>
      </c>
      <c r="H1027" s="38">
        <v>17.59</v>
      </c>
      <c r="I1027" s="38">
        <v>21.3</v>
      </c>
      <c r="J1027" s="38">
        <v>5.56</v>
      </c>
    </row>
    <row r="1028" spans="2:10" x14ac:dyDescent="0.25">
      <c r="B1028" s="37">
        <v>44856</v>
      </c>
      <c r="C1028" s="38">
        <v>11.11</v>
      </c>
      <c r="D1028" s="38">
        <v>11.11</v>
      </c>
      <c r="E1028" s="38">
        <v>31.48</v>
      </c>
      <c r="F1028" s="38">
        <v>11.11</v>
      </c>
      <c r="G1028" s="38">
        <v>34.26</v>
      </c>
      <c r="H1028" s="38">
        <v>17.59</v>
      </c>
      <c r="I1028" s="38">
        <v>21.3</v>
      </c>
      <c r="J1028" s="38">
        <v>5.56</v>
      </c>
    </row>
    <row r="1029" spans="2:10" x14ac:dyDescent="0.25">
      <c r="B1029" s="37">
        <v>44857</v>
      </c>
      <c r="C1029" s="38">
        <v>11.11</v>
      </c>
      <c r="D1029" s="38">
        <v>11.11</v>
      </c>
      <c r="E1029" s="38">
        <v>31.48</v>
      </c>
      <c r="F1029" s="38">
        <v>11.11</v>
      </c>
      <c r="G1029" s="38">
        <v>34.26</v>
      </c>
      <c r="H1029" s="38">
        <v>17.59</v>
      </c>
      <c r="I1029" s="38">
        <v>21.3</v>
      </c>
      <c r="J1029" s="38">
        <v>5.56</v>
      </c>
    </row>
    <row r="1030" spans="2:10" x14ac:dyDescent="0.25">
      <c r="B1030" s="37">
        <v>44858</v>
      </c>
      <c r="C1030" s="38">
        <v>11.11</v>
      </c>
      <c r="D1030" s="38">
        <v>11.11</v>
      </c>
      <c r="E1030" s="38">
        <v>31.48</v>
      </c>
      <c r="F1030" s="38">
        <v>11.11</v>
      </c>
      <c r="G1030" s="38">
        <v>34.26</v>
      </c>
      <c r="H1030" s="38">
        <v>17.59</v>
      </c>
      <c r="I1030" s="38">
        <v>21.3</v>
      </c>
      <c r="J1030" s="38">
        <v>5.56</v>
      </c>
    </row>
    <row r="1031" spans="2:10" x14ac:dyDescent="0.25">
      <c r="B1031" s="37">
        <v>44859</v>
      </c>
      <c r="C1031" s="38">
        <v>11.11</v>
      </c>
      <c r="D1031" s="38">
        <v>11.11</v>
      </c>
      <c r="E1031" s="38">
        <v>31.48</v>
      </c>
      <c r="F1031" s="38">
        <v>11.11</v>
      </c>
      <c r="G1031" s="38">
        <v>34.26</v>
      </c>
      <c r="H1031" s="38">
        <v>17.59</v>
      </c>
      <c r="I1031" s="38">
        <v>21.3</v>
      </c>
      <c r="J1031" s="38">
        <v>5.56</v>
      </c>
    </row>
    <row r="1032" spans="2:10" x14ac:dyDescent="0.25">
      <c r="B1032" s="37">
        <v>44860</v>
      </c>
      <c r="C1032" s="38">
        <v>11.11</v>
      </c>
      <c r="D1032" s="38">
        <v>11.11</v>
      </c>
      <c r="E1032" s="38">
        <v>31.48</v>
      </c>
      <c r="F1032" s="38">
        <v>11.11</v>
      </c>
      <c r="G1032" s="38">
        <v>34.26</v>
      </c>
      <c r="H1032" s="38">
        <v>17.59</v>
      </c>
      <c r="I1032" s="38">
        <v>21.3</v>
      </c>
      <c r="J1032" s="38">
        <v>5.56</v>
      </c>
    </row>
    <row r="1033" spans="2:10" x14ac:dyDescent="0.25">
      <c r="B1033" s="37">
        <v>44861</v>
      </c>
      <c r="C1033" s="38">
        <v>11.11</v>
      </c>
      <c r="D1033" s="38">
        <v>11.11</v>
      </c>
      <c r="E1033" s="38">
        <v>31.48</v>
      </c>
      <c r="F1033" s="38">
        <v>11.11</v>
      </c>
      <c r="G1033" s="38">
        <v>34.26</v>
      </c>
      <c r="H1033" s="38">
        <v>17.59</v>
      </c>
      <c r="I1033" s="38">
        <v>21.3</v>
      </c>
      <c r="J1033" s="38">
        <v>5.56</v>
      </c>
    </row>
    <row r="1034" spans="2:10" x14ac:dyDescent="0.25">
      <c r="B1034" s="37">
        <v>44862</v>
      </c>
      <c r="C1034" s="38">
        <v>11.11</v>
      </c>
      <c r="D1034" s="38">
        <v>11.11</v>
      </c>
      <c r="E1034" s="38">
        <v>31.48</v>
      </c>
      <c r="F1034" s="38">
        <v>11.11</v>
      </c>
      <c r="G1034" s="38">
        <v>34.26</v>
      </c>
      <c r="H1034" s="38">
        <v>17.59</v>
      </c>
      <c r="I1034" s="38">
        <v>21.3</v>
      </c>
      <c r="J1034" s="38">
        <v>5.56</v>
      </c>
    </row>
    <row r="1035" spans="2:10" x14ac:dyDescent="0.25">
      <c r="B1035" s="37">
        <v>44863</v>
      </c>
      <c r="C1035" s="38">
        <v>11.11</v>
      </c>
      <c r="D1035" s="38">
        <v>11.11</v>
      </c>
      <c r="E1035" s="38">
        <v>31.48</v>
      </c>
      <c r="F1035" s="38">
        <v>11.11</v>
      </c>
      <c r="G1035" s="38">
        <v>34.26</v>
      </c>
      <c r="H1035" s="38">
        <v>17.59</v>
      </c>
      <c r="I1035" s="38">
        <v>21.3</v>
      </c>
      <c r="J1035" s="38">
        <v>5.56</v>
      </c>
    </row>
    <row r="1036" spans="2:10" x14ac:dyDescent="0.25">
      <c r="B1036" s="37">
        <v>44864</v>
      </c>
      <c r="C1036" s="38">
        <v>11.11</v>
      </c>
      <c r="D1036" s="38">
        <v>11.11</v>
      </c>
      <c r="E1036" s="38">
        <v>31.48</v>
      </c>
      <c r="F1036" s="38">
        <v>11.11</v>
      </c>
      <c r="G1036" s="38">
        <v>34.26</v>
      </c>
      <c r="H1036" s="38">
        <v>17.59</v>
      </c>
      <c r="I1036" s="38">
        <v>21.3</v>
      </c>
      <c r="J1036" s="38">
        <v>5.56</v>
      </c>
    </row>
    <row r="1037" spans="2:10" x14ac:dyDescent="0.25">
      <c r="B1037" s="37">
        <v>44865</v>
      </c>
      <c r="C1037" s="38">
        <v>11.11</v>
      </c>
      <c r="D1037" s="38">
        <v>11.11</v>
      </c>
      <c r="E1037" s="38">
        <v>31.48</v>
      </c>
      <c r="F1037" s="38">
        <v>11.11</v>
      </c>
      <c r="G1037" s="38">
        <v>34.26</v>
      </c>
      <c r="H1037" s="38">
        <v>17.59</v>
      </c>
      <c r="I1037" s="38">
        <v>21.3</v>
      </c>
      <c r="J1037" s="38">
        <v>5.56</v>
      </c>
    </row>
    <row r="1038" spans="2:10" x14ac:dyDescent="0.25">
      <c r="B1038" s="37">
        <v>44866</v>
      </c>
      <c r="C1038" s="38">
        <v>11.11</v>
      </c>
      <c r="D1038" s="38">
        <v>11.11</v>
      </c>
      <c r="E1038" s="38">
        <v>31.48</v>
      </c>
      <c r="F1038" s="38">
        <v>11.11</v>
      </c>
      <c r="G1038" s="38">
        <v>37.04</v>
      </c>
      <c r="H1038" s="38">
        <v>17.59</v>
      </c>
      <c r="I1038" s="38">
        <v>21.3</v>
      </c>
      <c r="J1038" s="38">
        <v>5.56</v>
      </c>
    </row>
    <row r="1039" spans="2:10" x14ac:dyDescent="0.25">
      <c r="B1039" s="37">
        <v>44867</v>
      </c>
      <c r="C1039" s="38">
        <v>11.11</v>
      </c>
      <c r="D1039" s="38">
        <v>11.11</v>
      </c>
      <c r="E1039" s="38">
        <v>31.48</v>
      </c>
      <c r="F1039" s="38">
        <v>11.11</v>
      </c>
      <c r="G1039" s="38">
        <v>37.04</v>
      </c>
      <c r="H1039" s="38">
        <v>17.59</v>
      </c>
      <c r="I1039" s="38">
        <v>21.3</v>
      </c>
      <c r="J1039" s="38">
        <v>5.56</v>
      </c>
    </row>
    <row r="1040" spans="2:10" x14ac:dyDescent="0.25">
      <c r="B1040" s="37">
        <v>44868</v>
      </c>
      <c r="C1040" s="38">
        <v>11.11</v>
      </c>
      <c r="D1040" s="38">
        <v>11.11</v>
      </c>
      <c r="E1040" s="38">
        <v>31.48</v>
      </c>
      <c r="F1040" s="38">
        <v>11.11</v>
      </c>
      <c r="G1040" s="38">
        <v>37.04</v>
      </c>
      <c r="H1040" s="38">
        <v>17.59</v>
      </c>
      <c r="I1040" s="38">
        <v>21.3</v>
      </c>
      <c r="J1040" s="38">
        <v>5.56</v>
      </c>
    </row>
    <row r="1041" spans="2:10" x14ac:dyDescent="0.25">
      <c r="B1041" s="37">
        <v>44869</v>
      </c>
      <c r="C1041" s="38">
        <v>11.11</v>
      </c>
      <c r="D1041" s="38">
        <v>11.11</v>
      </c>
      <c r="E1041" s="38">
        <v>31.48</v>
      </c>
      <c r="F1041" s="38">
        <v>11.11</v>
      </c>
      <c r="G1041" s="38">
        <v>37.04</v>
      </c>
      <c r="H1041" s="38">
        <v>17.59</v>
      </c>
      <c r="I1041" s="38">
        <v>21.3</v>
      </c>
      <c r="J1041" s="38">
        <v>5.56</v>
      </c>
    </row>
    <row r="1042" spans="2:10" x14ac:dyDescent="0.25">
      <c r="B1042" s="37">
        <v>44870</v>
      </c>
      <c r="C1042" s="38">
        <v>11.11</v>
      </c>
      <c r="D1042" s="38">
        <v>11.11</v>
      </c>
      <c r="E1042" s="38">
        <v>31.48</v>
      </c>
      <c r="F1042" s="38">
        <v>11.11</v>
      </c>
      <c r="G1042" s="38">
        <v>37.04</v>
      </c>
      <c r="H1042" s="38">
        <v>17.59</v>
      </c>
      <c r="I1042" s="38">
        <v>21.3</v>
      </c>
      <c r="J1042" s="38">
        <v>5.56</v>
      </c>
    </row>
    <row r="1043" spans="2:10" x14ac:dyDescent="0.25">
      <c r="B1043" s="37">
        <v>44871</v>
      </c>
      <c r="C1043" s="38">
        <v>11.11</v>
      </c>
      <c r="D1043" s="38">
        <v>11.11</v>
      </c>
      <c r="E1043" s="38">
        <v>31.48</v>
      </c>
      <c r="F1043" s="38">
        <v>11.11</v>
      </c>
      <c r="G1043" s="38">
        <v>37.04</v>
      </c>
      <c r="H1043" s="38">
        <v>17.59</v>
      </c>
      <c r="I1043" s="38">
        <v>21.3</v>
      </c>
      <c r="J1043" s="38">
        <v>5.56</v>
      </c>
    </row>
    <row r="1044" spans="2:10" x14ac:dyDescent="0.25">
      <c r="B1044" s="37">
        <v>44872</v>
      </c>
      <c r="C1044" s="38">
        <v>11.11</v>
      </c>
      <c r="D1044" s="38">
        <v>11.11</v>
      </c>
      <c r="E1044" s="38">
        <v>31.48</v>
      </c>
      <c r="F1044" s="38">
        <v>11.11</v>
      </c>
      <c r="G1044" s="38">
        <v>37.04</v>
      </c>
      <c r="H1044" s="38">
        <v>17.59</v>
      </c>
      <c r="I1044" s="38">
        <v>21.3</v>
      </c>
      <c r="J1044" s="38">
        <v>5.56</v>
      </c>
    </row>
    <row r="1045" spans="2:10" x14ac:dyDescent="0.25">
      <c r="B1045" s="37">
        <v>44873</v>
      </c>
      <c r="C1045" s="38">
        <v>11.11</v>
      </c>
      <c r="D1045" s="38">
        <v>11.11</v>
      </c>
      <c r="E1045" s="38">
        <v>31.48</v>
      </c>
      <c r="F1045" s="38">
        <v>11.11</v>
      </c>
      <c r="G1045" s="38">
        <v>37.04</v>
      </c>
      <c r="H1045" s="38">
        <v>17.59</v>
      </c>
      <c r="I1045" s="38">
        <v>21.3</v>
      </c>
      <c r="J1045" s="38">
        <v>5.56</v>
      </c>
    </row>
    <row r="1046" spans="2:10" x14ac:dyDescent="0.25">
      <c r="B1046" s="37">
        <v>44874</v>
      </c>
      <c r="C1046" s="38">
        <v>11.11</v>
      </c>
      <c r="D1046" s="38">
        <v>11.11</v>
      </c>
      <c r="E1046" s="38">
        <v>31.48</v>
      </c>
      <c r="F1046" s="38">
        <v>11.11</v>
      </c>
      <c r="G1046" s="38">
        <v>37.04</v>
      </c>
      <c r="H1046" s="38">
        <v>17.59</v>
      </c>
      <c r="I1046" s="38">
        <v>21.3</v>
      </c>
      <c r="J1046" s="38">
        <v>5.56</v>
      </c>
    </row>
    <row r="1047" spans="2:10" x14ac:dyDescent="0.25">
      <c r="B1047" s="37">
        <v>44875</v>
      </c>
      <c r="C1047" s="38">
        <v>11.11</v>
      </c>
      <c r="D1047" s="38">
        <v>11.11</v>
      </c>
      <c r="E1047" s="38">
        <v>31.48</v>
      </c>
      <c r="F1047" s="38">
        <v>11.11</v>
      </c>
      <c r="G1047" s="38">
        <v>37.04</v>
      </c>
      <c r="H1047" s="38">
        <v>17.59</v>
      </c>
      <c r="I1047" s="38">
        <v>21.3</v>
      </c>
      <c r="J1047" s="38">
        <v>5.56</v>
      </c>
    </row>
    <row r="1048" spans="2:10" x14ac:dyDescent="0.25">
      <c r="B1048" s="37">
        <v>44876</v>
      </c>
      <c r="C1048" s="38">
        <v>11.11</v>
      </c>
      <c r="D1048" s="38">
        <v>11.11</v>
      </c>
      <c r="E1048" s="38">
        <v>31.48</v>
      </c>
      <c r="F1048" s="38">
        <v>11.11</v>
      </c>
      <c r="G1048" s="38">
        <v>37.04</v>
      </c>
      <c r="H1048" s="38">
        <v>17.59</v>
      </c>
      <c r="I1048" s="38">
        <v>21.3</v>
      </c>
      <c r="J1048" s="38">
        <v>5.56</v>
      </c>
    </row>
    <row r="1049" spans="2:10" x14ac:dyDescent="0.25">
      <c r="B1049" s="37">
        <v>44877</v>
      </c>
      <c r="C1049" s="38">
        <v>11.11</v>
      </c>
      <c r="D1049" s="38">
        <v>11.11</v>
      </c>
      <c r="E1049" s="38">
        <v>31.48</v>
      </c>
      <c r="F1049" s="38">
        <v>11.11</v>
      </c>
      <c r="G1049" s="38">
        <v>37.04</v>
      </c>
      <c r="H1049" s="38">
        <v>17.59</v>
      </c>
      <c r="I1049" s="38">
        <v>21.3</v>
      </c>
      <c r="J1049" s="38">
        <v>5.56</v>
      </c>
    </row>
    <row r="1050" spans="2:10" x14ac:dyDescent="0.25">
      <c r="B1050" s="37">
        <v>44878</v>
      </c>
      <c r="C1050" s="38">
        <v>11.11</v>
      </c>
      <c r="D1050" s="38">
        <v>11.11</v>
      </c>
      <c r="E1050" s="38">
        <v>31.48</v>
      </c>
      <c r="F1050" s="38">
        <v>11.11</v>
      </c>
      <c r="G1050" s="38">
        <v>37.04</v>
      </c>
      <c r="H1050" s="38">
        <v>17.59</v>
      </c>
      <c r="I1050" s="38">
        <v>21.3</v>
      </c>
      <c r="J1050" s="38">
        <v>5.56</v>
      </c>
    </row>
    <row r="1051" spans="2:10" x14ac:dyDescent="0.25">
      <c r="B1051" s="37">
        <v>44879</v>
      </c>
      <c r="C1051" s="38">
        <v>11.11</v>
      </c>
      <c r="D1051" s="38">
        <v>11.11</v>
      </c>
      <c r="E1051" s="38">
        <v>31.48</v>
      </c>
      <c r="F1051" s="38">
        <v>11.11</v>
      </c>
      <c r="G1051" s="38">
        <v>37.04</v>
      </c>
      <c r="H1051" s="38">
        <v>17.59</v>
      </c>
      <c r="I1051" s="38">
        <v>21.3</v>
      </c>
      <c r="J1051" s="38">
        <v>5.56</v>
      </c>
    </row>
    <row r="1052" spans="2:10" x14ac:dyDescent="0.25">
      <c r="B1052" s="37">
        <v>44880</v>
      </c>
      <c r="C1052" s="38">
        <v>11.11</v>
      </c>
      <c r="D1052" s="38">
        <v>11.11</v>
      </c>
      <c r="E1052" s="38">
        <v>31.48</v>
      </c>
      <c r="F1052" s="38">
        <v>11.11</v>
      </c>
      <c r="G1052" s="38">
        <v>37.04</v>
      </c>
      <c r="H1052" s="38">
        <v>17.59</v>
      </c>
      <c r="I1052" s="38">
        <v>21.3</v>
      </c>
      <c r="J1052" s="38">
        <v>5.56</v>
      </c>
    </row>
    <row r="1053" spans="2:10" x14ac:dyDescent="0.25">
      <c r="B1053" s="37">
        <v>44881</v>
      </c>
      <c r="C1053" s="38">
        <v>11.11</v>
      </c>
      <c r="D1053" s="38">
        <v>11.11</v>
      </c>
      <c r="E1053" s="38">
        <v>31.48</v>
      </c>
      <c r="F1053" s="38">
        <v>11.11</v>
      </c>
      <c r="G1053" s="38">
        <v>37.04</v>
      </c>
      <c r="H1053" s="38">
        <v>17.59</v>
      </c>
      <c r="I1053" s="38">
        <v>21.3</v>
      </c>
      <c r="J1053" s="38">
        <v>5.56</v>
      </c>
    </row>
    <row r="1054" spans="2:10" x14ac:dyDescent="0.25">
      <c r="B1054" s="37">
        <v>44882</v>
      </c>
      <c r="C1054" s="38">
        <v>11.11</v>
      </c>
      <c r="D1054" s="38">
        <v>11.11</v>
      </c>
      <c r="E1054" s="38">
        <v>31.48</v>
      </c>
      <c r="F1054" s="38">
        <v>11.11</v>
      </c>
      <c r="G1054" s="38">
        <v>37.04</v>
      </c>
      <c r="H1054" s="38">
        <v>17.59</v>
      </c>
      <c r="I1054" s="38">
        <v>21.3</v>
      </c>
      <c r="J1054" s="38">
        <v>5.56</v>
      </c>
    </row>
    <row r="1055" spans="2:10" x14ac:dyDescent="0.25">
      <c r="B1055" s="37">
        <v>44883</v>
      </c>
      <c r="C1055" s="38">
        <v>11.11</v>
      </c>
      <c r="D1055" s="38">
        <v>11.11</v>
      </c>
      <c r="E1055" s="38">
        <v>31.48</v>
      </c>
      <c r="F1055" s="38">
        <v>11.11</v>
      </c>
      <c r="G1055" s="38">
        <v>37.04</v>
      </c>
      <c r="H1055" s="38">
        <v>17.59</v>
      </c>
      <c r="I1055" s="38">
        <v>21.3</v>
      </c>
      <c r="J1055" s="38">
        <v>5.56</v>
      </c>
    </row>
    <row r="1056" spans="2:10" x14ac:dyDescent="0.25">
      <c r="B1056" s="37">
        <v>44884</v>
      </c>
      <c r="C1056" s="38">
        <v>11.11</v>
      </c>
      <c r="D1056" s="38">
        <v>11.11</v>
      </c>
      <c r="E1056" s="38">
        <v>31.48</v>
      </c>
      <c r="F1056" s="38">
        <v>11.11</v>
      </c>
      <c r="G1056" s="38">
        <v>37.04</v>
      </c>
      <c r="H1056" s="38">
        <v>17.59</v>
      </c>
      <c r="I1056" s="38">
        <v>21.3</v>
      </c>
      <c r="J1056" s="38">
        <v>5.56</v>
      </c>
    </row>
    <row r="1057" spans="2:10" x14ac:dyDescent="0.25">
      <c r="B1057" s="37">
        <v>44885</v>
      </c>
      <c r="C1057" s="38">
        <v>11.11</v>
      </c>
      <c r="D1057" s="38">
        <v>11.11</v>
      </c>
      <c r="E1057" s="38">
        <v>31.48</v>
      </c>
      <c r="F1057" s="38">
        <v>11.11</v>
      </c>
      <c r="G1057" s="38">
        <v>37.04</v>
      </c>
      <c r="H1057" s="38">
        <v>17.59</v>
      </c>
      <c r="I1057" s="38">
        <v>21.3</v>
      </c>
      <c r="J1057" s="38">
        <v>5.56</v>
      </c>
    </row>
    <row r="1058" spans="2:10" x14ac:dyDescent="0.25">
      <c r="B1058" s="37">
        <v>44886</v>
      </c>
      <c r="C1058" s="38">
        <v>11.11</v>
      </c>
      <c r="D1058" s="38">
        <v>11.11</v>
      </c>
      <c r="E1058" s="38">
        <v>31.48</v>
      </c>
      <c r="F1058" s="38">
        <v>11.11</v>
      </c>
      <c r="G1058" s="38">
        <v>37.04</v>
      </c>
      <c r="H1058" s="38">
        <v>17.59</v>
      </c>
      <c r="I1058" s="38">
        <v>21.3</v>
      </c>
      <c r="J1058" s="38">
        <v>5.56</v>
      </c>
    </row>
    <row r="1059" spans="2:10" x14ac:dyDescent="0.25">
      <c r="B1059" s="37">
        <v>44887</v>
      </c>
      <c r="C1059" s="38">
        <v>11.11</v>
      </c>
      <c r="D1059" s="38">
        <v>11.11</v>
      </c>
      <c r="E1059" s="38">
        <v>31.48</v>
      </c>
      <c r="F1059" s="38">
        <v>11.11</v>
      </c>
      <c r="G1059" s="38">
        <v>37.04</v>
      </c>
      <c r="H1059" s="38">
        <v>17.59</v>
      </c>
      <c r="I1059" s="38">
        <v>21.3</v>
      </c>
      <c r="J1059" s="38">
        <v>5.56</v>
      </c>
    </row>
    <row r="1060" spans="2:10" x14ac:dyDescent="0.25">
      <c r="B1060" s="37">
        <v>44888</v>
      </c>
      <c r="C1060" s="38">
        <v>11.11</v>
      </c>
      <c r="D1060" s="38">
        <v>11.11</v>
      </c>
      <c r="E1060" s="38">
        <v>31.48</v>
      </c>
      <c r="F1060" s="38">
        <v>11.11</v>
      </c>
      <c r="G1060" s="38">
        <v>37.04</v>
      </c>
      <c r="H1060" s="38">
        <v>17.59</v>
      </c>
      <c r="I1060" s="38">
        <v>21.3</v>
      </c>
      <c r="J1060" s="38">
        <v>5.56</v>
      </c>
    </row>
    <row r="1061" spans="2:10" x14ac:dyDescent="0.25">
      <c r="B1061" s="37">
        <v>44889</v>
      </c>
      <c r="C1061" s="38">
        <v>11.11</v>
      </c>
      <c r="D1061" s="38">
        <v>11.11</v>
      </c>
      <c r="E1061" s="38">
        <v>31.48</v>
      </c>
      <c r="F1061" s="38">
        <v>11.11</v>
      </c>
      <c r="G1061" s="38">
        <v>37.04</v>
      </c>
      <c r="H1061" s="38">
        <v>17.59</v>
      </c>
      <c r="I1061" s="38">
        <v>21.3</v>
      </c>
      <c r="J1061" s="38">
        <v>5.56</v>
      </c>
    </row>
    <row r="1062" spans="2:10" x14ac:dyDescent="0.25">
      <c r="B1062" s="37">
        <v>44890</v>
      </c>
      <c r="C1062" s="38">
        <v>11.11</v>
      </c>
      <c r="D1062" s="38">
        <v>11.11</v>
      </c>
      <c r="E1062" s="38">
        <v>31.48</v>
      </c>
      <c r="F1062" s="38">
        <v>11.11</v>
      </c>
      <c r="G1062" s="38">
        <v>37.04</v>
      </c>
      <c r="H1062" s="38">
        <v>17.59</v>
      </c>
      <c r="I1062" s="38">
        <v>21.3</v>
      </c>
      <c r="J1062" s="38">
        <v>5.56</v>
      </c>
    </row>
    <row r="1063" spans="2:10" x14ac:dyDescent="0.25">
      <c r="B1063" s="37">
        <v>44891</v>
      </c>
      <c r="C1063" s="38">
        <v>11.11</v>
      </c>
      <c r="D1063" s="38">
        <v>11.11</v>
      </c>
      <c r="E1063" s="38">
        <v>31.48</v>
      </c>
      <c r="F1063" s="38">
        <v>11.11</v>
      </c>
      <c r="G1063" s="38">
        <v>37.04</v>
      </c>
      <c r="H1063" s="38">
        <v>17.59</v>
      </c>
      <c r="I1063" s="38">
        <v>21.3</v>
      </c>
      <c r="J1063" s="38">
        <v>5.56</v>
      </c>
    </row>
    <row r="1064" spans="2:10" x14ac:dyDescent="0.25">
      <c r="B1064" s="37">
        <v>44892</v>
      </c>
      <c r="C1064" s="38">
        <v>11.11</v>
      </c>
      <c r="D1064" s="38">
        <v>11.11</v>
      </c>
      <c r="E1064" s="38">
        <v>31.48</v>
      </c>
      <c r="F1064" s="38">
        <v>11.11</v>
      </c>
      <c r="G1064" s="38">
        <v>37.04</v>
      </c>
      <c r="H1064" s="38">
        <v>17.59</v>
      </c>
      <c r="I1064" s="38">
        <v>21.3</v>
      </c>
      <c r="J1064" s="38">
        <v>5.56</v>
      </c>
    </row>
    <row r="1065" spans="2:10" x14ac:dyDescent="0.25">
      <c r="B1065" s="37">
        <v>44893</v>
      </c>
      <c r="C1065" s="38">
        <v>11.11</v>
      </c>
      <c r="D1065" s="38">
        <v>11.11</v>
      </c>
      <c r="E1065" s="38">
        <v>31.48</v>
      </c>
      <c r="F1065" s="38">
        <v>11.11</v>
      </c>
      <c r="G1065" s="38">
        <v>37.04</v>
      </c>
      <c r="H1065" s="38">
        <v>17.59</v>
      </c>
      <c r="I1065" s="38">
        <v>21.3</v>
      </c>
      <c r="J1065" s="38">
        <v>5.56</v>
      </c>
    </row>
    <row r="1066" spans="2:10" x14ac:dyDescent="0.25">
      <c r="B1066" s="37">
        <v>44894</v>
      </c>
      <c r="C1066" s="38">
        <v>11.11</v>
      </c>
      <c r="D1066" s="38">
        <v>11.11</v>
      </c>
      <c r="E1066" s="38">
        <v>31.48</v>
      </c>
      <c r="F1066" s="38">
        <v>11.11</v>
      </c>
      <c r="G1066" s="38">
        <v>37.04</v>
      </c>
      <c r="H1066" s="38">
        <v>17.59</v>
      </c>
      <c r="I1066" s="38">
        <v>21.3</v>
      </c>
      <c r="J1066" s="38">
        <v>5.56</v>
      </c>
    </row>
    <row r="1067" spans="2:10" x14ac:dyDescent="0.25">
      <c r="B1067" s="37">
        <v>44895</v>
      </c>
      <c r="C1067" s="38">
        <v>11.11</v>
      </c>
      <c r="D1067" s="38">
        <v>11.11</v>
      </c>
      <c r="E1067" s="38">
        <v>31.48</v>
      </c>
      <c r="F1067" s="38">
        <v>11.11</v>
      </c>
      <c r="G1067" s="38">
        <v>37.04</v>
      </c>
      <c r="H1067" s="38">
        <v>17.59</v>
      </c>
      <c r="I1067" s="38">
        <v>21.3</v>
      </c>
      <c r="J1067" s="38">
        <v>5.56</v>
      </c>
    </row>
    <row r="1068" spans="2:10" x14ac:dyDescent="0.25">
      <c r="B1068" s="37">
        <v>44896</v>
      </c>
      <c r="C1068" s="38">
        <v>11.11</v>
      </c>
      <c r="D1068" s="38">
        <v>11.11</v>
      </c>
      <c r="E1068" s="38">
        <v>31.48</v>
      </c>
      <c r="F1068" s="38">
        <v>11.11</v>
      </c>
      <c r="G1068" s="38">
        <v>37.04</v>
      </c>
      <c r="H1068" s="38">
        <v>17.59</v>
      </c>
      <c r="I1068" s="38">
        <v>21.3</v>
      </c>
      <c r="J1068" s="38">
        <v>5.56</v>
      </c>
    </row>
    <row r="1069" spans="2:10" x14ac:dyDescent="0.25">
      <c r="B1069" s="37">
        <v>44897</v>
      </c>
      <c r="C1069" s="38">
        <v>11.11</v>
      </c>
      <c r="D1069" s="38">
        <v>11.11</v>
      </c>
      <c r="E1069" s="38">
        <v>31.48</v>
      </c>
      <c r="F1069" s="38">
        <v>11.11</v>
      </c>
      <c r="G1069" s="38">
        <v>37.04</v>
      </c>
      <c r="H1069" s="38">
        <v>17.59</v>
      </c>
      <c r="I1069" s="38">
        <v>21.3</v>
      </c>
      <c r="J1069" s="38">
        <v>5.56</v>
      </c>
    </row>
    <row r="1070" spans="2:10" x14ac:dyDescent="0.25">
      <c r="B1070" s="37">
        <v>44898</v>
      </c>
      <c r="C1070" s="38">
        <v>11.11</v>
      </c>
      <c r="D1070" s="38">
        <v>11.11</v>
      </c>
      <c r="E1070" s="38">
        <v>31.48</v>
      </c>
      <c r="F1070" s="38">
        <v>11.11</v>
      </c>
      <c r="G1070" s="38">
        <v>37.04</v>
      </c>
      <c r="H1070" s="38">
        <v>17.59</v>
      </c>
      <c r="I1070" s="38">
        <v>21.3</v>
      </c>
      <c r="J1070" s="38">
        <v>5.56</v>
      </c>
    </row>
    <row r="1071" spans="2:10" x14ac:dyDescent="0.25">
      <c r="B1071" s="37">
        <v>44899</v>
      </c>
      <c r="C1071" s="38">
        <v>11.11</v>
      </c>
      <c r="D1071" s="38">
        <v>11.11</v>
      </c>
      <c r="E1071" s="38">
        <v>31.48</v>
      </c>
      <c r="F1071" s="38">
        <v>11.11</v>
      </c>
      <c r="G1071" s="38">
        <v>37.04</v>
      </c>
      <c r="H1071" s="38">
        <v>17.59</v>
      </c>
      <c r="I1071" s="38">
        <v>21.3</v>
      </c>
      <c r="J1071" s="38">
        <v>5.56</v>
      </c>
    </row>
    <row r="1072" spans="2:10" x14ac:dyDescent="0.25">
      <c r="B1072" s="37">
        <v>44900</v>
      </c>
      <c r="C1072" s="38">
        <v>11.11</v>
      </c>
      <c r="D1072" s="38">
        <v>11.11</v>
      </c>
      <c r="E1072" s="38">
        <v>31.48</v>
      </c>
      <c r="F1072" s="38">
        <v>11.11</v>
      </c>
      <c r="G1072" s="38">
        <v>37.04</v>
      </c>
      <c r="H1072" s="38">
        <v>17.59</v>
      </c>
      <c r="I1072" s="38">
        <v>21.3</v>
      </c>
      <c r="J1072" s="38">
        <v>5.56</v>
      </c>
    </row>
    <row r="1073" spans="2:10" x14ac:dyDescent="0.25">
      <c r="B1073" s="37">
        <v>44901</v>
      </c>
      <c r="C1073" s="38">
        <v>11.11</v>
      </c>
      <c r="D1073" s="38">
        <v>11.11</v>
      </c>
      <c r="E1073" s="38">
        <v>31.48</v>
      </c>
      <c r="F1073" s="38">
        <v>11.11</v>
      </c>
      <c r="G1073" s="38">
        <v>37.04</v>
      </c>
      <c r="H1073" s="38">
        <v>17.59</v>
      </c>
      <c r="I1073" s="38">
        <v>17.59</v>
      </c>
      <c r="J1073" s="38">
        <v>5.56</v>
      </c>
    </row>
    <row r="1074" spans="2:10" x14ac:dyDescent="0.25">
      <c r="B1074" s="37">
        <v>44902</v>
      </c>
      <c r="C1074" s="38">
        <v>11.11</v>
      </c>
      <c r="D1074" s="38">
        <v>11.11</v>
      </c>
      <c r="E1074" s="38">
        <v>31.48</v>
      </c>
      <c r="F1074" s="38">
        <v>11.11</v>
      </c>
      <c r="G1074" s="38">
        <v>37.04</v>
      </c>
      <c r="H1074" s="38">
        <v>17.59</v>
      </c>
      <c r="I1074" s="38">
        <v>17.59</v>
      </c>
      <c r="J1074" s="38">
        <v>5.56</v>
      </c>
    </row>
    <row r="1075" spans="2:10" x14ac:dyDescent="0.25">
      <c r="B1075" s="37">
        <v>44903</v>
      </c>
      <c r="C1075" s="38">
        <v>11.11</v>
      </c>
      <c r="D1075" s="38">
        <v>11.11</v>
      </c>
      <c r="E1075" s="38">
        <v>31.48</v>
      </c>
      <c r="F1075" s="38">
        <v>11.11</v>
      </c>
      <c r="G1075" s="38">
        <v>37.04</v>
      </c>
      <c r="H1075" s="38">
        <v>17.59</v>
      </c>
      <c r="I1075" s="38">
        <v>17.59</v>
      </c>
      <c r="J1075" s="38">
        <v>5.56</v>
      </c>
    </row>
    <row r="1076" spans="2:10" x14ac:dyDescent="0.25">
      <c r="B1076" s="37">
        <v>44904</v>
      </c>
      <c r="C1076" s="38">
        <v>11.11</v>
      </c>
      <c r="D1076" s="38">
        <v>11.11</v>
      </c>
      <c r="E1076" s="38">
        <v>31.48</v>
      </c>
      <c r="F1076" s="38">
        <v>11.11</v>
      </c>
      <c r="G1076" s="38">
        <v>37.04</v>
      </c>
      <c r="H1076" s="38">
        <v>17.59</v>
      </c>
      <c r="I1076" s="38">
        <v>17.59</v>
      </c>
      <c r="J1076" s="38">
        <v>5.56</v>
      </c>
    </row>
    <row r="1077" spans="2:10" x14ac:dyDescent="0.25">
      <c r="B1077" s="37">
        <v>44905</v>
      </c>
      <c r="C1077" s="38">
        <v>11.11</v>
      </c>
      <c r="D1077" s="38">
        <v>11.11</v>
      </c>
      <c r="E1077" s="38">
        <v>31.48</v>
      </c>
      <c r="F1077" s="38">
        <v>11.11</v>
      </c>
      <c r="G1077" s="38">
        <v>37.04</v>
      </c>
      <c r="H1077" s="38">
        <v>17.59</v>
      </c>
      <c r="I1077" s="38">
        <v>17.59</v>
      </c>
      <c r="J1077" s="38">
        <v>5.56</v>
      </c>
    </row>
    <row r="1078" spans="2:10" x14ac:dyDescent="0.25">
      <c r="B1078" s="37">
        <v>44906</v>
      </c>
      <c r="C1078" s="38">
        <v>11.11</v>
      </c>
      <c r="D1078" s="38">
        <v>11.11</v>
      </c>
      <c r="E1078" s="38">
        <v>31.48</v>
      </c>
      <c r="F1078" s="38">
        <v>11.11</v>
      </c>
      <c r="G1078" s="38">
        <v>37.04</v>
      </c>
      <c r="H1078" s="38">
        <v>17.59</v>
      </c>
      <c r="I1078" s="38">
        <v>17.59</v>
      </c>
      <c r="J1078" s="38">
        <v>5.56</v>
      </c>
    </row>
    <row r="1079" spans="2:10" x14ac:dyDescent="0.25">
      <c r="B1079" s="37">
        <v>44907</v>
      </c>
      <c r="C1079" s="38">
        <v>11.11</v>
      </c>
      <c r="D1079" s="38">
        <v>11.11</v>
      </c>
      <c r="E1079" s="38">
        <v>31.48</v>
      </c>
      <c r="F1079" s="38">
        <v>11.11</v>
      </c>
      <c r="G1079" s="38">
        <v>37.04</v>
      </c>
      <c r="H1079" s="38">
        <v>17.59</v>
      </c>
      <c r="I1079" s="38">
        <v>17.59</v>
      </c>
      <c r="J1079" s="38">
        <v>5.56</v>
      </c>
    </row>
    <row r="1080" spans="2:10" x14ac:dyDescent="0.25">
      <c r="B1080" s="37">
        <v>44908</v>
      </c>
      <c r="C1080" s="38">
        <v>11.11</v>
      </c>
      <c r="D1080" s="38">
        <v>11.11</v>
      </c>
      <c r="E1080" s="38">
        <v>31.48</v>
      </c>
      <c r="F1080" s="38">
        <v>11.11</v>
      </c>
      <c r="G1080" s="38">
        <v>37.04</v>
      </c>
      <c r="H1080" s="38">
        <v>17.59</v>
      </c>
      <c r="I1080" s="38">
        <v>17.59</v>
      </c>
      <c r="J1080" s="38">
        <v>5.56</v>
      </c>
    </row>
    <row r="1081" spans="2:10" x14ac:dyDescent="0.25">
      <c r="B1081" s="37">
        <v>44909</v>
      </c>
      <c r="C1081" s="38">
        <v>11.11</v>
      </c>
      <c r="D1081" s="38">
        <v>11.11</v>
      </c>
      <c r="E1081" s="38">
        <v>31.48</v>
      </c>
      <c r="F1081" s="38">
        <v>11.11</v>
      </c>
      <c r="G1081" s="38">
        <v>37.04</v>
      </c>
      <c r="H1081" s="38">
        <v>17.59</v>
      </c>
      <c r="I1081" s="38">
        <v>17.59</v>
      </c>
      <c r="J1081" s="38">
        <v>5.56</v>
      </c>
    </row>
    <row r="1082" spans="2:10" x14ac:dyDescent="0.25">
      <c r="B1082" s="37">
        <v>44910</v>
      </c>
      <c r="C1082" s="38">
        <v>11.11</v>
      </c>
      <c r="D1082" s="38">
        <v>11.11</v>
      </c>
      <c r="E1082" s="38">
        <v>31.48</v>
      </c>
      <c r="F1082" s="38">
        <v>11.11</v>
      </c>
      <c r="G1082" s="38">
        <v>37.04</v>
      </c>
      <c r="H1082" s="38">
        <v>17.59</v>
      </c>
      <c r="I1082" s="38">
        <v>17.59</v>
      </c>
      <c r="J1082" s="38">
        <v>5.56</v>
      </c>
    </row>
    <row r="1083" spans="2:10" x14ac:dyDescent="0.25">
      <c r="B1083" s="37">
        <v>44911</v>
      </c>
      <c r="C1083" s="38">
        <v>11.11</v>
      </c>
      <c r="D1083" s="38">
        <v>11.11</v>
      </c>
      <c r="E1083" s="38">
        <v>31.48</v>
      </c>
      <c r="F1083" s="38">
        <v>11.11</v>
      </c>
      <c r="G1083" s="38">
        <v>37.04</v>
      </c>
      <c r="H1083" s="38">
        <v>17.59</v>
      </c>
      <c r="I1083" s="38">
        <v>17.59</v>
      </c>
      <c r="J1083" s="38">
        <v>5.56</v>
      </c>
    </row>
    <row r="1084" spans="2:10" x14ac:dyDescent="0.25">
      <c r="B1084" s="37">
        <v>44912</v>
      </c>
      <c r="C1084" s="38">
        <v>11.11</v>
      </c>
      <c r="D1084" s="38">
        <v>11.11</v>
      </c>
      <c r="E1084" s="38">
        <v>31.48</v>
      </c>
      <c r="F1084" s="38">
        <v>11.11</v>
      </c>
      <c r="G1084" s="38">
        <v>37.04</v>
      </c>
      <c r="H1084" s="38">
        <v>17.59</v>
      </c>
      <c r="I1084" s="38">
        <v>17.59</v>
      </c>
      <c r="J1084" s="38">
        <v>5.56</v>
      </c>
    </row>
    <row r="1085" spans="2:10" x14ac:dyDescent="0.25">
      <c r="B1085" s="37">
        <v>44913</v>
      </c>
      <c r="C1085" s="38">
        <v>11.11</v>
      </c>
      <c r="D1085" s="38">
        <v>11.11</v>
      </c>
      <c r="E1085" s="38">
        <v>31.48</v>
      </c>
      <c r="F1085" s="38">
        <v>11.11</v>
      </c>
      <c r="G1085" s="38">
        <v>37.04</v>
      </c>
      <c r="H1085" s="38">
        <v>17.59</v>
      </c>
      <c r="I1085" s="38">
        <v>17.59</v>
      </c>
      <c r="J1085" s="38">
        <v>5.56</v>
      </c>
    </row>
    <row r="1086" spans="2:10" x14ac:dyDescent="0.25">
      <c r="B1086" s="37">
        <v>44914</v>
      </c>
      <c r="C1086" s="38">
        <v>11.11</v>
      </c>
      <c r="D1086" s="38">
        <v>11.11</v>
      </c>
      <c r="E1086" s="38">
        <v>31.48</v>
      </c>
      <c r="F1086" s="38">
        <v>11.11</v>
      </c>
      <c r="G1086" s="38">
        <v>37.04</v>
      </c>
      <c r="H1086" s="38">
        <v>17.59</v>
      </c>
      <c r="I1086" s="38">
        <v>17.59</v>
      </c>
      <c r="J1086" s="38">
        <v>5.56</v>
      </c>
    </row>
    <row r="1087" spans="2:10" x14ac:dyDescent="0.25">
      <c r="B1087" s="37">
        <v>44915</v>
      </c>
      <c r="C1087" s="38">
        <v>11.11</v>
      </c>
      <c r="D1087" s="38">
        <v>11.11</v>
      </c>
      <c r="E1087" s="38">
        <v>31.48</v>
      </c>
      <c r="F1087" s="38">
        <v>11.11</v>
      </c>
      <c r="G1087" s="38">
        <v>37.04</v>
      </c>
      <c r="H1087" s="38">
        <v>17.59</v>
      </c>
      <c r="I1087" s="38">
        <v>17.59</v>
      </c>
      <c r="J1087" s="38">
        <v>5.56</v>
      </c>
    </row>
    <row r="1088" spans="2:10" x14ac:dyDescent="0.25">
      <c r="B1088" s="37">
        <v>44916</v>
      </c>
      <c r="C1088" s="38">
        <v>11.11</v>
      </c>
      <c r="D1088" s="38">
        <v>11.11</v>
      </c>
      <c r="E1088" s="38">
        <v>33.33</v>
      </c>
      <c r="F1088" s="38">
        <v>11.11</v>
      </c>
      <c r="G1088" s="38">
        <v>37.04</v>
      </c>
      <c r="H1088" s="38">
        <v>17.59</v>
      </c>
      <c r="I1088" s="38">
        <v>17.59</v>
      </c>
      <c r="J1088" s="38">
        <v>5.56</v>
      </c>
    </row>
    <row r="1089" spans="2:10" x14ac:dyDescent="0.25">
      <c r="B1089" s="37">
        <v>44917</v>
      </c>
      <c r="C1089" s="38">
        <v>11.11</v>
      </c>
      <c r="D1089" s="38">
        <v>11.11</v>
      </c>
      <c r="E1089" s="38">
        <v>33.33</v>
      </c>
      <c r="F1089" s="38">
        <v>11.11</v>
      </c>
      <c r="G1089" s="38">
        <v>37.04</v>
      </c>
      <c r="H1089" s="38">
        <v>17.59</v>
      </c>
      <c r="I1089" s="38">
        <v>17.59</v>
      </c>
      <c r="J1089" s="38">
        <v>5.56</v>
      </c>
    </row>
    <row r="1090" spans="2:10" x14ac:dyDescent="0.25">
      <c r="B1090" s="37">
        <v>44918</v>
      </c>
      <c r="C1090" s="38">
        <v>11.11</v>
      </c>
      <c r="D1090" s="38">
        <v>11.11</v>
      </c>
      <c r="E1090" s="38">
        <v>33.33</v>
      </c>
      <c r="F1090" s="38">
        <v>11.11</v>
      </c>
      <c r="G1090" s="38">
        <v>37.04</v>
      </c>
      <c r="H1090" s="38">
        <v>17.59</v>
      </c>
      <c r="I1090" s="38">
        <v>17.59</v>
      </c>
      <c r="J1090" s="38">
        <v>5.56</v>
      </c>
    </row>
    <row r="1091" spans="2:10" x14ac:dyDescent="0.25">
      <c r="B1091" s="37">
        <v>44919</v>
      </c>
      <c r="C1091" s="38">
        <v>11.11</v>
      </c>
      <c r="D1091" s="38">
        <v>11.11</v>
      </c>
      <c r="E1091" s="38">
        <v>33.33</v>
      </c>
      <c r="F1091" s="38">
        <v>11.11</v>
      </c>
      <c r="G1091" s="38">
        <v>37.04</v>
      </c>
      <c r="H1091" s="38">
        <v>17.59</v>
      </c>
      <c r="I1091" s="38">
        <v>17.59</v>
      </c>
      <c r="J1091" s="38">
        <v>5.56</v>
      </c>
    </row>
    <row r="1092" spans="2:10" x14ac:dyDescent="0.25">
      <c r="B1092" s="37">
        <v>44920</v>
      </c>
      <c r="C1092" s="38">
        <v>11.11</v>
      </c>
      <c r="D1092" s="38">
        <v>11.11</v>
      </c>
      <c r="E1092" s="38">
        <v>33.33</v>
      </c>
      <c r="F1092" s="38">
        <v>11.11</v>
      </c>
      <c r="G1092" s="38">
        <v>37.04</v>
      </c>
      <c r="H1092" s="38">
        <v>17.59</v>
      </c>
      <c r="I1092" s="38">
        <v>17.59</v>
      </c>
      <c r="J1092" s="38">
        <v>5.56</v>
      </c>
    </row>
    <row r="1093" spans="2:10" x14ac:dyDescent="0.25">
      <c r="B1093" s="37">
        <v>44921</v>
      </c>
      <c r="C1093" s="38">
        <v>11.11</v>
      </c>
      <c r="D1093" s="38">
        <v>11.11</v>
      </c>
      <c r="E1093" s="38">
        <v>33.33</v>
      </c>
      <c r="F1093" s="38">
        <v>11.11</v>
      </c>
      <c r="G1093" s="38">
        <v>37.04</v>
      </c>
      <c r="H1093" s="38">
        <v>17.59</v>
      </c>
      <c r="I1093" s="38">
        <v>17.59</v>
      </c>
      <c r="J1093" s="38">
        <v>5.56</v>
      </c>
    </row>
    <row r="1094" spans="2:10" x14ac:dyDescent="0.25">
      <c r="B1094" s="37">
        <v>44922</v>
      </c>
      <c r="C1094" s="38">
        <v>11.11</v>
      </c>
      <c r="D1094" s="38">
        <v>11.11</v>
      </c>
      <c r="E1094" s="38">
        <v>33.33</v>
      </c>
      <c r="F1094" s="38">
        <v>11.11</v>
      </c>
      <c r="G1094" s="38">
        <v>37.04</v>
      </c>
      <c r="H1094" s="38">
        <v>17.59</v>
      </c>
      <c r="I1094" s="38">
        <v>17.59</v>
      </c>
      <c r="J1094" s="38">
        <v>5.56</v>
      </c>
    </row>
    <row r="1095" spans="2:10" x14ac:dyDescent="0.25">
      <c r="B1095" s="37">
        <v>44923</v>
      </c>
      <c r="C1095" s="38">
        <v>11.11</v>
      </c>
      <c r="D1095" s="38">
        <v>11.11</v>
      </c>
      <c r="E1095" s="38">
        <v>33.33</v>
      </c>
      <c r="F1095" s="38">
        <v>11.11</v>
      </c>
      <c r="G1095" s="38">
        <v>37.04</v>
      </c>
      <c r="H1095" s="38">
        <v>17.59</v>
      </c>
      <c r="I1095" s="38">
        <v>17.59</v>
      </c>
      <c r="J1095" s="38">
        <v>5.56</v>
      </c>
    </row>
    <row r="1096" spans="2:10" x14ac:dyDescent="0.25">
      <c r="B1096" s="37">
        <v>44924</v>
      </c>
      <c r="C1096" s="38">
        <v>11.11</v>
      </c>
      <c r="D1096" s="38">
        <v>11.11</v>
      </c>
      <c r="E1096" s="38">
        <v>33.33</v>
      </c>
      <c r="F1096" s="38">
        <v>11.11</v>
      </c>
      <c r="G1096" s="38">
        <v>37.04</v>
      </c>
      <c r="H1096" s="38">
        <v>17.59</v>
      </c>
      <c r="I1096" s="38">
        <v>17.59</v>
      </c>
      <c r="J1096" s="38">
        <v>5.56</v>
      </c>
    </row>
    <row r="1097" spans="2:10" x14ac:dyDescent="0.25">
      <c r="B1097" s="37">
        <v>44925</v>
      </c>
      <c r="C1097" s="38">
        <v>11.11</v>
      </c>
      <c r="D1097" s="38">
        <v>11.11</v>
      </c>
      <c r="E1097" s="38">
        <v>33.33</v>
      </c>
      <c r="F1097" s="38">
        <v>11.11</v>
      </c>
      <c r="G1097" s="38">
        <v>37.04</v>
      </c>
      <c r="H1097" s="38">
        <v>17.59</v>
      </c>
      <c r="I1097" s="38">
        <v>17.59</v>
      </c>
      <c r="J1097" s="38">
        <v>5.56</v>
      </c>
    </row>
    <row r="1098" spans="2:10" x14ac:dyDescent="0.25">
      <c r="B1098" s="37">
        <v>44926</v>
      </c>
      <c r="C1098" s="38">
        <v>11.11</v>
      </c>
      <c r="D1098" s="38">
        <v>11.11</v>
      </c>
      <c r="E1098" s="38">
        <v>33.33</v>
      </c>
      <c r="F1098" s="38">
        <v>11.11</v>
      </c>
      <c r="G1098" s="38">
        <v>37.04</v>
      </c>
      <c r="H1098" s="38">
        <v>17.59</v>
      </c>
      <c r="I1098" s="38">
        <v>17.59</v>
      </c>
      <c r="J1098" s="38">
        <v>5.56</v>
      </c>
    </row>
    <row r="1099" spans="2:10" x14ac:dyDescent="0.25">
      <c r="J1099" s="38">
        <v>5.56</v>
      </c>
    </row>
  </sheetData>
  <conditionalFormatting sqref="C3:H1098">
    <cfRule type="cellIs" dxfId="11" priority="69" operator="lessThan">
      <formula>0</formula>
    </cfRule>
    <cfRule type="cellIs" dxfId="10" priority="70" operator="greaterThanOrEqual">
      <formula>0</formula>
    </cfRule>
    <cfRule type="cellIs" dxfId="9" priority="71" stopIfTrue="1" operator="lessThan">
      <formula>0</formula>
    </cfRule>
    <cfRule type="cellIs" dxfId="8" priority="72" stopIfTrue="1" operator="greaterThanOrEqual">
      <formula>0</formula>
    </cfRule>
  </conditionalFormatting>
  <conditionalFormatting sqref="I3:I1098">
    <cfRule type="cellIs" dxfId="7" priority="73" operator="lessThan">
      <formula>0</formula>
    </cfRule>
    <cfRule type="cellIs" dxfId="6" priority="74" operator="greaterThanOrEqual">
      <formula>0</formula>
    </cfRule>
    <cfRule type="cellIs" dxfId="5" priority="75" stopIfTrue="1" operator="lessThan">
      <formula>0</formula>
    </cfRule>
    <cfRule type="cellIs" dxfId="4" priority="76" stopIfTrue="1" operator="greaterThanOrEqual">
      <formula>0</formula>
    </cfRule>
  </conditionalFormatting>
  <conditionalFormatting sqref="J3:J1099">
    <cfRule type="cellIs" dxfId="3" priority="57" operator="lessThan">
      <formula>0</formula>
    </cfRule>
    <cfRule type="cellIs" dxfId="2" priority="58" operator="greaterThanOrEqual">
      <formula>0</formula>
    </cfRule>
    <cfRule type="cellIs" dxfId="1" priority="59" stopIfTrue="1" operator="lessThan">
      <formula>0</formula>
    </cfRule>
    <cfRule type="cellIs" dxfId="0" priority="60" stopIfTrue="1" operator="greaterThanOr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E282-367C-41BD-BF16-97DAB8BACFA1}">
  <dimension ref="A1:U328"/>
  <sheetViews>
    <sheetView workbookViewId="0">
      <pane xSplit="2" ySplit="2" topLeftCell="C300" activePane="bottomRight" state="frozen"/>
      <selection pane="topRight" activeCell="C1" sqref="C1"/>
      <selection pane="bottomLeft" activeCell="A4" sqref="A4"/>
      <selection pane="bottomRight" activeCell="F313" sqref="F313"/>
    </sheetView>
  </sheetViews>
  <sheetFormatPr defaultRowHeight="15" x14ac:dyDescent="0.25"/>
  <cols>
    <col min="2" max="2" width="9.42578125" bestFit="1" customWidth="1"/>
    <col min="3" max="3" width="12.140625" customWidth="1"/>
    <col min="4" max="4" width="13" customWidth="1"/>
    <col min="5" max="5" width="12.5703125" style="62" customWidth="1"/>
    <col min="6" max="6" width="14.5703125" customWidth="1"/>
    <col min="7" max="7" width="13.5703125" customWidth="1"/>
    <col min="8" max="8" width="12.7109375" customWidth="1"/>
    <col min="9" max="9" width="13" style="62" customWidth="1"/>
    <col min="10" max="11" width="13" customWidth="1"/>
    <col min="12" max="12" width="13.140625" customWidth="1"/>
    <col min="13" max="13" width="14" customWidth="1"/>
    <col min="14" max="14" width="12" customWidth="1"/>
    <col min="15" max="15" width="12.5703125" customWidth="1"/>
    <col min="16" max="16" width="11.85546875" customWidth="1"/>
    <col min="17" max="17" width="11.140625" customWidth="1"/>
  </cols>
  <sheetData>
    <row r="1" spans="1:21" ht="60" x14ac:dyDescent="0.25">
      <c r="C1" s="3" t="s">
        <v>38</v>
      </c>
      <c r="D1" s="3" t="s">
        <v>2</v>
      </c>
      <c r="E1" s="61" t="s">
        <v>9</v>
      </c>
      <c r="F1" s="3" t="s">
        <v>4</v>
      </c>
      <c r="G1" s="3" t="s">
        <v>5</v>
      </c>
      <c r="H1" s="3" t="s">
        <v>8</v>
      </c>
      <c r="I1" s="64" t="s">
        <v>39</v>
      </c>
      <c r="J1" s="4" t="s">
        <v>119</v>
      </c>
      <c r="K1" s="4" t="s">
        <v>120</v>
      </c>
      <c r="L1" s="3" t="s">
        <v>10</v>
      </c>
      <c r="M1" s="3" t="s">
        <v>11</v>
      </c>
      <c r="N1" s="3" t="s">
        <v>12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210</v>
      </c>
    </row>
    <row r="2" spans="1:21" ht="45" x14ac:dyDescent="0.25">
      <c r="A2" s="2"/>
      <c r="B2" t="s">
        <v>0</v>
      </c>
      <c r="F2" s="3" t="s">
        <v>13</v>
      </c>
      <c r="G2" s="3" t="s">
        <v>118</v>
      </c>
      <c r="I2" s="62" t="s">
        <v>100</v>
      </c>
    </row>
    <row r="3" spans="1:21" x14ac:dyDescent="0.25">
      <c r="A3">
        <v>1948</v>
      </c>
      <c r="B3" s="1">
        <v>17593</v>
      </c>
      <c r="C3" s="1"/>
      <c r="M3">
        <v>0</v>
      </c>
    </row>
    <row r="4" spans="1:21" x14ac:dyDescent="0.25">
      <c r="B4" s="1">
        <v>17685</v>
      </c>
      <c r="C4" s="1"/>
      <c r="M4">
        <v>0</v>
      </c>
    </row>
    <row r="5" spans="1:21" x14ac:dyDescent="0.25">
      <c r="B5" s="1">
        <v>17777</v>
      </c>
      <c r="C5" s="1"/>
      <c r="F5" s="21"/>
      <c r="M5">
        <v>0</v>
      </c>
    </row>
    <row r="6" spans="1:21" x14ac:dyDescent="0.25">
      <c r="B6" s="1">
        <v>17868</v>
      </c>
      <c r="C6" s="1"/>
      <c r="F6" s="21"/>
      <c r="M6">
        <v>0</v>
      </c>
    </row>
    <row r="7" spans="1:21" x14ac:dyDescent="0.25">
      <c r="A7">
        <v>1949</v>
      </c>
      <c r="B7" s="1">
        <v>17958</v>
      </c>
      <c r="C7" s="1"/>
      <c r="F7" s="21"/>
      <c r="M7">
        <v>0</v>
      </c>
    </row>
    <row r="8" spans="1:21" x14ac:dyDescent="0.25">
      <c r="B8" s="1">
        <v>18050</v>
      </c>
      <c r="C8" s="1"/>
      <c r="F8" s="21"/>
      <c r="M8">
        <v>0</v>
      </c>
    </row>
    <row r="9" spans="1:21" x14ac:dyDescent="0.25">
      <c r="B9" s="1">
        <v>18142</v>
      </c>
      <c r="C9" s="1"/>
      <c r="F9" s="21"/>
      <c r="M9">
        <v>0</v>
      </c>
    </row>
    <row r="10" spans="1:21" x14ac:dyDescent="0.25">
      <c r="B10" s="1">
        <v>18233</v>
      </c>
      <c r="C10" s="1"/>
      <c r="F10" s="21"/>
      <c r="M10">
        <v>0</v>
      </c>
    </row>
    <row r="11" spans="1:21" x14ac:dyDescent="0.25">
      <c r="A11">
        <v>1950</v>
      </c>
      <c r="B11" s="1">
        <v>18323</v>
      </c>
      <c r="C11" s="1"/>
      <c r="F11" s="21"/>
      <c r="M11">
        <v>0</v>
      </c>
    </row>
    <row r="12" spans="1:21" x14ac:dyDescent="0.25">
      <c r="B12" s="1">
        <v>18415</v>
      </c>
      <c r="C12" s="1"/>
      <c r="F12" s="21"/>
      <c r="M12">
        <v>0</v>
      </c>
    </row>
    <row r="13" spans="1:21" x14ac:dyDescent="0.25">
      <c r="B13" s="1">
        <v>18507</v>
      </c>
      <c r="C13" s="1"/>
      <c r="F13" s="21"/>
      <c r="M13">
        <v>0</v>
      </c>
    </row>
    <row r="14" spans="1:21" x14ac:dyDescent="0.25">
      <c r="B14" s="1">
        <v>18598</v>
      </c>
      <c r="C14" s="1"/>
      <c r="F14" s="21"/>
      <c r="M14">
        <v>0</v>
      </c>
    </row>
    <row r="15" spans="1:21" x14ac:dyDescent="0.25">
      <c r="A15">
        <v>1951</v>
      </c>
      <c r="B15" s="1">
        <v>18688</v>
      </c>
      <c r="C15" s="1"/>
      <c r="F15" s="21"/>
      <c r="M15">
        <v>0</v>
      </c>
    </row>
    <row r="16" spans="1:21" x14ac:dyDescent="0.25">
      <c r="B16" s="1">
        <v>18780</v>
      </c>
      <c r="C16" s="1"/>
      <c r="F16" s="21"/>
      <c r="M16">
        <v>0</v>
      </c>
    </row>
    <row r="17" spans="1:13" x14ac:dyDescent="0.25">
      <c r="B17" s="1">
        <v>18872</v>
      </c>
      <c r="C17" s="1"/>
      <c r="F17" s="21"/>
      <c r="M17">
        <v>0</v>
      </c>
    </row>
    <row r="18" spans="1:13" x14ac:dyDescent="0.25">
      <c r="B18" s="1">
        <v>18963</v>
      </c>
      <c r="C18" s="1"/>
      <c r="F18" s="21"/>
      <c r="M18">
        <v>0</v>
      </c>
    </row>
    <row r="19" spans="1:13" x14ac:dyDescent="0.25">
      <c r="A19">
        <v>1952</v>
      </c>
      <c r="B19" s="1">
        <v>19054</v>
      </c>
      <c r="C19" s="1"/>
      <c r="F19" s="21"/>
      <c r="M19">
        <v>0</v>
      </c>
    </row>
    <row r="20" spans="1:13" x14ac:dyDescent="0.25">
      <c r="B20" s="1">
        <v>19146</v>
      </c>
      <c r="C20" s="1"/>
      <c r="F20" s="21"/>
      <c r="M20">
        <v>0</v>
      </c>
    </row>
    <row r="21" spans="1:13" x14ac:dyDescent="0.25">
      <c r="B21" s="1">
        <v>19238</v>
      </c>
      <c r="C21" s="1"/>
      <c r="F21" s="21"/>
      <c r="M21">
        <v>0</v>
      </c>
    </row>
    <row r="22" spans="1:13" x14ac:dyDescent="0.25">
      <c r="B22" s="1">
        <v>19329</v>
      </c>
      <c r="C22" s="1"/>
      <c r="F22" s="21"/>
      <c r="M22">
        <v>0</v>
      </c>
    </row>
    <row r="23" spans="1:13" x14ac:dyDescent="0.25">
      <c r="A23">
        <v>1953</v>
      </c>
      <c r="B23" s="1">
        <v>19419</v>
      </c>
      <c r="C23" s="1"/>
      <c r="F23" s="21"/>
      <c r="M23">
        <v>0</v>
      </c>
    </row>
    <row r="24" spans="1:13" x14ac:dyDescent="0.25">
      <c r="B24" s="1">
        <v>19511</v>
      </c>
      <c r="C24" s="1"/>
      <c r="F24" s="21"/>
      <c r="M24">
        <v>0</v>
      </c>
    </row>
    <row r="25" spans="1:13" x14ac:dyDescent="0.25">
      <c r="B25" s="1">
        <v>19603</v>
      </c>
      <c r="C25" s="1"/>
      <c r="F25" s="21"/>
      <c r="M25">
        <v>0</v>
      </c>
    </row>
    <row r="26" spans="1:13" x14ac:dyDescent="0.25">
      <c r="B26" s="1">
        <v>19694</v>
      </c>
      <c r="C26" s="1"/>
      <c r="F26" s="21"/>
      <c r="M26">
        <v>0</v>
      </c>
    </row>
    <row r="27" spans="1:13" x14ac:dyDescent="0.25">
      <c r="A27">
        <v>1954</v>
      </c>
      <c r="B27" s="1">
        <v>19784</v>
      </c>
      <c r="C27" s="1"/>
      <c r="F27" s="21"/>
      <c r="M27">
        <v>0</v>
      </c>
    </row>
    <row r="28" spans="1:13" x14ac:dyDescent="0.25">
      <c r="B28" s="1">
        <v>19876</v>
      </c>
      <c r="C28" s="1"/>
      <c r="F28" s="21"/>
      <c r="M28">
        <v>0</v>
      </c>
    </row>
    <row r="29" spans="1:13" x14ac:dyDescent="0.25">
      <c r="B29" s="1">
        <v>19968</v>
      </c>
      <c r="C29" s="1"/>
      <c r="F29" s="21"/>
      <c r="M29">
        <v>0</v>
      </c>
    </row>
    <row r="30" spans="1:13" x14ac:dyDescent="0.25">
      <c r="B30" s="1">
        <v>20059</v>
      </c>
      <c r="C30" s="1"/>
      <c r="F30" s="21"/>
      <c r="M30">
        <v>0</v>
      </c>
    </row>
    <row r="31" spans="1:13" x14ac:dyDescent="0.25">
      <c r="A31">
        <v>1955</v>
      </c>
      <c r="B31" s="1">
        <v>20149</v>
      </c>
      <c r="C31" s="1"/>
      <c r="F31" s="21"/>
      <c r="M31">
        <v>0</v>
      </c>
    </row>
    <row r="32" spans="1:13" x14ac:dyDescent="0.25">
      <c r="B32" s="1">
        <v>20241</v>
      </c>
      <c r="C32" s="1"/>
      <c r="F32" s="21"/>
      <c r="M32">
        <v>0</v>
      </c>
    </row>
    <row r="33" spans="1:13" x14ac:dyDescent="0.25">
      <c r="B33" s="1">
        <v>20333</v>
      </c>
      <c r="C33" s="1"/>
      <c r="F33" s="21"/>
      <c r="M33">
        <v>0</v>
      </c>
    </row>
    <row r="34" spans="1:13" x14ac:dyDescent="0.25">
      <c r="B34" s="1">
        <v>20424</v>
      </c>
      <c r="C34" s="1"/>
      <c r="F34" s="21"/>
      <c r="M34">
        <v>0</v>
      </c>
    </row>
    <row r="35" spans="1:13" x14ac:dyDescent="0.25">
      <c r="A35">
        <v>1956</v>
      </c>
      <c r="B35" s="1">
        <v>20515</v>
      </c>
      <c r="C35" s="1"/>
      <c r="F35" s="21"/>
      <c r="M35">
        <v>0</v>
      </c>
    </row>
    <row r="36" spans="1:13" x14ac:dyDescent="0.25">
      <c r="B36" s="1">
        <v>20607</v>
      </c>
      <c r="C36" s="1"/>
      <c r="F36" s="21"/>
      <c r="M36">
        <v>0</v>
      </c>
    </row>
    <row r="37" spans="1:13" x14ac:dyDescent="0.25">
      <c r="B37" s="1">
        <v>20699</v>
      </c>
      <c r="C37" s="1"/>
      <c r="F37" s="21"/>
      <c r="M37">
        <v>0</v>
      </c>
    </row>
    <row r="38" spans="1:13" x14ac:dyDescent="0.25">
      <c r="B38" s="1">
        <v>20790</v>
      </c>
      <c r="C38" s="1"/>
      <c r="F38" s="21"/>
      <c r="M38">
        <v>0</v>
      </c>
    </row>
    <row r="39" spans="1:13" x14ac:dyDescent="0.25">
      <c r="A39">
        <v>1957</v>
      </c>
      <c r="B39" s="1">
        <v>20880</v>
      </c>
      <c r="C39" s="1"/>
      <c r="F39" s="21"/>
      <c r="M39">
        <v>0</v>
      </c>
    </row>
    <row r="40" spans="1:13" x14ac:dyDescent="0.25">
      <c r="B40" s="1">
        <v>20972</v>
      </c>
      <c r="C40" s="1"/>
      <c r="F40" s="21"/>
      <c r="M40">
        <v>0</v>
      </c>
    </row>
    <row r="41" spans="1:13" x14ac:dyDescent="0.25">
      <c r="B41" s="1">
        <v>21064</v>
      </c>
      <c r="C41" s="1"/>
      <c r="F41" s="21"/>
      <c r="M41">
        <v>0</v>
      </c>
    </row>
    <row r="42" spans="1:13" x14ac:dyDescent="0.25">
      <c r="B42" s="1">
        <v>21155</v>
      </c>
      <c r="C42" s="1"/>
      <c r="F42" s="21"/>
      <c r="M42">
        <v>0</v>
      </c>
    </row>
    <row r="43" spans="1:13" x14ac:dyDescent="0.25">
      <c r="A43">
        <v>1958</v>
      </c>
      <c r="B43" s="1">
        <v>21245</v>
      </c>
      <c r="C43" s="1"/>
      <c r="F43" s="21"/>
      <c r="M43">
        <v>0</v>
      </c>
    </row>
    <row r="44" spans="1:13" x14ac:dyDescent="0.25">
      <c r="B44" s="1">
        <v>21337</v>
      </c>
      <c r="C44" s="1"/>
      <c r="F44" s="21"/>
      <c r="M44">
        <v>0</v>
      </c>
    </row>
    <row r="45" spans="1:13" x14ac:dyDescent="0.25">
      <c r="B45" s="1">
        <v>21429</v>
      </c>
      <c r="C45" s="1"/>
      <c r="F45" s="21"/>
      <c r="M45">
        <v>0</v>
      </c>
    </row>
    <row r="46" spans="1:13" x14ac:dyDescent="0.25">
      <c r="B46" s="1">
        <v>21520</v>
      </c>
      <c r="C46" s="1"/>
      <c r="F46" s="21"/>
      <c r="M46">
        <v>0</v>
      </c>
    </row>
    <row r="47" spans="1:13" x14ac:dyDescent="0.25">
      <c r="A47">
        <v>1959</v>
      </c>
      <c r="B47" s="1">
        <v>21610</v>
      </c>
      <c r="C47" s="1"/>
      <c r="F47" s="21"/>
      <c r="M47">
        <v>0</v>
      </c>
    </row>
    <row r="48" spans="1:13" x14ac:dyDescent="0.25">
      <c r="B48" s="1">
        <v>21702</v>
      </c>
      <c r="C48" s="1"/>
      <c r="F48" s="21"/>
      <c r="M48">
        <v>0</v>
      </c>
    </row>
    <row r="49" spans="1:21" x14ac:dyDescent="0.25">
      <c r="B49" s="1">
        <v>21794</v>
      </c>
      <c r="C49" s="21">
        <f>'CDM - Q'!C50</f>
        <v>80842</v>
      </c>
      <c r="D49" s="21">
        <f>'CDM - Q'!D50</f>
        <v>70717</v>
      </c>
      <c r="E49" s="63">
        <f>'CDM - Q'!I50/'CDM - Q'!J50*100</f>
        <v>12.576832151300236</v>
      </c>
      <c r="F49" s="21"/>
      <c r="M49">
        <v>0</v>
      </c>
      <c r="U49">
        <v>69787</v>
      </c>
    </row>
    <row r="50" spans="1:21" x14ac:dyDescent="0.25">
      <c r="B50" s="1">
        <v>21885</v>
      </c>
      <c r="C50" s="21">
        <f>'CDM - Q'!C51</f>
        <v>81602</v>
      </c>
      <c r="D50" s="21">
        <f>'CDM - Q'!D51</f>
        <v>71383</v>
      </c>
      <c r="E50" s="63">
        <f>'CDM - Q'!I51/'CDM - Q'!J51*100</f>
        <v>12.879464285714285</v>
      </c>
      <c r="F50" s="21"/>
      <c r="M50">
        <v>0</v>
      </c>
      <c r="U50">
        <v>70741</v>
      </c>
    </row>
    <row r="51" spans="1:21" x14ac:dyDescent="0.25">
      <c r="A51">
        <v>1960</v>
      </c>
      <c r="B51" s="1">
        <v>21976</v>
      </c>
      <c r="C51" s="21">
        <f>'CDM - Q'!C52</f>
        <v>82016</v>
      </c>
      <c r="D51" s="21">
        <f>'CDM - Q'!D52</f>
        <v>71736</v>
      </c>
      <c r="E51" s="63">
        <f>'CDM - Q'!I52/'CDM - Q'!J52*100</f>
        <v>12.800519818063677</v>
      </c>
      <c r="F51" s="21"/>
      <c r="M51">
        <v>0</v>
      </c>
      <c r="U51">
        <v>71850</v>
      </c>
    </row>
    <row r="52" spans="1:21" x14ac:dyDescent="0.25">
      <c r="B52" s="1">
        <v>22068</v>
      </c>
      <c r="C52" s="21">
        <f>'CDM - Q'!C53</f>
        <v>84257</v>
      </c>
      <c r="D52" s="21">
        <f>'CDM - Q'!D53</f>
        <v>74042</v>
      </c>
      <c r="E52" s="63">
        <f>'CDM - Q'!I53/'CDM - Q'!J53*100</f>
        <v>12.723618090452259</v>
      </c>
      <c r="F52" s="21"/>
      <c r="M52">
        <v>0</v>
      </c>
      <c r="U52">
        <v>73865</v>
      </c>
    </row>
    <row r="53" spans="1:21" x14ac:dyDescent="0.25">
      <c r="B53" s="1">
        <v>22160</v>
      </c>
      <c r="C53" s="21">
        <f>'CDM - Q'!C54</f>
        <v>84438</v>
      </c>
      <c r="D53" s="21">
        <f>'CDM - Q'!D54</f>
        <v>75837</v>
      </c>
      <c r="E53" s="63">
        <f>'CDM - Q'!I54/'CDM - Q'!J54*100</f>
        <v>12.796027501909855</v>
      </c>
      <c r="F53" s="21"/>
      <c r="M53">
        <v>0</v>
      </c>
      <c r="U53">
        <v>73355</v>
      </c>
    </row>
    <row r="54" spans="1:21" x14ac:dyDescent="0.25">
      <c r="B54" s="1">
        <v>22251</v>
      </c>
      <c r="C54" s="21">
        <f>'CDM - Q'!C55</f>
        <v>84286</v>
      </c>
      <c r="D54" s="21">
        <f>'CDM - Q'!D55</f>
        <v>74904</v>
      </c>
      <c r="E54" s="63">
        <f>'CDM - Q'!I55/'CDM - Q'!J55*100</f>
        <v>12.643253234750462</v>
      </c>
      <c r="F54" s="21"/>
      <c r="M54">
        <v>0</v>
      </c>
      <c r="U54">
        <v>73712</v>
      </c>
    </row>
    <row r="55" spans="1:21" x14ac:dyDescent="0.25">
      <c r="A55">
        <v>1961</v>
      </c>
      <c r="B55" s="1">
        <v>22341</v>
      </c>
      <c r="C55" s="21">
        <f>'CDM - Q'!C56</f>
        <v>84539</v>
      </c>
      <c r="D55" s="21">
        <f>'CDM - Q'!D56</f>
        <v>75052</v>
      </c>
      <c r="E55" s="63">
        <f>'CDM - Q'!I56/'CDM - Q'!J56*100</f>
        <v>12.874646559849198</v>
      </c>
      <c r="F55" s="21"/>
      <c r="M55">
        <v>0</v>
      </c>
      <c r="U55">
        <v>73099</v>
      </c>
    </row>
    <row r="56" spans="1:21" x14ac:dyDescent="0.25">
      <c r="B56" s="1">
        <v>22433</v>
      </c>
      <c r="C56" s="21">
        <f>'CDM - Q'!C57</f>
        <v>83609</v>
      </c>
      <c r="D56" s="21">
        <f>'CDM - Q'!D57</f>
        <v>74293</v>
      </c>
      <c r="E56" s="63">
        <f>'CDM - Q'!I57/'CDM - Q'!J57*100</f>
        <v>12.882378285221888</v>
      </c>
      <c r="F56" s="21"/>
      <c r="M56">
        <v>0</v>
      </c>
      <c r="U56">
        <v>71806</v>
      </c>
    </row>
    <row r="57" spans="1:21" x14ac:dyDescent="0.25">
      <c r="B57" s="1">
        <v>22525</v>
      </c>
      <c r="C57" s="21">
        <f>'CDM - Q'!C58</f>
        <v>83006</v>
      </c>
      <c r="D57" s="21">
        <f>'CDM - Q'!D58</f>
        <v>73907</v>
      </c>
      <c r="E57" s="63">
        <f>'CDM - Q'!I58/'CDM - Q'!J58*100</f>
        <v>12.816188870151771</v>
      </c>
      <c r="F57" s="21"/>
      <c r="M57">
        <v>0</v>
      </c>
      <c r="U57">
        <v>72236</v>
      </c>
    </row>
    <row r="58" spans="1:21" x14ac:dyDescent="0.25">
      <c r="B58" s="1">
        <v>22616</v>
      </c>
      <c r="C58" s="21">
        <f>'CDM - Q'!C59</f>
        <v>83959</v>
      </c>
      <c r="D58" s="21">
        <f>'CDM - Q'!D59</f>
        <v>74655</v>
      </c>
      <c r="E58" s="63">
        <f>'CDM - Q'!I59/'CDM - Q'!J59*100</f>
        <v>12.744140625</v>
      </c>
      <c r="F58" s="21"/>
      <c r="M58">
        <v>0</v>
      </c>
      <c r="U58">
        <v>72706</v>
      </c>
    </row>
    <row r="59" spans="1:21" x14ac:dyDescent="0.25">
      <c r="A59">
        <v>1962</v>
      </c>
      <c r="B59" s="1">
        <v>22706</v>
      </c>
      <c r="C59" s="21">
        <f>'CDM - Q'!C60</f>
        <v>86308</v>
      </c>
      <c r="D59" s="21">
        <f>'CDM - Q'!D60</f>
        <v>77094</v>
      </c>
      <c r="E59" s="63">
        <f>'CDM - Q'!I60/'CDM - Q'!J60*100</f>
        <v>12.661838929120034</v>
      </c>
      <c r="F59" s="21"/>
      <c r="M59">
        <v>0</v>
      </c>
      <c r="U59">
        <v>75339</v>
      </c>
    </row>
    <row r="60" spans="1:21" x14ac:dyDescent="0.25">
      <c r="B60" s="1">
        <v>22798</v>
      </c>
      <c r="C60" s="21">
        <f>'CDM - Q'!C61</f>
        <v>87969</v>
      </c>
      <c r="D60" s="21">
        <f>'CDM - Q'!D61</f>
        <v>78361</v>
      </c>
      <c r="E60" s="63">
        <f>'CDM - Q'!I61/'CDM - Q'!J61*100</f>
        <v>12.651967854935092</v>
      </c>
      <c r="F60" s="21"/>
      <c r="M60">
        <v>0</v>
      </c>
      <c r="U60">
        <v>76725</v>
      </c>
    </row>
    <row r="61" spans="1:21" x14ac:dyDescent="0.25">
      <c r="B61" s="1">
        <v>22890</v>
      </c>
      <c r="C61" s="21">
        <f>'CDM - Q'!C62</f>
        <v>88673</v>
      </c>
      <c r="D61" s="21">
        <f>'CDM - Q'!D62</f>
        <v>78916</v>
      </c>
      <c r="E61" s="63">
        <f>'CDM - Q'!I62/'CDM - Q'!J62*100</f>
        <v>12.85969438380631</v>
      </c>
      <c r="F61" s="21"/>
      <c r="M61">
        <v>0</v>
      </c>
      <c r="U61">
        <v>77010</v>
      </c>
    </row>
    <row r="62" spans="1:21" x14ac:dyDescent="0.25">
      <c r="B62" s="1">
        <v>22981</v>
      </c>
      <c r="C62" s="21">
        <f>'CDM - Q'!C63</f>
        <v>90263</v>
      </c>
      <c r="D62" s="21">
        <f>'CDM - Q'!D63</f>
        <v>80543</v>
      </c>
      <c r="E62" s="63">
        <f>'CDM - Q'!I63/'CDM - Q'!J63*100</f>
        <v>12.849162011173185</v>
      </c>
      <c r="F62" s="21"/>
      <c r="M62">
        <v>0</v>
      </c>
      <c r="U62">
        <v>78238</v>
      </c>
    </row>
    <row r="63" spans="1:21" x14ac:dyDescent="0.25">
      <c r="A63">
        <v>1963</v>
      </c>
      <c r="B63" s="1">
        <v>23071</v>
      </c>
      <c r="C63" s="21">
        <f>'CDM - Q'!C64</f>
        <v>92352</v>
      </c>
      <c r="D63" s="21">
        <f>'CDM - Q'!D64</f>
        <v>82882</v>
      </c>
      <c r="E63" s="63">
        <f>'CDM - Q'!I64/'CDM - Q'!J64*100</f>
        <v>12.773793370808296</v>
      </c>
      <c r="F63" s="21"/>
      <c r="M63">
        <v>0</v>
      </c>
      <c r="U63">
        <v>80389</v>
      </c>
    </row>
    <row r="64" spans="1:21" x14ac:dyDescent="0.25">
      <c r="B64" s="1">
        <v>23163</v>
      </c>
      <c r="C64" s="21">
        <f>'CDM - Q'!C65</f>
        <v>91159</v>
      </c>
      <c r="D64" s="21">
        <f>'CDM - Q'!D65</f>
        <v>81477</v>
      </c>
      <c r="E64" s="63">
        <f>'CDM - Q'!I65/'CDM - Q'!J65*100</f>
        <v>12.856606606606608</v>
      </c>
      <c r="F64" s="21"/>
      <c r="M64">
        <v>0</v>
      </c>
      <c r="U64">
        <v>79890</v>
      </c>
    </row>
    <row r="65" spans="1:21" x14ac:dyDescent="0.25">
      <c r="B65" s="1">
        <v>23255</v>
      </c>
      <c r="C65" s="21">
        <f>'CDM - Q'!C66</f>
        <v>94901</v>
      </c>
      <c r="D65" s="21">
        <f>'CDM - Q'!D66</f>
        <v>85041</v>
      </c>
      <c r="E65" s="63">
        <f>'CDM - Q'!I66/'CDM - Q'!J66*100</f>
        <v>12.56890848952591</v>
      </c>
      <c r="F65" s="21"/>
      <c r="M65">
        <v>0</v>
      </c>
      <c r="U65">
        <v>83298</v>
      </c>
    </row>
    <row r="66" spans="1:21" x14ac:dyDescent="0.25">
      <c r="B66" s="1">
        <v>23346</v>
      </c>
      <c r="C66" s="21">
        <f>'CDM - Q'!C67</f>
        <v>96925</v>
      </c>
      <c r="D66" s="21">
        <f>'CDM - Q'!D67</f>
        <v>87267</v>
      </c>
      <c r="E66" s="63">
        <f>'CDM - Q'!I67/'CDM - Q'!J67*100</f>
        <v>12.657534246575342</v>
      </c>
      <c r="F66" s="21"/>
      <c r="M66">
        <v>0</v>
      </c>
      <c r="U66">
        <v>85812</v>
      </c>
    </row>
    <row r="67" spans="1:21" x14ac:dyDescent="0.25">
      <c r="A67">
        <v>1964</v>
      </c>
      <c r="B67" s="1">
        <v>23437</v>
      </c>
      <c r="C67" s="21">
        <f>'CDM - Q'!C68</f>
        <v>96758</v>
      </c>
      <c r="D67" s="21">
        <f>'CDM - Q'!D68</f>
        <v>86849</v>
      </c>
      <c r="E67" s="63">
        <f>'CDM - Q'!I68/'CDM - Q'!J68*100</f>
        <v>12.666212069553358</v>
      </c>
      <c r="F67" s="21"/>
      <c r="M67">
        <v>0</v>
      </c>
      <c r="U67">
        <v>86140</v>
      </c>
    </row>
    <row r="68" spans="1:21" x14ac:dyDescent="0.25">
      <c r="B68" s="1">
        <v>23529</v>
      </c>
      <c r="C68" s="21">
        <f>'CDM - Q'!C69</f>
        <v>99153</v>
      </c>
      <c r="D68" s="21">
        <f>'CDM - Q'!D69</f>
        <v>89107</v>
      </c>
      <c r="E68" s="63">
        <f>'CDM - Q'!I69/'CDM - Q'!J69*100</f>
        <v>12.82337911210476</v>
      </c>
      <c r="F68" s="21"/>
      <c r="M68">
        <v>0</v>
      </c>
      <c r="U68">
        <v>87410</v>
      </c>
    </row>
    <row r="69" spans="1:21" x14ac:dyDescent="0.25">
      <c r="B69" s="1">
        <v>23621</v>
      </c>
      <c r="C69" s="21">
        <f>'CDM - Q'!C70</f>
        <v>99760</v>
      </c>
      <c r="D69" s="21">
        <f>'CDM - Q'!D70</f>
        <v>90659</v>
      </c>
      <c r="E69" s="63">
        <f>'CDM - Q'!I70/'CDM - Q'!J70*100</f>
        <v>12.672598956735195</v>
      </c>
      <c r="F69" s="21"/>
      <c r="M69">
        <v>0</v>
      </c>
      <c r="U69">
        <v>88280</v>
      </c>
    </row>
    <row r="70" spans="1:21" x14ac:dyDescent="0.25">
      <c r="B70" s="1">
        <v>23712</v>
      </c>
      <c r="C70" s="21">
        <f>'CDM - Q'!C71</f>
        <v>102593</v>
      </c>
      <c r="D70" s="21">
        <f>'CDM - Q'!D71</f>
        <v>93155</v>
      </c>
      <c r="E70" s="63">
        <f>'CDM - Q'!I71/'CDM - Q'!J71*100</f>
        <v>12.747506865153923</v>
      </c>
      <c r="F70" s="21"/>
      <c r="M70">
        <v>0</v>
      </c>
      <c r="U70">
        <v>90511</v>
      </c>
    </row>
    <row r="71" spans="1:21" x14ac:dyDescent="0.25">
      <c r="A71">
        <v>1965</v>
      </c>
      <c r="B71" s="1">
        <v>23802</v>
      </c>
      <c r="C71" s="21">
        <f>'CDM - Q'!C72</f>
        <v>103470</v>
      </c>
      <c r="D71" s="21">
        <f>'CDM - Q'!D72</f>
        <v>93422</v>
      </c>
      <c r="E71" s="63">
        <f>'CDM - Q'!I72/'CDM - Q'!J72*100</f>
        <v>13.047910295616719</v>
      </c>
      <c r="F71" s="21"/>
      <c r="M71">
        <v>0</v>
      </c>
      <c r="U71">
        <v>90817</v>
      </c>
    </row>
    <row r="72" spans="1:21" x14ac:dyDescent="0.25">
      <c r="B72" s="1">
        <v>23894</v>
      </c>
      <c r="C72" s="21">
        <f>'CDM - Q'!C73</f>
        <v>105090</v>
      </c>
      <c r="D72" s="21">
        <f>'CDM - Q'!D73</f>
        <v>95981</v>
      </c>
      <c r="E72" s="63">
        <f>'CDM - Q'!I73/'CDM - Q'!J73*100</f>
        <v>13.11291678341272</v>
      </c>
      <c r="F72" s="21"/>
      <c r="M72">
        <v>0</v>
      </c>
      <c r="U72">
        <v>91834</v>
      </c>
    </row>
    <row r="73" spans="1:21" x14ac:dyDescent="0.25">
      <c r="B73" s="1">
        <v>23986</v>
      </c>
      <c r="C73" s="21">
        <f>'CDM - Q'!C74</f>
        <v>104774</v>
      </c>
      <c r="D73" s="21">
        <f>'CDM - Q'!D74</f>
        <v>96203</v>
      </c>
      <c r="E73" s="63">
        <f>'CDM - Q'!I74/'CDM - Q'!J74*100</f>
        <v>12.949545514424976</v>
      </c>
      <c r="F73" s="21"/>
      <c r="M73">
        <v>0</v>
      </c>
      <c r="U73">
        <v>91695</v>
      </c>
    </row>
    <row r="74" spans="1:21" x14ac:dyDescent="0.25">
      <c r="B74" s="1">
        <v>24077</v>
      </c>
      <c r="C74" s="21">
        <f>'CDM - Q'!C75</f>
        <v>105032</v>
      </c>
      <c r="D74" s="21">
        <f>'CDM - Q'!D75</f>
        <v>96513</v>
      </c>
      <c r="E74" s="63">
        <f>'CDM - Q'!I75/'CDM - Q'!J75*100</f>
        <v>12.938298450665942</v>
      </c>
      <c r="F74" s="21"/>
      <c r="M74">
        <v>0</v>
      </c>
      <c r="U74">
        <v>92223</v>
      </c>
    </row>
    <row r="75" spans="1:21" x14ac:dyDescent="0.25">
      <c r="A75">
        <v>1966</v>
      </c>
      <c r="B75" s="1">
        <v>24167</v>
      </c>
      <c r="C75" s="21">
        <f>'CDM - Q'!C76</f>
        <v>104732</v>
      </c>
      <c r="D75" s="21">
        <f>'CDM - Q'!D76</f>
        <v>96681</v>
      </c>
      <c r="E75" s="63">
        <f>'CDM - Q'!I76/'CDM - Q'!J76*100</f>
        <v>13.159472422062349</v>
      </c>
      <c r="F75" s="21"/>
      <c r="M75">
        <v>0</v>
      </c>
      <c r="U75">
        <v>92271</v>
      </c>
    </row>
    <row r="76" spans="1:21" x14ac:dyDescent="0.25">
      <c r="B76" s="1">
        <v>24259</v>
      </c>
      <c r="C76" s="21">
        <f>'CDM - Q'!C77</f>
        <v>106160</v>
      </c>
      <c r="D76" s="21">
        <f>'CDM - Q'!D77</f>
        <v>96969</v>
      </c>
      <c r="E76" s="63">
        <f>'CDM - Q'!I77/'CDM - Q'!J77*100</f>
        <v>13.229927007299269</v>
      </c>
      <c r="F76" s="21"/>
      <c r="M76">
        <v>0</v>
      </c>
      <c r="U76">
        <v>93620</v>
      </c>
    </row>
    <row r="77" spans="1:21" x14ac:dyDescent="0.25">
      <c r="B77" s="1">
        <v>24351</v>
      </c>
      <c r="C77" s="21">
        <f>'CDM - Q'!C78</f>
        <v>109160</v>
      </c>
      <c r="D77" s="21">
        <f>'CDM - Q'!D78</f>
        <v>99990</v>
      </c>
      <c r="E77" s="63">
        <f>'CDM - Q'!I78/'CDM - Q'!J78*100</f>
        <v>13.072280288532312</v>
      </c>
      <c r="F77" s="21"/>
      <c r="M77">
        <v>0</v>
      </c>
      <c r="U77">
        <v>95905</v>
      </c>
    </row>
    <row r="78" spans="1:21" x14ac:dyDescent="0.25">
      <c r="B78" s="1">
        <v>24442</v>
      </c>
      <c r="C78" s="21">
        <f>'CDM - Q'!C79</f>
        <v>109881</v>
      </c>
      <c r="D78" s="21">
        <f>'CDM - Q'!D79</f>
        <v>100363</v>
      </c>
      <c r="E78" s="63">
        <f>'CDM - Q'!I79/'CDM - Q'!J79*100</f>
        <v>12.920303333810274</v>
      </c>
      <c r="F78" s="21"/>
      <c r="M78">
        <v>0</v>
      </c>
      <c r="U78">
        <v>97078</v>
      </c>
    </row>
    <row r="79" spans="1:21" x14ac:dyDescent="0.25">
      <c r="A79">
        <v>1967</v>
      </c>
      <c r="B79" s="1">
        <v>24532</v>
      </c>
      <c r="C79" s="21">
        <f>'CDM - Q'!C80</f>
        <v>114174</v>
      </c>
      <c r="D79" s="21">
        <f>'CDM - Q'!D80</f>
        <v>103475</v>
      </c>
      <c r="E79" s="63">
        <f>'CDM - Q'!I80/'CDM - Q'!J80*100</f>
        <v>13.309110483111292</v>
      </c>
      <c r="F79" s="21"/>
      <c r="M79">
        <v>0</v>
      </c>
      <c r="U79">
        <v>100402</v>
      </c>
    </row>
    <row r="80" spans="1:21" x14ac:dyDescent="0.25">
      <c r="B80" s="1">
        <v>24624</v>
      </c>
      <c r="C80" s="21">
        <f>'CDM - Q'!C81</f>
        <v>114016</v>
      </c>
      <c r="D80" s="21">
        <f>'CDM - Q'!D81</f>
        <v>103674</v>
      </c>
      <c r="E80" s="63">
        <f>'CDM - Q'!I81/'CDM - Q'!J81*100</f>
        <v>13.324396782841823</v>
      </c>
      <c r="F80" s="21"/>
      <c r="M80">
        <v>0</v>
      </c>
      <c r="U80">
        <v>99575</v>
      </c>
    </row>
    <row r="81" spans="1:21" x14ac:dyDescent="0.25">
      <c r="B81" s="1">
        <v>24716</v>
      </c>
      <c r="C81" s="21">
        <f>'CDM - Q'!C82</f>
        <v>116153</v>
      </c>
      <c r="D81" s="21">
        <f>'CDM - Q'!D82</f>
        <v>106808</v>
      </c>
      <c r="E81" s="63">
        <f>'CDM - Q'!I82/'CDM - Q'!J82*100</f>
        <v>13.578032289223128</v>
      </c>
      <c r="F81" s="21"/>
      <c r="M81">
        <v>0</v>
      </c>
      <c r="U81">
        <v>101013</v>
      </c>
    </row>
    <row r="82" spans="1:21" x14ac:dyDescent="0.25">
      <c r="B82" s="1">
        <v>24807</v>
      </c>
      <c r="C82" s="21">
        <f>'CDM - Q'!C83</f>
        <v>117162</v>
      </c>
      <c r="D82" s="21">
        <f>'CDM - Q'!D83</f>
        <v>106826</v>
      </c>
      <c r="E82" s="63">
        <f>'CDM - Q'!I83/'CDM - Q'!J83*100</f>
        <v>13.361444195546184</v>
      </c>
      <c r="F82" s="21"/>
      <c r="M82">
        <v>0</v>
      </c>
      <c r="U82">
        <v>101595</v>
      </c>
    </row>
    <row r="83" spans="1:21" x14ac:dyDescent="0.25">
      <c r="A83">
        <v>1968</v>
      </c>
      <c r="B83" s="1">
        <v>24898</v>
      </c>
      <c r="C83" s="21">
        <f>'CDM - Q'!C84</f>
        <v>116120</v>
      </c>
      <c r="D83" s="21">
        <f>'CDM - Q'!D84</f>
        <v>109051</v>
      </c>
      <c r="E83" s="63">
        <f>'CDM - Q'!I84/'CDM - Q'!J84*100</f>
        <v>13.359711392994297</v>
      </c>
      <c r="F83" s="21"/>
      <c r="M83">
        <v>0</v>
      </c>
      <c r="U83">
        <v>101384</v>
      </c>
    </row>
    <row r="84" spans="1:21" x14ac:dyDescent="0.25">
      <c r="B84" s="1">
        <v>24990</v>
      </c>
      <c r="C84" s="21">
        <f>'CDM - Q'!C85</f>
        <v>120583</v>
      </c>
      <c r="D84" s="21">
        <f>'CDM - Q'!D85</f>
        <v>110601</v>
      </c>
      <c r="E84" s="63">
        <f>'CDM - Q'!I85/'CDM - Q'!J85*100</f>
        <v>13.419163159197822</v>
      </c>
      <c r="F84" s="21"/>
      <c r="M84">
        <v>0</v>
      </c>
      <c r="U84">
        <v>105373</v>
      </c>
    </row>
    <row r="85" spans="1:21" x14ac:dyDescent="0.25">
      <c r="B85" s="1">
        <v>25082</v>
      </c>
      <c r="C85" s="21">
        <f>'CDM - Q'!C86</f>
        <v>122177</v>
      </c>
      <c r="D85" s="21">
        <f>'CDM - Q'!D86</f>
        <v>112548</v>
      </c>
      <c r="E85" s="63">
        <f>'CDM - Q'!I86/'CDM - Q'!J86*100</f>
        <v>13.438346049716957</v>
      </c>
      <c r="F85" s="21"/>
      <c r="M85">
        <v>0</v>
      </c>
      <c r="U85">
        <v>106308</v>
      </c>
    </row>
    <row r="86" spans="1:21" x14ac:dyDescent="0.25">
      <c r="B86" s="1">
        <v>25173</v>
      </c>
      <c r="C86" s="21">
        <f>'CDM - Q'!C87</f>
        <v>126736</v>
      </c>
      <c r="D86" s="21">
        <f>'CDM - Q'!D87</f>
        <v>114921</v>
      </c>
      <c r="E86" s="63">
        <f>'CDM - Q'!I87/'CDM - Q'!J87*100</f>
        <v>13.12129640827186</v>
      </c>
      <c r="F86" s="21"/>
      <c r="M86">
        <v>0</v>
      </c>
      <c r="U86">
        <v>110033</v>
      </c>
    </row>
    <row r="87" spans="1:21" x14ac:dyDescent="0.25">
      <c r="A87">
        <v>1969</v>
      </c>
      <c r="B87" s="1">
        <v>25263</v>
      </c>
      <c r="C87" s="21">
        <f>'CDM - Q'!C88</f>
        <v>125871</v>
      </c>
      <c r="D87" s="21">
        <f>'CDM - Q'!D88</f>
        <v>117012</v>
      </c>
      <c r="E87" s="63">
        <f>'CDM - Q'!I88/'CDM - Q'!J88*100</f>
        <v>13.216186115579756</v>
      </c>
      <c r="F87" s="21"/>
      <c r="M87">
        <v>0</v>
      </c>
      <c r="U87">
        <v>110839</v>
      </c>
    </row>
    <row r="88" spans="1:21" x14ac:dyDescent="0.25">
      <c r="B88" s="1">
        <v>25355</v>
      </c>
      <c r="C88" s="21">
        <f>'CDM - Q'!C89</f>
        <v>128360</v>
      </c>
      <c r="D88" s="21">
        <f>'CDM - Q'!D89</f>
        <v>118107</v>
      </c>
      <c r="E88" s="63">
        <f>'CDM - Q'!I89/'CDM - Q'!J89*100</f>
        <v>13.722591771372258</v>
      </c>
      <c r="F88" s="21"/>
      <c r="M88">
        <v>0</v>
      </c>
      <c r="U88">
        <v>112474</v>
      </c>
    </row>
    <row r="89" spans="1:21" x14ac:dyDescent="0.25">
      <c r="B89" s="1">
        <v>25447</v>
      </c>
      <c r="C89" s="21">
        <f>'CDM - Q'!C90</f>
        <v>130479</v>
      </c>
      <c r="D89" s="21">
        <f>'CDM - Q'!D90</f>
        <v>120350</v>
      </c>
      <c r="E89" s="63">
        <f>'CDM - Q'!I90/'CDM - Q'!J90*100</f>
        <v>13.759530791788857</v>
      </c>
      <c r="F89" s="21"/>
      <c r="M89">
        <v>0</v>
      </c>
      <c r="U89">
        <v>114299</v>
      </c>
    </row>
    <row r="90" spans="1:21" x14ac:dyDescent="0.25">
      <c r="B90" s="1">
        <v>25538</v>
      </c>
      <c r="C90" s="21">
        <f>'CDM - Q'!C91</f>
        <v>133488</v>
      </c>
      <c r="D90" s="21">
        <f>'CDM - Q'!D91</f>
        <v>122466</v>
      </c>
      <c r="E90" s="63">
        <f>'CDM - Q'!I91/'CDM - Q'!J91*100</f>
        <v>13.602610261026102</v>
      </c>
      <c r="F90" s="21"/>
      <c r="M90">
        <v>0</v>
      </c>
      <c r="U90">
        <v>116643</v>
      </c>
    </row>
    <row r="91" spans="1:21" x14ac:dyDescent="0.25">
      <c r="A91">
        <v>1970</v>
      </c>
      <c r="B91" s="1">
        <v>25628</v>
      </c>
      <c r="C91" s="21">
        <f>'CDM - Q'!C92</f>
        <v>136256</v>
      </c>
      <c r="D91" s="21">
        <f>'CDM - Q'!D92</f>
        <v>123815</v>
      </c>
      <c r="E91" s="63">
        <f>'CDM - Q'!I92/'CDM - Q'!J92*100</f>
        <v>13.722397476340694</v>
      </c>
      <c r="F91" s="21"/>
      <c r="G91" s="21">
        <v>9.6975899695518706</v>
      </c>
      <c r="H91" s="21">
        <f t="shared" ref="H91:H154" si="0">H92*G91/G92</f>
        <v>9.8264673147682089</v>
      </c>
      <c r="I91" s="65"/>
      <c r="J91" s="22"/>
      <c r="K91" s="22"/>
      <c r="M91">
        <v>0</v>
      </c>
      <c r="U91">
        <v>119668</v>
      </c>
    </row>
    <row r="92" spans="1:21" x14ac:dyDescent="0.25">
      <c r="B92" s="1">
        <v>25720</v>
      </c>
      <c r="C92" s="21">
        <f>'CDM - Q'!C93</f>
        <v>139020</v>
      </c>
      <c r="D92" s="21">
        <f>'CDM - Q'!D93</f>
        <v>126942</v>
      </c>
      <c r="E92" s="63">
        <f>'CDM - Q'!I93/'CDM - Q'!J93*100</f>
        <v>14.108389670841184</v>
      </c>
      <c r="F92" s="21"/>
      <c r="G92" s="21">
        <v>9.7835087351057695</v>
      </c>
      <c r="H92" s="21">
        <f t="shared" si="0"/>
        <v>9.9135279085952792</v>
      </c>
      <c r="M92">
        <v>0</v>
      </c>
      <c r="U92">
        <v>121759</v>
      </c>
    </row>
    <row r="93" spans="1:21" x14ac:dyDescent="0.25">
      <c r="B93" s="1">
        <v>25812</v>
      </c>
      <c r="C93" s="21">
        <f>'CDM - Q'!C94</f>
        <v>138729</v>
      </c>
      <c r="D93" s="21">
        <f>'CDM - Q'!D94</f>
        <v>128270</v>
      </c>
      <c r="E93" s="63">
        <f>'CDM - Q'!I94/'CDM - Q'!J94*100</f>
        <v>14.076539101497504</v>
      </c>
      <c r="F93" s="21"/>
      <c r="G93" s="21">
        <v>9.8338211258453807</v>
      </c>
      <c r="H93" s="21">
        <f t="shared" si="0"/>
        <v>9.9645089321983509</v>
      </c>
      <c r="M93">
        <v>0</v>
      </c>
      <c r="U93">
        <v>121135</v>
      </c>
    </row>
    <row r="94" spans="1:21" x14ac:dyDescent="0.25">
      <c r="B94" s="1">
        <v>25903</v>
      </c>
      <c r="C94" s="21">
        <f>'CDM - Q'!C95</f>
        <v>139334</v>
      </c>
      <c r="D94" s="21">
        <f>'CDM - Q'!D95</f>
        <v>129985</v>
      </c>
      <c r="E94" s="63">
        <f>'CDM - Q'!I95/'CDM - Q'!J95*100</f>
        <v>13.915222839707967</v>
      </c>
      <c r="F94" s="21"/>
      <c r="G94" s="21">
        <v>9.9668661143198403</v>
      </c>
      <c r="H94" s="21">
        <f t="shared" si="0"/>
        <v>10.099322038830287</v>
      </c>
      <c r="M94">
        <v>0</v>
      </c>
      <c r="U94">
        <v>120911</v>
      </c>
    </row>
    <row r="95" spans="1:21" x14ac:dyDescent="0.25">
      <c r="A95">
        <v>1971</v>
      </c>
      <c r="B95" s="1">
        <v>25993</v>
      </c>
      <c r="C95" s="21">
        <f>'CDM - Q'!C96</f>
        <v>141069</v>
      </c>
      <c r="D95" s="21">
        <f>'CDM - Q'!D96</f>
        <v>130674</v>
      </c>
      <c r="E95" s="63">
        <f>'CDM - Q'!I96/'CDM - Q'!J96*100</f>
        <v>14.273137449103116</v>
      </c>
      <c r="F95" s="21"/>
      <c r="G95" s="21">
        <v>10.0669562569381</v>
      </c>
      <c r="H95" s="21">
        <f t="shared" si="0"/>
        <v>10.200742342024883</v>
      </c>
      <c r="M95">
        <v>0</v>
      </c>
      <c r="U95">
        <v>122603</v>
      </c>
    </row>
    <row r="96" spans="1:21" x14ac:dyDescent="0.25">
      <c r="B96" s="1">
        <v>26085</v>
      </c>
      <c r="C96" s="21">
        <f>'CDM - Q'!C97</f>
        <v>141684</v>
      </c>
      <c r="D96" s="21">
        <f>'CDM - Q'!D97</f>
        <v>131101</v>
      </c>
      <c r="E96" s="63">
        <f>'CDM - Q'!I97/'CDM - Q'!J97*100</f>
        <v>15.085024684585848</v>
      </c>
      <c r="F96" s="21"/>
      <c r="G96" s="21">
        <v>10.1735899163615</v>
      </c>
      <c r="H96" s="21">
        <f t="shared" si="0"/>
        <v>10.308793122916642</v>
      </c>
      <c r="M96">
        <v>0</v>
      </c>
      <c r="U96">
        <v>122809</v>
      </c>
    </row>
    <row r="97" spans="1:21" x14ac:dyDescent="0.25">
      <c r="B97" s="1">
        <v>26177</v>
      </c>
      <c r="C97" s="21">
        <f>'CDM - Q'!C98</f>
        <v>146103</v>
      </c>
      <c r="D97" s="21">
        <f>'CDM - Q'!D98</f>
        <v>134540</v>
      </c>
      <c r="E97" s="63">
        <f>'CDM - Q'!I98/'CDM - Q'!J98*100</f>
        <v>15.278238743223808</v>
      </c>
      <c r="F97" s="21"/>
      <c r="G97" s="21">
        <v>10.4009799257009</v>
      </c>
      <c r="H97" s="21">
        <f t="shared" si="0"/>
        <v>10.539205060469587</v>
      </c>
      <c r="M97">
        <v>0</v>
      </c>
      <c r="U97">
        <v>127128</v>
      </c>
    </row>
    <row r="98" spans="1:21" x14ac:dyDescent="0.25">
      <c r="B98" s="1">
        <v>26268</v>
      </c>
      <c r="C98" s="21">
        <f>'CDM - Q'!C99</f>
        <v>145631</v>
      </c>
      <c r="D98" s="21">
        <f>'CDM - Q'!D99</f>
        <v>135134</v>
      </c>
      <c r="E98" s="63">
        <f>'CDM - Q'!I99/'CDM - Q'!J99*100</f>
        <v>16.124452856973857</v>
      </c>
      <c r="F98" s="21"/>
      <c r="G98" s="21">
        <v>10.600317525681801</v>
      </c>
      <c r="H98" s="21">
        <f t="shared" si="0"/>
        <v>10.741191782631153</v>
      </c>
      <c r="M98">
        <v>0</v>
      </c>
      <c r="U98">
        <v>124230</v>
      </c>
    </row>
    <row r="99" spans="1:21" x14ac:dyDescent="0.25">
      <c r="A99">
        <v>1972</v>
      </c>
      <c r="B99" s="1">
        <v>26359</v>
      </c>
      <c r="C99" s="21">
        <f>'CDM - Q'!C100</f>
        <v>143895</v>
      </c>
      <c r="D99" s="21">
        <f>'CDM - Q'!D100</f>
        <v>133170</v>
      </c>
      <c r="E99" s="63">
        <f>'CDM - Q'!I100/'CDM - Q'!J100*100</f>
        <v>15.887739326911642</v>
      </c>
      <c r="F99" s="21"/>
      <c r="G99" s="21">
        <v>10.744125757549201</v>
      </c>
      <c r="H99" s="21">
        <f t="shared" si="0"/>
        <v>10.886911172136845</v>
      </c>
      <c r="M99">
        <v>0</v>
      </c>
      <c r="U99">
        <v>124193</v>
      </c>
    </row>
    <row r="100" spans="1:21" x14ac:dyDescent="0.25">
      <c r="B100" s="1">
        <v>26451</v>
      </c>
      <c r="C100" s="21">
        <f>'CDM - Q'!C101</f>
        <v>147099</v>
      </c>
      <c r="D100" s="21">
        <f>'CDM - Q'!D101</f>
        <v>137037</v>
      </c>
      <c r="E100" s="63">
        <f>'CDM - Q'!I101/'CDM - Q'!J101*100</f>
        <v>16.387827690686336</v>
      </c>
      <c r="F100" s="21"/>
      <c r="G100" s="21">
        <v>10.904065063449201</v>
      </c>
      <c r="H100" s="21">
        <f t="shared" si="0"/>
        <v>11.04897601161837</v>
      </c>
      <c r="M100">
        <v>0</v>
      </c>
      <c r="U100">
        <v>127632</v>
      </c>
    </row>
    <row r="101" spans="1:21" x14ac:dyDescent="0.25">
      <c r="B101" s="1">
        <v>26543</v>
      </c>
      <c r="C101" s="21">
        <f>'CDM - Q'!C102</f>
        <v>146358</v>
      </c>
      <c r="D101" s="21">
        <f>'CDM - Q'!D102</f>
        <v>137092</v>
      </c>
      <c r="E101" s="63">
        <f>'CDM - Q'!I102/'CDM - Q'!J102*100</f>
        <v>16.386890487609911</v>
      </c>
      <c r="F101" s="21"/>
      <c r="G101" s="21">
        <v>11.170365055071599</v>
      </c>
      <c r="H101" s="21">
        <f t="shared" si="0"/>
        <v>11.318815030572217</v>
      </c>
      <c r="M101">
        <v>0</v>
      </c>
      <c r="U101">
        <v>127934</v>
      </c>
    </row>
    <row r="102" spans="1:21" x14ac:dyDescent="0.25">
      <c r="B102" s="1">
        <v>26634</v>
      </c>
      <c r="C102" s="21">
        <f>'CDM - Q'!C103</f>
        <v>147888</v>
      </c>
      <c r="D102" s="21">
        <f>'CDM - Q'!D103</f>
        <v>140566</v>
      </c>
      <c r="E102" s="63">
        <f>'CDM - Q'!I103/'CDM - Q'!J103*100</f>
        <v>16.435015849792734</v>
      </c>
      <c r="F102" s="21"/>
      <c r="G102" s="21">
        <v>11.2567898815131</v>
      </c>
      <c r="H102" s="21">
        <f t="shared" si="0"/>
        <v>11.406388410646892</v>
      </c>
      <c r="M102">
        <v>0</v>
      </c>
      <c r="U102">
        <v>129747</v>
      </c>
    </row>
    <row r="103" spans="1:21" x14ac:dyDescent="0.25">
      <c r="A103">
        <v>1973</v>
      </c>
      <c r="B103" s="1">
        <v>26724</v>
      </c>
      <c r="C103" s="21">
        <f>'CDM - Q'!C104</f>
        <v>151728</v>
      </c>
      <c r="D103" s="21">
        <f>'CDM - Q'!D104</f>
        <v>144627</v>
      </c>
      <c r="E103" s="63">
        <f>'CDM - Q'!I104/'CDM - Q'!J104*100</f>
        <v>15.808661069376933</v>
      </c>
      <c r="F103" s="21"/>
      <c r="G103" s="21">
        <v>11.514392990865099</v>
      </c>
      <c r="H103" s="21">
        <f t="shared" si="0"/>
        <v>11.667414969016328</v>
      </c>
      <c r="M103">
        <v>0</v>
      </c>
      <c r="U103">
        <v>134905</v>
      </c>
    </row>
    <row r="104" spans="1:21" x14ac:dyDescent="0.25">
      <c r="B104" s="1">
        <v>26816</v>
      </c>
      <c r="C104" s="21">
        <f>'CDM - Q'!C105</f>
        <v>152014</v>
      </c>
      <c r="D104" s="21">
        <f>'CDM - Q'!D105</f>
        <v>144440</v>
      </c>
      <c r="E104" s="63">
        <f>'CDM - Q'!I105/'CDM - Q'!J105*100</f>
        <v>16.18787547788094</v>
      </c>
      <c r="F104" s="21"/>
      <c r="G104" s="21">
        <v>11.901620813781999</v>
      </c>
      <c r="H104" s="21">
        <f t="shared" si="0"/>
        <v>12.059788904933276</v>
      </c>
      <c r="M104">
        <v>0</v>
      </c>
      <c r="U104">
        <v>136286</v>
      </c>
    </row>
    <row r="105" spans="1:21" x14ac:dyDescent="0.25">
      <c r="B105" s="1">
        <v>26908</v>
      </c>
      <c r="C105" s="21">
        <f>'CDM - Q'!C106</f>
        <v>153536</v>
      </c>
      <c r="D105" s="21">
        <f>'CDM - Q'!D106</f>
        <v>145136</v>
      </c>
      <c r="E105" s="63">
        <f>'CDM - Q'!I106/'CDM - Q'!J106*100</f>
        <v>16.5199119471683</v>
      </c>
      <c r="F105" s="21"/>
      <c r="G105" s="21">
        <v>12.238617421312201</v>
      </c>
      <c r="H105" s="21">
        <f t="shared" si="0"/>
        <v>12.401264071390157</v>
      </c>
      <c r="M105">
        <v>0</v>
      </c>
      <c r="U105">
        <v>137476</v>
      </c>
    </row>
    <row r="106" spans="1:21" x14ac:dyDescent="0.25">
      <c r="B106" s="1">
        <v>26999</v>
      </c>
      <c r="C106" s="21">
        <f>'CDM - Q'!C107</f>
        <v>157369</v>
      </c>
      <c r="D106" s="21">
        <f>'CDM - Q'!D107</f>
        <v>149668</v>
      </c>
      <c r="E106" s="63">
        <f>'CDM - Q'!I107/'CDM - Q'!J107*100</f>
        <v>17.19769310768649</v>
      </c>
      <c r="F106" s="21"/>
      <c r="G106" s="21">
        <v>12.553752272285999</v>
      </c>
      <c r="H106" s="21">
        <f t="shared" si="0"/>
        <v>12.720586946719097</v>
      </c>
      <c r="M106">
        <v>0</v>
      </c>
      <c r="U106">
        <v>140949</v>
      </c>
    </row>
    <row r="107" spans="1:21" x14ac:dyDescent="0.25">
      <c r="A107">
        <v>1974</v>
      </c>
      <c r="B107" s="1">
        <v>27089</v>
      </c>
      <c r="C107" s="21">
        <f>'CDM - Q'!C108</f>
        <v>157417</v>
      </c>
      <c r="D107" s="21">
        <f>'CDM - Q'!D108</f>
        <v>150020</v>
      </c>
      <c r="E107" s="63">
        <f>'CDM - Q'!I108/'CDM - Q'!J108*100</f>
        <v>17.786357786357787</v>
      </c>
      <c r="F107" s="21"/>
      <c r="G107" s="21">
        <v>12.9542902754291</v>
      </c>
      <c r="H107" s="21">
        <f t="shared" si="0"/>
        <v>13.126447950181392</v>
      </c>
      <c r="M107">
        <v>0</v>
      </c>
      <c r="U107">
        <v>141522</v>
      </c>
    </row>
    <row r="108" spans="1:21" x14ac:dyDescent="0.25">
      <c r="B108" s="1">
        <v>27181</v>
      </c>
      <c r="C108" s="21">
        <f>'CDM - Q'!C109</f>
        <v>154222</v>
      </c>
      <c r="D108" s="21">
        <f>'CDM - Q'!D109</f>
        <v>147433</v>
      </c>
      <c r="E108" s="63">
        <f>'CDM - Q'!I109/'CDM - Q'!J109*100</f>
        <v>20.420771414259477</v>
      </c>
      <c r="F108" s="21"/>
      <c r="G108" s="21">
        <v>13.460782031835</v>
      </c>
      <c r="H108" s="21">
        <f t="shared" si="0"/>
        <v>13.639670792676155</v>
      </c>
      <c r="M108">
        <v>0</v>
      </c>
      <c r="U108">
        <v>137210</v>
      </c>
    </row>
    <row r="109" spans="1:21" x14ac:dyDescent="0.25">
      <c r="B109" s="1">
        <v>27273</v>
      </c>
      <c r="C109" s="21">
        <f>'CDM - Q'!C110</f>
        <v>156046</v>
      </c>
      <c r="D109" s="21">
        <f>'CDM - Q'!D110</f>
        <v>149774</v>
      </c>
      <c r="E109" s="63">
        <f>'CDM - Q'!I110/'CDM - Q'!J110*100</f>
        <v>20.976632249048986</v>
      </c>
      <c r="F109" s="21"/>
      <c r="G109" s="21">
        <v>14.0698687701151</v>
      </c>
      <c r="H109" s="21">
        <f t="shared" si="0"/>
        <v>14.256852065998721</v>
      </c>
      <c r="M109">
        <v>0</v>
      </c>
      <c r="U109">
        <v>138980</v>
      </c>
    </row>
    <row r="110" spans="1:21" x14ac:dyDescent="0.25">
      <c r="B110" s="1">
        <v>27364</v>
      </c>
      <c r="C110" s="21">
        <f>'CDM - Q'!C111</f>
        <v>156226</v>
      </c>
      <c r="D110" s="21">
        <f>'CDM - Q'!D111</f>
        <v>150344</v>
      </c>
      <c r="E110" s="63">
        <f>'CDM - Q'!I111/'CDM - Q'!J111*100</f>
        <v>23.151976186538782</v>
      </c>
      <c r="F110" s="21"/>
      <c r="G110" s="21">
        <v>14.5686435850376</v>
      </c>
      <c r="H110" s="21">
        <f t="shared" si="0"/>
        <v>14.762255411742776</v>
      </c>
      <c r="M110">
        <v>0</v>
      </c>
      <c r="U110">
        <v>138177</v>
      </c>
    </row>
    <row r="111" spans="1:21" x14ac:dyDescent="0.25">
      <c r="A111">
        <v>1975</v>
      </c>
      <c r="B111" s="1">
        <v>27454</v>
      </c>
      <c r="C111" s="21">
        <f>'CDM - Q'!C112</f>
        <v>156823</v>
      </c>
      <c r="D111" s="21">
        <f>'CDM - Q'!D112</f>
        <v>150118</v>
      </c>
      <c r="E111" s="63">
        <f>'CDM - Q'!I112/'CDM - Q'!J112*100</f>
        <v>23.984563434635795</v>
      </c>
      <c r="F111" s="21"/>
      <c r="G111" s="21">
        <v>15.2280733700822</v>
      </c>
      <c r="H111" s="21">
        <f t="shared" si="0"/>
        <v>15.430448772100414</v>
      </c>
      <c r="M111">
        <v>0</v>
      </c>
      <c r="U111">
        <v>138531</v>
      </c>
    </row>
    <row r="112" spans="1:21" x14ac:dyDescent="0.25">
      <c r="B112" s="1">
        <v>27546</v>
      </c>
      <c r="C112" s="21">
        <f>'CDM - Q'!C113</f>
        <v>161783</v>
      </c>
      <c r="D112" s="21">
        <f>'CDM - Q'!D113</f>
        <v>153247</v>
      </c>
      <c r="E112" s="63">
        <f>'CDM - Q'!I113/'CDM - Q'!J113*100</f>
        <v>24.767523247675232</v>
      </c>
      <c r="F112" s="21"/>
      <c r="G112" s="21">
        <v>15.815799508544901</v>
      </c>
      <c r="H112" s="21">
        <f t="shared" si="0"/>
        <v>16.025985571219746</v>
      </c>
      <c r="M112">
        <v>0</v>
      </c>
      <c r="U112">
        <v>142349</v>
      </c>
    </row>
    <row r="113" spans="1:21" x14ac:dyDescent="0.25">
      <c r="B113" s="1">
        <v>27638</v>
      </c>
      <c r="C113" s="21">
        <f>'CDM - Q'!C114</f>
        <v>159991</v>
      </c>
      <c r="D113" s="21">
        <f>'CDM - Q'!D114</f>
        <v>152979</v>
      </c>
      <c r="E113" s="63">
        <f>'CDM - Q'!I114/'CDM - Q'!J114*100</f>
        <v>24.970460811343049</v>
      </c>
      <c r="F113" s="21"/>
      <c r="G113" s="21">
        <v>16.003729759907099</v>
      </c>
      <c r="H113" s="21">
        <f t="shared" si="0"/>
        <v>16.216413345364145</v>
      </c>
      <c r="M113">
        <v>0</v>
      </c>
      <c r="U113">
        <v>139916</v>
      </c>
    </row>
    <row r="114" spans="1:21" x14ac:dyDescent="0.25">
      <c r="B114" s="1">
        <v>27729</v>
      </c>
      <c r="C114" s="21">
        <f>'CDM - Q'!C115</f>
        <v>157586</v>
      </c>
      <c r="D114" s="21">
        <f>'CDM - Q'!D115</f>
        <v>152486</v>
      </c>
      <c r="E114" s="63">
        <f>'CDM - Q'!I115/'CDM - Q'!J115*100</f>
        <v>25.309684684684687</v>
      </c>
      <c r="F114" s="21"/>
      <c r="G114" s="21">
        <v>16.883052245681601</v>
      </c>
      <c r="H114" s="21">
        <f t="shared" si="0"/>
        <v>17.107421698236703</v>
      </c>
      <c r="M114">
        <v>0</v>
      </c>
      <c r="U114">
        <v>137598</v>
      </c>
    </row>
    <row r="115" spans="1:21" x14ac:dyDescent="0.25">
      <c r="A115">
        <v>1976</v>
      </c>
      <c r="B115" s="1">
        <v>27820</v>
      </c>
      <c r="C115" s="21">
        <f>'CDM - Q'!C116</f>
        <v>164568</v>
      </c>
      <c r="D115" s="21">
        <f>'CDM - Q'!D116</f>
        <v>156662</v>
      </c>
      <c r="E115" s="63">
        <f>'CDM - Q'!I116/'CDM - Q'!J116*100</f>
        <v>26.314358230601886</v>
      </c>
      <c r="F115" s="21"/>
      <c r="G115" s="21">
        <v>17.468481042196601</v>
      </c>
      <c r="H115" s="21">
        <f t="shared" si="0"/>
        <v>17.700630624592719</v>
      </c>
      <c r="M115">
        <v>0</v>
      </c>
      <c r="U115">
        <v>143683</v>
      </c>
    </row>
    <row r="116" spans="1:21" x14ac:dyDescent="0.25">
      <c r="B116" s="1">
        <v>27912</v>
      </c>
      <c r="C116" s="21">
        <f>'CDM - Q'!C117</f>
        <v>165058</v>
      </c>
      <c r="D116" s="21">
        <f>'CDM - Q'!D117</f>
        <v>157468</v>
      </c>
      <c r="E116" s="63">
        <f>'CDM - Q'!I117/'CDM - Q'!J117*100</f>
        <v>26.612259380821428</v>
      </c>
      <c r="F116" s="21"/>
      <c r="G116" s="21">
        <v>17.845064605234501</v>
      </c>
      <c r="H116" s="21">
        <f t="shared" si="0"/>
        <v>18.082218842396273</v>
      </c>
      <c r="M116">
        <v>0</v>
      </c>
      <c r="U116">
        <v>144789</v>
      </c>
    </row>
    <row r="117" spans="1:21" x14ac:dyDescent="0.25">
      <c r="B117" s="1">
        <v>28004</v>
      </c>
      <c r="C117" s="21">
        <f>'CDM - Q'!C118</f>
        <v>166399</v>
      </c>
      <c r="D117" s="21">
        <f>'CDM - Q'!D118</f>
        <v>158625</v>
      </c>
      <c r="E117" s="63">
        <f>'CDM - Q'!I118/'CDM - Q'!J118*100</f>
        <v>27.1904600811908</v>
      </c>
      <c r="F117" s="21"/>
      <c r="G117" s="21">
        <v>18.141507128068</v>
      </c>
      <c r="H117" s="21">
        <f t="shared" si="0"/>
        <v>18.382600975532124</v>
      </c>
      <c r="M117">
        <v>0</v>
      </c>
      <c r="U117">
        <v>145475</v>
      </c>
    </row>
    <row r="118" spans="1:21" x14ac:dyDescent="0.25">
      <c r="B118" s="1">
        <v>28095</v>
      </c>
      <c r="C118" s="21">
        <f>'CDM - Q'!C119</f>
        <v>167832</v>
      </c>
      <c r="D118" s="21">
        <f>'CDM - Q'!D119</f>
        <v>160436</v>
      </c>
      <c r="E118" s="63">
        <f>'CDM - Q'!I119/'CDM - Q'!J119*100</f>
        <v>28.237684103605893</v>
      </c>
      <c r="F118" s="21"/>
      <c r="G118" s="21">
        <v>19.124892337280201</v>
      </c>
      <c r="H118" s="21">
        <f t="shared" si="0"/>
        <v>19.379055006532649</v>
      </c>
      <c r="M118">
        <v>0</v>
      </c>
      <c r="U118">
        <v>146092</v>
      </c>
    </row>
    <row r="119" spans="1:21" x14ac:dyDescent="0.25">
      <c r="A119">
        <v>1977</v>
      </c>
      <c r="B119" s="1">
        <v>28185</v>
      </c>
      <c r="C119" s="21">
        <f>'CDM - Q'!C120</f>
        <v>166929</v>
      </c>
      <c r="D119" s="21">
        <f>'CDM - Q'!D120</f>
        <v>159325</v>
      </c>
      <c r="E119" s="63">
        <f>'CDM - Q'!I120/'CDM - Q'!J120*100</f>
        <v>31.420857239284512</v>
      </c>
      <c r="F119" s="21"/>
      <c r="G119" s="21">
        <v>19.524517054530602</v>
      </c>
      <c r="H119" s="21">
        <f t="shared" si="0"/>
        <v>19.783990586874165</v>
      </c>
      <c r="M119">
        <v>0</v>
      </c>
      <c r="U119">
        <v>145134</v>
      </c>
    </row>
    <row r="120" spans="1:21" x14ac:dyDescent="0.25">
      <c r="B120" s="1">
        <v>28277</v>
      </c>
      <c r="C120" s="21">
        <f>'CDM - Q'!C121</f>
        <v>169294</v>
      </c>
      <c r="D120" s="21">
        <f>'CDM - Q'!D121</f>
        <v>161248</v>
      </c>
      <c r="E120" s="63">
        <f>'CDM - Q'!I121/'CDM - Q'!J121*100</f>
        <v>32.330378452096831</v>
      </c>
      <c r="F120" s="21"/>
      <c r="G120" s="21">
        <v>20.0339221354022</v>
      </c>
      <c r="H120" s="21">
        <f t="shared" si="0"/>
        <v>20.300165470827618</v>
      </c>
      <c r="M120">
        <v>0</v>
      </c>
      <c r="U120">
        <v>146952</v>
      </c>
    </row>
    <row r="121" spans="1:21" x14ac:dyDescent="0.25">
      <c r="B121" s="1">
        <v>28369</v>
      </c>
      <c r="C121" s="21">
        <f>'CDM - Q'!C122</f>
        <v>168568</v>
      </c>
      <c r="D121" s="21">
        <f>'CDM - Q'!D122</f>
        <v>159934</v>
      </c>
      <c r="E121" s="63">
        <f>'CDM - Q'!I122/'CDM - Q'!J122*100</f>
        <v>33.552106430155213</v>
      </c>
      <c r="F121" s="21"/>
      <c r="G121" s="21">
        <v>20.3303685670273</v>
      </c>
      <c r="H121" s="21">
        <f t="shared" si="0"/>
        <v>20.600551564701448</v>
      </c>
      <c r="M121">
        <v>0</v>
      </c>
      <c r="U121">
        <v>144988</v>
      </c>
    </row>
    <row r="122" spans="1:21" x14ac:dyDescent="0.25">
      <c r="B122" s="1">
        <v>28460</v>
      </c>
      <c r="C122" s="21">
        <f>'CDM - Q'!C123</f>
        <v>168041</v>
      </c>
      <c r="D122" s="21">
        <f>'CDM - Q'!D123</f>
        <v>159743</v>
      </c>
      <c r="E122" s="63">
        <f>'CDM - Q'!I123/'CDM - Q'!J123*100</f>
        <v>33.629465111974824</v>
      </c>
      <c r="F122" s="21"/>
      <c r="G122" s="21">
        <v>20.831406850989801</v>
      </c>
      <c r="H122" s="21">
        <f t="shared" si="0"/>
        <v>21.108248460142839</v>
      </c>
      <c r="M122">
        <v>0</v>
      </c>
      <c r="U122">
        <v>144242</v>
      </c>
    </row>
    <row r="123" spans="1:21" x14ac:dyDescent="0.25">
      <c r="A123">
        <v>1978</v>
      </c>
      <c r="B123" s="1">
        <v>28550</v>
      </c>
      <c r="C123" s="21">
        <f>'CDM - Q'!C124</f>
        <v>169212</v>
      </c>
      <c r="D123" s="21">
        <f>'CDM - Q'!D124</f>
        <v>162119</v>
      </c>
      <c r="E123" s="63">
        <f>'CDM - Q'!I124/'CDM - Q'!J124*100</f>
        <v>34.005866145231536</v>
      </c>
      <c r="F123" s="21"/>
      <c r="G123" s="21">
        <v>21.213731942339201</v>
      </c>
      <c r="H123" s="21">
        <f t="shared" si="0"/>
        <v>21.495654509022661</v>
      </c>
      <c r="L123" s="20">
        <f>AVERAGEIFS('AU - M'!C:C,'AU - M'!B:B,"&gt;="&amp;EDATE('AU - Q'!B123,-2),'CDM - M'!B:B,"&lt;="&amp;EOMONTH('AU - Q'!B123,0))</f>
        <v>6.4050379333333325</v>
      </c>
      <c r="M123">
        <v>0</v>
      </c>
      <c r="U123">
        <v>145272</v>
      </c>
    </row>
    <row r="124" spans="1:21" x14ac:dyDescent="0.25">
      <c r="B124" s="1">
        <v>28642</v>
      </c>
      <c r="C124" s="21">
        <f>'CDM - Q'!C125</f>
        <v>170637</v>
      </c>
      <c r="D124" s="21">
        <f>'CDM - Q'!D125</f>
        <v>164531</v>
      </c>
      <c r="E124" s="63">
        <f>'CDM - Q'!I125/'CDM - Q'!J125*100</f>
        <v>34.612091111491694</v>
      </c>
      <c r="F124" s="21"/>
      <c r="G124" s="21">
        <v>21.737202559336801</v>
      </c>
      <c r="H124" s="21">
        <f t="shared" si="0"/>
        <v>22.026081854818781</v>
      </c>
      <c r="L124" s="20">
        <f>AVERAGEIFS('AU - M'!C:C,'AU - M'!B:B,"&gt;="&amp;EDATE('AU - Q'!B124,-2),'CDM - M'!B:B,"&lt;="&amp;EOMONTH('AU - Q'!B124,0))</f>
        <v>6.2506236749999999</v>
      </c>
      <c r="M124">
        <v>0</v>
      </c>
      <c r="U124">
        <v>146706</v>
      </c>
    </row>
    <row r="125" spans="1:21" x14ac:dyDescent="0.25">
      <c r="B125" s="1">
        <v>28734</v>
      </c>
      <c r="C125" s="21">
        <f>'CDM - Q'!C126</f>
        <v>173231</v>
      </c>
      <c r="D125" s="21">
        <f>'CDM - Q'!D126</f>
        <v>166444</v>
      </c>
      <c r="E125" s="63">
        <f>'CDM - Q'!I126/'CDM - Q'!J126*100</f>
        <v>35.602484472049689</v>
      </c>
      <c r="F125" s="21"/>
      <c r="G125" s="21">
        <v>22.245308109951701</v>
      </c>
      <c r="H125" s="21">
        <f t="shared" si="0"/>
        <v>22.540939938244257</v>
      </c>
      <c r="L125" s="20">
        <f>AVERAGEIFS('AU - M'!C:C,'AU - M'!B:B,"&gt;="&amp;EDATE('AU - Q'!B125,-2),'CDM - M'!B:B,"&lt;="&amp;EOMONTH('AU - Q'!B125,0))</f>
        <v>6.2825514499999997</v>
      </c>
      <c r="M125">
        <v>0</v>
      </c>
      <c r="U125">
        <v>148734</v>
      </c>
    </row>
    <row r="126" spans="1:21" x14ac:dyDescent="0.25">
      <c r="B126" s="1">
        <v>28825</v>
      </c>
      <c r="C126" s="21">
        <f>'CDM - Q'!C127</f>
        <v>174637</v>
      </c>
      <c r="D126" s="21">
        <f>'CDM - Q'!D127</f>
        <v>168244</v>
      </c>
      <c r="E126" s="63">
        <f>'CDM - Q'!I127/'CDM - Q'!J127*100</f>
        <v>36.742760345244818</v>
      </c>
      <c r="F126" s="21"/>
      <c r="G126" s="21">
        <v>22.699824382249702</v>
      </c>
      <c r="H126" s="21">
        <f t="shared" si="0"/>
        <v>23.00149656187855</v>
      </c>
      <c r="L126" s="20">
        <f>AVERAGEIFS('AU - M'!C:C,'AU - M'!B:B,"&gt;="&amp;EDATE('AU - Q'!B126,-2),'CDM - M'!B:B,"&lt;="&amp;EOMONTH('AU - Q'!B126,0))</f>
        <v>6.3179592500000004</v>
      </c>
      <c r="M126">
        <v>0</v>
      </c>
      <c r="U126">
        <v>149583</v>
      </c>
    </row>
    <row r="127" spans="1:21" x14ac:dyDescent="0.25">
      <c r="A127">
        <v>1979</v>
      </c>
      <c r="B127" s="1">
        <v>28915</v>
      </c>
      <c r="C127" s="21">
        <f>'CDM - Q'!C128</f>
        <v>179443</v>
      </c>
      <c r="D127" s="21">
        <f>'CDM - Q'!D128</f>
        <v>171139</v>
      </c>
      <c r="E127" s="63">
        <f>'CDM - Q'!I128/'CDM - Q'!J128*100</f>
        <v>37.809217214503562</v>
      </c>
      <c r="F127" s="21"/>
      <c r="G127" s="21">
        <v>23.1997981374594</v>
      </c>
      <c r="H127" s="21">
        <f t="shared" si="0"/>
        <v>23.508114781377994</v>
      </c>
      <c r="L127" s="20">
        <f>AVERAGEIFS('AU - M'!C:C,'AU - M'!B:B,"&gt;="&amp;EDATE('AU - Q'!B127,-2),'CDM - M'!B:B,"&lt;="&amp;EOMONTH('AU - Q'!B127,0))</f>
        <v>6.3577107250000005</v>
      </c>
      <c r="M127">
        <v>0</v>
      </c>
      <c r="U127">
        <v>153908</v>
      </c>
    </row>
    <row r="128" spans="1:21" x14ac:dyDescent="0.25">
      <c r="B128" s="1">
        <v>29007</v>
      </c>
      <c r="C128" s="21">
        <f>'CDM - Q'!C129</f>
        <v>176553</v>
      </c>
      <c r="D128" s="21">
        <f>'CDM - Q'!D129</f>
        <v>171345</v>
      </c>
      <c r="E128" s="63">
        <f>'CDM - Q'!I129/'CDM - Q'!J129*100</f>
        <v>39.328750505458956</v>
      </c>
      <c r="F128" s="21"/>
      <c r="G128" s="21">
        <v>23.780505248450599</v>
      </c>
      <c r="H128" s="21">
        <f t="shared" si="0"/>
        <v>24.096539272774816</v>
      </c>
      <c r="L128" s="20">
        <f>AVERAGEIFS('AU - M'!C:C,'AU - M'!B:B,"&gt;="&amp;EDATE('AU - Q'!B128,-2),'CDM - M'!B:B,"&lt;="&amp;EOMONTH('AU - Q'!B128,0))</f>
        <v>6.3064007249999996</v>
      </c>
      <c r="M128">
        <v>0</v>
      </c>
      <c r="U128">
        <v>152616</v>
      </c>
    </row>
    <row r="129" spans="1:21" x14ac:dyDescent="0.25">
      <c r="B129" s="1">
        <v>29099</v>
      </c>
      <c r="C129" s="21">
        <f>'CDM - Q'!C130</f>
        <v>178193</v>
      </c>
      <c r="D129" s="21">
        <f>'CDM - Q'!D130</f>
        <v>172632</v>
      </c>
      <c r="E129" s="63">
        <f>'CDM - Q'!I130/'CDM - Q'!J130*100</f>
        <v>41.144961499832604</v>
      </c>
      <c r="F129" s="21"/>
      <c r="G129" s="21">
        <v>24.237446944849101</v>
      </c>
      <c r="H129" s="21">
        <f t="shared" si="0"/>
        <v>24.559553553489152</v>
      </c>
      <c r="L129" s="20">
        <f>AVERAGEIFS('AU - M'!C:C,'AU - M'!B:B,"&gt;="&amp;EDATE('AU - Q'!B129,-2),'CDM - M'!B:B,"&lt;="&amp;EOMONTH('AU - Q'!B129,0))</f>
        <v>6.2513915500000001</v>
      </c>
      <c r="M129">
        <v>0</v>
      </c>
      <c r="U129">
        <v>153467</v>
      </c>
    </row>
    <row r="130" spans="1:21" x14ac:dyDescent="0.25">
      <c r="B130" s="1">
        <v>29190</v>
      </c>
      <c r="C130" s="21">
        <f>'CDM - Q'!C131</f>
        <v>181623</v>
      </c>
      <c r="D130" s="21">
        <f>'CDM - Q'!D131</f>
        <v>176052</v>
      </c>
      <c r="E130" s="63">
        <f>'CDM - Q'!I131/'CDM - Q'!J131*100</f>
        <v>42.534736165769814</v>
      </c>
      <c r="F130" s="21"/>
      <c r="G130" s="21">
        <v>24.8024230467392</v>
      </c>
      <c r="H130" s="21">
        <f t="shared" si="0"/>
        <v>25.132037976555019</v>
      </c>
      <c r="L130" s="20">
        <f>AVERAGEIFS('AU - M'!C:C,'AU - M'!B:B,"&gt;="&amp;EDATE('AU - Q'!B130,-2),'CDM - M'!B:B,"&lt;="&amp;EOMONTH('AU - Q'!B130,0))</f>
        <v>6.173949425</v>
      </c>
      <c r="M130">
        <v>0</v>
      </c>
      <c r="U130">
        <v>156744</v>
      </c>
    </row>
    <row r="131" spans="1:21" x14ac:dyDescent="0.25">
      <c r="A131">
        <v>1980</v>
      </c>
      <c r="B131" s="1">
        <v>29281</v>
      </c>
      <c r="C131" s="21">
        <f>'CDM - Q'!C132</f>
        <v>182478</v>
      </c>
      <c r="D131" s="21">
        <f>'CDM - Q'!D132</f>
        <v>174995</v>
      </c>
      <c r="E131" s="63">
        <f>'CDM - Q'!I132/'CDM - Q'!J132*100</f>
        <v>45.171288743882542</v>
      </c>
      <c r="F131" s="21"/>
      <c r="G131" s="21">
        <v>25.295426940434201</v>
      </c>
      <c r="H131" s="21">
        <f t="shared" si="0"/>
        <v>25.631593707685941</v>
      </c>
      <c r="L131" s="20">
        <f>AVERAGEIFS('AU - M'!C:C,'AU - M'!B:B,"&gt;="&amp;EDATE('AU - Q'!B131,-2),'CDM - M'!B:B,"&lt;="&amp;EOMONTH('AU - Q'!B131,0))</f>
        <v>6.0493012249999998</v>
      </c>
      <c r="M131">
        <v>0</v>
      </c>
      <c r="U131">
        <v>157576</v>
      </c>
    </row>
    <row r="132" spans="1:21" x14ac:dyDescent="0.25">
      <c r="B132" s="1">
        <v>29373</v>
      </c>
      <c r="C132" s="21">
        <f>'CDM - Q'!C133</f>
        <v>182929</v>
      </c>
      <c r="D132" s="21">
        <f>'CDM - Q'!D133</f>
        <v>174980</v>
      </c>
      <c r="E132" s="63">
        <f>'CDM - Q'!I133/'CDM - Q'!J133*100</f>
        <v>46.625664893617021</v>
      </c>
      <c r="F132" s="21"/>
      <c r="G132" s="21">
        <v>26.112941111395401</v>
      </c>
      <c r="H132" s="21">
        <f t="shared" si="0"/>
        <v>26.459972336348592</v>
      </c>
      <c r="L132" s="20">
        <f>AVERAGEIFS('AU - M'!C:C,'AU - M'!B:B,"&gt;="&amp;EDATE('AU - Q'!B132,-2),'CDM - M'!B:B,"&lt;="&amp;EOMONTH('AU - Q'!B132,0))</f>
        <v>6.1895576999999991</v>
      </c>
      <c r="M132">
        <v>0</v>
      </c>
      <c r="U132">
        <v>157477</v>
      </c>
    </row>
    <row r="133" spans="1:21" x14ac:dyDescent="0.25">
      <c r="B133" s="1">
        <v>29465</v>
      </c>
      <c r="C133" s="21">
        <f>'CDM - Q'!C134</f>
        <v>183921</v>
      </c>
      <c r="D133" s="21">
        <f>'CDM - Q'!D134</f>
        <v>178744</v>
      </c>
      <c r="E133" s="63">
        <f>'CDM - Q'!I134/'CDM - Q'!J134*100</f>
        <v>47.270969660916123</v>
      </c>
      <c r="F133" s="21"/>
      <c r="G133" s="21">
        <v>26.418721492869299</v>
      </c>
      <c r="H133" s="21">
        <f t="shared" si="0"/>
        <v>26.769816424775179</v>
      </c>
      <c r="L133" s="20">
        <f>AVERAGEIFS('AU - M'!C:C,'AU - M'!B:B,"&gt;="&amp;EDATE('AU - Q'!B133,-2),'CDM - M'!B:B,"&lt;="&amp;EOMONTH('AU - Q'!B133,0))</f>
        <v>6.1117717500000008</v>
      </c>
      <c r="M133">
        <v>0</v>
      </c>
      <c r="U133">
        <v>158626</v>
      </c>
    </row>
    <row r="134" spans="1:21" x14ac:dyDescent="0.25">
      <c r="B134" s="1">
        <v>29556</v>
      </c>
      <c r="C134" s="21">
        <f>'CDM - Q'!C135</f>
        <v>187071</v>
      </c>
      <c r="D134" s="21">
        <f>'CDM - Q'!D135</f>
        <v>182136</v>
      </c>
      <c r="E134" s="63">
        <f>'CDM - Q'!I135/'CDM - Q'!J135*100</f>
        <v>47.482559902942064</v>
      </c>
      <c r="F134" s="21"/>
      <c r="G134" s="21">
        <v>27.008337838379202</v>
      </c>
      <c r="H134" s="21">
        <f t="shared" si="0"/>
        <v>27.367268551086713</v>
      </c>
      <c r="L134" s="20">
        <f>AVERAGEIFS('AU - M'!C:C,'AU - M'!B:B,"&gt;="&amp;EDATE('AU - Q'!B134,-2),'CDM - M'!B:B,"&lt;="&amp;EOMONTH('AU - Q'!B134,0))</f>
        <v>5.96804705</v>
      </c>
      <c r="M134">
        <v>0</v>
      </c>
      <c r="U134">
        <v>161325</v>
      </c>
    </row>
    <row r="135" spans="1:21" x14ac:dyDescent="0.25">
      <c r="A135">
        <v>1981</v>
      </c>
      <c r="B135" s="1">
        <v>29646</v>
      </c>
      <c r="C135" s="21">
        <f>'CDM - Q'!C136</f>
        <v>187774</v>
      </c>
      <c r="D135" s="21">
        <f>'CDM - Q'!D136</f>
        <v>181124</v>
      </c>
      <c r="E135" s="63">
        <f>'CDM - Q'!I136/'CDM - Q'!J136*100</f>
        <v>48.25743679719276</v>
      </c>
      <c r="F135" s="21"/>
      <c r="G135" s="21">
        <v>27.7077293818746</v>
      </c>
      <c r="H135" s="21">
        <f t="shared" si="0"/>
        <v>28.075954746725117</v>
      </c>
      <c r="L135" s="20">
        <f>AVERAGEIFS('AU - M'!C:C,'AU - M'!B:B,"&gt;="&amp;EDATE('AU - Q'!B135,-2),'CDM - M'!B:B,"&lt;="&amp;EOMONTH('AU - Q'!B135,0))</f>
        <v>5.7083170000000001</v>
      </c>
      <c r="M135">
        <v>0</v>
      </c>
      <c r="U135">
        <v>162386</v>
      </c>
    </row>
    <row r="136" spans="1:21" x14ac:dyDescent="0.25">
      <c r="B136" s="1">
        <v>29738</v>
      </c>
      <c r="C136" s="21">
        <f>'CDM - Q'!C137</f>
        <v>190698</v>
      </c>
      <c r="D136" s="21">
        <f>'CDM - Q'!D137</f>
        <v>183732</v>
      </c>
      <c r="E136" s="63">
        <f>'CDM - Q'!I137/'CDM - Q'!J137*100</f>
        <v>48.902266288951843</v>
      </c>
      <c r="F136" s="21"/>
      <c r="G136" s="21">
        <v>28.457384710585998</v>
      </c>
      <c r="H136" s="21">
        <f t="shared" si="0"/>
        <v>28.83557271449374</v>
      </c>
      <c r="L136" s="20">
        <f>AVERAGEIFS('AU - M'!C:C,'AU - M'!B:B,"&gt;="&amp;EDATE('AU - Q'!B136,-2),'CDM - M'!B:B,"&lt;="&amp;EOMONTH('AU - Q'!B136,0))</f>
        <v>5.5855799250000002</v>
      </c>
      <c r="M136">
        <v>0</v>
      </c>
      <c r="U136">
        <v>164438</v>
      </c>
    </row>
    <row r="137" spans="1:21" x14ac:dyDescent="0.25">
      <c r="B137" s="1">
        <v>29830</v>
      </c>
      <c r="C137" s="21">
        <f>'CDM - Q'!C138</f>
        <v>194547</v>
      </c>
      <c r="D137" s="21">
        <f>'CDM - Q'!D138</f>
        <v>186214</v>
      </c>
      <c r="E137" s="63">
        <f>'CDM - Q'!I138/'CDM - Q'!J138*100</f>
        <v>48.343107468381262</v>
      </c>
      <c r="F137" s="21"/>
      <c r="G137" s="21">
        <v>29.173320711567101</v>
      </c>
      <c r="H137" s="21">
        <f t="shared" si="0"/>
        <v>29.561023237272625</v>
      </c>
      <c r="L137" s="20">
        <f>AVERAGEIFS('AU - M'!C:C,'AU - M'!B:B,"&gt;="&amp;EDATE('AU - Q'!B137,-2),'CDM - M'!B:B,"&lt;="&amp;EOMONTH('AU - Q'!B137,0))</f>
        <v>5.8386598000000003</v>
      </c>
      <c r="M137">
        <v>0</v>
      </c>
      <c r="U137">
        <v>168516</v>
      </c>
    </row>
    <row r="138" spans="1:21" x14ac:dyDescent="0.25">
      <c r="B138" s="1">
        <v>29921</v>
      </c>
      <c r="C138" s="21">
        <f>'CDM - Q'!C139</f>
        <v>193750</v>
      </c>
      <c r="D138" s="21">
        <f>'CDM - Q'!D139</f>
        <v>186336</v>
      </c>
      <c r="E138" s="63">
        <f>'CDM - Q'!I139/'CDM - Q'!J139*100</f>
        <v>49.193049927889568</v>
      </c>
      <c r="F138" s="21"/>
      <c r="G138" s="21">
        <v>30.317266582033898</v>
      </c>
      <c r="H138" s="21">
        <f t="shared" si="0"/>
        <v>30.720171720689638</v>
      </c>
      <c r="L138" s="20">
        <f>AVERAGEIFS('AU - M'!C:C,'AU - M'!B:B,"&gt;="&amp;EDATE('AU - Q'!B138,-2),'CDM - M'!B:B,"&lt;="&amp;EOMONTH('AU - Q'!B138,0))</f>
        <v>5.9689438749999999</v>
      </c>
      <c r="M138">
        <v>0</v>
      </c>
      <c r="U138">
        <v>166948</v>
      </c>
    </row>
    <row r="139" spans="1:21" x14ac:dyDescent="0.25">
      <c r="A139">
        <v>1982</v>
      </c>
      <c r="B139" s="1">
        <v>30011</v>
      </c>
      <c r="C139" s="21">
        <f>'CDM - Q'!C140</f>
        <v>192200</v>
      </c>
      <c r="D139" s="21">
        <f>'CDM - Q'!D140</f>
        <v>185356</v>
      </c>
      <c r="E139" s="63">
        <f>'CDM - Q'!I140/'CDM - Q'!J140*100</f>
        <v>51.063135924863033</v>
      </c>
      <c r="F139" s="21"/>
      <c r="G139" s="21">
        <v>31.026309686461801</v>
      </c>
      <c r="H139" s="21">
        <f t="shared" si="0"/>
        <v>31.438637742897065</v>
      </c>
      <c r="L139" s="20">
        <f>AVERAGEIFS('AU - M'!C:C,'AU - M'!B:B,"&gt;="&amp;EDATE('AU - Q'!B139,-2),'CDM - M'!B:B,"&lt;="&amp;EOMONTH('AU - Q'!B139,0))</f>
        <v>6.2365005</v>
      </c>
      <c r="M139">
        <v>0</v>
      </c>
      <c r="U139">
        <v>164916</v>
      </c>
    </row>
    <row r="140" spans="1:21" x14ac:dyDescent="0.25">
      <c r="B140" s="1">
        <v>30103</v>
      </c>
      <c r="C140" s="21">
        <f>'CDM - Q'!C141</f>
        <v>193912</v>
      </c>
      <c r="D140" s="21">
        <f>'CDM - Q'!D141</f>
        <v>187052</v>
      </c>
      <c r="E140" s="63">
        <f>'CDM - Q'!I141/'CDM - Q'!J141*100</f>
        <v>50.528774411211316</v>
      </c>
      <c r="F140" s="21"/>
      <c r="G140" s="21">
        <v>31.702642367855201</v>
      </c>
      <c r="H140" s="21">
        <f t="shared" si="0"/>
        <v>32.12395863277677</v>
      </c>
      <c r="L140" s="20">
        <f>AVERAGEIFS('AU - M'!C:C,'AU - M'!B:B,"&gt;="&amp;EDATE('AU - Q'!B140,-2),'CDM - M'!B:B,"&lt;="&amp;EOMONTH('AU - Q'!B140,0))</f>
        <v>6.6430191249999995</v>
      </c>
      <c r="M140">
        <v>0</v>
      </c>
      <c r="U140">
        <v>166651</v>
      </c>
    </row>
    <row r="141" spans="1:21" x14ac:dyDescent="0.25">
      <c r="B141" s="1">
        <v>30195</v>
      </c>
      <c r="C141" s="21">
        <f>'CDM - Q'!C142</f>
        <v>192629</v>
      </c>
      <c r="D141" s="21">
        <f>'CDM - Q'!D142</f>
        <v>185327</v>
      </c>
      <c r="E141" s="63">
        <f>'CDM - Q'!I142/'CDM - Q'!J142*100</f>
        <v>52.398523985239855</v>
      </c>
      <c r="F141" s="21"/>
      <c r="G141" s="21">
        <v>32.633654662377701</v>
      </c>
      <c r="H141" s="21">
        <f t="shared" si="0"/>
        <v>33.067343732631166</v>
      </c>
      <c r="L141" s="20">
        <f>AVERAGEIFS('AU - M'!C:C,'AU - M'!B:B,"&gt;="&amp;EDATE('AU - Q'!B141,-2),'CDM - M'!B:B,"&lt;="&amp;EOMONTH('AU - Q'!B141,0))</f>
        <v>7.4036613249999998</v>
      </c>
      <c r="M141">
        <v>0</v>
      </c>
      <c r="U141">
        <v>166572</v>
      </c>
    </row>
    <row r="142" spans="1:21" x14ac:dyDescent="0.25">
      <c r="B142" s="1">
        <v>30286</v>
      </c>
      <c r="C142" s="21">
        <f>'CDM - Q'!C143</f>
        <v>189529</v>
      </c>
      <c r="D142" s="21">
        <f>'CDM - Q'!D143</f>
        <v>183700</v>
      </c>
      <c r="E142" s="63">
        <f>'CDM - Q'!I143/'CDM - Q'!J143*100</f>
        <v>54.254477450909874</v>
      </c>
      <c r="F142" s="21"/>
      <c r="G142" s="21">
        <v>33.477611793547801</v>
      </c>
      <c r="H142" s="21">
        <f t="shared" si="0"/>
        <v>33.922516738558095</v>
      </c>
      <c r="L142" s="20">
        <f>AVERAGEIFS('AU - M'!C:C,'AU - M'!B:B,"&gt;="&amp;EDATE('AU - Q'!B142,-2),'CDM - M'!B:B,"&lt;="&amp;EOMONTH('AU - Q'!B142,0))</f>
        <v>8.9184383999999994</v>
      </c>
      <c r="M142">
        <v>0</v>
      </c>
      <c r="U142">
        <v>163238</v>
      </c>
    </row>
    <row r="143" spans="1:21" x14ac:dyDescent="0.25">
      <c r="A143">
        <v>1983</v>
      </c>
      <c r="B143" s="1">
        <v>30376</v>
      </c>
      <c r="C143" s="21">
        <f>'CDM - Q'!C144</f>
        <v>187699</v>
      </c>
      <c r="D143" s="21">
        <f>'CDM - Q'!D144</f>
        <v>181273</v>
      </c>
      <c r="E143" s="63">
        <f>'CDM - Q'!I144/'CDM - Q'!J144*100</f>
        <v>54.428549688023132</v>
      </c>
      <c r="F143" s="21"/>
      <c r="G143" s="21">
        <v>34.164652409214902</v>
      </c>
      <c r="H143" s="21">
        <f t="shared" si="0"/>
        <v>34.618687867154804</v>
      </c>
      <c r="L143" s="20">
        <f>AVERAGEIFS('AU - M'!C:C,'AU - M'!B:B,"&gt;="&amp;EDATE('AU - Q'!B143,-2),'CDM - M'!B:B,"&lt;="&amp;EOMONTH('AU - Q'!B143,0))</f>
        <v>9.7648911999999992</v>
      </c>
      <c r="M143">
        <v>0</v>
      </c>
      <c r="U143">
        <v>161604</v>
      </c>
    </row>
    <row r="144" spans="1:21" x14ac:dyDescent="0.25">
      <c r="B144" s="1">
        <v>30468</v>
      </c>
      <c r="C144" s="21">
        <f>'CDM - Q'!C145</f>
        <v>187316</v>
      </c>
      <c r="D144" s="21">
        <f>'CDM - Q'!D145</f>
        <v>182896</v>
      </c>
      <c r="E144" s="63">
        <f>'CDM - Q'!I145/'CDM - Q'!J145*100</f>
        <v>56.050026854906775</v>
      </c>
      <c r="F144" s="21"/>
      <c r="G144" s="21">
        <v>34.9125802561027</v>
      </c>
      <c r="H144" s="21">
        <f t="shared" si="0"/>
        <v>35.376555395512213</v>
      </c>
      <c r="L144" s="20">
        <f>AVERAGEIFS('AU - M'!C:C,'AU - M'!B:B,"&gt;="&amp;EDATE('AU - Q'!B144,-2),'CDM - M'!B:B,"&lt;="&amp;EOMONTH('AU - Q'!B144,0))</f>
        <v>10.300888575</v>
      </c>
      <c r="M144">
        <v>0</v>
      </c>
      <c r="U144">
        <v>161364</v>
      </c>
    </row>
    <row r="145" spans="1:21" x14ac:dyDescent="0.25">
      <c r="B145" s="1">
        <v>30560</v>
      </c>
      <c r="C145" s="21">
        <f>'CDM - Q'!C146</f>
        <v>192527</v>
      </c>
      <c r="D145" s="21">
        <f>'CDM - Q'!D146</f>
        <v>184546</v>
      </c>
      <c r="E145" s="63">
        <f>'CDM - Q'!I146/'CDM - Q'!J146*100</f>
        <v>56.746031746031747</v>
      </c>
      <c r="F145" s="21"/>
      <c r="G145" s="21">
        <v>35.421582987150202</v>
      </c>
      <c r="H145" s="21">
        <f t="shared" si="0"/>
        <v>35.892322582562834</v>
      </c>
      <c r="L145" s="20">
        <f>AVERAGEIFS('AU - M'!C:C,'AU - M'!B:B,"&gt;="&amp;EDATE('AU - Q'!B145,-2),'CDM - M'!B:B,"&lt;="&amp;EOMONTH('AU - Q'!B145,0))</f>
        <v>10.272241725000001</v>
      </c>
      <c r="M145">
        <v>0</v>
      </c>
      <c r="U145">
        <v>164751</v>
      </c>
    </row>
    <row r="146" spans="1:21" x14ac:dyDescent="0.25">
      <c r="B146" s="1">
        <v>30651</v>
      </c>
      <c r="C146" s="21">
        <f>'CDM - Q'!C147</f>
        <v>195767</v>
      </c>
      <c r="D146" s="21">
        <f>'CDM - Q'!D147</f>
        <v>188948</v>
      </c>
      <c r="E146" s="63">
        <f>'CDM - Q'!I147/'CDM - Q'!J147*100</f>
        <v>55.377991827203729</v>
      </c>
      <c r="F146" s="21"/>
      <c r="G146" s="21">
        <v>36.292049093675701</v>
      </c>
      <c r="H146" s="21">
        <f t="shared" si="0"/>
        <v>36.77435685821716</v>
      </c>
      <c r="L146" s="20">
        <f>AVERAGEIFS('AU - M'!C:C,'AU - M'!B:B,"&gt;="&amp;EDATE('AU - Q'!B146,-2),'CDM - M'!B:B,"&lt;="&amp;EOMONTH('AU - Q'!B146,0))</f>
        <v>9.6536590500000017</v>
      </c>
      <c r="M146">
        <v>0</v>
      </c>
      <c r="U146">
        <v>167989</v>
      </c>
    </row>
    <row r="147" spans="1:21" x14ac:dyDescent="0.25">
      <c r="A147">
        <v>1984</v>
      </c>
      <c r="B147" s="1">
        <v>30742</v>
      </c>
      <c r="C147" s="21">
        <f>'CDM - Q'!C148</f>
        <v>200551</v>
      </c>
      <c r="D147" s="21">
        <f>'CDM - Q'!D148</f>
        <v>192490</v>
      </c>
      <c r="E147" s="63">
        <f>'CDM - Q'!I148/'CDM - Q'!J148*100</f>
        <v>55.137910604963466</v>
      </c>
      <c r="F147" s="21"/>
      <c r="G147" s="21">
        <v>36.188781924976801</v>
      </c>
      <c r="H147" s="21">
        <f t="shared" si="0"/>
        <v>36.669717307453055</v>
      </c>
      <c r="L147" s="20">
        <f>AVERAGEIFS('AU - M'!C:C,'AU - M'!B:B,"&gt;="&amp;EDATE('AU - Q'!B147,-2),'CDM - M'!B:B,"&lt;="&amp;EOMONTH('AU - Q'!B147,0))</f>
        <v>9.3646689250000001</v>
      </c>
      <c r="M147">
        <v>0</v>
      </c>
      <c r="U147">
        <v>172126</v>
      </c>
    </row>
    <row r="148" spans="1:21" x14ac:dyDescent="0.25">
      <c r="B148" s="1">
        <v>30834</v>
      </c>
      <c r="C148" s="21">
        <f>'CDM - Q'!C149</f>
        <v>202888</v>
      </c>
      <c r="D148" s="21">
        <f>'CDM - Q'!D149</f>
        <v>196002</v>
      </c>
      <c r="E148" s="63">
        <f>'CDM - Q'!I149/'CDM - Q'!J149*100</f>
        <v>55.190421602343655</v>
      </c>
      <c r="F148" s="21"/>
      <c r="G148" s="21">
        <v>36.459957877783197</v>
      </c>
      <c r="H148" s="21">
        <f t="shared" si="0"/>
        <v>36.944497087292142</v>
      </c>
      <c r="L148" s="20">
        <f>AVERAGEIFS('AU - M'!C:C,'AU - M'!B:B,"&gt;="&amp;EDATE('AU - Q'!B148,-2),'CDM - M'!B:B,"&lt;="&amp;EOMONTH('AU - Q'!B148,0))</f>
        <v>9.080960649999998</v>
      </c>
      <c r="M148">
        <v>0</v>
      </c>
      <c r="U148">
        <v>175056</v>
      </c>
    </row>
    <row r="149" spans="1:21" x14ac:dyDescent="0.25">
      <c r="B149" s="1">
        <v>30926</v>
      </c>
      <c r="C149" s="21">
        <f>'CDM - Q'!C150</f>
        <v>204764</v>
      </c>
      <c r="D149" s="21">
        <f>'CDM - Q'!D150</f>
        <v>198268</v>
      </c>
      <c r="E149" s="63">
        <f>'CDM - Q'!I150/'CDM - Q'!J150*100</f>
        <v>57.752188473062681</v>
      </c>
      <c r="F149" s="21"/>
      <c r="G149" s="21">
        <v>37.079416776632698</v>
      </c>
      <c r="H149" s="21">
        <f t="shared" si="0"/>
        <v>37.572188363320407</v>
      </c>
      <c r="L149" s="20">
        <f>AVERAGEIFS('AU - M'!C:C,'AU - M'!B:B,"&gt;="&amp;EDATE('AU - Q'!B149,-2),'CDM - M'!B:B,"&lt;="&amp;EOMONTH('AU - Q'!B149,0))</f>
        <v>8.7948490750000001</v>
      </c>
      <c r="M149">
        <v>0</v>
      </c>
      <c r="U149">
        <v>175890</v>
      </c>
    </row>
    <row r="150" spans="1:21" x14ac:dyDescent="0.25">
      <c r="B150" s="1">
        <v>31017</v>
      </c>
      <c r="C150" s="21">
        <f>'CDM - Q'!C151</f>
        <v>206003</v>
      </c>
      <c r="D150" s="21">
        <f>'CDM - Q'!D151</f>
        <v>197999</v>
      </c>
      <c r="E150" s="63">
        <f>'CDM - Q'!I151/'CDM - Q'!J151*100</f>
        <v>56.647636984285796</v>
      </c>
      <c r="F150" s="21"/>
      <c r="G150" s="21">
        <v>37.508267426055902</v>
      </c>
      <c r="H150" s="21">
        <f t="shared" si="0"/>
        <v>38.006738277547086</v>
      </c>
      <c r="L150" s="20">
        <f>AVERAGEIFS('AU - M'!C:C,'AU - M'!B:B,"&gt;="&amp;EDATE('AU - Q'!B150,-2),'CDM - M'!B:B,"&lt;="&amp;EOMONTH('AU - Q'!B150,0))</f>
        <v>8.6117059250000008</v>
      </c>
      <c r="M150">
        <v>0</v>
      </c>
      <c r="U150">
        <v>175859</v>
      </c>
    </row>
    <row r="151" spans="1:21" x14ac:dyDescent="0.25">
      <c r="A151">
        <v>1985</v>
      </c>
      <c r="B151" s="1">
        <v>31107</v>
      </c>
      <c r="C151" s="21">
        <f>'CDM - Q'!C152</f>
        <v>209049</v>
      </c>
      <c r="D151" s="21">
        <f>'CDM - Q'!D152</f>
        <v>202798</v>
      </c>
      <c r="E151" s="63">
        <f>'CDM - Q'!I152/'CDM - Q'!J152*100</f>
        <v>59.666286537422721</v>
      </c>
      <c r="F151" s="21"/>
      <c r="G151" s="21">
        <v>38.112027909186097</v>
      </c>
      <c r="H151" s="21">
        <f t="shared" si="0"/>
        <v>38.618522511780043</v>
      </c>
      <c r="L151" s="20">
        <f>AVERAGEIFS('AU - M'!C:C,'AU - M'!B:B,"&gt;="&amp;EDATE('AU - Q'!B151,-2),'CDM - M'!B:B,"&lt;="&amp;EOMONTH('AU - Q'!B151,0))</f>
        <v>8.5021007500000003</v>
      </c>
      <c r="M151">
        <v>0</v>
      </c>
      <c r="N151" s="21"/>
      <c r="U151">
        <v>178439</v>
      </c>
    </row>
    <row r="152" spans="1:21" x14ac:dyDescent="0.25">
      <c r="B152" s="1">
        <v>31199</v>
      </c>
      <c r="C152" s="21">
        <f>'CDM - Q'!C153</f>
        <v>213736</v>
      </c>
      <c r="D152" s="21">
        <f>'CDM - Q'!D153</f>
        <v>207635</v>
      </c>
      <c r="E152" s="63">
        <f>'CDM - Q'!I153/'CDM - Q'!J153*100</f>
        <v>68.021647624774502</v>
      </c>
      <c r="F152" s="21"/>
      <c r="G152" s="21">
        <v>39.010342068921801</v>
      </c>
      <c r="H152" s="21">
        <f t="shared" si="0"/>
        <v>39.528774930860642</v>
      </c>
      <c r="L152" s="20">
        <f>AVERAGEIFS('AU - M'!C:C,'AU - M'!B:B,"&gt;="&amp;EDATE('AU - Q'!B152,-2),'CDM - M'!B:B,"&lt;="&amp;EOMONTH('AU - Q'!B152,0))</f>
        <v>8.4146971500000003</v>
      </c>
      <c r="M152">
        <v>0</v>
      </c>
      <c r="N152" s="21"/>
      <c r="U152">
        <v>180333</v>
      </c>
    </row>
    <row r="153" spans="1:21" x14ac:dyDescent="0.25">
      <c r="B153" s="1">
        <v>31291</v>
      </c>
      <c r="C153" s="21">
        <f>'CDM - Q'!C154</f>
        <v>216480</v>
      </c>
      <c r="D153" s="21">
        <f>'CDM - Q'!D154</f>
        <v>211386</v>
      </c>
      <c r="E153" s="63">
        <f>'CDM - Q'!I154/'CDM - Q'!J154*100</f>
        <v>68.720295722584055</v>
      </c>
      <c r="F153" s="21"/>
      <c r="G153" s="21">
        <v>39.751724389994102</v>
      </c>
      <c r="H153" s="21">
        <f t="shared" si="0"/>
        <v>40.280009945811535</v>
      </c>
      <c r="L153" s="20">
        <f>AVERAGEIFS('AU - M'!C:C,'AU - M'!B:B,"&gt;="&amp;EDATE('AU - Q'!B153,-2),'CDM - M'!B:B,"&lt;="&amp;EOMONTH('AU - Q'!B153,0))</f>
        <v>8.092755425</v>
      </c>
      <c r="M153">
        <v>0</v>
      </c>
      <c r="N153" s="21">
        <f>'CDM - Q'!K154</f>
        <v>33.200000000000003</v>
      </c>
      <c r="U153">
        <v>182718</v>
      </c>
    </row>
    <row r="154" spans="1:21" x14ac:dyDescent="0.25">
      <c r="B154" s="1">
        <v>31382</v>
      </c>
      <c r="C154" s="21">
        <f>'CDM - Q'!C155</f>
        <v>215860</v>
      </c>
      <c r="D154" s="21">
        <f>'CDM - Q'!D155</f>
        <v>212001</v>
      </c>
      <c r="E154" s="63">
        <f>'CDM - Q'!I155/'CDM - Q'!J155*100</f>
        <v>71.27982388290593</v>
      </c>
      <c r="F154" s="21"/>
      <c r="G154" s="21">
        <v>40.3760461312404</v>
      </c>
      <c r="H154" s="21">
        <f t="shared" si="0"/>
        <v>40.912628689594065</v>
      </c>
      <c r="L154" s="20">
        <f>AVERAGEIFS('AU - M'!C:C,'AU - M'!B:B,"&gt;="&amp;EDATE('AU - Q'!B154,-2),'CDM - M'!B:B,"&lt;="&amp;EOMONTH('AU - Q'!B154,0))</f>
        <v>7.8475964999999999</v>
      </c>
      <c r="M154">
        <v>0</v>
      </c>
      <c r="N154" s="21">
        <f>'CDM - Q'!K155</f>
        <v>34.1</v>
      </c>
      <c r="U154">
        <v>181200</v>
      </c>
    </row>
    <row r="155" spans="1:21" x14ac:dyDescent="0.25">
      <c r="A155">
        <v>1986</v>
      </c>
      <c r="B155" s="1">
        <v>31472</v>
      </c>
      <c r="C155" s="21">
        <f>'CDM - Q'!C156</f>
        <v>217343</v>
      </c>
      <c r="D155" s="21">
        <f>'CDM - Q'!D156</f>
        <v>212230</v>
      </c>
      <c r="E155" s="63">
        <f>'CDM - Q'!I156/'CDM - Q'!J156*100</f>
        <v>71.308118525656468</v>
      </c>
      <c r="F155" s="21"/>
      <c r="G155" s="21">
        <v>41.269692786168797</v>
      </c>
      <c r="H155" s="21">
        <f t="shared" ref="H155:H209" si="1">H156*G155/G156</f>
        <v>41.818151574473433</v>
      </c>
      <c r="L155" s="20">
        <f>AVERAGEIFS('AU - M'!C:C,'AU - M'!B:B,"&gt;="&amp;EDATE('AU - Q'!B155,-2),'CDM - M'!B:B,"&lt;="&amp;EOMONTH('AU - Q'!B155,0))</f>
        <v>7.9088368999999998</v>
      </c>
      <c r="M155">
        <v>0</v>
      </c>
      <c r="N155" s="21">
        <f>'CDM - Q'!K156</f>
        <v>35</v>
      </c>
      <c r="U155">
        <v>182196</v>
      </c>
    </row>
    <row r="156" spans="1:21" x14ac:dyDescent="0.25">
      <c r="B156" s="1">
        <v>31564</v>
      </c>
      <c r="C156" s="21">
        <f>'CDM - Q'!C157</f>
        <v>216958</v>
      </c>
      <c r="D156" s="21">
        <f>'CDM - Q'!D157</f>
        <v>211763</v>
      </c>
      <c r="E156" s="63">
        <f>'CDM - Q'!I157/'CDM - Q'!J157*100</f>
        <v>69.243214093115228</v>
      </c>
      <c r="F156" s="21"/>
      <c r="G156" s="21">
        <v>42.042897542777403</v>
      </c>
      <c r="H156" s="21">
        <f t="shared" si="1"/>
        <v>42.601631933231978</v>
      </c>
      <c r="L156" s="20">
        <f>AVERAGEIFS('AU - M'!C:C,'AU - M'!B:B,"&gt;="&amp;EDATE('AU - Q'!B156,-2),'CDM - M'!B:B,"&lt;="&amp;EOMONTH('AU - Q'!B156,0))</f>
        <v>7.876358175</v>
      </c>
      <c r="M156">
        <v>0</v>
      </c>
      <c r="N156" s="21">
        <f>'CDM - Q'!K157</f>
        <v>35.5</v>
      </c>
      <c r="U156">
        <v>181952</v>
      </c>
    </row>
    <row r="157" spans="1:21" x14ac:dyDescent="0.25">
      <c r="B157" s="1">
        <v>31656</v>
      </c>
      <c r="C157" s="21">
        <f>'CDM - Q'!C158</f>
        <v>217525</v>
      </c>
      <c r="D157" s="21">
        <f>'CDM - Q'!D158</f>
        <v>212132</v>
      </c>
      <c r="E157" s="63">
        <f>'CDM - Q'!I158/'CDM - Q'!J158*100</f>
        <v>76.764593666539497</v>
      </c>
      <c r="F157" s="21"/>
      <c r="G157" s="21">
        <v>43.045933467958299</v>
      </c>
      <c r="H157" s="21">
        <f t="shared" si="1"/>
        <v>43.617997830869925</v>
      </c>
      <c r="L157" s="20">
        <f>AVERAGEIFS('AU - M'!C:C,'AU - M'!B:B,"&gt;="&amp;EDATE('AU - Q'!B157,-2),'CDM - M'!B:B,"&lt;="&amp;EOMONTH('AU - Q'!B157,0))</f>
        <v>8.2480323250000005</v>
      </c>
      <c r="M157">
        <v>0</v>
      </c>
      <c r="N157" s="21">
        <f>'CDM - Q'!K158</f>
        <v>36.799999999999997</v>
      </c>
      <c r="U157">
        <v>180820</v>
      </c>
    </row>
    <row r="158" spans="1:21" x14ac:dyDescent="0.25">
      <c r="B158" s="1">
        <v>31747</v>
      </c>
      <c r="C158" s="21">
        <f>'CDM - Q'!C159</f>
        <v>221103</v>
      </c>
      <c r="D158" s="21">
        <f>'CDM - Q'!D159</f>
        <v>216245</v>
      </c>
      <c r="E158" s="63">
        <f>'CDM - Q'!I159/'CDM - Q'!J159*100</f>
        <v>76.946886220131233</v>
      </c>
      <c r="F158" s="21"/>
      <c r="G158" s="21">
        <v>44.191084112612401</v>
      </c>
      <c r="H158" s="21">
        <f t="shared" si="1"/>
        <v>44.778367099472781</v>
      </c>
      <c r="L158" s="20">
        <f>AVERAGEIFS('AU - M'!C:C,'AU - M'!B:B,"&gt;="&amp;EDATE('AU - Q'!B158,-2),'CDM - M'!B:B,"&lt;="&amp;EOMONTH('AU - Q'!B158,0))</f>
        <v>8.2949444000000003</v>
      </c>
      <c r="M158">
        <v>0</v>
      </c>
      <c r="N158" s="21">
        <f>'CDM - Q'!K159</f>
        <v>36.299999999999997</v>
      </c>
      <c r="U158">
        <v>183606</v>
      </c>
    </row>
    <row r="159" spans="1:21" x14ac:dyDescent="0.25">
      <c r="A159">
        <v>1987</v>
      </c>
      <c r="B159" s="1">
        <v>31837</v>
      </c>
      <c r="C159" s="21">
        <f>'CDM - Q'!C160</f>
        <v>223306</v>
      </c>
      <c r="D159" s="21">
        <f>'CDM - Q'!D160</f>
        <v>216928</v>
      </c>
      <c r="E159" s="63">
        <f>'CDM - Q'!I160/'CDM - Q'!J160*100</f>
        <v>77.131708565214609</v>
      </c>
      <c r="F159" s="21"/>
      <c r="G159" s="21">
        <v>45.169604642826997</v>
      </c>
      <c r="H159" s="21">
        <f t="shared" si="1"/>
        <v>45.769891801710493</v>
      </c>
      <c r="L159" s="20">
        <f>AVERAGEIFS('AU - M'!C:C,'AU - M'!B:B,"&gt;="&amp;EDATE('AU - Q'!B159,-2),'CDM - M'!B:B,"&lt;="&amp;EOMONTH('AU - Q'!B159,0))</f>
        <v>8.2827869750000005</v>
      </c>
      <c r="M159">
        <v>0</v>
      </c>
      <c r="N159" s="21">
        <f>'CDM - Q'!K160</f>
        <v>36.700000000000003</v>
      </c>
      <c r="U159">
        <v>185427</v>
      </c>
    </row>
    <row r="160" spans="1:21" x14ac:dyDescent="0.25">
      <c r="B160" s="1">
        <v>31929</v>
      </c>
      <c r="C160" s="21">
        <f>'CDM - Q'!C161</f>
        <v>226866</v>
      </c>
      <c r="D160" s="21">
        <f>'CDM - Q'!D161</f>
        <v>222692</v>
      </c>
      <c r="E160" s="63">
        <f>'CDM - Q'!I161/'CDM - Q'!J161*100</f>
        <v>74.598930481283418</v>
      </c>
      <c r="F160" s="21"/>
      <c r="G160" s="21">
        <v>46.031624005587403</v>
      </c>
      <c r="H160" s="21">
        <f t="shared" si="1"/>
        <v>46.643367079532936</v>
      </c>
      <c r="L160" s="20">
        <f>AVERAGEIFS('AU - M'!C:C,'AU - M'!B:B,"&gt;="&amp;EDATE('AU - Q'!B160,-2),'CDM - M'!B:B,"&lt;="&amp;EOMONTH('AU - Q'!B160,0))</f>
        <v>8.1454273750000006</v>
      </c>
      <c r="M160">
        <v>0</v>
      </c>
      <c r="N160" s="21">
        <f>'CDM - Q'!K161</f>
        <v>36.4</v>
      </c>
      <c r="U160">
        <v>189638</v>
      </c>
    </row>
    <row r="161" spans="1:21" x14ac:dyDescent="0.25">
      <c r="B161" s="1">
        <v>32021</v>
      </c>
      <c r="C161" s="21">
        <f>'CDM - Q'!C162</f>
        <v>230949</v>
      </c>
      <c r="D161" s="21">
        <f>'CDM - Q'!D162</f>
        <v>226584</v>
      </c>
      <c r="E161" s="63">
        <f>'CDM - Q'!I162/'CDM - Q'!J162*100</f>
        <v>74.531657576476164</v>
      </c>
      <c r="F161" s="21"/>
      <c r="G161" s="21">
        <v>46.946223691232603</v>
      </c>
      <c r="H161" s="21">
        <f t="shared" si="1"/>
        <v>47.570121453073966</v>
      </c>
      <c r="L161" s="20">
        <f>AVERAGEIFS('AU - M'!C:C,'AU - M'!B:B,"&gt;="&amp;EDATE('AU - Q'!B161,-2),'CDM - M'!B:B,"&lt;="&amp;EOMONTH('AU - Q'!B161,0))</f>
        <v>8.0045171000000011</v>
      </c>
      <c r="M161">
        <v>0</v>
      </c>
      <c r="N161" s="21">
        <f>'CDM - Q'!K162</f>
        <v>37.5</v>
      </c>
      <c r="U161">
        <v>193458</v>
      </c>
    </row>
    <row r="162" spans="1:21" x14ac:dyDescent="0.25">
      <c r="B162" s="1">
        <v>32112</v>
      </c>
      <c r="C162" s="21">
        <f>'CDM - Q'!C163</f>
        <v>235613</v>
      </c>
      <c r="D162" s="21">
        <f>'CDM - Q'!D163</f>
        <v>230646</v>
      </c>
      <c r="E162" s="63">
        <f>'CDM - Q'!I163/'CDM - Q'!J163*100</f>
        <v>77.245475113122168</v>
      </c>
      <c r="F162" s="21"/>
      <c r="G162" s="21">
        <v>47.711316959451501</v>
      </c>
      <c r="H162" s="21">
        <f t="shared" si="1"/>
        <v>48.345382524794609</v>
      </c>
      <c r="L162" s="20">
        <f>AVERAGEIFS('AU - M'!C:C,'AU - M'!B:B,"&gt;="&amp;EDATE('AU - Q'!B162,-2),'CDM - M'!B:B,"&lt;="&amp;EOMONTH('AU - Q'!B162,0))</f>
        <v>7.8440770750000004</v>
      </c>
      <c r="M162">
        <v>0</v>
      </c>
      <c r="N162" s="21">
        <f>'CDM - Q'!K163</f>
        <v>37.4</v>
      </c>
      <c r="U162">
        <v>197523</v>
      </c>
    </row>
    <row r="163" spans="1:21" x14ac:dyDescent="0.25">
      <c r="A163">
        <v>1988</v>
      </c>
      <c r="B163" s="1">
        <v>32203</v>
      </c>
      <c r="C163" s="21">
        <f>'CDM - Q'!C164</f>
        <v>236601</v>
      </c>
      <c r="D163" s="21">
        <f>'CDM - Q'!D164</f>
        <v>231268</v>
      </c>
      <c r="E163" s="63">
        <f>'CDM - Q'!I164/'CDM - Q'!J164*100</f>
        <v>77.352892698203391</v>
      </c>
      <c r="F163" s="21">
        <f>'CDM - Q'!F164</f>
        <v>100</v>
      </c>
      <c r="G163" s="21">
        <v>48.601336662746597</v>
      </c>
      <c r="H163" s="21">
        <f t="shared" si="1"/>
        <v>49.247230257209416</v>
      </c>
      <c r="L163" s="20">
        <f>AVERAGEIFS('AU - M'!C:C,'AU - M'!B:B,"&gt;="&amp;EDATE('AU - Q'!B163,-2),'CDM - M'!B:B,"&lt;="&amp;EOMONTH('AU - Q'!B163,0))</f>
        <v>7.6153760249999998</v>
      </c>
      <c r="M163">
        <v>0</v>
      </c>
      <c r="N163" s="21">
        <f>'CDM - Q'!K164</f>
        <v>37.9</v>
      </c>
      <c r="U163">
        <v>199649</v>
      </c>
    </row>
    <row r="164" spans="1:21" x14ac:dyDescent="0.25">
      <c r="B164" s="1">
        <v>32295</v>
      </c>
      <c r="C164" s="21">
        <f>'CDM - Q'!C165</f>
        <v>236843</v>
      </c>
      <c r="D164" s="21">
        <f>'CDM - Q'!D165</f>
        <v>233067</v>
      </c>
      <c r="E164" s="63">
        <f>'CDM - Q'!I165/'CDM - Q'!J165*100</f>
        <v>74.414433998152276</v>
      </c>
      <c r="F164" s="21">
        <f>'CDM - Q'!F165</f>
        <v>101.72465060957478</v>
      </c>
      <c r="G164" s="21">
        <v>49.507648199865898</v>
      </c>
      <c r="H164" s="21">
        <f t="shared" si="1"/>
        <v>50.165586335829197</v>
      </c>
      <c r="L164" s="20">
        <f>AVERAGEIFS('AU - M'!C:C,'AU - M'!B:B,"&gt;="&amp;EDATE('AU - Q'!B164,-2),'CDM - M'!B:B,"&lt;="&amp;EOMONTH('AU - Q'!B164,0))</f>
        <v>7.4255225249999999</v>
      </c>
      <c r="M164">
        <v>0</v>
      </c>
      <c r="N164" s="21">
        <f>'CDM - Q'!K165</f>
        <v>38.799999999999997</v>
      </c>
      <c r="U164">
        <v>201286</v>
      </c>
    </row>
    <row r="165" spans="1:21" x14ac:dyDescent="0.25">
      <c r="B165" s="1">
        <v>32387</v>
      </c>
      <c r="C165" s="21">
        <f>'CDM - Q'!C166</f>
        <v>238732</v>
      </c>
      <c r="D165" s="21">
        <f>'CDM - Q'!D166</f>
        <v>234107</v>
      </c>
      <c r="E165" s="63">
        <f>'CDM - Q'!I166/'CDM - Q'!J166*100</f>
        <v>70.862836334209987</v>
      </c>
      <c r="F165" s="21">
        <f>'CDM - Q'!F166</f>
        <v>103.68718406184951</v>
      </c>
      <c r="G165" s="21">
        <v>50.285256190628097</v>
      </c>
      <c r="H165" s="21">
        <f t="shared" si="1"/>
        <v>50.953528446077073</v>
      </c>
      <c r="L165" s="20">
        <f>AVERAGEIFS('AU - M'!C:C,'AU - M'!B:B,"&gt;="&amp;EDATE('AU - Q'!B165,-2),'CDM - M'!B:B,"&lt;="&amp;EOMONTH('AU - Q'!B165,0))</f>
        <v>6.8936192749999998</v>
      </c>
      <c r="M165">
        <v>0</v>
      </c>
      <c r="N165" s="21">
        <f>'CDM - Q'!K166</f>
        <v>39.299999999999997</v>
      </c>
      <c r="U165">
        <v>203853</v>
      </c>
    </row>
    <row r="166" spans="1:21" x14ac:dyDescent="0.25">
      <c r="B166" s="1">
        <v>32478</v>
      </c>
      <c r="C166" s="21">
        <f>'CDM - Q'!C167</f>
        <v>242652</v>
      </c>
      <c r="D166" s="21">
        <f>'CDM - Q'!D167</f>
        <v>237554</v>
      </c>
      <c r="E166" s="63">
        <f>'CDM - Q'!I167/'CDM - Q'!J167*100</f>
        <v>70.057528992786047</v>
      </c>
      <c r="F166" s="21">
        <f>'CDM - Q'!F167</f>
        <v>105.76865893547426</v>
      </c>
      <c r="G166" s="21">
        <v>51.097122942265997</v>
      </c>
      <c r="H166" s="21">
        <f t="shared" si="1"/>
        <v>51.776184603324928</v>
      </c>
      <c r="L166" s="20">
        <f>AVERAGEIFS('AU - M'!C:C,'AU - M'!B:B,"&gt;="&amp;EDATE('AU - Q'!B166,-2),'CDM - M'!B:B,"&lt;="&amp;EOMONTH('AU - Q'!B166,0))</f>
        <v>6.7672838500000001</v>
      </c>
      <c r="M166">
        <v>0</v>
      </c>
      <c r="N166" s="21">
        <f>'CDM - Q'!K167</f>
        <v>40.5</v>
      </c>
      <c r="U166">
        <v>207955</v>
      </c>
    </row>
    <row r="167" spans="1:21" x14ac:dyDescent="0.25">
      <c r="A167">
        <v>1989</v>
      </c>
      <c r="B167" s="1">
        <v>32568</v>
      </c>
      <c r="C167" s="21">
        <f>'CDM - Q'!C168</f>
        <v>244896</v>
      </c>
      <c r="D167" s="21">
        <f>'CDM - Q'!D168</f>
        <v>240160</v>
      </c>
      <c r="E167" s="63">
        <f>'CDM - Q'!I168/'CDM - Q'!J168*100</f>
        <v>68.532370389476398</v>
      </c>
      <c r="F167" s="21">
        <f>'CDM - Q'!F168</f>
        <v>106.77966101694913</v>
      </c>
      <c r="G167" s="21">
        <v>51.597154185949698</v>
      </c>
      <c r="H167" s="21">
        <f t="shared" si="1"/>
        <v>52.282861075298705</v>
      </c>
      <c r="L167" s="20">
        <f>AVERAGEIFS('AU - M'!C:C,'AU - M'!B:B,"&gt;="&amp;EDATE('AU - Q'!B167,-2),'CDM - M'!B:B,"&lt;="&amp;EOMONTH('AU - Q'!B167,0))</f>
        <v>6.4964620750000002</v>
      </c>
      <c r="M167">
        <v>0</v>
      </c>
      <c r="N167" s="21">
        <f>'CDM - Q'!K168</f>
        <v>41.4</v>
      </c>
      <c r="U167">
        <v>210414</v>
      </c>
    </row>
    <row r="168" spans="1:21" x14ac:dyDescent="0.25">
      <c r="B168" s="1">
        <v>32660</v>
      </c>
      <c r="C168" s="21">
        <f>'CDM - Q'!C169</f>
        <v>250189</v>
      </c>
      <c r="D168" s="21">
        <f>'CDM - Q'!D169</f>
        <v>245695</v>
      </c>
      <c r="E168" s="63">
        <f>'CDM - Q'!I169/'CDM - Q'!J169*100</f>
        <v>72.116068068737718</v>
      </c>
      <c r="F168" s="21">
        <f>'CDM - Q'!F169</f>
        <v>109.42610764198631</v>
      </c>
      <c r="G168" s="21">
        <v>52.982677747427502</v>
      </c>
      <c r="H168" s="21">
        <f t="shared" si="1"/>
        <v>53.686797726925569</v>
      </c>
      <c r="L168" s="20">
        <f>AVERAGEIFS('AU - M'!C:C,'AU - M'!B:B,"&gt;="&amp;EDATE('AU - Q'!B168,-2),'CDM - M'!B:B,"&lt;="&amp;EOMONTH('AU - Q'!B168,0))</f>
        <v>6.1328151999999996</v>
      </c>
      <c r="M168">
        <v>0</v>
      </c>
      <c r="N168" s="21">
        <f>'CDM - Q'!K169</f>
        <v>41.3</v>
      </c>
      <c r="U168">
        <v>213884</v>
      </c>
    </row>
    <row r="169" spans="1:21" x14ac:dyDescent="0.25">
      <c r="B169" s="1">
        <v>32752</v>
      </c>
      <c r="C169" s="21">
        <f>'CDM - Q'!C170</f>
        <v>252318</v>
      </c>
      <c r="D169" s="21">
        <f>'CDM - Q'!D170</f>
        <v>246447</v>
      </c>
      <c r="E169" s="63">
        <f>'CDM - Q'!I170/'CDM - Q'!J170*100</f>
        <v>73.558409279204639</v>
      </c>
      <c r="F169" s="21">
        <f>'CDM - Q'!F170</f>
        <v>111.95361284567349</v>
      </c>
      <c r="G169" s="21">
        <v>54.065065303486797</v>
      </c>
      <c r="H169" s="21">
        <f t="shared" si="1"/>
        <v>54.783569808950404</v>
      </c>
      <c r="I169" s="66">
        <f>'AU Edits'!G61</f>
        <v>59.2574130838778</v>
      </c>
      <c r="J169" s="21"/>
      <c r="K169" s="21"/>
      <c r="L169" s="20">
        <f>AVERAGEIFS('AU - M'!C:C,'AU - M'!B:B,"&gt;="&amp;EDATE('AU - Q'!B169,-2),'CDM - M'!B:B,"&lt;="&amp;EOMONTH('AU - Q'!B169,0))</f>
        <v>5.9848925749999999</v>
      </c>
      <c r="M169">
        <v>0</v>
      </c>
      <c r="N169" s="21">
        <f>'CDM - Q'!K170</f>
        <v>42.9</v>
      </c>
      <c r="U169">
        <v>215540</v>
      </c>
    </row>
    <row r="170" spans="1:21" x14ac:dyDescent="0.25">
      <c r="B170" s="1">
        <v>32843</v>
      </c>
      <c r="C170" s="21">
        <f>'CDM - Q'!C171</f>
        <v>251641</v>
      </c>
      <c r="D170" s="21">
        <f>'CDM - Q'!D171</f>
        <v>245798</v>
      </c>
      <c r="E170" s="63">
        <f>'CDM - Q'!I171/'CDM - Q'!J171*100</f>
        <v>72.806458466114293</v>
      </c>
      <c r="F170" s="21">
        <f>'CDM - Q'!F171</f>
        <v>114.03508771929825</v>
      </c>
      <c r="G170" s="21">
        <v>54.990498675335999</v>
      </c>
      <c r="H170" s="21">
        <f t="shared" si="1"/>
        <v>55.721301844334874</v>
      </c>
      <c r="I170" s="66">
        <f>'AU Edits'!G62</f>
        <v>60.257859928607203</v>
      </c>
      <c r="J170" s="20">
        <f t="shared" ref="J170:J173" si="2">(I170/I169-1)*400</f>
        <v>6.7532265933599511</v>
      </c>
      <c r="K170" s="20"/>
      <c r="L170" s="20">
        <f>AVERAGEIFS('AU - M'!C:C,'AU - M'!B:B,"&gt;="&amp;EDATE('AU - Q'!B170,-2),'CDM - M'!B:B,"&lt;="&amp;EOMONTH('AU - Q'!B170,0))</f>
        <v>5.9174308250000003</v>
      </c>
      <c r="M170">
        <v>0</v>
      </c>
      <c r="N170" s="21">
        <f>'CDM - Q'!K171</f>
        <v>43.5</v>
      </c>
      <c r="U170">
        <v>214421</v>
      </c>
    </row>
    <row r="171" spans="1:21" x14ac:dyDescent="0.25">
      <c r="A171">
        <v>1990</v>
      </c>
      <c r="B171" s="1">
        <v>32933</v>
      </c>
      <c r="C171" s="21">
        <f>'CDM - Q'!C172</f>
        <v>253527</v>
      </c>
      <c r="D171" s="21">
        <f>'CDM - Q'!D172</f>
        <v>248277</v>
      </c>
      <c r="E171" s="63">
        <f>'CDM - Q'!I172/'CDM - Q'!J172*100</f>
        <v>73.882126573806843</v>
      </c>
      <c r="F171" s="21">
        <f>'CDM - Q'!F172</f>
        <v>115.997621171573</v>
      </c>
      <c r="G171" s="21">
        <v>56.039005717976501</v>
      </c>
      <c r="H171" s="21">
        <f t="shared" si="1"/>
        <v>56.783743153583934</v>
      </c>
      <c r="I171" s="66">
        <f>'AU Edits'!G63</f>
        <v>61.316157860535803</v>
      </c>
      <c r="J171" s="20">
        <f t="shared" si="2"/>
        <v>7.0251278965596242</v>
      </c>
      <c r="K171" s="20"/>
      <c r="L171" s="20">
        <f>AVERAGEIFS('AU - M'!C:C,'AU - M'!B:B,"&gt;="&amp;EDATE('AU - Q'!B171,-2),'CDM - M'!B:B,"&lt;="&amp;EOMONTH('AU - Q'!B171,0))</f>
        <v>6.2420147749999995</v>
      </c>
      <c r="M171">
        <v>0</v>
      </c>
      <c r="N171" s="21">
        <f>'CDM - Q'!K172</f>
        <v>44.1</v>
      </c>
      <c r="O171" s="20"/>
      <c r="R171" s="20">
        <f>AVERAGEIFS('AU - M'!D:D,'AU - M'!$B:$B,"&gt;="&amp;EDATE('AU - Q'!$B171,-2),'AU - M'!$B:$B,"&lt;="&amp;EOMONTH('AU - Q'!$B171,0))</f>
        <v>16.916666666666668</v>
      </c>
      <c r="S171" s="20">
        <f>AVERAGEIFS('AU - M'!E:E,'AU - M'!$B:$B,"&gt;="&amp;EDATE('AU - Q'!$B171,-2),'AU - M'!$B:$B,"&lt;="&amp;EOMONTH('AU - Q'!$B171,0))</f>
        <v>21.653333333333336</v>
      </c>
      <c r="T171" s="46">
        <f>I171</f>
        <v>61.316157860535803</v>
      </c>
      <c r="U171">
        <v>215029</v>
      </c>
    </row>
    <row r="172" spans="1:21" x14ac:dyDescent="0.25">
      <c r="B172" s="1">
        <v>33025</v>
      </c>
      <c r="C172" s="21">
        <f>'CDM - Q'!C173</f>
        <v>253871</v>
      </c>
      <c r="D172" s="21">
        <f>'CDM - Q'!D173</f>
        <v>248584</v>
      </c>
      <c r="E172" s="63">
        <f>'CDM - Q'!I173/'CDM - Q'!J173*100</f>
        <v>73.844495351030858</v>
      </c>
      <c r="F172" s="21">
        <f>'CDM - Q'!F173</f>
        <v>117.84121320249777</v>
      </c>
      <c r="G172" s="21">
        <v>57.077312631150903</v>
      </c>
      <c r="H172" s="21">
        <f t="shared" si="1"/>
        <v>57.835848777459638</v>
      </c>
      <c r="I172" s="66">
        <f>'AU Edits'!G64</f>
        <v>62.316642731895001</v>
      </c>
      <c r="J172" s="20">
        <f t="shared" si="2"/>
        <v>6.5267290467534878</v>
      </c>
      <c r="K172" s="20"/>
      <c r="L172" s="20">
        <f>AVERAGEIFS('AU - M'!C:C,'AU - M'!B:B,"&gt;="&amp;EDATE('AU - Q'!B172,-2),'CDM - M'!B:B,"&lt;="&amp;EOMONTH('AU - Q'!B172,0))</f>
        <v>6.6220635749999994</v>
      </c>
      <c r="M172">
        <v>0</v>
      </c>
      <c r="N172" s="21">
        <f>'CDM - Q'!K173</f>
        <v>45.3</v>
      </c>
      <c r="O172" s="20"/>
      <c r="R172" s="20">
        <f>AVERAGEIFS('AU - M'!D:D,'AU - M'!$B:$B,"&gt;="&amp;EDATE('AU - Q'!$B172,-2),'AU - M'!$B:$B,"&lt;="&amp;EOMONTH('AU - Q'!$B172,0))</f>
        <v>16.75</v>
      </c>
      <c r="S172" s="20">
        <f>AVERAGEIFS('AU - M'!E:E,'AU - M'!$B:$B,"&gt;="&amp;EDATE('AU - Q'!$B172,-2),'AU - M'!$B:$B,"&lt;="&amp;EOMONTH('AU - Q'!$B172,0))</f>
        <v>21.440000000000008</v>
      </c>
      <c r="T172" s="46">
        <f t="shared" ref="T172:T235" si="3">I172</f>
        <v>62.316642731895001</v>
      </c>
      <c r="U172">
        <v>216079</v>
      </c>
    </row>
    <row r="173" spans="1:21" x14ac:dyDescent="0.25">
      <c r="B173" s="1">
        <v>33117</v>
      </c>
      <c r="C173" s="21">
        <f>'CDM - Q'!C174</f>
        <v>252550</v>
      </c>
      <c r="D173" s="21">
        <f>'CDM - Q'!D174</f>
        <v>246382</v>
      </c>
      <c r="E173" s="63">
        <f>'CDM - Q'!I174/'CDM - Q'!J174*100</f>
        <v>72.828023816767356</v>
      </c>
      <c r="F173" s="21">
        <f>'CDM - Q'!F174</f>
        <v>118.76300921796015</v>
      </c>
      <c r="G173" s="21">
        <v>57.584247063251702</v>
      </c>
      <c r="H173" s="21">
        <f t="shared" si="1"/>
        <v>58.349520178643793</v>
      </c>
      <c r="I173" s="66">
        <f>'AU Edits'!G65</f>
        <v>63.068498643619598</v>
      </c>
      <c r="J173" s="20">
        <f t="shared" si="2"/>
        <v>4.8260360556284354</v>
      </c>
      <c r="K173" s="20">
        <f>AVERAGE(J170:J173)</f>
        <v>6.2827798980753746</v>
      </c>
      <c r="L173" s="20">
        <f>AVERAGEIFS('AU - M'!C:C,'AU - M'!B:B,"&gt;="&amp;EDATE('AU - Q'!B173,-2),'CDM - M'!B:B,"&lt;="&amp;EOMONTH('AU - Q'!B173,0))</f>
        <v>7.3300468250000002</v>
      </c>
      <c r="M173">
        <v>0</v>
      </c>
      <c r="N173" s="21">
        <f>'CDM - Q'!K174</f>
        <v>46.5</v>
      </c>
      <c r="O173" s="20">
        <f>O174*K173/K174</f>
        <v>6.5709733395686856</v>
      </c>
      <c r="P173" s="20">
        <f t="shared" ref="P173:P195" si="4">P174*O173/O174</f>
        <v>6.2157855914838933</v>
      </c>
      <c r="Q173" s="20">
        <f t="shared" ref="Q173:Q190" si="5">(P173+O173)/2</f>
        <v>6.393379465526289</v>
      </c>
      <c r="R173" s="20">
        <f>AVERAGEIFS('AU - M'!D:D,'AU - M'!$B:$B,"&gt;="&amp;EDATE('AU - Q'!$B173,-2),'AU - M'!$B:$B,"&lt;="&amp;EOMONTH('AU - Q'!$B173,0))</f>
        <v>14.416666666666666</v>
      </c>
      <c r="S173" s="20">
        <f>AVERAGEIFS('AU - M'!E:E,'AU - M'!$B:$B,"&gt;="&amp;EDATE('AU - Q'!$B173,-2),'AU - M'!$B:$B,"&lt;="&amp;EOMONTH('AU - Q'!$B173,0))</f>
        <v>18.453333333333337</v>
      </c>
      <c r="T173" s="46">
        <f t="shared" si="3"/>
        <v>63.068498643619598</v>
      </c>
      <c r="U173">
        <v>215639</v>
      </c>
    </row>
    <row r="174" spans="1:21" x14ac:dyDescent="0.25">
      <c r="B174" s="1">
        <v>33208</v>
      </c>
      <c r="C174" s="21">
        <f>'CDM - Q'!C175</f>
        <v>253941</v>
      </c>
      <c r="D174" s="21">
        <f>'CDM - Q'!D175</f>
        <v>247364</v>
      </c>
      <c r="E174" s="63">
        <f>'CDM - Q'!I175/'CDM - Q'!J175*100</f>
        <v>78.028169014084497</v>
      </c>
      <c r="F174" s="21">
        <f>'CDM - Q'!F175</f>
        <v>121.85548617305975</v>
      </c>
      <c r="G174" s="21">
        <v>59.113585720945601</v>
      </c>
      <c r="H174" s="21">
        <f t="shared" si="1"/>
        <v>59.899183175349663</v>
      </c>
      <c r="I174" s="66">
        <f>'AU Edits'!G66</f>
        <v>63.889884937245903</v>
      </c>
      <c r="J174" s="20">
        <f t="shared" ref="J174:J237" si="6">(I174/I173-1)*400</f>
        <v>5.209486899427862</v>
      </c>
      <c r="K174" s="20">
        <f t="shared" ref="K174:K237" si="7">AVERAGE(J171:J174)</f>
        <v>5.8968449745923524</v>
      </c>
      <c r="L174" s="20">
        <f>AVERAGEIFS('AU - M'!C:C,'AU - M'!B:B,"&gt;="&amp;EDATE('AU - Q'!B174,-2),'CDM - M'!B:B,"&lt;="&amp;EOMONTH('AU - Q'!B174,0))</f>
        <v>8.0009354749999986</v>
      </c>
      <c r="M174">
        <v>0</v>
      </c>
      <c r="N174" s="21">
        <f>'CDM - Q'!K175</f>
        <v>46</v>
      </c>
      <c r="O174" s="20">
        <f t="shared" ref="O174:O190" si="8">O175*K174/K175</f>
        <v>6.1673354381689771</v>
      </c>
      <c r="P174" s="20">
        <f t="shared" si="4"/>
        <v>5.8339659550247092</v>
      </c>
      <c r="Q174" s="20">
        <f t="shared" si="5"/>
        <v>6.0006506965968427</v>
      </c>
      <c r="R174" s="20">
        <f>AVERAGEIFS('AU - M'!D:D,'AU - M'!$B:$B,"&gt;="&amp;EDATE('AU - Q'!$B174,-2),'AU - M'!$B:$B,"&lt;="&amp;EOMONTH('AU - Q'!$B174,0))</f>
        <v>12.666666666666666</v>
      </c>
      <c r="S174" s="20">
        <f>AVERAGEIFS('AU - M'!E:E,'AU - M'!$B:$B,"&gt;="&amp;EDATE('AU - Q'!$B174,-2),'AU - M'!$B:$B,"&lt;="&amp;EOMONTH('AU - Q'!$B174,0))</f>
        <v>16.213333333333338</v>
      </c>
      <c r="T174" s="46">
        <f t="shared" si="3"/>
        <v>63.889884937245903</v>
      </c>
      <c r="U174">
        <v>213253</v>
      </c>
    </row>
    <row r="175" spans="1:21" x14ac:dyDescent="0.25">
      <c r="A175">
        <v>1991</v>
      </c>
      <c r="B175" s="1">
        <v>33298</v>
      </c>
      <c r="C175" s="21">
        <f>'CDM - Q'!C176</f>
        <v>250751</v>
      </c>
      <c r="D175" s="21">
        <f>'CDM - Q'!D176</f>
        <v>244853</v>
      </c>
      <c r="E175" s="63">
        <f>'CDM - Q'!I176/'CDM - Q'!J176*100</f>
        <v>77.593207825765958</v>
      </c>
      <c r="F175" s="21">
        <f>'CDM - Q'!F176</f>
        <v>121.61760333035978</v>
      </c>
      <c r="G175" s="21">
        <v>59.079567045705303</v>
      </c>
      <c r="H175" s="21">
        <f t="shared" si="1"/>
        <v>59.864712404633423</v>
      </c>
      <c r="I175" s="66">
        <f>'AU Edits'!G67</f>
        <v>64.208888570438901</v>
      </c>
      <c r="J175" s="20">
        <f t="shared" si="6"/>
        <v>1.9972090011202148</v>
      </c>
      <c r="K175" s="20">
        <f t="shared" si="7"/>
        <v>4.6398652507325</v>
      </c>
      <c r="L175" s="20">
        <f>AVERAGEIFS('AU - M'!C:C,'AU - M'!B:B,"&gt;="&amp;EDATE('AU - Q'!B175,-2),'CDM - M'!B:B,"&lt;="&amp;EOMONTH('AU - Q'!B175,0))</f>
        <v>9.0156056249999992</v>
      </c>
      <c r="M175">
        <v>0</v>
      </c>
      <c r="N175" s="21">
        <f>'CDM - Q'!K176</f>
        <v>46.4</v>
      </c>
      <c r="O175" s="20">
        <f t="shared" si="8"/>
        <v>4.852697588704971</v>
      </c>
      <c r="P175" s="20">
        <f t="shared" si="4"/>
        <v>4.5903896109371356</v>
      </c>
      <c r="Q175" s="20">
        <f t="shared" si="5"/>
        <v>4.7215435998210538</v>
      </c>
      <c r="R175" s="20">
        <f>AVERAGEIFS('AU - M'!D:D,'AU - M'!$B:$B,"&gt;="&amp;EDATE('AU - Q'!$B175,-2),'AU - M'!$B:$B,"&lt;="&amp;EOMONTH('AU - Q'!$B175,0))</f>
        <v>12</v>
      </c>
      <c r="S175" s="20">
        <f>AVERAGEIFS('AU - M'!E:E,'AU - M'!$B:$B,"&gt;="&amp;EDATE('AU - Q'!$B175,-2),'AU - M'!$B:$B,"&lt;="&amp;EOMONTH('AU - Q'!$B175,0))</f>
        <v>15.360000000000005</v>
      </c>
      <c r="T175" s="46">
        <f t="shared" si="3"/>
        <v>64.208888570438901</v>
      </c>
      <c r="U175">
        <v>210783</v>
      </c>
    </row>
    <row r="176" spans="1:21" x14ac:dyDescent="0.25">
      <c r="B176" s="1">
        <v>33390</v>
      </c>
      <c r="C176" s="21">
        <f>'CDM - Q'!C177</f>
        <v>250227</v>
      </c>
      <c r="D176" s="21">
        <f>'CDM - Q'!D177</f>
        <v>243946</v>
      </c>
      <c r="E176" s="63">
        <f>'CDM - Q'!I177/'CDM - Q'!J177*100</f>
        <v>75.36943552088114</v>
      </c>
      <c r="F176" s="21">
        <f>'CDM - Q'!F177</f>
        <v>121.85548617305975</v>
      </c>
      <c r="G176" s="21">
        <v>59.206555453295003</v>
      </c>
      <c r="H176" s="21">
        <f t="shared" si="1"/>
        <v>59.993388440684917</v>
      </c>
      <c r="I176" s="66">
        <f>'AU Edits'!G68</f>
        <v>64.686064399426797</v>
      </c>
      <c r="J176" s="20">
        <f t="shared" si="6"/>
        <v>2.9726465578947092</v>
      </c>
      <c r="K176" s="20">
        <f t="shared" si="7"/>
        <v>3.7513446285178054</v>
      </c>
      <c r="L176" s="20">
        <f>AVERAGEIFS('AU - M'!C:C,'AU - M'!B:B,"&gt;="&amp;EDATE('AU - Q'!B176,-2),'CDM - M'!B:B,"&lt;="&amp;EOMONTH('AU - Q'!B176,0))</f>
        <v>9.6490565749999995</v>
      </c>
      <c r="M176">
        <v>0</v>
      </c>
      <c r="N176" s="21">
        <f>'CDM - Q'!K177</f>
        <v>46.2</v>
      </c>
      <c r="O176" s="20">
        <f t="shared" si="8"/>
        <v>3.9234201963808739</v>
      </c>
      <c r="P176" s="20">
        <f t="shared" si="4"/>
        <v>3.7113434290089358</v>
      </c>
      <c r="Q176" s="20">
        <f t="shared" si="5"/>
        <v>3.8173818126949048</v>
      </c>
      <c r="R176" s="20">
        <f>AVERAGEIFS('AU - M'!D:D,'AU - M'!$B:$B,"&gt;="&amp;EDATE('AU - Q'!$B176,-2),'AU - M'!$B:$B,"&lt;="&amp;EOMONTH('AU - Q'!$B176,0))</f>
        <v>10.833333333333334</v>
      </c>
      <c r="S176" s="20">
        <f>AVERAGEIFS('AU - M'!E:E,'AU - M'!$B:$B,"&gt;="&amp;EDATE('AU - Q'!$B176,-2),'AU - M'!$B:$B,"&lt;="&amp;EOMONTH('AU - Q'!$B176,0))</f>
        <v>13.866666666666669</v>
      </c>
      <c r="T176" s="46">
        <f t="shared" si="3"/>
        <v>64.686064399426797</v>
      </c>
      <c r="U176">
        <v>209914</v>
      </c>
    </row>
    <row r="177" spans="1:21" x14ac:dyDescent="0.25">
      <c r="B177" s="1">
        <v>33482</v>
      </c>
      <c r="C177" s="21">
        <f>'CDM - Q'!C178</f>
        <v>251370</v>
      </c>
      <c r="D177" s="21">
        <f>'CDM - Q'!D178</f>
        <v>245689</v>
      </c>
      <c r="E177" s="63">
        <f>'CDM - Q'!I178/'CDM - Q'!J178*100</f>
        <v>74.547243214237795</v>
      </c>
      <c r="F177" s="21">
        <f>'CDM - Q'!F178</f>
        <v>122.53939934582219</v>
      </c>
      <c r="G177" s="21">
        <v>59.426060612746603</v>
      </c>
      <c r="H177" s="21">
        <f t="shared" si="1"/>
        <v>60.215810741642834</v>
      </c>
      <c r="I177" s="66">
        <f>'AU Edits'!G69</f>
        <v>64.905414726980894</v>
      </c>
      <c r="J177" s="20">
        <f t="shared" si="6"/>
        <v>1.356399277591791</v>
      </c>
      <c r="K177" s="20">
        <f t="shared" si="7"/>
        <v>2.8839354340086443</v>
      </c>
      <c r="L177" s="20">
        <f>AVERAGEIFS('AU - M'!C:C,'AU - M'!B:B,"&gt;="&amp;EDATE('AU - Q'!B177,-2),'CDM - M'!B:B,"&lt;="&amp;EOMONTH('AU - Q'!B177,0))</f>
        <v>9.8715828999999999</v>
      </c>
      <c r="M177">
        <v>0</v>
      </c>
      <c r="N177" s="21">
        <f>'CDM - Q'!K178</f>
        <v>46.3</v>
      </c>
      <c r="O177" s="20">
        <f t="shared" si="8"/>
        <v>3.0162226207722709</v>
      </c>
      <c r="P177" s="20">
        <f t="shared" si="4"/>
        <v>2.8531835601899869</v>
      </c>
      <c r="Q177" s="20">
        <f t="shared" si="5"/>
        <v>2.9347030904811291</v>
      </c>
      <c r="R177" s="20">
        <f>AVERAGEIFS('AU - M'!D:D,'AU - M'!$B:$B,"&gt;="&amp;EDATE('AU - Q'!$B177,-2),'AU - M'!$B:$B,"&lt;="&amp;EOMONTH('AU - Q'!$B177,0))</f>
        <v>10.166666666666666</v>
      </c>
      <c r="S177" s="20">
        <f>AVERAGEIFS('AU - M'!E:E,'AU - M'!$B:$B,"&gt;="&amp;EDATE('AU - Q'!$B177,-2),'AU - M'!$B:$B,"&lt;="&amp;EOMONTH('AU - Q'!$B177,0))</f>
        <v>13.013333333333335</v>
      </c>
      <c r="T177" s="46">
        <f t="shared" si="3"/>
        <v>64.905414726980894</v>
      </c>
      <c r="U177">
        <v>211536</v>
      </c>
    </row>
    <row r="178" spans="1:21" x14ac:dyDescent="0.25">
      <c r="B178" s="1">
        <v>33573</v>
      </c>
      <c r="C178" s="21">
        <f>'CDM - Q'!C179</f>
        <v>251546</v>
      </c>
      <c r="D178" s="21">
        <f>'CDM - Q'!D179</f>
        <v>246441</v>
      </c>
      <c r="E178" s="63">
        <f>'CDM - Q'!I179/'CDM - Q'!J179*100</f>
        <v>75.453398860522768</v>
      </c>
      <c r="F178" s="21">
        <f>'CDM - Q'!F179</f>
        <v>123.69907820398454</v>
      </c>
      <c r="G178" s="21">
        <v>59.8336327913742</v>
      </c>
      <c r="H178" s="21">
        <f t="shared" si="1"/>
        <v>60.628799402152062</v>
      </c>
      <c r="I178" s="66">
        <f>'AU Edits'!G70</f>
        <v>65.474314189251601</v>
      </c>
      <c r="J178" s="20">
        <f t="shared" si="6"/>
        <v>3.5060215833377484</v>
      </c>
      <c r="K178" s="20">
        <f t="shared" si="7"/>
        <v>2.4580691049861159</v>
      </c>
      <c r="L178" s="20">
        <f>AVERAGEIFS('AU - M'!C:C,'AU - M'!B:B,"&gt;="&amp;EDATE('AU - Q'!B178,-2),'CDM - M'!B:B,"&lt;="&amp;EOMONTH('AU - Q'!B178,0))</f>
        <v>10.252890499999999</v>
      </c>
      <c r="M178">
        <v>0</v>
      </c>
      <c r="N178" s="21">
        <f>'CDM - Q'!K179</f>
        <v>47.3</v>
      </c>
      <c r="O178" s="20">
        <f t="shared" si="8"/>
        <v>2.5708216454676531</v>
      </c>
      <c r="P178" s="20">
        <f t="shared" si="4"/>
        <v>2.4318583132802134</v>
      </c>
      <c r="Q178" s="20">
        <f t="shared" si="5"/>
        <v>2.5013399793739333</v>
      </c>
      <c r="R178" s="20">
        <f>AVERAGEIFS('AU - M'!D:D,'AU - M'!$B:$B,"&gt;="&amp;EDATE('AU - Q'!$B178,-2),'AU - M'!$B:$B,"&lt;="&amp;EOMONTH('AU - Q'!$B178,0))</f>
        <v>8.8333333333333339</v>
      </c>
      <c r="S178" s="20">
        <f>AVERAGEIFS('AU - M'!E:E,'AU - M'!$B:$B,"&gt;="&amp;EDATE('AU - Q'!$B178,-2),'AU - M'!$B:$B,"&lt;="&amp;EOMONTH('AU - Q'!$B178,0))</f>
        <v>11.306666666666667</v>
      </c>
      <c r="T178" s="46">
        <f t="shared" si="3"/>
        <v>65.474314189251601</v>
      </c>
      <c r="U178">
        <v>213042</v>
      </c>
    </row>
    <row r="179" spans="1:21" x14ac:dyDescent="0.25">
      <c r="A179">
        <v>1992</v>
      </c>
      <c r="B179" s="1">
        <v>33664</v>
      </c>
      <c r="C179" s="21">
        <f>'CDM - Q'!C180</f>
        <v>253539</v>
      </c>
      <c r="D179" s="21">
        <f>'CDM - Q'!D180</f>
        <v>247420</v>
      </c>
      <c r="E179" s="63">
        <f>'CDM - Q'!I180/'CDM - Q'!J180*100</f>
        <v>76.833076753903669</v>
      </c>
      <c r="F179" s="21">
        <f>'CDM - Q'!F180</f>
        <v>123.69907820398454</v>
      </c>
      <c r="G179" s="21">
        <v>59.830716811381201</v>
      </c>
      <c r="H179" s="21">
        <f t="shared" si="1"/>
        <v>60.625844669875107</v>
      </c>
      <c r="I179" s="66">
        <f>'AU Edits'!G71</f>
        <v>65.451193999618795</v>
      </c>
      <c r="J179" s="20">
        <f t="shared" si="6"/>
        <v>-0.14124738789003111</v>
      </c>
      <c r="K179" s="20">
        <f t="shared" si="7"/>
        <v>1.9234550077335544</v>
      </c>
      <c r="L179" s="20">
        <f>AVERAGEIFS('AU - M'!C:C,'AU - M'!B:B,"&gt;="&amp;EDATE('AU - Q'!B179,-2),'CDM - M'!B:B,"&lt;="&amp;EOMONTH('AU - Q'!B179,0))</f>
        <v>10.430973025</v>
      </c>
      <c r="M179">
        <v>0</v>
      </c>
      <c r="N179" s="21">
        <f>'CDM - Q'!K180</f>
        <v>46.8</v>
      </c>
      <c r="O179" s="20">
        <f t="shared" si="8"/>
        <v>2.0116846015167278</v>
      </c>
      <c r="P179" s="20">
        <f t="shared" si="4"/>
        <v>1.9029448933266353</v>
      </c>
      <c r="Q179" s="20">
        <f t="shared" si="5"/>
        <v>1.9573147474216817</v>
      </c>
      <c r="R179" s="20">
        <f>AVERAGEIFS('AU - M'!D:D,'AU - M'!$B:$B,"&gt;="&amp;EDATE('AU - Q'!$B179,-2),'AU - M'!$B:$B,"&lt;="&amp;EOMONTH('AU - Q'!$B179,0))</f>
        <v>7.5</v>
      </c>
      <c r="S179" s="20">
        <f>AVERAGEIFS('AU - M'!E:E,'AU - M'!$B:$B,"&gt;="&amp;EDATE('AU - Q'!$B179,-2),'AU - M'!$B:$B,"&lt;="&amp;EOMONTH('AU - Q'!$B179,0))</f>
        <v>9.6000000000000014</v>
      </c>
      <c r="T179" s="46">
        <f t="shared" si="3"/>
        <v>65.451193999618795</v>
      </c>
      <c r="U179">
        <v>214407</v>
      </c>
    </row>
    <row r="180" spans="1:21" x14ac:dyDescent="0.25">
      <c r="B180" s="1">
        <v>33756</v>
      </c>
      <c r="C180" s="21">
        <f>'CDM - Q'!C181</f>
        <v>255375</v>
      </c>
      <c r="D180" s="21">
        <f>'CDM - Q'!D181</f>
        <v>249184</v>
      </c>
      <c r="E180" s="63">
        <f>'CDM - Q'!I181/'CDM - Q'!J181*100</f>
        <v>76.606344475196934</v>
      </c>
      <c r="F180" s="21">
        <f>'CDM - Q'!F181</f>
        <v>123.34225393993457</v>
      </c>
      <c r="G180" s="21">
        <v>59.685794401297301</v>
      </c>
      <c r="H180" s="21">
        <f t="shared" si="1"/>
        <v>60.478996295140959</v>
      </c>
      <c r="I180" s="66">
        <f>'AU Edits'!G72</f>
        <v>65.189544109032894</v>
      </c>
      <c r="J180" s="20">
        <f t="shared" si="6"/>
        <v>-1.5990534295672099</v>
      </c>
      <c r="K180" s="20">
        <f t="shared" si="7"/>
        <v>0.78053001086807461</v>
      </c>
      <c r="L180" s="20">
        <f>AVERAGEIFS('AU - M'!C:C,'AU - M'!B:B,"&gt;="&amp;EDATE('AU - Q'!B180,-2),'CDM - M'!B:B,"&lt;="&amp;EOMONTH('AU - Q'!B180,0))</f>
        <v>10.759933700000001</v>
      </c>
      <c r="M180">
        <v>0</v>
      </c>
      <c r="N180" s="21">
        <f>'CDM - Q'!K181</f>
        <v>47</v>
      </c>
      <c r="O180" s="20">
        <f t="shared" si="8"/>
        <v>0.81633321162794692</v>
      </c>
      <c r="P180" s="20">
        <f t="shared" si="4"/>
        <v>0.77220709208049076</v>
      </c>
      <c r="Q180" s="20">
        <f t="shared" si="5"/>
        <v>0.79427015185421879</v>
      </c>
      <c r="R180" s="20">
        <f>AVERAGEIFS('AU - M'!D:D,'AU - M'!$B:$B,"&gt;="&amp;EDATE('AU - Q'!$B180,-2),'AU - M'!$B:$B,"&lt;="&amp;EOMONTH('AU - Q'!$B180,0))</f>
        <v>6.833333333333333</v>
      </c>
      <c r="S180" s="20">
        <f>AVERAGEIFS('AU - M'!E:E,'AU - M'!$B:$B,"&gt;="&amp;EDATE('AU - Q'!$B180,-2),'AU - M'!$B:$B,"&lt;="&amp;EOMONTH('AU - Q'!$B180,0))</f>
        <v>8.7466666666666679</v>
      </c>
      <c r="T180" s="46">
        <f t="shared" si="3"/>
        <v>65.189544109032894</v>
      </c>
      <c r="U180">
        <v>215526</v>
      </c>
    </row>
    <row r="181" spans="1:21" x14ac:dyDescent="0.25">
      <c r="B181" s="1">
        <v>33848</v>
      </c>
      <c r="C181" s="21">
        <f>'CDM - Q'!C182</f>
        <v>257851</v>
      </c>
      <c r="D181" s="21">
        <f>'CDM - Q'!D182</f>
        <v>251816</v>
      </c>
      <c r="E181" s="63">
        <f>'CDM - Q'!I182/'CDM - Q'!J182*100</f>
        <v>79.779900332225921</v>
      </c>
      <c r="F181" s="21">
        <f>'CDM - Q'!F182</f>
        <v>123.46119536128457</v>
      </c>
      <c r="G181" s="21">
        <v>59.701878155673</v>
      </c>
      <c r="H181" s="21">
        <f t="shared" si="1"/>
        <v>60.495293796599341</v>
      </c>
      <c r="I181" s="66">
        <f>'AU Edits'!G73</f>
        <v>65.290474460903695</v>
      </c>
      <c r="J181" s="20">
        <f t="shared" si="6"/>
        <v>0.61930392826177183</v>
      </c>
      <c r="K181" s="20">
        <f t="shared" si="7"/>
        <v>0.59625617353556981</v>
      </c>
      <c r="L181" s="20">
        <f>AVERAGEIFS('AU - M'!C:C,'AU - M'!B:B,"&gt;="&amp;EDATE('AU - Q'!B181,-2),'CDM - M'!B:B,"&lt;="&amp;EOMONTH('AU - Q'!B181,0))</f>
        <v>10.892746075</v>
      </c>
      <c r="M181">
        <v>0</v>
      </c>
      <c r="N181" s="21">
        <f>'CDM - Q'!K182</f>
        <v>47.8</v>
      </c>
      <c r="O181" s="20">
        <f t="shared" si="8"/>
        <v>0.62360666510944918</v>
      </c>
      <c r="P181" s="20">
        <f t="shared" si="4"/>
        <v>0.58989819672515498</v>
      </c>
      <c r="Q181" s="20">
        <f t="shared" si="5"/>
        <v>0.60675243091730202</v>
      </c>
      <c r="R181" s="20">
        <f>AVERAGEIFS('AU - M'!D:D,'AU - M'!$B:$B,"&gt;="&amp;EDATE('AU - Q'!$B181,-2),'AU - M'!$B:$B,"&lt;="&amp;EOMONTH('AU - Q'!$B181,0))</f>
        <v>5.75</v>
      </c>
      <c r="S181" s="20">
        <f>AVERAGEIFS('AU - M'!E:E,'AU - M'!$B:$B,"&gt;="&amp;EDATE('AU - Q'!$B181,-2),'AU - M'!$B:$B,"&lt;="&amp;EOMONTH('AU - Q'!$B181,0))</f>
        <v>7.3600000000000021</v>
      </c>
      <c r="T181" s="46">
        <f t="shared" si="3"/>
        <v>65.290474460903695</v>
      </c>
      <c r="U181">
        <v>216689</v>
      </c>
    </row>
    <row r="182" spans="1:21" x14ac:dyDescent="0.25">
      <c r="B182" s="1">
        <v>33939</v>
      </c>
      <c r="C182" s="21">
        <f>'CDM - Q'!C183</f>
        <v>263251</v>
      </c>
      <c r="D182" s="21">
        <f>'CDM - Q'!D183</f>
        <v>257434</v>
      </c>
      <c r="E182" s="63">
        <f>'CDM - Q'!I183/'CDM - Q'!J183*100</f>
        <v>81.780866455336096</v>
      </c>
      <c r="F182" s="21">
        <f>'CDM - Q'!F183</f>
        <v>124.02616711269698</v>
      </c>
      <c r="G182" s="21">
        <v>59.921126663662498</v>
      </c>
      <c r="H182" s="21">
        <f t="shared" si="1"/>
        <v>60.717456035293175</v>
      </c>
      <c r="I182" s="66">
        <f>'AU Edits'!G74</f>
        <v>65.408519944128301</v>
      </c>
      <c r="J182" s="20">
        <f t="shared" si="6"/>
        <v>0.72320187101899691</v>
      </c>
      <c r="K182" s="20">
        <f t="shared" si="7"/>
        <v>-9.9448754544118056E-2</v>
      </c>
      <c r="L182" s="20">
        <f>AVERAGEIFS('AU - M'!C:C,'AU - M'!B:B,"&gt;="&amp;EDATE('AU - Q'!B182,-2),'CDM - M'!B:B,"&lt;="&amp;EOMONTH('AU - Q'!B182,0))</f>
        <v>11.070752925000001</v>
      </c>
      <c r="M182">
        <v>0</v>
      </c>
      <c r="N182" s="21">
        <f>'CDM - Q'!K183</f>
        <v>46.8</v>
      </c>
      <c r="O182" s="20">
        <f t="shared" si="8"/>
        <v>-0.10401050575763306</v>
      </c>
      <c r="P182" s="20">
        <f t="shared" si="4"/>
        <v>-9.8388316257220526E-2</v>
      </c>
      <c r="Q182" s="20">
        <f t="shared" si="5"/>
        <v>-0.1011994110074268</v>
      </c>
      <c r="R182" s="20">
        <f>AVERAGEIFS('AU - M'!D:D,'AU - M'!$B:$B,"&gt;="&amp;EDATE('AU - Q'!$B182,-2),'AU - M'!$B:$B,"&lt;="&amp;EOMONTH('AU - Q'!$B182,0))</f>
        <v>5.75</v>
      </c>
      <c r="S182" s="20">
        <f>AVERAGEIFS('AU - M'!E:E,'AU - M'!$B:$B,"&gt;="&amp;EDATE('AU - Q'!$B182,-2),'AU - M'!$B:$B,"&lt;="&amp;EOMONTH('AU - Q'!$B182,0))</f>
        <v>7.3600000000000021</v>
      </c>
      <c r="T182" s="46">
        <f t="shared" si="3"/>
        <v>65.408519944128301</v>
      </c>
      <c r="U182">
        <v>222298</v>
      </c>
    </row>
    <row r="183" spans="1:21" x14ac:dyDescent="0.25">
      <c r="A183">
        <v>1993</v>
      </c>
      <c r="B183" s="1">
        <v>34029</v>
      </c>
      <c r="C183" s="21">
        <f>'CDM - Q'!C184</f>
        <v>265076</v>
      </c>
      <c r="D183" s="21">
        <f>'CDM - Q'!D184</f>
        <v>257843</v>
      </c>
      <c r="E183" s="63">
        <f>'CDM - Q'!I184/'CDM - Q'!J184*100</f>
        <v>81.579164602938746</v>
      </c>
      <c r="F183" s="21">
        <f>'CDM - Q'!F184</f>
        <v>125.18584597085936</v>
      </c>
      <c r="G183" s="21">
        <v>60.455100231615297</v>
      </c>
      <c r="H183" s="21">
        <f t="shared" si="1"/>
        <v>61.258525912336125</v>
      </c>
      <c r="I183" s="66">
        <f>'AU Edits'!G75</f>
        <v>65.973086555464107</v>
      </c>
      <c r="J183" s="20">
        <f t="shared" si="6"/>
        <v>3.4525570174531062</v>
      </c>
      <c r="K183" s="20">
        <f t="shared" si="7"/>
        <v>0.79900234679166626</v>
      </c>
      <c r="L183" s="20">
        <f>AVERAGEIFS('AU - M'!C:C,'AU - M'!B:B,"&gt;="&amp;EDATE('AU - Q'!B183,-2),'CDM - M'!B:B,"&lt;="&amp;EOMONTH('AU - Q'!B183,0))</f>
        <v>10.868498675</v>
      </c>
      <c r="M183">
        <v>0</v>
      </c>
      <c r="N183" s="21">
        <f>'CDM - Q'!K184</f>
        <v>47</v>
      </c>
      <c r="O183" s="20">
        <f t="shared" si="8"/>
        <v>0.83565288044376207</v>
      </c>
      <c r="P183" s="20">
        <f t="shared" si="4"/>
        <v>0.79048245447382948</v>
      </c>
      <c r="Q183" s="20">
        <f t="shared" si="5"/>
        <v>0.81306766745879577</v>
      </c>
      <c r="R183" s="20">
        <f>AVERAGEIFS('AU - M'!D:D,'AU - M'!$B:$B,"&gt;="&amp;EDATE('AU - Q'!$B183,-2),'AU - M'!$B:$B,"&lt;="&amp;EOMONTH('AU - Q'!$B183,0))</f>
        <v>5.583333333333333</v>
      </c>
      <c r="S183" s="20">
        <f>AVERAGEIFS('AU - M'!E:E,'AU - M'!$B:$B,"&gt;="&amp;EDATE('AU - Q'!$B183,-2),'AU - M'!$B:$B,"&lt;="&amp;EOMONTH('AU - Q'!$B183,0))</f>
        <v>7.1466666666666683</v>
      </c>
      <c r="T183" s="46">
        <f t="shared" si="3"/>
        <v>65.973086555464107</v>
      </c>
      <c r="U183">
        <v>223726</v>
      </c>
    </row>
    <row r="184" spans="1:21" x14ac:dyDescent="0.25">
      <c r="B184" s="1">
        <v>34121</v>
      </c>
      <c r="C184" s="21">
        <f>'CDM - Q'!C185</f>
        <v>266590</v>
      </c>
      <c r="D184" s="21">
        <f>'CDM - Q'!D185</f>
        <v>260909</v>
      </c>
      <c r="E184" s="63">
        <f>'CDM - Q'!I185/'CDM - Q'!J185*100</f>
        <v>82.236256173589183</v>
      </c>
      <c r="F184" s="21">
        <f>'CDM - Q'!F185</f>
        <v>125.63187630092179</v>
      </c>
      <c r="G184" s="21">
        <v>60.730577387403699</v>
      </c>
      <c r="H184" s="21">
        <f t="shared" si="1"/>
        <v>61.537664056536826</v>
      </c>
      <c r="I184" s="66">
        <f>'AU Edits'!G76</f>
        <v>66.417179482941705</v>
      </c>
      <c r="J184" s="20">
        <f t="shared" si="6"/>
        <v>2.6925702625979042</v>
      </c>
      <c r="K184" s="20">
        <f t="shared" si="7"/>
        <v>1.8719082698329448</v>
      </c>
      <c r="L184" s="20">
        <f>AVERAGEIFS('AU - M'!C:C,'AU - M'!B:B,"&gt;="&amp;EDATE('AU - Q'!B184,-2),'CDM - M'!B:B,"&lt;="&amp;EOMONTH('AU - Q'!B184,0))</f>
        <v>10.87304715</v>
      </c>
      <c r="M184">
        <v>0</v>
      </c>
      <c r="N184" s="21">
        <f>'CDM - Q'!K185</f>
        <v>46.9</v>
      </c>
      <c r="O184" s="20">
        <f t="shared" si="8"/>
        <v>1.9577733956522025</v>
      </c>
      <c r="P184" s="20">
        <f t="shared" si="4"/>
        <v>1.8519478066980304</v>
      </c>
      <c r="Q184" s="20">
        <f t="shared" si="5"/>
        <v>1.9048606011751166</v>
      </c>
      <c r="R184" s="20">
        <f>AVERAGEIFS('AU - M'!D:D,'AU - M'!$B:$B,"&gt;="&amp;EDATE('AU - Q'!$B184,-2),'AU - M'!$B:$B,"&lt;="&amp;EOMONTH('AU - Q'!$B184,0))</f>
        <v>5.25</v>
      </c>
      <c r="S184" s="20">
        <f>AVERAGEIFS('AU - M'!E:E,'AU - M'!$B:$B,"&gt;="&amp;EDATE('AU - Q'!$B184,-2),'AU - M'!$B:$B,"&lt;="&amp;EOMONTH('AU - Q'!$B184,0))</f>
        <v>6.7200000000000015</v>
      </c>
      <c r="T184" s="46">
        <f t="shared" si="3"/>
        <v>66.417179482941705</v>
      </c>
      <c r="U184">
        <v>224446</v>
      </c>
    </row>
    <row r="185" spans="1:21" x14ac:dyDescent="0.25">
      <c r="B185" s="1">
        <v>34213</v>
      </c>
      <c r="C185" s="21">
        <f>'CDM - Q'!C186</f>
        <v>266912</v>
      </c>
      <c r="D185" s="21">
        <f>'CDM - Q'!D186</f>
        <v>260985</v>
      </c>
      <c r="E185" s="63">
        <f>'CDM - Q'!I186/'CDM - Q'!J186*100</f>
        <v>84.362075077795723</v>
      </c>
      <c r="F185" s="21">
        <f>'CDM - Q'!F186</f>
        <v>126.22658340767173</v>
      </c>
      <c r="G185" s="21">
        <v>61.121297949779503</v>
      </c>
      <c r="H185" s="21">
        <f t="shared" si="1"/>
        <v>61.933577149114313</v>
      </c>
      <c r="I185" s="66">
        <f>'AU Edits'!G77</f>
        <v>66.809735981410796</v>
      </c>
      <c r="J185" s="20">
        <f t="shared" si="6"/>
        <v>2.3641865043058985</v>
      </c>
      <c r="K185" s="20">
        <f t="shared" si="7"/>
        <v>2.3081289138439764</v>
      </c>
      <c r="L185" s="20">
        <f>AVERAGEIFS('AU - M'!C:C,'AU - M'!B:B,"&gt;="&amp;EDATE('AU - Q'!B185,-2),'CDM - M'!B:B,"&lt;="&amp;EOMONTH('AU - Q'!B185,0))</f>
        <v>10.907699874999999</v>
      </c>
      <c r="M185">
        <v>0</v>
      </c>
      <c r="N185" s="21">
        <f>'CDM - Q'!K186</f>
        <v>47.3</v>
      </c>
      <c r="O185" s="20">
        <f t="shared" si="8"/>
        <v>2.4140036422097881</v>
      </c>
      <c r="P185" s="20">
        <f t="shared" si="4"/>
        <v>2.2835169588470978</v>
      </c>
      <c r="Q185" s="20">
        <f t="shared" si="5"/>
        <v>2.348760300528443</v>
      </c>
      <c r="R185" s="20">
        <f>AVERAGEIFS('AU - M'!D:D,'AU - M'!$B:$B,"&gt;="&amp;EDATE('AU - Q'!$B185,-2),'AU - M'!$B:$B,"&lt;="&amp;EOMONTH('AU - Q'!$B185,0))</f>
        <v>4.75</v>
      </c>
      <c r="S185" s="20">
        <f>AVERAGEIFS('AU - M'!E:E,'AU - M'!$B:$B,"&gt;="&amp;EDATE('AU - Q'!$B185,-2),'AU - M'!$B:$B,"&lt;="&amp;EOMONTH('AU - Q'!$B185,0))</f>
        <v>6.080000000000001</v>
      </c>
      <c r="T185" s="46">
        <f t="shared" si="3"/>
        <v>66.809735981410796</v>
      </c>
      <c r="U185">
        <v>224069</v>
      </c>
    </row>
    <row r="186" spans="1:21" x14ac:dyDescent="0.25">
      <c r="B186" s="1">
        <v>34304</v>
      </c>
      <c r="C186" s="21">
        <f>'CDM - Q'!C187</f>
        <v>271795</v>
      </c>
      <c r="D186" s="21">
        <f>'CDM - Q'!D187</f>
        <v>264934</v>
      </c>
      <c r="E186" s="63">
        <f>'CDM - Q'!I187/'CDM - Q'!J187*100</f>
        <v>84.494055793149442</v>
      </c>
      <c r="F186" s="21">
        <f>'CDM - Q'!F187</f>
        <v>126.46446625037169</v>
      </c>
      <c r="G186" s="21">
        <v>61.306089721719303</v>
      </c>
      <c r="H186" s="21">
        <f t="shared" si="1"/>
        <v>62.120824734618118</v>
      </c>
      <c r="I186" s="66">
        <f>'AU Edits'!G78</f>
        <v>66.789617719847897</v>
      </c>
      <c r="J186" s="20">
        <f t="shared" si="6"/>
        <v>-0.12045107658260612</v>
      </c>
      <c r="K186" s="20">
        <f t="shared" si="7"/>
        <v>2.0972156769435757</v>
      </c>
      <c r="L186" s="20">
        <f>AVERAGEIFS('AU - M'!C:C,'AU - M'!B:B,"&gt;="&amp;EDATE('AU - Q'!B186,-2),'CDM - M'!B:B,"&lt;="&amp;EOMONTH('AU - Q'!B186,0))</f>
        <v>10.80854845</v>
      </c>
      <c r="M186">
        <v>0</v>
      </c>
      <c r="N186" s="21">
        <f>'CDM - Q'!K187</f>
        <v>46.8</v>
      </c>
      <c r="O186" s="20">
        <f t="shared" si="8"/>
        <v>2.1934157369961715</v>
      </c>
      <c r="P186" s="20">
        <f t="shared" si="4"/>
        <v>2.0748527241855683</v>
      </c>
      <c r="Q186" s="20">
        <f t="shared" si="5"/>
        <v>2.1341342305908699</v>
      </c>
      <c r="R186" s="20">
        <f>AVERAGEIFS('AU - M'!D:D,'AU - M'!$B:$B,"&gt;="&amp;EDATE('AU - Q'!$B186,-2),'AU - M'!$B:$B,"&lt;="&amp;EOMONTH('AU - Q'!$B186,0))</f>
        <v>4.75</v>
      </c>
      <c r="S186" s="20">
        <f>AVERAGEIFS('AU - M'!E:E,'AU - M'!$B:$B,"&gt;="&amp;EDATE('AU - Q'!$B186,-2),'AU - M'!$B:$B,"&lt;="&amp;EOMONTH('AU - Q'!$B186,0))</f>
        <v>6.080000000000001</v>
      </c>
      <c r="T186" s="46">
        <f t="shared" si="3"/>
        <v>66.789617719847897</v>
      </c>
      <c r="U186">
        <v>228252</v>
      </c>
    </row>
    <row r="187" spans="1:21" x14ac:dyDescent="0.25">
      <c r="A187">
        <v>1994</v>
      </c>
      <c r="B187" s="1">
        <v>34394</v>
      </c>
      <c r="C187" s="21">
        <f>'CDM - Q'!C188</f>
        <v>276328</v>
      </c>
      <c r="D187" s="21">
        <f>'CDM - Q'!D188</f>
        <v>269400</v>
      </c>
      <c r="E187" s="63">
        <f>'CDM - Q'!I188/'CDM - Q'!J188*100</f>
        <v>80.356737963872732</v>
      </c>
      <c r="F187" s="21">
        <f>'CDM - Q'!F188</f>
        <v>126.91049658043411</v>
      </c>
      <c r="G187" s="21">
        <v>61.644873012537502</v>
      </c>
      <c r="H187" s="21">
        <f t="shared" si="1"/>
        <v>62.464110328715932</v>
      </c>
      <c r="I187" s="66">
        <f>'AU Edits'!G79</f>
        <v>67.116464515562598</v>
      </c>
      <c r="J187" s="20">
        <f t="shared" si="6"/>
        <v>1.9574706780666418</v>
      </c>
      <c r="K187" s="20">
        <f t="shared" si="7"/>
        <v>1.7234440920969596</v>
      </c>
      <c r="L187" s="20">
        <f>AVERAGEIFS('AU - M'!C:C,'AU - M'!B:B,"&gt;="&amp;EDATE('AU - Q'!B187,-2),'CDM - M'!B:B,"&lt;="&amp;EOMONTH('AU - Q'!B187,0))</f>
        <v>10.345979274999999</v>
      </c>
      <c r="M187">
        <v>0</v>
      </c>
      <c r="N187" s="21">
        <f>'CDM - Q'!K188</f>
        <v>47.2</v>
      </c>
      <c r="O187" s="20">
        <f t="shared" si="8"/>
        <v>1.8024991110822481</v>
      </c>
      <c r="P187" s="20">
        <f t="shared" si="4"/>
        <v>1.7050667266994244</v>
      </c>
      <c r="Q187" s="20">
        <f t="shared" si="5"/>
        <v>1.7537829188908363</v>
      </c>
      <c r="R187" s="20">
        <f>AVERAGEIFS('AU - M'!D:D,'AU - M'!$B:$B,"&gt;="&amp;EDATE('AU - Q'!$B187,-2),'AU - M'!$B:$B,"&lt;="&amp;EOMONTH('AU - Q'!$B187,0))</f>
        <v>4.75</v>
      </c>
      <c r="S187" s="20">
        <f>AVERAGEIFS('AU - M'!E:E,'AU - M'!$B:$B,"&gt;="&amp;EDATE('AU - Q'!$B187,-2),'AU - M'!$B:$B,"&lt;="&amp;EOMONTH('AU - Q'!$B187,0))</f>
        <v>6.080000000000001</v>
      </c>
      <c r="T187" s="46">
        <f t="shared" si="3"/>
        <v>67.116464515562598</v>
      </c>
      <c r="U187">
        <v>232928</v>
      </c>
    </row>
    <row r="188" spans="1:21" x14ac:dyDescent="0.25">
      <c r="B188" s="1">
        <v>34486</v>
      </c>
      <c r="C188" s="21">
        <f>'CDM - Q'!C189</f>
        <v>279621</v>
      </c>
      <c r="D188" s="21">
        <f>'CDM - Q'!D189</f>
        <v>273434</v>
      </c>
      <c r="E188" s="63">
        <f>'CDM - Q'!I189/'CDM - Q'!J189*100</f>
        <v>80.019563799724665</v>
      </c>
      <c r="F188" s="21">
        <f>'CDM - Q'!F189</f>
        <v>127.83229259589652</v>
      </c>
      <c r="G188" s="21">
        <v>62.071757122578802</v>
      </c>
      <c r="H188" s="21">
        <f t="shared" si="1"/>
        <v>62.896667568987517</v>
      </c>
      <c r="I188" s="66">
        <f>'AU Edits'!G80</f>
        <v>67.641284082943599</v>
      </c>
      <c r="J188" s="20">
        <f t="shared" si="6"/>
        <v>3.1278141431857698</v>
      </c>
      <c r="K188" s="20">
        <f t="shared" si="7"/>
        <v>1.832255062243926</v>
      </c>
      <c r="L188" s="20">
        <f>AVERAGEIFS('AU - M'!C:C,'AU - M'!B:B,"&gt;="&amp;EDATE('AU - Q'!B188,-2),'CDM - M'!B:B,"&lt;="&amp;EOMONTH('AU - Q'!B188,0))</f>
        <v>9.8204604500000006</v>
      </c>
      <c r="M188">
        <v>0</v>
      </c>
      <c r="N188" s="21">
        <f>'CDM - Q'!K189</f>
        <v>47.6</v>
      </c>
      <c r="O188" s="20">
        <f t="shared" si="8"/>
        <v>1.9163012807408331</v>
      </c>
      <c r="P188" s="20">
        <f t="shared" si="4"/>
        <v>1.8127174277278155</v>
      </c>
      <c r="Q188" s="20">
        <f t="shared" si="5"/>
        <v>1.8645093542343243</v>
      </c>
      <c r="R188" s="20">
        <f>AVERAGEIFS('AU - M'!D:D,'AU - M'!$B:$B,"&gt;="&amp;EDATE('AU - Q'!$B188,-2),'AU - M'!$B:$B,"&lt;="&amp;EOMONTH('AU - Q'!$B188,0))</f>
        <v>4.75</v>
      </c>
      <c r="S188" s="20">
        <f>AVERAGEIFS('AU - M'!E:E,'AU - M'!$B:$B,"&gt;="&amp;EDATE('AU - Q'!$B188,-2),'AU - M'!$B:$B,"&lt;="&amp;EOMONTH('AU - Q'!$B188,0))</f>
        <v>6.080000000000001</v>
      </c>
      <c r="T188" s="46">
        <f t="shared" si="3"/>
        <v>67.641284082943599</v>
      </c>
      <c r="U188">
        <v>232871</v>
      </c>
    </row>
    <row r="189" spans="1:21" x14ac:dyDescent="0.25">
      <c r="B189" s="1">
        <v>34578</v>
      </c>
      <c r="C189" s="21">
        <f>'CDM - Q'!C190</f>
        <v>281753</v>
      </c>
      <c r="D189" s="21">
        <f>'CDM - Q'!D190</f>
        <v>276380</v>
      </c>
      <c r="E189" s="63">
        <f>'CDM - Q'!I190/'CDM - Q'!J190*100</f>
        <v>79.993876717920813</v>
      </c>
      <c r="F189" s="21">
        <f>'CDM - Q'!F190</f>
        <v>128.63514719000889</v>
      </c>
      <c r="G189" s="21">
        <v>62.433508568386699</v>
      </c>
      <c r="H189" s="21">
        <f t="shared" si="1"/>
        <v>63.263226556268123</v>
      </c>
      <c r="I189" s="66">
        <f>'AU Edits'!G81</f>
        <v>68.133094617850304</v>
      </c>
      <c r="J189" s="20">
        <f t="shared" si="6"/>
        <v>2.908345348995045</v>
      </c>
      <c r="K189" s="20">
        <f t="shared" si="7"/>
        <v>1.9682947734162126</v>
      </c>
      <c r="L189" s="20">
        <f>AVERAGEIFS('AU - M'!C:C,'AU - M'!B:B,"&gt;="&amp;EDATE('AU - Q'!B189,-2),'CDM - M'!B:B,"&lt;="&amp;EOMONTH('AU - Q'!B189,0))</f>
        <v>9.3813598999999996</v>
      </c>
      <c r="M189">
        <v>0</v>
      </c>
      <c r="N189" s="21">
        <f>'CDM - Q'!K190</f>
        <v>47.2</v>
      </c>
      <c r="O189" s="20">
        <f t="shared" si="8"/>
        <v>2.0585811838629455</v>
      </c>
      <c r="P189" s="20">
        <f t="shared" si="4"/>
        <v>1.9473065252757598</v>
      </c>
      <c r="Q189" s="20">
        <f t="shared" si="5"/>
        <v>2.0029438545693528</v>
      </c>
      <c r="R189" s="20">
        <f>AVERAGEIFS('AU - M'!D:D,'AU - M'!$B:$B,"&gt;="&amp;EDATE('AU - Q'!$B189,-2),'AU - M'!$B:$B,"&lt;="&amp;EOMONTH('AU - Q'!$B189,0))</f>
        <v>5.25</v>
      </c>
      <c r="S189" s="20">
        <f>AVERAGEIFS('AU - M'!E:E,'AU - M'!$B:$B,"&gt;="&amp;EDATE('AU - Q'!$B189,-2),'AU - M'!$B:$B,"&lt;="&amp;EOMONTH('AU - Q'!$B189,0))</f>
        <v>6.7200000000000015</v>
      </c>
      <c r="T189" s="46">
        <f t="shared" si="3"/>
        <v>68.133094617850304</v>
      </c>
      <c r="U189">
        <v>235248</v>
      </c>
    </row>
    <row r="190" spans="1:21" x14ac:dyDescent="0.25">
      <c r="B190" s="1">
        <v>34669</v>
      </c>
      <c r="C190" s="21">
        <f>'CDM - Q'!C191</f>
        <v>284861</v>
      </c>
      <c r="D190" s="21">
        <f>'CDM - Q'!D191</f>
        <v>280236</v>
      </c>
      <c r="E190" s="63">
        <f>'CDM - Q'!I191/'CDM - Q'!J191*100</f>
        <v>78.495572329510182</v>
      </c>
      <c r="F190" s="21">
        <f>'CDM - Q'!F191</f>
        <v>129.67588462682127</v>
      </c>
      <c r="G190" s="21">
        <v>62.760256475499297</v>
      </c>
      <c r="H190" s="21">
        <f t="shared" si="1"/>
        <v>63.594316820910365</v>
      </c>
      <c r="I190" s="66">
        <f>'AU Edits'!G82</f>
        <v>68.879283358073906</v>
      </c>
      <c r="J190" s="20">
        <f t="shared" si="6"/>
        <v>4.3807711621430379</v>
      </c>
      <c r="K190" s="20">
        <f t="shared" si="7"/>
        <v>3.0936003330976236</v>
      </c>
      <c r="L190" s="20">
        <f>AVERAGEIFS('AU - M'!C:C,'AU - M'!B:B,"&gt;="&amp;EDATE('AU - Q'!B190,-2),'CDM - M'!B:B,"&lt;="&amp;EOMONTH('AU - Q'!B190,0))</f>
        <v>9.0070040250000005</v>
      </c>
      <c r="M190">
        <v>0</v>
      </c>
      <c r="N190" s="21">
        <f>'CDM - Q'!K191</f>
        <v>46.9</v>
      </c>
      <c r="O190" s="20">
        <f t="shared" si="8"/>
        <v>3.2355049264565876</v>
      </c>
      <c r="P190" s="20">
        <f t="shared" si="4"/>
        <v>3.0606127682697455</v>
      </c>
      <c r="Q190" s="20">
        <f t="shared" si="5"/>
        <v>3.1480588473631665</v>
      </c>
      <c r="R190" s="20">
        <f>AVERAGEIFS('AU - M'!D:D,'AU - M'!$B:$B,"&gt;="&amp;EDATE('AU - Q'!$B190,-2),'AU - M'!$B:$B,"&lt;="&amp;EOMONTH('AU - Q'!$B190,0))</f>
        <v>6.833333333333333</v>
      </c>
      <c r="S190" s="20">
        <f>AVERAGEIFS('AU - M'!E:E,'AU - M'!$B:$B,"&gt;="&amp;EDATE('AU - Q'!$B190,-2),'AU - M'!$B:$B,"&lt;="&amp;EOMONTH('AU - Q'!$B190,0))</f>
        <v>8.7466666666666679</v>
      </c>
      <c r="T190" s="46">
        <f t="shared" si="3"/>
        <v>68.879283358073906</v>
      </c>
      <c r="U190">
        <v>239453</v>
      </c>
    </row>
    <row r="191" spans="1:21" x14ac:dyDescent="0.25">
      <c r="A191">
        <v>1995</v>
      </c>
      <c r="B191" s="1">
        <v>34759</v>
      </c>
      <c r="C191" s="21">
        <f>'CDM - Q'!C192</f>
        <v>284635</v>
      </c>
      <c r="D191" s="21">
        <f>'CDM - Q'!D192</f>
        <v>280399</v>
      </c>
      <c r="E191" s="63">
        <f>'CDM - Q'!I192/'CDM - Q'!J192*100</f>
        <v>80.316698656429935</v>
      </c>
      <c r="F191" s="21">
        <f>'CDM - Q'!F192</f>
        <v>131.84656556645854</v>
      </c>
      <c r="G191" s="21">
        <v>63.741949078783698</v>
      </c>
      <c r="H191" s="21">
        <f t="shared" si="1"/>
        <v>64.589055751883095</v>
      </c>
      <c r="I191" s="66">
        <f>'AU Edits'!G83</f>
        <v>69.917415055127904</v>
      </c>
      <c r="J191" s="20">
        <f t="shared" si="6"/>
        <v>6.0287020795915858</v>
      </c>
      <c r="K191" s="20">
        <f t="shared" si="7"/>
        <v>4.1114081834788596</v>
      </c>
      <c r="L191" s="20">
        <f>AVERAGEIFS('AU - M'!C:C,'AU - M'!B:B,"&gt;="&amp;EDATE('AU - Q'!B191,-2),'CDM - M'!B:B,"&lt;="&amp;EOMONTH('AU - Q'!B191,0))</f>
        <v>8.6408542499999985</v>
      </c>
      <c r="M191">
        <v>0</v>
      </c>
      <c r="N191" s="21">
        <f>'CDM - Q'!K192</f>
        <v>47.8</v>
      </c>
      <c r="O191" s="20">
        <v>4.3</v>
      </c>
      <c r="P191" s="20">
        <f t="shared" si="4"/>
        <v>4.0675675675675675</v>
      </c>
      <c r="Q191" s="20">
        <f t="shared" ref="Q191:Q254" si="9">(P191+O191)/2</f>
        <v>4.1837837837837837</v>
      </c>
      <c r="R191" s="20">
        <f>AVERAGEIFS('AU - M'!D:D,'AU - M'!$B:$B,"&gt;="&amp;EDATE('AU - Q'!$B191,-2),'AU - M'!$B:$B,"&lt;="&amp;EOMONTH('AU - Q'!$B191,0))</f>
        <v>7.5</v>
      </c>
      <c r="S191" s="20">
        <f>AVERAGEIFS('AU - M'!E:E,'AU - M'!$B:$B,"&gt;="&amp;EDATE('AU - Q'!$B191,-2),'AU - M'!$B:$B,"&lt;="&amp;EOMONTH('AU - Q'!$B191,0))</f>
        <v>9.15</v>
      </c>
      <c r="T191" s="46">
        <f t="shared" si="3"/>
        <v>69.917415055127904</v>
      </c>
      <c r="U191">
        <v>237976</v>
      </c>
    </row>
    <row r="192" spans="1:21" x14ac:dyDescent="0.25">
      <c r="B192" s="1">
        <v>34851</v>
      </c>
      <c r="C192" s="21">
        <f>'CDM - Q'!C193</f>
        <v>285991</v>
      </c>
      <c r="D192" s="21">
        <f>'CDM - Q'!D193</f>
        <v>280577</v>
      </c>
      <c r="E192" s="63">
        <f>'CDM - Q'!I193/'CDM - Q'!J193*100</f>
        <v>83.696639418710262</v>
      </c>
      <c r="F192" s="21">
        <f>'CDM - Q'!F193</f>
        <v>133.57121617603329</v>
      </c>
      <c r="G192" s="21">
        <v>64.665249164588005</v>
      </c>
      <c r="H192" s="21">
        <f t="shared" si="1"/>
        <v>65.524626150648672</v>
      </c>
      <c r="I192" s="66">
        <f>'AU Edits'!G84</f>
        <v>70.929494284025694</v>
      </c>
      <c r="J192" s="20">
        <f t="shared" si="6"/>
        <v>5.7901410004920884</v>
      </c>
      <c r="K192" s="20">
        <f t="shared" si="7"/>
        <v>4.7769898978054393</v>
      </c>
      <c r="L192" s="20">
        <f>AVERAGEIFS('AU - M'!C:C,'AU - M'!B:B,"&gt;="&amp;EDATE('AU - Q'!B192,-2),'CDM - M'!B:B,"&lt;="&amp;EOMONTH('AU - Q'!B192,0))</f>
        <v>8.380696050000001</v>
      </c>
      <c r="M192">
        <v>0</v>
      </c>
      <c r="N192" s="21">
        <f>'CDM - Q'!K193</f>
        <v>48.5</v>
      </c>
      <c r="O192" s="20">
        <v>4.2</v>
      </c>
      <c r="P192" s="20">
        <f t="shared" si="4"/>
        <v>3.9729729729729732</v>
      </c>
      <c r="Q192" s="20">
        <f t="shared" si="9"/>
        <v>4.0864864864864865</v>
      </c>
      <c r="R192" s="20">
        <f>AVERAGEIFS('AU - M'!D:D,'AU - M'!$B:$B,"&gt;="&amp;EDATE('AU - Q'!$B192,-2),'AU - M'!$B:$B,"&lt;="&amp;EOMONTH('AU - Q'!$B192,0))</f>
        <v>7.5</v>
      </c>
      <c r="S192" s="20">
        <f>AVERAGEIFS('AU - M'!E:E,'AU - M'!$B:$B,"&gt;="&amp;EDATE('AU - Q'!$B192,-2),'AU - M'!$B:$B,"&lt;="&amp;EOMONTH('AU - Q'!$B192,0))</f>
        <v>7.8666666666666671</v>
      </c>
      <c r="T192" s="46">
        <f t="shared" si="3"/>
        <v>70.929494284025694</v>
      </c>
      <c r="U192">
        <v>240916</v>
      </c>
    </row>
    <row r="193" spans="1:21" x14ac:dyDescent="0.25">
      <c r="B193" s="1">
        <v>34943</v>
      </c>
      <c r="C193" s="21">
        <f>'CDM - Q'!C194</f>
        <v>292600</v>
      </c>
      <c r="D193" s="21">
        <f>'CDM - Q'!D194</f>
        <v>286189</v>
      </c>
      <c r="E193" s="63">
        <f>'CDM - Q'!I194/'CDM - Q'!J194*100</f>
        <v>82.734164036828574</v>
      </c>
      <c r="F193" s="21">
        <f>'CDM - Q'!F194</f>
        <v>135.1769253642581</v>
      </c>
      <c r="G193" s="21">
        <v>65.448202182898399</v>
      </c>
      <c r="H193" s="21">
        <f t="shared" si="1"/>
        <v>66.31798432186261</v>
      </c>
      <c r="I193" s="66">
        <f>'AU Edits'!G85</f>
        <v>71.745172098830906</v>
      </c>
      <c r="J193" s="20">
        <f t="shared" si="6"/>
        <v>4.599935883027495</v>
      </c>
      <c r="K193" s="20">
        <f t="shared" si="7"/>
        <v>5.1998875313135517</v>
      </c>
      <c r="L193" s="20">
        <f>AVERAGEIFS('AU - M'!C:C,'AU - M'!B:B,"&gt;="&amp;EDATE('AU - Q'!B193,-2),'CDM - M'!B:B,"&lt;="&amp;EOMONTH('AU - Q'!B193,0))</f>
        <v>8.4216252999999988</v>
      </c>
      <c r="M193">
        <v>0</v>
      </c>
      <c r="N193" s="21">
        <f>'CDM - Q'!K194</f>
        <v>49</v>
      </c>
      <c r="O193" s="20">
        <v>3.9</v>
      </c>
      <c r="P193" s="20">
        <f t="shared" si="4"/>
        <v>3.689189189189189</v>
      </c>
      <c r="Q193" s="20">
        <f t="shared" si="9"/>
        <v>3.7945945945945945</v>
      </c>
      <c r="R193" s="20">
        <f>AVERAGEIFS('AU - M'!D:D,'AU - M'!$B:$B,"&gt;="&amp;EDATE('AU - Q'!$B193,-2),'AU - M'!$B:$B,"&lt;="&amp;EOMONTH('AU - Q'!$B193,0))</f>
        <v>7.5</v>
      </c>
      <c r="S193" s="20">
        <f>AVERAGEIFS('AU - M'!E:E,'AU - M'!$B:$B,"&gt;="&amp;EDATE('AU - Q'!$B193,-2),'AU - M'!$B:$B,"&lt;="&amp;EOMONTH('AU - Q'!$B193,0))</f>
        <v>7.48</v>
      </c>
      <c r="T193" s="46">
        <f t="shared" si="3"/>
        <v>71.745172098830906</v>
      </c>
      <c r="U193">
        <v>245562</v>
      </c>
    </row>
    <row r="194" spans="1:21" x14ac:dyDescent="0.25">
      <c r="B194" s="1">
        <v>35034</v>
      </c>
      <c r="C194" s="21">
        <f>'CDM - Q'!C195</f>
        <v>292553</v>
      </c>
      <c r="D194" s="21">
        <f>'CDM - Q'!D195</f>
        <v>285893</v>
      </c>
      <c r="E194" s="63">
        <f>'CDM - Q'!I195/'CDM - Q'!J195*100</f>
        <v>81.23900598074647</v>
      </c>
      <c r="F194" s="21">
        <f>'CDM - Q'!F195</f>
        <v>136.21766280107045</v>
      </c>
      <c r="G194" s="21">
        <v>65.859654556712101</v>
      </c>
      <c r="H194" s="21">
        <f t="shared" si="1"/>
        <v>66.734904743901339</v>
      </c>
      <c r="I194" s="66">
        <f>'AU Edits'!G86</f>
        <v>72.501771469860103</v>
      </c>
      <c r="J194" s="20">
        <f t="shared" si="6"/>
        <v>4.2182594251050531</v>
      </c>
      <c r="K194" s="20">
        <f t="shared" si="7"/>
        <v>5.1592595970540556</v>
      </c>
      <c r="L194" s="20">
        <f>AVERAGEIFS('AU - M'!C:C,'AU - M'!B:B,"&gt;="&amp;EDATE('AU - Q'!B194,-2),'CDM - M'!B:B,"&lt;="&amp;EOMONTH('AU - Q'!B194,0))</f>
        <v>8.406038474999999</v>
      </c>
      <c r="M194">
        <v>0</v>
      </c>
      <c r="N194" s="21">
        <f>'CDM - Q'!K195</f>
        <v>49.9</v>
      </c>
      <c r="O194" s="20">
        <v>4.4000000000000004</v>
      </c>
      <c r="P194" s="20">
        <f t="shared" si="4"/>
        <v>4.1621621621621623</v>
      </c>
      <c r="Q194" s="20">
        <f t="shared" si="9"/>
        <v>4.2810810810810818</v>
      </c>
      <c r="R194" s="20">
        <f>AVERAGEIFS('AU - M'!D:D,'AU - M'!$B:$B,"&gt;="&amp;EDATE('AU - Q'!$B194,-2),'AU - M'!$B:$B,"&lt;="&amp;EOMONTH('AU - Q'!$B194,0))</f>
        <v>7.5</v>
      </c>
      <c r="S194" s="20">
        <f>AVERAGEIFS('AU - M'!E:E,'AU - M'!$B:$B,"&gt;="&amp;EDATE('AU - Q'!$B194,-2),'AU - M'!$B:$B,"&lt;="&amp;EOMONTH('AU - Q'!$B194,0))</f>
        <v>7.3166666666666664</v>
      </c>
      <c r="T194" s="46">
        <f t="shared" si="3"/>
        <v>72.501771469860103</v>
      </c>
      <c r="U194">
        <v>245132</v>
      </c>
    </row>
    <row r="195" spans="1:21" x14ac:dyDescent="0.25">
      <c r="A195">
        <v>1996</v>
      </c>
      <c r="B195" s="1">
        <v>35125</v>
      </c>
      <c r="C195" s="21">
        <f>'CDM - Q'!C196</f>
        <v>297073</v>
      </c>
      <c r="D195" s="21">
        <f>'CDM - Q'!D196</f>
        <v>290329</v>
      </c>
      <c r="E195" s="63">
        <f>'CDM - Q'!I196/'CDM - Q'!J196*100</f>
        <v>80.016573568227855</v>
      </c>
      <c r="F195" s="21">
        <f>'CDM - Q'!F196</f>
        <v>136.7826345524829</v>
      </c>
      <c r="G195" s="21">
        <v>66.080701409998696</v>
      </c>
      <c r="H195" s="21">
        <f t="shared" si="1"/>
        <v>66.958889227228951</v>
      </c>
      <c r="I195" s="66">
        <f>'AU Edits'!G87</f>
        <v>72.824155648208603</v>
      </c>
      <c r="J195" s="20">
        <f t="shared" si="6"/>
        <v>1.7786278697067281</v>
      </c>
      <c r="K195" s="20">
        <f t="shared" si="7"/>
        <v>4.0967410445828412</v>
      </c>
      <c r="L195" s="20">
        <f>AVERAGEIFS('AU - M'!C:C,'AU - M'!B:B,"&gt;="&amp;EDATE('AU - Q'!B195,-2),'CDM - M'!B:B,"&lt;="&amp;EOMONTH('AU - Q'!B195,0))</f>
        <v>8.4446150249999992</v>
      </c>
      <c r="M195">
        <v>0</v>
      </c>
      <c r="N195" s="21">
        <f>'CDM - Q'!K196</f>
        <v>49.4</v>
      </c>
      <c r="O195" s="20">
        <v>3.6</v>
      </c>
      <c r="P195" s="20">
        <f t="shared" si="4"/>
        <v>3.4054054054054053</v>
      </c>
      <c r="Q195" s="20">
        <f t="shared" si="9"/>
        <v>3.5027027027027025</v>
      </c>
      <c r="R195" s="20">
        <f>AVERAGEIFS('AU - M'!D:D,'AU - M'!$B:$B,"&gt;="&amp;EDATE('AU - Q'!$B195,-2),'AU - M'!$B:$B,"&lt;="&amp;EOMONTH('AU - Q'!$B195,0))</f>
        <v>7.5</v>
      </c>
      <c r="S195" s="20">
        <f>AVERAGEIFS('AU - M'!E:E,'AU - M'!$B:$B,"&gt;="&amp;EDATE('AU - Q'!$B195,-2),'AU - M'!$B:$B,"&lt;="&amp;EOMONTH('AU - Q'!$B195,0))</f>
        <v>7.4633333333333338</v>
      </c>
      <c r="T195" s="46">
        <f t="shared" si="3"/>
        <v>72.824155648208603</v>
      </c>
      <c r="U195">
        <v>249784</v>
      </c>
    </row>
    <row r="196" spans="1:21" x14ac:dyDescent="0.25">
      <c r="B196" s="1">
        <v>35217</v>
      </c>
      <c r="C196" s="21">
        <f>'CDM - Q'!C197</f>
        <v>298975</v>
      </c>
      <c r="D196" s="21">
        <f>'CDM - Q'!D197</f>
        <v>292385</v>
      </c>
      <c r="E196" s="63">
        <f>'CDM - Q'!I197/'CDM - Q'!J197*100</f>
        <v>76.476431280476802</v>
      </c>
      <c r="F196" s="21">
        <f>'CDM - Q'!F197</f>
        <v>137.70443056794528</v>
      </c>
      <c r="G196" s="21">
        <v>66.622003546956407</v>
      </c>
      <c r="H196" s="21">
        <f t="shared" si="1"/>
        <v>67.507385067219076</v>
      </c>
      <c r="I196" s="66">
        <f>'AU Edits'!G88</f>
        <v>73.087345884458799</v>
      </c>
      <c r="J196" s="20">
        <f t="shared" si="6"/>
        <v>1.445620530207492</v>
      </c>
      <c r="K196" s="20">
        <f t="shared" si="7"/>
        <v>3.0106109270116921</v>
      </c>
      <c r="L196" s="20">
        <f>AVERAGEIFS('AU - M'!C:C,'AU - M'!B:B,"&gt;="&amp;EDATE('AU - Q'!B196,-2),'CDM - M'!B:B,"&lt;="&amp;EOMONTH('AU - Q'!B196,0))</f>
        <v>8.4539676499999992</v>
      </c>
      <c r="M196">
        <v>0</v>
      </c>
      <c r="N196" s="21">
        <f>'CDM - Q'!K197</f>
        <v>49.6</v>
      </c>
      <c r="O196" s="20">
        <v>4.0999999999999996</v>
      </c>
      <c r="P196" s="20">
        <f>P197*O196/O197</f>
        <v>3.8783783783783776</v>
      </c>
      <c r="Q196" s="20">
        <f t="shared" si="9"/>
        <v>3.9891891891891884</v>
      </c>
      <c r="R196" s="20">
        <f>AVERAGEIFS('AU - M'!D:D,'AU - M'!$B:$B,"&gt;="&amp;EDATE('AU - Q'!$B196,-2),'AU - M'!$B:$B,"&lt;="&amp;EOMONTH('AU - Q'!$B196,0))</f>
        <v>7.5</v>
      </c>
      <c r="S196" s="20">
        <f>AVERAGEIFS('AU - M'!E:E,'AU - M'!$B:$B,"&gt;="&amp;EDATE('AU - Q'!$B196,-2),'AU - M'!$B:$B,"&lt;="&amp;EOMONTH('AU - Q'!$B196,0))</f>
        <v>7.7399999999999993</v>
      </c>
      <c r="T196" s="46">
        <f t="shared" si="3"/>
        <v>73.087345884458799</v>
      </c>
      <c r="U196">
        <v>255009</v>
      </c>
    </row>
    <row r="197" spans="1:21" x14ac:dyDescent="0.25">
      <c r="B197" s="1">
        <v>35309</v>
      </c>
      <c r="C197" s="21">
        <f>'CDM - Q'!C198</f>
        <v>301360</v>
      </c>
      <c r="D197" s="21">
        <f>'CDM - Q'!D198</f>
        <v>294255</v>
      </c>
      <c r="E197" s="63">
        <f>'CDM - Q'!I198/'CDM - Q'!J198*100</f>
        <v>75.624588101371998</v>
      </c>
      <c r="F197" s="21">
        <f>'CDM - Q'!F198</f>
        <v>138.06125483199523</v>
      </c>
      <c r="G197" s="21">
        <v>66.877080329497602</v>
      </c>
      <c r="H197" s="21">
        <f t="shared" si="1"/>
        <v>67.765851724838868</v>
      </c>
      <c r="I197" s="66">
        <f>'AU Edits'!G89</f>
        <v>73.403362259776898</v>
      </c>
      <c r="J197" s="20">
        <f t="shared" si="6"/>
        <v>1.729527165031719</v>
      </c>
      <c r="K197" s="20">
        <f t="shared" si="7"/>
        <v>2.2930087475127481</v>
      </c>
      <c r="L197" s="20">
        <f>AVERAGEIFS('AU - M'!C:C,'AU - M'!B:B,"&gt;="&amp;EDATE('AU - Q'!B197,-2),'CDM - M'!B:B,"&lt;="&amp;EOMONTH('AU - Q'!B197,0))</f>
        <v>8.6567499499999983</v>
      </c>
      <c r="M197">
        <v>0</v>
      </c>
      <c r="N197" s="21">
        <f>'CDM - Q'!K198</f>
        <v>50.2</v>
      </c>
      <c r="O197" s="20">
        <v>3.7</v>
      </c>
      <c r="P197" s="20">
        <v>3.5</v>
      </c>
      <c r="Q197" s="20">
        <f t="shared" si="9"/>
        <v>3.6</v>
      </c>
      <c r="R197" s="20">
        <f>AVERAGEIFS('AU - M'!D:D,'AU - M'!$B:$B,"&gt;="&amp;EDATE('AU - Q'!$B197,-2),'AU - M'!$B:$B,"&lt;="&amp;EOMONTH('AU - Q'!$B197,0))</f>
        <v>7</v>
      </c>
      <c r="S197" s="20">
        <f>AVERAGEIFS('AU - M'!E:E,'AU - M'!$B:$B,"&gt;="&amp;EDATE('AU - Q'!$B197,-2),'AU - M'!$B:$B,"&lt;="&amp;EOMONTH('AU - Q'!$B197,0))</f>
        <v>7.0633333333333326</v>
      </c>
      <c r="T197" s="46">
        <f t="shared" si="3"/>
        <v>73.403362259776898</v>
      </c>
      <c r="U197">
        <v>254704</v>
      </c>
    </row>
    <row r="198" spans="1:21" x14ac:dyDescent="0.25">
      <c r="B198" s="1">
        <v>35400</v>
      </c>
      <c r="C198" s="21">
        <f>'CDM - Q'!C199</f>
        <v>304236</v>
      </c>
      <c r="D198" s="21">
        <f>'CDM - Q'!D199</f>
        <v>296227</v>
      </c>
      <c r="E198" s="63">
        <f>'CDM - Q'!I199/'CDM - Q'!J199*100</f>
        <v>74.819916774286128</v>
      </c>
      <c r="F198" s="21">
        <f>'CDM - Q'!F199</f>
        <v>138.2991376746952</v>
      </c>
      <c r="G198" s="21">
        <v>67.100281687810096</v>
      </c>
      <c r="H198" s="21">
        <f t="shared" si="1"/>
        <v>67.992019345758692</v>
      </c>
      <c r="I198" s="66">
        <f>'AU Edits'!G90</f>
        <v>73.314717235365194</v>
      </c>
      <c r="J198" s="20">
        <f t="shared" si="6"/>
        <v>-0.48305702454332078</v>
      </c>
      <c r="K198" s="20">
        <f t="shared" si="7"/>
        <v>1.1176796351006546</v>
      </c>
      <c r="L198" s="20">
        <f>AVERAGEIFS('AU - M'!C:C,'AU - M'!B:B,"&gt;="&amp;EDATE('AU - Q'!B198,-2),'CDM - M'!B:B,"&lt;="&amp;EOMONTH('AU - Q'!B198,0))</f>
        <v>8.6074489249999999</v>
      </c>
      <c r="M198">
        <v>0</v>
      </c>
      <c r="N198" s="21">
        <f>'CDM - Q'!K199</f>
        <v>50.9</v>
      </c>
      <c r="O198" s="20">
        <v>3.7</v>
      </c>
      <c r="P198" s="20">
        <v>3</v>
      </c>
      <c r="Q198" s="20">
        <f t="shared" si="9"/>
        <v>3.35</v>
      </c>
      <c r="R198" s="20">
        <f>AVERAGEIFS('AU - M'!D:D,'AU - M'!$B:$B,"&gt;="&amp;EDATE('AU - Q'!$B198,-2),'AU - M'!$B:$B,"&lt;="&amp;EOMONTH('AU - Q'!$B198,0))</f>
        <v>6.5</v>
      </c>
      <c r="S198" s="20">
        <f>AVERAGEIFS('AU - M'!E:E,'AU - M'!$B:$B,"&gt;="&amp;EDATE('AU - Q'!$B198,-2),'AU - M'!$B:$B,"&lt;="&amp;EOMONTH('AU - Q'!$B198,0))</f>
        <v>6.293333333333333</v>
      </c>
      <c r="T198" s="46">
        <f t="shared" si="3"/>
        <v>73.314717235365194</v>
      </c>
      <c r="U198">
        <v>258715</v>
      </c>
    </row>
    <row r="199" spans="1:21" x14ac:dyDescent="0.25">
      <c r="A199">
        <v>1997</v>
      </c>
      <c r="B199" s="1">
        <v>35490</v>
      </c>
      <c r="C199" s="21">
        <f>'CDM - Q'!C200</f>
        <v>306373</v>
      </c>
      <c r="D199" s="21">
        <f>'CDM - Q'!D200</f>
        <v>299996</v>
      </c>
      <c r="E199" s="63">
        <f>'CDM - Q'!I200/'CDM - Q'!J200*100</f>
        <v>74.637743046659267</v>
      </c>
      <c r="F199" s="21">
        <f>'CDM - Q'!F200</f>
        <v>138.50728516205768</v>
      </c>
      <c r="G199" s="21">
        <v>67.251901285142395</v>
      </c>
      <c r="H199" s="21">
        <f t="shared" si="1"/>
        <v>68.145653910856012</v>
      </c>
      <c r="I199" s="66">
        <f>'AU Edits'!G91</f>
        <v>73.148064626061995</v>
      </c>
      <c r="J199" s="20">
        <f t="shared" si="6"/>
        <v>-0.90924504976639398</v>
      </c>
      <c r="K199" s="20">
        <f t="shared" si="7"/>
        <v>0.44571140523237407</v>
      </c>
      <c r="L199" s="20">
        <f>AVERAGEIFS('AU - M'!C:C,'AU - M'!B:B,"&gt;="&amp;EDATE('AU - Q'!B199,-2),'CDM - M'!B:B,"&lt;="&amp;EOMONTH('AU - Q'!B199,0))</f>
        <v>8.608092675</v>
      </c>
      <c r="M199">
        <v>0</v>
      </c>
      <c r="N199" s="21">
        <f>'CDM - Q'!K200</f>
        <v>50.1</v>
      </c>
      <c r="O199" s="20">
        <v>3.7</v>
      </c>
      <c r="P199" s="20">
        <v>2</v>
      </c>
      <c r="Q199" s="20">
        <f t="shared" si="9"/>
        <v>2.85</v>
      </c>
      <c r="R199" s="20">
        <f>AVERAGEIFS('AU - M'!D:D,'AU - M'!$B:$B,"&gt;="&amp;EDATE('AU - Q'!$B199,-2),'AU - M'!$B:$B,"&lt;="&amp;EOMONTH('AU - Q'!$B199,0))</f>
        <v>6</v>
      </c>
      <c r="S199" s="20">
        <f>AVERAGEIFS('AU - M'!E:E,'AU - M'!$B:$B,"&gt;="&amp;EDATE('AU - Q'!$B199,-2),'AU - M'!$B:$B,"&lt;="&amp;EOMONTH('AU - Q'!$B199,0))</f>
        <v>5.8766666666666678</v>
      </c>
      <c r="T199" s="46">
        <f t="shared" si="3"/>
        <v>73.148064626061995</v>
      </c>
      <c r="U199">
        <v>260785</v>
      </c>
    </row>
    <row r="200" spans="1:21" x14ac:dyDescent="0.25">
      <c r="B200" s="1">
        <v>35582</v>
      </c>
      <c r="C200" s="21">
        <f>'CDM - Q'!C201</f>
        <v>315512</v>
      </c>
      <c r="D200" s="21">
        <f>'CDM - Q'!D201</f>
        <v>308450</v>
      </c>
      <c r="E200" s="63">
        <f>'CDM - Q'!I201/'CDM - Q'!J201*100</f>
        <v>73.803940594593143</v>
      </c>
      <c r="F200" s="21">
        <f>'CDM - Q'!F201</f>
        <v>138.1801962533452</v>
      </c>
      <c r="G200" s="21">
        <v>67.050092572576602</v>
      </c>
      <c r="H200" s="21">
        <f t="shared" si="1"/>
        <v>67.94116323594713</v>
      </c>
      <c r="I200" s="66">
        <f>'AU Edits'!G92</f>
        <v>72.883205673386101</v>
      </c>
      <c r="J200" s="20">
        <f t="shared" si="6"/>
        <v>-1.4483442810407698</v>
      </c>
      <c r="K200" s="20">
        <f t="shared" si="7"/>
        <v>-0.2777797975796914</v>
      </c>
      <c r="L200" s="20">
        <f>AVERAGEIFS('AU - M'!C:C,'AU - M'!B:B,"&gt;="&amp;EDATE('AU - Q'!B200,-2),'CDM - M'!B:B,"&lt;="&amp;EOMONTH('AU - Q'!B200,0))</f>
        <v>8.5092792750000008</v>
      </c>
      <c r="M200">
        <v>0</v>
      </c>
      <c r="N200" s="21">
        <f>'CDM - Q'!K201</f>
        <v>50.1</v>
      </c>
      <c r="O200" s="20">
        <v>3.1</v>
      </c>
      <c r="P200" s="20">
        <v>2.5</v>
      </c>
      <c r="Q200" s="20">
        <f t="shared" si="9"/>
        <v>2.8</v>
      </c>
      <c r="R200" s="20">
        <f>AVERAGEIFS('AU - M'!D:D,'AU - M'!$B:$B,"&gt;="&amp;EDATE('AU - Q'!$B200,-2),'AU - M'!$B:$B,"&lt;="&amp;EOMONTH('AU - Q'!$B200,0))</f>
        <v>5.666666666666667</v>
      </c>
      <c r="S200" s="20">
        <f>AVERAGEIFS('AU - M'!E:E,'AU - M'!$B:$B,"&gt;="&amp;EDATE('AU - Q'!$B200,-2),'AU - M'!$B:$B,"&lt;="&amp;EOMONTH('AU - Q'!$B200,0))</f>
        <v>5.6166666666666671</v>
      </c>
      <c r="T200" s="46">
        <f t="shared" si="3"/>
        <v>72.883205673386101</v>
      </c>
      <c r="U200">
        <v>268363</v>
      </c>
    </row>
    <row r="201" spans="1:21" x14ac:dyDescent="0.25">
      <c r="B201" s="1">
        <v>35674</v>
      </c>
      <c r="C201" s="21">
        <f>'CDM - Q'!C202</f>
        <v>315980</v>
      </c>
      <c r="D201" s="21">
        <f>'CDM - Q'!D202</f>
        <v>309098</v>
      </c>
      <c r="E201" s="63">
        <f>'CDM - Q'!I202/'CDM - Q'!J202*100</f>
        <v>75.166191832858502</v>
      </c>
      <c r="F201" s="21">
        <f>'CDM - Q'!F202</f>
        <v>137.6152245019328</v>
      </c>
      <c r="G201" s="21">
        <v>66.692994801349002</v>
      </c>
      <c r="H201" s="21">
        <f t="shared" si="1"/>
        <v>67.579319768842211</v>
      </c>
      <c r="I201" s="66">
        <f>'AU Edits'!G93</f>
        <v>72.569486935582702</v>
      </c>
      <c r="J201" s="20">
        <f t="shared" si="6"/>
        <v>-1.7217614670204107</v>
      </c>
      <c r="K201" s="20">
        <f t="shared" si="7"/>
        <v>-1.1406019555927238</v>
      </c>
      <c r="L201" s="20">
        <f>AVERAGEIFS('AU - M'!C:C,'AU - M'!B:B,"&gt;="&amp;EDATE('AU - Q'!B201,-2),'CDM - M'!B:B,"&lt;="&amp;EOMONTH('AU - Q'!B201,0))</f>
        <v>8.2891174499999991</v>
      </c>
      <c r="M201">
        <v>0</v>
      </c>
      <c r="N201" s="21">
        <f>'CDM - Q'!K202</f>
        <v>51.1</v>
      </c>
      <c r="O201" s="20">
        <v>3.1</v>
      </c>
      <c r="P201" s="20">
        <v>2</v>
      </c>
      <c r="Q201" s="20">
        <f t="shared" si="9"/>
        <v>2.5499999999999998</v>
      </c>
      <c r="R201" s="20">
        <f>AVERAGEIFS('AU - M'!D:D,'AU - M'!$B:$B,"&gt;="&amp;EDATE('AU - Q'!$B201,-2),'AU - M'!$B:$B,"&lt;="&amp;EOMONTH('AU - Q'!$B201,0))</f>
        <v>5</v>
      </c>
      <c r="S201" s="20">
        <f>AVERAGEIFS('AU - M'!E:E,'AU - M'!$B:$B,"&gt;="&amp;EDATE('AU - Q'!$B201,-2),'AU - M'!$B:$B,"&lt;="&amp;EOMONTH('AU - Q'!$B201,0))</f>
        <v>4.7966666666666669</v>
      </c>
      <c r="T201" s="46">
        <f t="shared" si="3"/>
        <v>72.569486935582702</v>
      </c>
      <c r="U201">
        <v>269230</v>
      </c>
    </row>
    <row r="202" spans="1:21" x14ac:dyDescent="0.25">
      <c r="B202" s="1">
        <v>35765</v>
      </c>
      <c r="C202" s="21">
        <f>'CDM - Q'!C203</f>
        <v>320542</v>
      </c>
      <c r="D202" s="21">
        <f>'CDM - Q'!D203</f>
        <v>313419</v>
      </c>
      <c r="E202" s="63">
        <f>'CDM - Q'!I203/'CDM - Q'!J203*100</f>
        <v>77.99308323873386</v>
      </c>
      <c r="F202" s="21">
        <f>'CDM - Q'!F203</f>
        <v>137.94231341064526</v>
      </c>
      <c r="G202" s="21">
        <v>66.766682733413504</v>
      </c>
      <c r="H202" s="21">
        <f t="shared" si="1"/>
        <v>67.653986985975351</v>
      </c>
      <c r="I202" s="66">
        <f>'AU Edits'!G94</f>
        <v>72.794358660033794</v>
      </c>
      <c r="J202" s="20">
        <f t="shared" si="6"/>
        <v>1.2394836118970964</v>
      </c>
      <c r="K202" s="20">
        <f t="shared" si="7"/>
        <v>-0.70996679648261951</v>
      </c>
      <c r="L202" s="20">
        <f>AVERAGEIFS('AU - M'!C:C,'AU - M'!B:B,"&gt;="&amp;EDATE('AU - Q'!B202,-2),'CDM - M'!B:B,"&lt;="&amp;EOMONTH('AU - Q'!B202,0))</f>
        <v>7.9493712750000007</v>
      </c>
      <c r="M202">
        <v>0</v>
      </c>
      <c r="N202" s="21">
        <f>'CDM - Q'!K203</f>
        <v>50.3</v>
      </c>
      <c r="O202" s="20">
        <v>3</v>
      </c>
      <c r="P202" s="20">
        <v>2.5</v>
      </c>
      <c r="Q202" s="20">
        <f t="shared" si="9"/>
        <v>2.75</v>
      </c>
      <c r="R202" s="20">
        <f>AVERAGEIFS('AU - M'!D:D,'AU - M'!$B:$B,"&gt;="&amp;EDATE('AU - Q'!$B202,-2),'AU - M'!$B:$B,"&lt;="&amp;EOMONTH('AU - Q'!$B202,0))</f>
        <v>5</v>
      </c>
      <c r="S202" s="20">
        <f>AVERAGEIFS('AU - M'!E:E,'AU - M'!$B:$B,"&gt;="&amp;EDATE('AU - Q'!$B202,-2),'AU - M'!$B:$B,"&lt;="&amp;EOMONTH('AU - Q'!$B202,0))</f>
        <v>4.8433333333333337</v>
      </c>
      <c r="T202" s="46">
        <f t="shared" si="3"/>
        <v>72.794358660033794</v>
      </c>
      <c r="U202">
        <v>272321</v>
      </c>
    </row>
    <row r="203" spans="1:21" x14ac:dyDescent="0.25">
      <c r="A203">
        <v>1998</v>
      </c>
      <c r="B203" s="1">
        <v>35855</v>
      </c>
      <c r="C203" s="21">
        <f>'CDM - Q'!C204</f>
        <v>322495</v>
      </c>
      <c r="D203" s="21">
        <f>'CDM - Q'!D204</f>
        <v>315613</v>
      </c>
      <c r="E203" s="63">
        <f>'CDM - Q'!I204/'CDM - Q'!J204*100</f>
        <v>78.491265488523254</v>
      </c>
      <c r="F203" s="21">
        <f>'CDM - Q'!F204</f>
        <v>138.2991376746952</v>
      </c>
      <c r="G203" s="21">
        <v>66.943905517950796</v>
      </c>
      <c r="H203" s="21">
        <f t="shared" si="1"/>
        <v>67.833564995063767</v>
      </c>
      <c r="I203" s="66">
        <f>'AU Edits'!G95</f>
        <v>73.049943565091993</v>
      </c>
      <c r="J203" s="20">
        <f t="shared" si="6"/>
        <v>1.4044214950877709</v>
      </c>
      <c r="K203" s="20">
        <f t="shared" si="7"/>
        <v>-0.13155016026907829</v>
      </c>
      <c r="L203" s="20">
        <f>AVERAGEIFS('AU - M'!C:C,'AU - M'!B:B,"&gt;="&amp;EDATE('AU - Q'!B203,-2),'CDM - M'!B:B,"&lt;="&amp;EOMONTH('AU - Q'!B203,0))</f>
        <v>7.7816355749999992</v>
      </c>
      <c r="M203">
        <v>0</v>
      </c>
      <c r="N203" s="21">
        <f>'CDM - Q'!K204</f>
        <v>50.1</v>
      </c>
      <c r="O203" s="20">
        <v>3.5</v>
      </c>
      <c r="P203" s="20">
        <v>1.6</v>
      </c>
      <c r="Q203" s="20">
        <f t="shared" si="9"/>
        <v>2.5499999999999998</v>
      </c>
      <c r="R203" s="20">
        <f>AVERAGEIFS('AU - M'!D:D,'AU - M'!$B:$B,"&gt;="&amp;EDATE('AU - Q'!$B203,-2),'AU - M'!$B:$B,"&lt;="&amp;EOMONTH('AU - Q'!$B203,0))</f>
        <v>5</v>
      </c>
      <c r="S203" s="20">
        <f>AVERAGEIFS('AU - M'!E:E,'AU - M'!$B:$B,"&gt;="&amp;EDATE('AU - Q'!$B203,-2),'AU - M'!$B:$B,"&lt;="&amp;EOMONTH('AU - Q'!$B203,0))</f>
        <v>4.8600000000000003</v>
      </c>
      <c r="T203" s="46">
        <f t="shared" si="3"/>
        <v>73.049943565091993</v>
      </c>
      <c r="U203">
        <v>273756</v>
      </c>
    </row>
    <row r="204" spans="1:21" x14ac:dyDescent="0.25">
      <c r="B204" s="1">
        <v>35947</v>
      </c>
      <c r="C204" s="21">
        <f>'CDM - Q'!C205</f>
        <v>325872</v>
      </c>
      <c r="D204" s="21">
        <f>'CDM - Q'!D205</f>
        <v>318387</v>
      </c>
      <c r="E204" s="63">
        <f>'CDM - Q'!I205/'CDM - Q'!J205*100</f>
        <v>79.801391269281169</v>
      </c>
      <c r="F204" s="21">
        <f>'CDM - Q'!F205</f>
        <v>139.10199226880761</v>
      </c>
      <c r="G204" s="21">
        <v>67.331284206864296</v>
      </c>
      <c r="H204" s="21">
        <f t="shared" si="1"/>
        <v>68.226091801929996</v>
      </c>
      <c r="I204" s="66">
        <f>'AU Edits'!G96</f>
        <v>73.300341636923704</v>
      </c>
      <c r="J204" s="20">
        <f t="shared" si="6"/>
        <v>1.3711061753721054</v>
      </c>
      <c r="K204" s="20">
        <f t="shared" si="7"/>
        <v>0.57331245383414053</v>
      </c>
      <c r="L204" s="20">
        <f>AVERAGEIFS('AU - M'!C:C,'AU - M'!B:B,"&gt;="&amp;EDATE('AU - Q'!B204,-2),'CDM - M'!B:B,"&lt;="&amp;EOMONTH('AU - Q'!B204,0))</f>
        <v>7.7941014250000009</v>
      </c>
      <c r="M204">
        <v>0</v>
      </c>
      <c r="N204" s="21">
        <f>'CDM - Q'!K205</f>
        <v>50.5</v>
      </c>
      <c r="O204" s="20">
        <v>4</v>
      </c>
      <c r="P204" s="20">
        <v>2</v>
      </c>
      <c r="Q204" s="20">
        <f t="shared" si="9"/>
        <v>3</v>
      </c>
      <c r="R204" s="20">
        <f>AVERAGEIFS('AU - M'!D:D,'AU - M'!$B:$B,"&gt;="&amp;EDATE('AU - Q'!$B204,-2),'AU - M'!$B:$B,"&lt;="&amp;EOMONTH('AU - Q'!$B204,0))</f>
        <v>5</v>
      </c>
      <c r="S204" s="20">
        <f>AVERAGEIFS('AU - M'!E:E,'AU - M'!$B:$B,"&gt;="&amp;EDATE('AU - Q'!$B204,-2),'AU - M'!$B:$B,"&lt;="&amp;EOMONTH('AU - Q'!$B204,0))</f>
        <v>4.8299999999999992</v>
      </c>
      <c r="T204" s="46">
        <f t="shared" si="3"/>
        <v>73.300341636923704</v>
      </c>
      <c r="U204">
        <v>277204</v>
      </c>
    </row>
    <row r="205" spans="1:21" x14ac:dyDescent="0.25">
      <c r="B205" s="1">
        <v>36039</v>
      </c>
      <c r="C205" s="21">
        <f>'CDM - Q'!C206</f>
        <v>331941</v>
      </c>
      <c r="D205" s="21">
        <f>'CDM - Q'!D206</f>
        <v>323863</v>
      </c>
      <c r="E205" s="63">
        <f>'CDM - Q'!I206/'CDM - Q'!J206*100</f>
        <v>82.245640446618992</v>
      </c>
      <c r="F205" s="21">
        <f>'CDM - Q'!F206</f>
        <v>139.48855188819505</v>
      </c>
      <c r="G205" s="21">
        <v>67.4897321052851</v>
      </c>
      <c r="H205" s="21">
        <f t="shared" si="1"/>
        <v>68.386645413684505</v>
      </c>
      <c r="I205" s="66">
        <f>'AU Edits'!G97</f>
        <v>73.078142813280095</v>
      </c>
      <c r="J205" s="20">
        <f t="shared" si="6"/>
        <v>-1.2125390888038101</v>
      </c>
      <c r="K205" s="20">
        <f t="shared" si="7"/>
        <v>0.70061804838829067</v>
      </c>
      <c r="L205" s="20">
        <f>AVERAGEIFS('AU - M'!C:C,'AU - M'!B:B,"&gt;="&amp;EDATE('AU - Q'!B205,-2),'CDM - M'!B:B,"&lt;="&amp;EOMONTH('AU - Q'!B205,0))</f>
        <v>7.6695883499999997</v>
      </c>
      <c r="M205">
        <v>0</v>
      </c>
      <c r="N205" s="21">
        <f>'CDM - Q'!K206</f>
        <v>51.1</v>
      </c>
      <c r="O205" s="20">
        <v>3.7</v>
      </c>
      <c r="P205" s="20">
        <v>2</v>
      </c>
      <c r="Q205" s="20">
        <f t="shared" si="9"/>
        <v>2.85</v>
      </c>
      <c r="R205" s="20">
        <f>AVERAGEIFS('AU - M'!D:D,'AU - M'!$B:$B,"&gt;="&amp;EDATE('AU - Q'!$B205,-2),'AU - M'!$B:$B,"&lt;="&amp;EOMONTH('AU - Q'!$B205,0))</f>
        <v>5</v>
      </c>
      <c r="S205" s="20">
        <f>AVERAGEIFS('AU - M'!E:E,'AU - M'!$B:$B,"&gt;="&amp;EDATE('AU - Q'!$B205,-2),'AU - M'!$B:$B,"&lt;="&amp;EOMONTH('AU - Q'!$B205,0))</f>
        <v>4.9633333333333329</v>
      </c>
      <c r="T205" s="46">
        <f t="shared" si="3"/>
        <v>73.078142813280095</v>
      </c>
      <c r="U205">
        <v>279447</v>
      </c>
    </row>
    <row r="206" spans="1:21" x14ac:dyDescent="0.25">
      <c r="B206" s="1">
        <v>36130</v>
      </c>
      <c r="C206" s="21">
        <f>'CDM - Q'!C207</f>
        <v>337084</v>
      </c>
      <c r="D206" s="21">
        <f>'CDM - Q'!D207</f>
        <v>328596</v>
      </c>
      <c r="E206" s="63">
        <f>'CDM - Q'!I207/'CDM - Q'!J207*100</f>
        <v>80.568863026411492</v>
      </c>
      <c r="F206" s="21">
        <f>'CDM - Q'!F207</f>
        <v>140.08325899494497</v>
      </c>
      <c r="G206" s="21">
        <v>67.718686593164193</v>
      </c>
      <c r="H206" s="21">
        <f t="shared" si="1"/>
        <v>68.618642621112045</v>
      </c>
      <c r="I206" s="66">
        <f>'AU Edits'!G98</f>
        <v>73.418365913639605</v>
      </c>
      <c r="J206" s="20">
        <f t="shared" si="6"/>
        <v>1.8622427295603039</v>
      </c>
      <c r="K206" s="20">
        <f t="shared" si="7"/>
        <v>0.85630782780409254</v>
      </c>
      <c r="L206" s="20">
        <f>AVERAGEIFS('AU - M'!C:C,'AU - M'!B:B,"&gt;="&amp;EDATE('AU - Q'!B206,-2),'CDM - M'!B:B,"&lt;="&amp;EOMONTH('AU - Q'!B206,0))</f>
        <v>7.3107750999999999</v>
      </c>
      <c r="M206">
        <v>0</v>
      </c>
      <c r="N206" s="21">
        <f>'CDM - Q'!K207</f>
        <v>51.1</v>
      </c>
      <c r="O206" s="20">
        <v>3.6</v>
      </c>
      <c r="P206" s="20">
        <v>2.2749999999999999</v>
      </c>
      <c r="Q206" s="20">
        <f t="shared" si="9"/>
        <v>2.9375</v>
      </c>
      <c r="R206" s="20">
        <f>AVERAGEIFS('AU - M'!D:D,'AU - M'!$B:$B,"&gt;="&amp;EDATE('AU - Q'!$B206,-2),'AU - M'!$B:$B,"&lt;="&amp;EOMONTH('AU - Q'!$B206,0))</f>
        <v>4.916666666666667</v>
      </c>
      <c r="S206" s="20">
        <f>AVERAGEIFS('AU - M'!E:E,'AU - M'!$B:$B,"&gt;="&amp;EDATE('AU - Q'!$B206,-2),'AU - M'!$B:$B,"&lt;="&amp;EOMONTH('AU - Q'!$B206,0))</f>
        <v>4.453333333333334</v>
      </c>
      <c r="T206" s="46">
        <f t="shared" si="3"/>
        <v>73.418365913639605</v>
      </c>
      <c r="U206">
        <v>284159</v>
      </c>
    </row>
    <row r="207" spans="1:21" x14ac:dyDescent="0.25">
      <c r="A207">
        <v>1999</v>
      </c>
      <c r="B207" s="1">
        <v>36220</v>
      </c>
      <c r="C207" s="21">
        <f>'CDM - Q'!C208</f>
        <v>339593</v>
      </c>
      <c r="D207" s="21">
        <f>'CDM - Q'!D208</f>
        <v>331976</v>
      </c>
      <c r="E207" s="63">
        <f>'CDM - Q'!I208/'CDM - Q'!J208*100</f>
        <v>78.021657135904604</v>
      </c>
      <c r="F207" s="21">
        <f>'CDM - Q'!F208</f>
        <v>139.99405292893249</v>
      </c>
      <c r="G207" s="21">
        <v>67.727362335247904</v>
      </c>
      <c r="H207" s="21">
        <f t="shared" si="1"/>
        <v>68.627433660564577</v>
      </c>
      <c r="I207" s="66">
        <f>'AU Edits'!G99</f>
        <v>73.1538308092438</v>
      </c>
      <c r="J207" s="20">
        <f t="shared" si="6"/>
        <v>-1.441247573976101</v>
      </c>
      <c r="K207" s="20">
        <f t="shared" si="7"/>
        <v>0.14489056053812455</v>
      </c>
      <c r="L207" s="20">
        <f>AVERAGEIFS('AU - M'!C:C,'AU - M'!B:B,"&gt;="&amp;EDATE('AU - Q'!B207,-2),'CDM - M'!B:B,"&lt;="&amp;EOMONTH('AU - Q'!B207,0))</f>
        <v>7.0567159999999998</v>
      </c>
      <c r="M207">
        <v>0</v>
      </c>
      <c r="N207" s="21">
        <f>'CDM - Q'!K208</f>
        <v>50.3</v>
      </c>
      <c r="O207" s="20">
        <v>4.5</v>
      </c>
      <c r="P207" s="20">
        <v>2</v>
      </c>
      <c r="Q207" s="20">
        <f t="shared" si="9"/>
        <v>3.25</v>
      </c>
      <c r="R207" s="20">
        <f>AVERAGEIFS('AU - M'!D:D,'AU - M'!$B:$B,"&gt;="&amp;EDATE('AU - Q'!$B207,-2),'AU - M'!$B:$B,"&lt;="&amp;EOMONTH('AU - Q'!$B207,0))</f>
        <v>4.75</v>
      </c>
      <c r="S207" s="20">
        <f>AVERAGEIFS('AU - M'!E:E,'AU - M'!$B:$B,"&gt;="&amp;EDATE('AU - Q'!$B207,-2),'AU - M'!$B:$B,"&lt;="&amp;EOMONTH('AU - Q'!$B207,0))</f>
        <v>4.7033333333333331</v>
      </c>
      <c r="T207" s="46">
        <f t="shared" si="3"/>
        <v>73.1538308092438</v>
      </c>
      <c r="U207">
        <v>286414</v>
      </c>
    </row>
    <row r="208" spans="1:21" x14ac:dyDescent="0.25">
      <c r="B208" s="1">
        <v>36312</v>
      </c>
      <c r="C208" s="21">
        <f>'CDM - Q'!C209</f>
        <v>340877</v>
      </c>
      <c r="D208" s="21">
        <f>'CDM - Q'!D209</f>
        <v>333292</v>
      </c>
      <c r="E208" s="63">
        <f>'CDM - Q'!I209/'CDM - Q'!J209*100</f>
        <v>76.202169507688637</v>
      </c>
      <c r="F208" s="21">
        <f>'CDM - Q'!F209</f>
        <v>140.61849539101991</v>
      </c>
      <c r="G208" s="21">
        <v>68.020985193110704</v>
      </c>
      <c r="H208" s="21">
        <f t="shared" si="1"/>
        <v>68.924958656436402</v>
      </c>
      <c r="I208" s="66">
        <f>'AU Edits'!G100</f>
        <v>73.302983262655005</v>
      </c>
      <c r="J208" s="20">
        <f t="shared" si="6"/>
        <v>0.81555512137230224</v>
      </c>
      <c r="K208" s="20">
        <f t="shared" si="7"/>
        <v>6.0027970381737461E-3</v>
      </c>
      <c r="L208" s="20">
        <f>AVERAGEIFS('AU - M'!C:C,'AU - M'!B:B,"&gt;="&amp;EDATE('AU - Q'!B208,-2),'CDM - M'!B:B,"&lt;="&amp;EOMONTH('AU - Q'!B208,0))</f>
        <v>6.8334336499999999</v>
      </c>
      <c r="M208">
        <v>0</v>
      </c>
      <c r="N208" s="21">
        <f>'CDM - Q'!K209</f>
        <v>51</v>
      </c>
      <c r="O208" s="20">
        <v>5</v>
      </c>
      <c r="P208" s="20">
        <v>2</v>
      </c>
      <c r="Q208" s="20">
        <f t="shared" si="9"/>
        <v>3.5</v>
      </c>
      <c r="R208" s="20">
        <f>AVERAGEIFS('AU - M'!D:D,'AU - M'!$B:$B,"&gt;="&amp;EDATE('AU - Q'!$B208,-2),'AU - M'!$B:$B,"&lt;="&amp;EOMONTH('AU - Q'!$B208,0))</f>
        <v>4.75</v>
      </c>
      <c r="S208" s="20">
        <f>AVERAGEIFS('AU - M'!E:E,'AU - M'!$B:$B,"&gt;="&amp;EDATE('AU - Q'!$B208,-2),'AU - M'!$B:$B,"&lt;="&amp;EOMONTH('AU - Q'!$B208,0))</f>
        <v>4.75</v>
      </c>
      <c r="T208" s="46">
        <f t="shared" si="3"/>
        <v>73.302983262655005</v>
      </c>
      <c r="U208">
        <v>287116</v>
      </c>
    </row>
    <row r="209" spans="1:21" x14ac:dyDescent="0.25">
      <c r="B209" s="1">
        <v>36404</v>
      </c>
      <c r="C209" s="21">
        <f>'CDM - Q'!C210</f>
        <v>344646</v>
      </c>
      <c r="D209" s="21">
        <f>'CDM - Q'!D210</f>
        <v>335994</v>
      </c>
      <c r="E209" s="63">
        <f>'CDM - Q'!I210/'CDM - Q'!J210*100</f>
        <v>76.151435319767444</v>
      </c>
      <c r="F209" s="21">
        <f>'CDM - Q'!F210</f>
        <v>141.89711567053226</v>
      </c>
      <c r="G209" s="21">
        <v>68.645318105708</v>
      </c>
      <c r="H209" s="21">
        <f t="shared" si="1"/>
        <v>69.55758872003301</v>
      </c>
      <c r="I209" s="66">
        <f>'AU Edits'!G101</f>
        <v>73.8956847816753</v>
      </c>
      <c r="J209" s="20">
        <f t="shared" si="6"/>
        <v>3.2342559205076782</v>
      </c>
      <c r="K209" s="20">
        <f t="shared" si="7"/>
        <v>1.1177015493660458</v>
      </c>
      <c r="L209" s="20">
        <f>AVERAGEIFS('AU - M'!C:C,'AU - M'!B:B,"&gt;="&amp;EDATE('AU - Q'!B209,-2),'CDM - M'!B:B,"&lt;="&amp;EOMONTH('AU - Q'!B209,0))</f>
        <v>6.8498751749999993</v>
      </c>
      <c r="M209">
        <v>0</v>
      </c>
      <c r="N209" s="21">
        <f>'CDM - Q'!K210</f>
        <v>52</v>
      </c>
      <c r="O209" s="20">
        <v>5.3</v>
      </c>
      <c r="P209" s="20">
        <v>1.95</v>
      </c>
      <c r="Q209" s="20">
        <f t="shared" si="9"/>
        <v>3.625</v>
      </c>
      <c r="R209" s="20">
        <f>AVERAGEIFS('AU - M'!D:D,'AU - M'!$B:$B,"&gt;="&amp;EDATE('AU - Q'!$B209,-2),'AU - M'!$B:$B,"&lt;="&amp;EOMONTH('AU - Q'!$B209,0))</f>
        <v>4.75</v>
      </c>
      <c r="S209" s="20">
        <f>AVERAGEIFS('AU - M'!E:E,'AU - M'!$B:$B,"&gt;="&amp;EDATE('AU - Q'!$B209,-2),'AU - M'!$B:$B,"&lt;="&amp;EOMONTH('AU - Q'!$B209,0))</f>
        <v>4.7866666666666662</v>
      </c>
      <c r="T209" s="46">
        <f t="shared" si="3"/>
        <v>73.8956847816753</v>
      </c>
      <c r="U209">
        <v>291947</v>
      </c>
    </row>
    <row r="210" spans="1:21" x14ac:dyDescent="0.25">
      <c r="B210" s="1">
        <v>36495</v>
      </c>
      <c r="C210" s="21">
        <f>'CDM - Q'!C211</f>
        <v>350510</v>
      </c>
      <c r="D210" s="21">
        <f>'CDM - Q'!D211</f>
        <v>342376</v>
      </c>
      <c r="E210" s="63">
        <f>'CDM - Q'!I211/'CDM - Q'!J211*100</f>
        <v>77.62598935742075</v>
      </c>
      <c r="F210" s="21">
        <f>'CDM - Q'!F211</f>
        <v>142.64049955396965</v>
      </c>
      <c r="G210" s="21">
        <v>69.187165146479998</v>
      </c>
      <c r="H210" s="21">
        <f>H211*G210/G211</f>
        <v>70.106636705405407</v>
      </c>
      <c r="I210" s="66">
        <f>'AU Edits'!G102</f>
        <v>74.357828989039106</v>
      </c>
      <c r="J210" s="20">
        <f t="shared" si="6"/>
        <v>2.5016032193446947</v>
      </c>
      <c r="K210" s="20">
        <f t="shared" si="7"/>
        <v>1.2775416718121435</v>
      </c>
      <c r="L210" s="20">
        <f>AVERAGEIFS('AU - M'!C:C,'AU - M'!B:B,"&gt;="&amp;EDATE('AU - Q'!B210,-2),'CDM - M'!B:B,"&lt;="&amp;EOMONTH('AU - Q'!B210,0))</f>
        <v>6.6671345750000004</v>
      </c>
      <c r="M210">
        <v>0</v>
      </c>
      <c r="N210" s="21">
        <f>'CDM - Q'!K211</f>
        <v>51.4</v>
      </c>
      <c r="O210" s="20">
        <v>6.1</v>
      </c>
      <c r="P210" s="20">
        <v>2.8</v>
      </c>
      <c r="Q210" s="20">
        <f t="shared" si="9"/>
        <v>4.4499999999999993</v>
      </c>
      <c r="R210" s="20">
        <f>AVERAGEIFS('AU - M'!D:D,'AU - M'!$B:$B,"&gt;="&amp;EDATE('AU - Q'!$B210,-2),'AU - M'!$B:$B,"&lt;="&amp;EOMONTH('AU - Q'!$B210,0))</f>
        <v>4.916666666666667</v>
      </c>
      <c r="S210" s="20">
        <f>AVERAGEIFS('AU - M'!E:E,'AU - M'!$B:$B,"&gt;="&amp;EDATE('AU - Q'!$B210,-2),'AU - M'!$B:$B,"&lt;="&amp;EOMONTH('AU - Q'!$B210,0))</f>
        <v>5.2333333333333334</v>
      </c>
      <c r="T210" s="46">
        <f t="shared" si="3"/>
        <v>74.357828989039106</v>
      </c>
      <c r="U210">
        <v>298159</v>
      </c>
    </row>
    <row r="211" spans="1:21" x14ac:dyDescent="0.25">
      <c r="A211">
        <v>2000</v>
      </c>
      <c r="B211" s="1">
        <v>36586</v>
      </c>
      <c r="C211" s="21">
        <f>'CDM - Q'!C212</f>
        <v>351882</v>
      </c>
      <c r="D211" s="21">
        <f>'CDM - Q'!D212</f>
        <v>343382</v>
      </c>
      <c r="E211" s="63">
        <f>'CDM - Q'!I212/'CDM - Q'!J212*100</f>
        <v>77.528426092160387</v>
      </c>
      <c r="F211" s="21">
        <f>'CDM - Q'!F212</f>
        <v>143.919119833482</v>
      </c>
      <c r="G211" s="21">
        <v>69.863046234100693</v>
      </c>
      <c r="H211" s="21">
        <f>'CDM - Q'!H212</f>
        <v>70.791499999999999</v>
      </c>
      <c r="I211" s="66">
        <f>'AU Edits'!G103</f>
        <v>74.802428739501295</v>
      </c>
      <c r="J211" s="20">
        <f t="shared" si="6"/>
        <v>2.3916768765679386</v>
      </c>
      <c r="K211" s="20">
        <f t="shared" si="7"/>
        <v>2.2357727844481534</v>
      </c>
      <c r="L211" s="20">
        <f>AVERAGEIFS('AU - M'!C:C,'AU - M'!B:B,"&gt;="&amp;EDATE('AU - Q'!B211,-2),'CDM - M'!B:B,"&lt;="&amp;EOMONTH('AU - Q'!B211,0))</f>
        <v>6.5819515500000003</v>
      </c>
      <c r="M211">
        <v>0</v>
      </c>
      <c r="N211" s="21">
        <f>'CDM - Q'!K212</f>
        <v>52.3</v>
      </c>
      <c r="O211" s="20">
        <v>6.9</v>
      </c>
      <c r="P211" s="20">
        <v>3.5</v>
      </c>
      <c r="Q211" s="20">
        <f t="shared" si="9"/>
        <v>5.2</v>
      </c>
      <c r="R211" s="20">
        <f>AVERAGEIFS('AU - M'!D:D,'AU - M'!$B:$B,"&gt;="&amp;EDATE('AU - Q'!$B211,-2),'AU - M'!$B:$B,"&lt;="&amp;EOMONTH('AU - Q'!$B211,0))</f>
        <v>5.333333333333333</v>
      </c>
      <c r="S211" s="20">
        <f>AVERAGEIFS('AU - M'!E:E,'AU - M'!$B:$B,"&gt;="&amp;EDATE('AU - Q'!$B211,-2),'AU - M'!$B:$B,"&lt;="&amp;EOMONTH('AU - Q'!$B211,0))</f>
        <v>5.9533333333333331</v>
      </c>
      <c r="T211" s="46">
        <f t="shared" si="3"/>
        <v>74.802428739501295</v>
      </c>
      <c r="U211">
        <v>300600</v>
      </c>
    </row>
    <row r="212" spans="1:21" x14ac:dyDescent="0.25">
      <c r="B212" s="1">
        <v>36678</v>
      </c>
      <c r="C212" s="21">
        <f>'CDM - Q'!C213</f>
        <v>355304</v>
      </c>
      <c r="D212" s="21">
        <f>'CDM - Q'!D213</f>
        <v>347229</v>
      </c>
      <c r="E212" s="63">
        <f>'CDM - Q'!I213/'CDM - Q'!J213*100</f>
        <v>82.121807465618858</v>
      </c>
      <c r="F212" s="21">
        <f>'CDM - Q'!F213</f>
        <v>145.01932798096936</v>
      </c>
      <c r="G212" s="21">
        <v>70.323445816126807</v>
      </c>
      <c r="H212" s="21">
        <f>'CDM - Q'!H213</f>
        <v>71.216200000000001</v>
      </c>
      <c r="I212" s="66">
        <f>'AU Edits'!G104</f>
        <v>75.271737609691499</v>
      </c>
      <c r="J212" s="20">
        <f t="shared" si="6"/>
        <v>2.5095916167351184</v>
      </c>
      <c r="K212" s="20">
        <f t="shared" si="7"/>
        <v>2.6592819082888575</v>
      </c>
      <c r="L212" s="20">
        <f>AVERAGEIFS('AU - M'!C:C,'AU - M'!B:B,"&gt;="&amp;EDATE('AU - Q'!B212,-2),'CDM - M'!B:B,"&lt;="&amp;EOMONTH('AU - Q'!B212,0))</f>
        <v>6.2150946999999999</v>
      </c>
      <c r="M212">
        <v>0</v>
      </c>
      <c r="N212" s="21">
        <f>'CDM - Q'!K213</f>
        <v>51.9</v>
      </c>
      <c r="O212" s="20">
        <v>6.6</v>
      </c>
      <c r="P212" s="20">
        <v>4.75</v>
      </c>
      <c r="Q212" s="20">
        <f t="shared" si="9"/>
        <v>5.6749999999999998</v>
      </c>
      <c r="R212" s="20">
        <f>AVERAGEIFS('AU - M'!D:D,'AU - M'!$B:$B,"&gt;="&amp;EDATE('AU - Q'!$B212,-2),'AU - M'!$B:$B,"&lt;="&amp;EOMONTH('AU - Q'!$B212,0))</f>
        <v>5.916666666666667</v>
      </c>
      <c r="S212" s="20">
        <f>AVERAGEIFS('AU - M'!E:E,'AU - M'!$B:$B,"&gt;="&amp;EDATE('AU - Q'!$B212,-2),'AU - M'!$B:$B,"&lt;="&amp;EOMONTH('AU - Q'!$B212,0))</f>
        <v>6.0566666666666675</v>
      </c>
      <c r="T212" s="46">
        <f t="shared" si="3"/>
        <v>75.271737609691499</v>
      </c>
      <c r="U212">
        <v>302984</v>
      </c>
    </row>
    <row r="213" spans="1:21" x14ac:dyDescent="0.25">
      <c r="B213" s="1">
        <v>36770</v>
      </c>
      <c r="C213" s="21">
        <f>'CDM - Q'!C214</f>
        <v>356301</v>
      </c>
      <c r="D213" s="21">
        <f>'CDM - Q'!D214</f>
        <v>347477</v>
      </c>
      <c r="E213" s="63">
        <f>'CDM - Q'!I214/'CDM - Q'!J214*100</f>
        <v>82.778420533916091</v>
      </c>
      <c r="F213" s="21">
        <f>'CDM - Q'!F214</f>
        <v>150.43116265239368</v>
      </c>
      <c r="G213" s="21">
        <v>72.918999538635802</v>
      </c>
      <c r="H213" s="21">
        <f>'CDM - Q'!H214</f>
        <v>71.572299999999998</v>
      </c>
      <c r="I213" s="66">
        <f>'AU Edits'!G105</f>
        <v>75.603842806782694</v>
      </c>
      <c r="J213" s="20">
        <f t="shared" si="6"/>
        <v>1.7648334295842893</v>
      </c>
      <c r="K213" s="20">
        <f t="shared" si="7"/>
        <v>2.2919262855580103</v>
      </c>
      <c r="L213" s="20">
        <f>AVERAGEIFS('AU - M'!C:C,'AU - M'!B:B,"&gt;="&amp;EDATE('AU - Q'!B213,-2),'CDM - M'!B:B,"&lt;="&amp;EOMONTH('AU - Q'!B213,0))</f>
        <v>5.9947456500000005</v>
      </c>
      <c r="M213">
        <v>0</v>
      </c>
      <c r="N213" s="21">
        <f>'CDM - Q'!K214</f>
        <v>53.4</v>
      </c>
      <c r="O213" s="20">
        <v>4.0999999999999996</v>
      </c>
      <c r="P213" s="20">
        <v>5.3</v>
      </c>
      <c r="Q213" s="20">
        <f t="shared" si="9"/>
        <v>4.6999999999999993</v>
      </c>
      <c r="R213" s="20">
        <f>AVERAGEIFS('AU - M'!D:D,'AU - M'!$B:$B,"&gt;="&amp;EDATE('AU - Q'!$B213,-2),'AU - M'!$B:$B,"&lt;="&amp;EOMONTH('AU - Q'!$B213,0))</f>
        <v>6.166666666666667</v>
      </c>
      <c r="S213" s="20">
        <f>AVERAGEIFS('AU - M'!E:E,'AU - M'!$B:$B,"&gt;="&amp;EDATE('AU - Q'!$B213,-2),'AU - M'!$B:$B,"&lt;="&amp;EOMONTH('AU - Q'!$B213,0))</f>
        <v>6.2333333333333334</v>
      </c>
      <c r="T213" s="46">
        <f t="shared" si="3"/>
        <v>75.603842806782694</v>
      </c>
      <c r="U213">
        <v>305008</v>
      </c>
    </row>
    <row r="214" spans="1:21" x14ac:dyDescent="0.25">
      <c r="B214" s="1">
        <v>36861</v>
      </c>
      <c r="C214" s="21">
        <f>'CDM - Q'!C215</f>
        <v>354898</v>
      </c>
      <c r="D214" s="21">
        <f>'CDM - Q'!D215</f>
        <v>346558</v>
      </c>
      <c r="E214" s="63">
        <f>'CDM - Q'!I215/'CDM - Q'!J215*100</f>
        <v>87.831038135593218</v>
      </c>
      <c r="F214" s="21">
        <f>'CDM - Q'!F215</f>
        <v>150.93666369313112</v>
      </c>
      <c r="G214" s="21">
        <v>73.088241575762893</v>
      </c>
      <c r="H214" s="21">
        <f>'CDM - Q'!H215</f>
        <v>72.0017</v>
      </c>
      <c r="I214" s="66">
        <f>'AU Edits'!G106</f>
        <v>75.865815086469894</v>
      </c>
      <c r="J214" s="20">
        <f t="shared" si="6"/>
        <v>1.3860262651289368</v>
      </c>
      <c r="K214" s="20">
        <f t="shared" si="7"/>
        <v>2.0130320470040708</v>
      </c>
      <c r="L214" s="20">
        <f>AVERAGEIFS('AU - M'!C:C,'AU - M'!B:B,"&gt;="&amp;EDATE('AU - Q'!B214,-2),'CDM - M'!B:B,"&lt;="&amp;EOMONTH('AU - Q'!B214,0))</f>
        <v>6.1634708249999992</v>
      </c>
      <c r="M214">
        <v>0</v>
      </c>
      <c r="N214" s="21">
        <f>'CDM - Q'!K215</f>
        <v>54.4</v>
      </c>
      <c r="O214" s="20">
        <v>3.8</v>
      </c>
      <c r="P214" s="20">
        <v>5.5</v>
      </c>
      <c r="Q214" s="20">
        <f t="shared" si="9"/>
        <v>4.6500000000000004</v>
      </c>
      <c r="R214" s="20">
        <f>AVERAGEIFS('AU - M'!D:D,'AU - M'!$B:$B,"&gt;="&amp;EDATE('AU - Q'!$B214,-2),'AU - M'!$B:$B,"&lt;="&amp;EOMONTH('AU - Q'!$B214,0))</f>
        <v>6.25</v>
      </c>
      <c r="S214" s="20">
        <f>AVERAGEIFS('AU - M'!E:E,'AU - M'!$B:$B,"&gt;="&amp;EDATE('AU - Q'!$B214,-2),'AU - M'!$B:$B,"&lt;="&amp;EOMONTH('AU - Q'!$B214,0))</f>
        <v>6.0133333333333328</v>
      </c>
      <c r="T214" s="46">
        <f t="shared" si="3"/>
        <v>75.865815086469894</v>
      </c>
      <c r="U214">
        <v>303692</v>
      </c>
    </row>
    <row r="215" spans="1:21" x14ac:dyDescent="0.25">
      <c r="A215">
        <v>2001</v>
      </c>
      <c r="B215" s="1">
        <v>36951</v>
      </c>
      <c r="C215" s="21">
        <f>'CDM - Q'!C216</f>
        <v>358245</v>
      </c>
      <c r="D215" s="21">
        <f>'CDM - Q'!D216</f>
        <v>349827</v>
      </c>
      <c r="E215" s="63">
        <f>'CDM - Q'!I216/'CDM - Q'!J216*100</f>
        <v>86.254503143809714</v>
      </c>
      <c r="F215" s="21">
        <f>'CDM - Q'!F216</f>
        <v>152.5423728813559</v>
      </c>
      <c r="G215" s="21">
        <v>73.8363122371222</v>
      </c>
      <c r="H215" s="21">
        <f>'CDM - Q'!H216</f>
        <v>72.721699999999998</v>
      </c>
      <c r="I215" s="66">
        <f>'AU Edits'!G107</f>
        <v>76.387153627858495</v>
      </c>
      <c r="J215" s="20">
        <f t="shared" si="6"/>
        <v>2.7487402108282488</v>
      </c>
      <c r="K215" s="20">
        <f t="shared" si="7"/>
        <v>2.1022978805691483</v>
      </c>
      <c r="L215" s="20">
        <f>AVERAGEIFS('AU - M'!C:C,'AU - M'!B:B,"&gt;="&amp;EDATE('AU - Q'!B215,-2),'CDM - M'!B:B,"&lt;="&amp;EOMONTH('AU - Q'!B215,0))</f>
        <v>6.4702679999999999</v>
      </c>
      <c r="M215">
        <v>0</v>
      </c>
      <c r="N215" s="21">
        <f>'CDM - Q'!K216</f>
        <v>54.3</v>
      </c>
      <c r="O215" s="20">
        <v>3.4</v>
      </c>
      <c r="P215" s="20">
        <v>4</v>
      </c>
      <c r="Q215" s="20">
        <f t="shared" si="9"/>
        <v>3.7</v>
      </c>
      <c r="R215" s="20">
        <f>AVERAGEIFS('AU - M'!D:D,'AU - M'!$B:$B,"&gt;="&amp;EDATE('AU - Q'!$B215,-2),'AU - M'!$B:$B,"&lt;="&amp;EOMONTH('AU - Q'!$B215,0))</f>
        <v>5.833333333333333</v>
      </c>
      <c r="S215" s="20">
        <f>AVERAGEIFS('AU - M'!E:E,'AU - M'!$B:$B,"&gt;="&amp;EDATE('AU - Q'!$B215,-2),'AU - M'!$B:$B,"&lt;="&amp;EOMONTH('AU - Q'!$B215,0))</f>
        <v>5.08</v>
      </c>
      <c r="T215" s="46">
        <f t="shared" si="3"/>
        <v>76.387153627858495</v>
      </c>
      <c r="U215">
        <v>306165</v>
      </c>
    </row>
    <row r="216" spans="1:21" x14ac:dyDescent="0.25">
      <c r="B216" s="1">
        <v>37043</v>
      </c>
      <c r="C216" s="21">
        <f>'CDM - Q'!C217</f>
        <v>361385</v>
      </c>
      <c r="D216" s="21">
        <f>'CDM - Q'!D217</f>
        <v>352292</v>
      </c>
      <c r="E216" s="63">
        <f>'CDM - Q'!I217/'CDM - Q'!J217*100</f>
        <v>88.922537456168314</v>
      </c>
      <c r="F216" s="21">
        <f>'CDM - Q'!F217</f>
        <v>153.82099316086826</v>
      </c>
      <c r="G216" s="21">
        <v>74.425028375576105</v>
      </c>
      <c r="H216" s="21">
        <f>'CDM - Q'!H217</f>
        <v>73.3035</v>
      </c>
      <c r="I216" s="66">
        <f>'AU Edits'!G108</f>
        <v>76.948634826229807</v>
      </c>
      <c r="J216" s="20">
        <f t="shared" si="6"/>
        <v>2.9401865193549703</v>
      </c>
      <c r="K216" s="20">
        <f t="shared" si="7"/>
        <v>2.2099466062241113</v>
      </c>
      <c r="L216" s="20">
        <f>AVERAGEIFS('AU - M'!C:C,'AU - M'!B:B,"&gt;="&amp;EDATE('AU - Q'!B216,-2),'CDM - M'!B:B,"&lt;="&amp;EOMONTH('AU - Q'!B216,0))</f>
        <v>6.8721458499999999</v>
      </c>
      <c r="M216">
        <v>0</v>
      </c>
      <c r="N216" s="21">
        <f>'CDM - Q'!K217</f>
        <v>54.6</v>
      </c>
      <c r="O216" s="20">
        <v>4</v>
      </c>
      <c r="P216" s="20">
        <v>4.45</v>
      </c>
      <c r="Q216" s="20">
        <f t="shared" si="9"/>
        <v>4.2249999999999996</v>
      </c>
      <c r="R216" s="20">
        <f>AVERAGEIFS('AU - M'!D:D,'AU - M'!$B:$B,"&gt;="&amp;EDATE('AU - Q'!$B216,-2),'AU - M'!$B:$B,"&lt;="&amp;EOMONTH('AU - Q'!$B216,0))</f>
        <v>5</v>
      </c>
      <c r="S216" s="20">
        <f>AVERAGEIFS('AU - M'!E:E,'AU - M'!$B:$B,"&gt;="&amp;EDATE('AU - Q'!$B216,-2),'AU - M'!$B:$B,"&lt;="&amp;EOMONTH('AU - Q'!$B216,0))</f>
        <v>4.75</v>
      </c>
      <c r="T216" s="46">
        <f t="shared" si="3"/>
        <v>76.948634826229807</v>
      </c>
      <c r="U216">
        <v>308321</v>
      </c>
    </row>
    <row r="217" spans="1:21" x14ac:dyDescent="0.25">
      <c r="B217" s="1">
        <v>37135</v>
      </c>
      <c r="C217" s="21">
        <f>'CDM - Q'!C218</f>
        <v>365519</v>
      </c>
      <c r="D217" s="21">
        <f>'CDM - Q'!D218</f>
        <v>355992</v>
      </c>
      <c r="E217" s="63">
        <f>'CDM - Q'!I218/'CDM - Q'!J218*100</f>
        <v>87.601281757839317</v>
      </c>
      <c r="F217" s="21">
        <f>'CDM - Q'!F218</f>
        <v>154.23728813559322</v>
      </c>
      <c r="G217" s="21">
        <v>74.744072911340993</v>
      </c>
      <c r="H217" s="21">
        <f>'CDM - Q'!H218</f>
        <v>73.816599999999994</v>
      </c>
      <c r="I217" s="66">
        <f>'AU Edits'!G109</f>
        <v>77.3935614786119</v>
      </c>
      <c r="J217" s="20">
        <f t="shared" si="6"/>
        <v>2.3128501415878411</v>
      </c>
      <c r="K217" s="20">
        <f t="shared" si="7"/>
        <v>2.3469507842249993</v>
      </c>
      <c r="L217" s="20">
        <f>AVERAGEIFS('AU - M'!C:C,'AU - M'!B:B,"&gt;="&amp;EDATE('AU - Q'!B217,-2),'CDM - M'!B:B,"&lt;="&amp;EOMONTH('AU - Q'!B217,0))</f>
        <v>6.9492027500000004</v>
      </c>
      <c r="M217">
        <v>0</v>
      </c>
      <c r="N217" s="21">
        <f>'CDM - Q'!K218</f>
        <v>54.9</v>
      </c>
      <c r="O217" s="20">
        <v>4.3</v>
      </c>
      <c r="P217" s="20">
        <v>4</v>
      </c>
      <c r="Q217" s="20">
        <f t="shared" si="9"/>
        <v>4.1500000000000004</v>
      </c>
      <c r="R217" s="20">
        <f>AVERAGEIFS('AU - M'!D:D,'AU - M'!$B:$B,"&gt;="&amp;EDATE('AU - Q'!$B217,-2),'AU - M'!$B:$B,"&lt;="&amp;EOMONTH('AU - Q'!$B217,0))</f>
        <v>4.916666666666667</v>
      </c>
      <c r="S217" s="20">
        <f>AVERAGEIFS('AU - M'!E:E,'AU - M'!$B:$B,"&gt;="&amp;EDATE('AU - Q'!$B217,-2),'AU - M'!$B:$B,"&lt;="&amp;EOMONTH('AU - Q'!$B217,0))</f>
        <v>4.7033333333333331</v>
      </c>
      <c r="T217" s="46">
        <f t="shared" si="3"/>
        <v>77.3935614786119</v>
      </c>
      <c r="U217">
        <v>313397</v>
      </c>
    </row>
    <row r="218" spans="1:21" x14ac:dyDescent="0.25">
      <c r="B218" s="1">
        <v>37226</v>
      </c>
      <c r="C218" s="21">
        <f>'CDM - Q'!C219</f>
        <v>369880</v>
      </c>
      <c r="D218" s="21">
        <f>'CDM - Q'!D219</f>
        <v>360940</v>
      </c>
      <c r="E218" s="63">
        <f>'CDM - Q'!I219/'CDM - Q'!J219*100</f>
        <v>87.084713889137632</v>
      </c>
      <c r="F218" s="21">
        <f>'CDM - Q'!F219</f>
        <v>155.66458519179304</v>
      </c>
      <c r="G218" s="21">
        <v>75.370408870809598</v>
      </c>
      <c r="H218" s="21">
        <f>'CDM - Q'!H219</f>
        <v>74.4071</v>
      </c>
      <c r="I218" s="66">
        <f>'AU Edits'!G110</f>
        <v>78.171509066731105</v>
      </c>
      <c r="J218" s="20">
        <f t="shared" si="6"/>
        <v>4.0207354371936788</v>
      </c>
      <c r="K218" s="20">
        <f t="shared" si="7"/>
        <v>3.0056280772411847</v>
      </c>
      <c r="L218" s="20">
        <f>AVERAGEIFS('AU - M'!C:C,'AU - M'!B:B,"&gt;="&amp;EDATE('AU - Q'!B218,-2),'CDM - M'!B:B,"&lt;="&amp;EOMONTH('AU - Q'!B218,0))</f>
        <v>6.9634752750000004</v>
      </c>
      <c r="M218">
        <v>0</v>
      </c>
      <c r="N218" s="21">
        <f>'CDM - Q'!K219</f>
        <v>54.7</v>
      </c>
      <c r="O218" s="20">
        <v>3.6</v>
      </c>
      <c r="P218" s="20">
        <v>3.3</v>
      </c>
      <c r="Q218" s="20">
        <f t="shared" si="9"/>
        <v>3.45</v>
      </c>
      <c r="R218" s="20">
        <f>AVERAGEIFS('AU - M'!D:D,'AU - M'!$B:$B,"&gt;="&amp;EDATE('AU - Q'!$B218,-2),'AU - M'!$B:$B,"&lt;="&amp;EOMONTH('AU - Q'!$B218,0))</f>
        <v>4.416666666666667</v>
      </c>
      <c r="S218" s="20">
        <f>AVERAGEIFS('AU - M'!E:E,'AU - M'!$B:$B,"&gt;="&amp;EDATE('AU - Q'!$B218,-2),'AU - M'!$B:$B,"&lt;="&amp;EOMONTH('AU - Q'!$B218,0))</f>
        <v>4.043333333333333</v>
      </c>
      <c r="T218" s="46">
        <f t="shared" si="3"/>
        <v>78.171509066731105</v>
      </c>
      <c r="U218">
        <v>316919</v>
      </c>
    </row>
    <row r="219" spans="1:21" x14ac:dyDescent="0.25">
      <c r="A219">
        <v>2002</v>
      </c>
      <c r="B219" s="1">
        <v>37316</v>
      </c>
      <c r="C219" s="21">
        <f>'CDM - Q'!C220</f>
        <v>372764</v>
      </c>
      <c r="D219" s="21">
        <f>'CDM - Q'!D220</f>
        <v>363395</v>
      </c>
      <c r="E219" s="63">
        <f>'CDM - Q'!I220/'CDM - Q'!J220*100</f>
        <v>84.569349665253043</v>
      </c>
      <c r="F219" s="21">
        <f>'CDM - Q'!F220</f>
        <v>157.06214689265536</v>
      </c>
      <c r="G219" s="21">
        <v>76.040874279905907</v>
      </c>
      <c r="H219" s="21">
        <f>'CDM - Q'!H220</f>
        <v>75.002399999999994</v>
      </c>
      <c r="I219" s="66">
        <f>'AU Edits'!G111</f>
        <v>78.884377927727996</v>
      </c>
      <c r="J219" s="20">
        <f t="shared" si="6"/>
        <v>3.6477170237987799</v>
      </c>
      <c r="K219" s="20">
        <f t="shared" si="7"/>
        <v>3.2303722804838175</v>
      </c>
      <c r="L219" s="20">
        <f>AVERAGEIFS('AU - M'!C:C,'AU - M'!B:B,"&gt;="&amp;EDATE('AU - Q'!B219,-2),'CDM - M'!B:B,"&lt;="&amp;EOMONTH('AU - Q'!B219,0))</f>
        <v>6.5570129749999992</v>
      </c>
      <c r="M219">
        <v>0</v>
      </c>
      <c r="N219" s="21">
        <f>'CDM - Q'!K220</f>
        <v>54.9</v>
      </c>
      <c r="O219" s="20">
        <v>4.0999999999999996</v>
      </c>
      <c r="P219" s="20">
        <v>3.3</v>
      </c>
      <c r="Q219" s="20">
        <f t="shared" si="9"/>
        <v>3.6999999999999997</v>
      </c>
      <c r="R219" s="20">
        <f>AVERAGEIFS('AU - M'!D:D,'AU - M'!$B:$B,"&gt;="&amp;EDATE('AU - Q'!$B219,-2),'AU - M'!$B:$B,"&lt;="&amp;EOMONTH('AU - Q'!$B219,0))</f>
        <v>4.25</v>
      </c>
      <c r="S219" s="20">
        <f>AVERAGEIFS('AU - M'!E:E,'AU - M'!$B:$B,"&gt;="&amp;EDATE('AU - Q'!$B219,-2),'AU - M'!$B:$B,"&lt;="&amp;EOMONTH('AU - Q'!$B219,0))</f>
        <v>4.4200000000000008</v>
      </c>
      <c r="T219" s="46">
        <f t="shared" si="3"/>
        <v>78.884377927727996</v>
      </c>
      <c r="U219">
        <v>321001</v>
      </c>
    </row>
    <row r="220" spans="1:21" x14ac:dyDescent="0.25">
      <c r="B220" s="1">
        <v>37408</v>
      </c>
      <c r="C220" s="21">
        <f>'CDM - Q'!C221</f>
        <v>379182</v>
      </c>
      <c r="D220" s="21">
        <f>'CDM - Q'!D221</f>
        <v>371027</v>
      </c>
      <c r="E220" s="63">
        <f>'CDM - Q'!I221/'CDM - Q'!J221*100</f>
        <v>83.546246370800503</v>
      </c>
      <c r="F220" s="21">
        <f>'CDM - Q'!F221</f>
        <v>158.19209039548022</v>
      </c>
      <c r="G220" s="21">
        <v>76.497474135159607</v>
      </c>
      <c r="H220" s="21">
        <f>'CDM - Q'!H221</f>
        <v>75.452299999999994</v>
      </c>
      <c r="I220" s="66">
        <f>'AU Edits'!G112</f>
        <v>79.3540694892516</v>
      </c>
      <c r="J220" s="20">
        <f t="shared" si="6"/>
        <v>2.381670864940677</v>
      </c>
      <c r="K220" s="20">
        <f t="shared" si="7"/>
        <v>3.0907433668802442</v>
      </c>
      <c r="L220" s="20">
        <f>AVERAGEIFS('AU - M'!C:C,'AU - M'!B:B,"&gt;="&amp;EDATE('AU - Q'!B220,-2),'CDM - M'!B:B,"&lt;="&amp;EOMONTH('AU - Q'!B220,0))</f>
        <v>6.3484788000000005</v>
      </c>
      <c r="M220">
        <v>0</v>
      </c>
      <c r="N220" s="21">
        <f>'CDM - Q'!K221</f>
        <v>54.8</v>
      </c>
      <c r="O220" s="20">
        <v>4.0999999999999996</v>
      </c>
      <c r="P220" s="20">
        <v>3.5</v>
      </c>
      <c r="Q220" s="20">
        <f t="shared" si="9"/>
        <v>3.8</v>
      </c>
      <c r="R220" s="20">
        <f>AVERAGEIFS('AU - M'!D:D,'AU - M'!$B:$B,"&gt;="&amp;EDATE('AU - Q'!$B220,-2),'AU - M'!$B:$B,"&lt;="&amp;EOMONTH('AU - Q'!$B220,0))</f>
        <v>4.5</v>
      </c>
      <c r="S220" s="20">
        <f>AVERAGEIFS('AU - M'!E:E,'AU - M'!$B:$B,"&gt;="&amp;EDATE('AU - Q'!$B220,-2),'AU - M'!$B:$B,"&lt;="&amp;EOMONTH('AU - Q'!$B220,0))</f>
        <v>4.9466666666666663</v>
      </c>
      <c r="T220" s="46">
        <f t="shared" si="3"/>
        <v>79.3540694892516</v>
      </c>
      <c r="U220">
        <v>325284</v>
      </c>
    </row>
    <row r="221" spans="1:21" x14ac:dyDescent="0.25">
      <c r="B221" s="1">
        <v>37500</v>
      </c>
      <c r="C221" s="21">
        <f>'CDM - Q'!C222</f>
        <v>380118</v>
      </c>
      <c r="D221" s="21">
        <f>'CDM - Q'!D222</f>
        <v>373172</v>
      </c>
      <c r="E221" s="63">
        <f>'CDM - Q'!I222/'CDM - Q'!J222*100</f>
        <v>84.100230579305006</v>
      </c>
      <c r="F221" s="21">
        <f>'CDM - Q'!F222</f>
        <v>159.26256318763009</v>
      </c>
      <c r="G221" s="21">
        <v>76.982805846913493</v>
      </c>
      <c r="H221" s="21">
        <f>'CDM - Q'!H222</f>
        <v>75.9529</v>
      </c>
      <c r="I221" s="66">
        <f>'AU Edits'!G113</f>
        <v>79.889108079986599</v>
      </c>
      <c r="J221" s="20">
        <f t="shared" si="6"/>
        <v>2.6969686327553255</v>
      </c>
      <c r="K221" s="20">
        <f t="shared" si="7"/>
        <v>3.1867729896721153</v>
      </c>
      <c r="L221" s="20">
        <f>AVERAGEIFS('AU - M'!C:C,'AU - M'!B:B,"&gt;="&amp;EDATE('AU - Q'!B221,-2),'CDM - M'!B:B,"&lt;="&amp;EOMONTH('AU - Q'!B221,0))</f>
        <v>6.2423976999999997</v>
      </c>
      <c r="M221">
        <v>0</v>
      </c>
      <c r="N221" s="21">
        <f>'CDM - Q'!K222</f>
        <v>55.7</v>
      </c>
      <c r="O221" s="20">
        <v>4.2</v>
      </c>
      <c r="P221" s="20">
        <v>3</v>
      </c>
      <c r="Q221" s="20">
        <f t="shared" si="9"/>
        <v>3.6</v>
      </c>
      <c r="R221" s="20">
        <f>AVERAGEIFS('AU - M'!D:D,'AU - M'!$B:$B,"&gt;="&amp;EDATE('AU - Q'!$B221,-2),'AU - M'!$B:$B,"&lt;="&amp;EOMONTH('AU - Q'!$B221,0))</f>
        <v>4.75</v>
      </c>
      <c r="S221" s="20">
        <f>AVERAGEIFS('AU - M'!E:E,'AU - M'!$B:$B,"&gt;="&amp;EDATE('AU - Q'!$B221,-2),'AU - M'!$B:$B,"&lt;="&amp;EOMONTH('AU - Q'!$B221,0))</f>
        <v>4.7699999999999996</v>
      </c>
      <c r="T221" s="46">
        <f t="shared" si="3"/>
        <v>79.889108079986599</v>
      </c>
      <c r="U221">
        <v>326083</v>
      </c>
    </row>
    <row r="222" spans="1:21" x14ac:dyDescent="0.25">
      <c r="B222" s="1">
        <v>37591</v>
      </c>
      <c r="C222" s="21">
        <f>'CDM - Q'!C223</f>
        <v>383312</v>
      </c>
      <c r="D222" s="21">
        <f>'CDM - Q'!D223</f>
        <v>377471</v>
      </c>
      <c r="E222" s="63">
        <f>'CDM - Q'!I223/'CDM - Q'!J223*100</f>
        <v>83.802200312155009</v>
      </c>
      <c r="F222" s="21">
        <f>'CDM - Q'!F223</f>
        <v>160.33303597977994</v>
      </c>
      <c r="G222" s="21">
        <v>77.677750508161495</v>
      </c>
      <c r="H222" s="21">
        <f>'CDM - Q'!H223</f>
        <v>76.507900000000006</v>
      </c>
      <c r="I222" s="66">
        <f>'AU Edits'!G114</f>
        <v>80.371165138439693</v>
      </c>
      <c r="J222" s="20">
        <f t="shared" si="6"/>
        <v>2.4136309443858472</v>
      </c>
      <c r="K222" s="20">
        <f t="shared" si="7"/>
        <v>2.7849968664701574</v>
      </c>
      <c r="L222" s="20">
        <f>AVERAGEIFS('AU - M'!C:C,'AU - M'!B:B,"&gt;="&amp;EDATE('AU - Q'!B222,-2),'CDM - M'!B:B,"&lt;="&amp;EOMONTH('AU - Q'!B222,0))</f>
        <v>6.1389273749999997</v>
      </c>
      <c r="M222">
        <v>0</v>
      </c>
      <c r="N222" s="21">
        <f>'CDM - Q'!K223</f>
        <v>55.7</v>
      </c>
      <c r="O222" s="20">
        <v>4.8</v>
      </c>
      <c r="P222" s="20">
        <v>3.5</v>
      </c>
      <c r="Q222" s="20">
        <f t="shared" si="9"/>
        <v>4.1500000000000004</v>
      </c>
      <c r="R222" s="20">
        <f>AVERAGEIFS('AU - M'!D:D,'AU - M'!$B:$B,"&gt;="&amp;EDATE('AU - Q'!$B222,-2),'AU - M'!$B:$B,"&lt;="&amp;EOMONTH('AU - Q'!$B222,0))</f>
        <v>4.75</v>
      </c>
      <c r="S222" s="20">
        <f>AVERAGEIFS('AU - M'!E:E,'AU - M'!$B:$B,"&gt;="&amp;EDATE('AU - Q'!$B222,-2),'AU - M'!$B:$B,"&lt;="&amp;EOMONTH('AU - Q'!$B222,0))</f>
        <v>4.6333333333333329</v>
      </c>
      <c r="T222" s="46">
        <f t="shared" si="3"/>
        <v>80.371165138439693</v>
      </c>
      <c r="U222">
        <v>329676</v>
      </c>
    </row>
    <row r="223" spans="1:21" x14ac:dyDescent="0.25">
      <c r="A223">
        <v>2003</v>
      </c>
      <c r="B223" s="1">
        <v>37681</v>
      </c>
      <c r="C223" s="21">
        <f>'CDM - Q'!C224</f>
        <v>384195</v>
      </c>
      <c r="D223" s="21">
        <f>'CDM - Q'!D224</f>
        <v>379210</v>
      </c>
      <c r="E223" s="63">
        <f>'CDM - Q'!I224/'CDM - Q'!J224*100</f>
        <v>82.168165193538556</v>
      </c>
      <c r="F223" s="21">
        <f>'CDM - Q'!F224</f>
        <v>162.41451085340469</v>
      </c>
      <c r="G223" s="21">
        <v>78.810988755168495</v>
      </c>
      <c r="H223" s="21">
        <f>'CDM - Q'!H224</f>
        <v>77.143000000000001</v>
      </c>
      <c r="I223" s="66">
        <f>'AU Edits'!G115</f>
        <v>80.784680235879307</v>
      </c>
      <c r="J223" s="20">
        <f t="shared" si="6"/>
        <v>2.0580271381027693</v>
      </c>
      <c r="K223" s="20">
        <f t="shared" si="7"/>
        <v>2.3875743950461548</v>
      </c>
      <c r="L223" s="20">
        <f>AVERAGEIFS('AU - M'!C:C,'AU - M'!B:B,"&gt;="&amp;EDATE('AU - Q'!B223,-2),'CDM - M'!B:B,"&lt;="&amp;EOMONTH('AU - Q'!B223,0))</f>
        <v>6.0495664250000001</v>
      </c>
      <c r="M223">
        <v>0</v>
      </c>
      <c r="N223" s="21">
        <f>'CDM - Q'!K224</f>
        <v>55.9</v>
      </c>
      <c r="O223" s="20">
        <v>5.0999999999999996</v>
      </c>
      <c r="P223" s="20">
        <v>3.5</v>
      </c>
      <c r="Q223" s="20">
        <f t="shared" si="9"/>
        <v>4.3</v>
      </c>
      <c r="R223" s="20">
        <f>AVERAGEIFS('AU - M'!D:D,'AU - M'!$B:$B,"&gt;="&amp;EDATE('AU - Q'!$B223,-2),'AU - M'!$B:$B,"&lt;="&amp;EOMONTH('AU - Q'!$B223,0))</f>
        <v>4.75</v>
      </c>
      <c r="S223" s="20">
        <f>AVERAGEIFS('AU - M'!E:E,'AU - M'!$B:$B,"&gt;="&amp;EDATE('AU - Q'!$B223,-2),'AU - M'!$B:$B,"&lt;="&amp;EOMONTH('AU - Q'!$B223,0))</f>
        <v>4.4766666666666666</v>
      </c>
      <c r="T223" s="46">
        <f t="shared" si="3"/>
        <v>80.784680235879307</v>
      </c>
      <c r="U223">
        <v>330591</v>
      </c>
    </row>
    <row r="224" spans="1:21" x14ac:dyDescent="0.25">
      <c r="B224" s="1">
        <v>37773</v>
      </c>
      <c r="C224" s="21">
        <f>'CDM - Q'!C225</f>
        <v>385697</v>
      </c>
      <c r="D224" s="21">
        <f>'CDM - Q'!D225</f>
        <v>380607</v>
      </c>
      <c r="E224" s="63">
        <f>'CDM - Q'!I225/'CDM - Q'!J225*100</f>
        <v>77.853460279230802</v>
      </c>
      <c r="F224" s="21">
        <f>'CDM - Q'!F225</f>
        <v>162.41451085340469</v>
      </c>
      <c r="G224" s="21">
        <v>78.724437601976106</v>
      </c>
      <c r="H224" s="21">
        <f>'CDM - Q'!H225</f>
        <v>77.564800000000005</v>
      </c>
      <c r="I224" s="66">
        <f>'AU Edits'!G116</f>
        <v>81.260004915482</v>
      </c>
      <c r="J224" s="20">
        <f t="shared" si="6"/>
        <v>2.3535387066696778</v>
      </c>
      <c r="K224" s="20">
        <f t="shared" si="7"/>
        <v>2.380541355478405</v>
      </c>
      <c r="L224" s="20">
        <f>AVERAGEIFS('AU - M'!C:C,'AU - M'!B:B,"&gt;="&amp;EDATE('AU - Q'!B224,-2),'CDM - M'!B:B,"&lt;="&amp;EOMONTH('AU - Q'!B224,0))</f>
        <v>6.0703908500000008</v>
      </c>
      <c r="M224">
        <v>0</v>
      </c>
      <c r="N224" s="21">
        <f>'CDM - Q'!K225</f>
        <v>56.8</v>
      </c>
      <c r="O224" s="20">
        <v>4</v>
      </c>
      <c r="P224" s="20">
        <v>3.5</v>
      </c>
      <c r="Q224" s="20">
        <f t="shared" si="9"/>
        <v>3.75</v>
      </c>
      <c r="R224" s="20">
        <f>AVERAGEIFS('AU - M'!D:D,'AU - M'!$B:$B,"&gt;="&amp;EDATE('AU - Q'!$B224,-2),'AU - M'!$B:$B,"&lt;="&amp;EOMONTH('AU - Q'!$B224,0))</f>
        <v>4.75</v>
      </c>
      <c r="S224" s="20">
        <f>AVERAGEIFS('AU - M'!E:E,'AU - M'!$B:$B,"&gt;="&amp;EDATE('AU - Q'!$B224,-2),'AU - M'!$B:$B,"&lt;="&amp;EOMONTH('AU - Q'!$B224,0))</f>
        <v>4.3533333333333335</v>
      </c>
      <c r="T224" s="46">
        <f t="shared" si="3"/>
        <v>81.260004915482</v>
      </c>
      <c r="U224">
        <v>332248</v>
      </c>
    </row>
    <row r="225" spans="1:21" x14ac:dyDescent="0.25">
      <c r="B225" s="1">
        <v>37865</v>
      </c>
      <c r="C225" s="21">
        <f>'CDM - Q'!C226</f>
        <v>392275</v>
      </c>
      <c r="D225" s="21">
        <f>'CDM - Q'!D226</f>
        <v>385328</v>
      </c>
      <c r="E225" s="63">
        <f>'CDM - Q'!I226/'CDM - Q'!J226*100</f>
        <v>75.50115827298761</v>
      </c>
      <c r="F225" s="21">
        <f>'CDM - Q'!F226</f>
        <v>163.33630686886707</v>
      </c>
      <c r="G225" s="21">
        <v>79.018437829777497</v>
      </c>
      <c r="H225" s="21">
        <f>'CDM - Q'!H226</f>
        <v>78.084299999999999</v>
      </c>
      <c r="I225" s="66">
        <f>'AU Edits'!G117</f>
        <v>81.782508776281006</v>
      </c>
      <c r="J225" s="20">
        <f t="shared" si="6"/>
        <v>2.5720099886405556</v>
      </c>
      <c r="K225" s="20">
        <f t="shared" si="7"/>
        <v>2.3493016944497125</v>
      </c>
      <c r="L225" s="20">
        <f>AVERAGEIFS('AU - M'!C:C,'AU - M'!B:B,"&gt;="&amp;EDATE('AU - Q'!B225,-2),'CDM - M'!B:B,"&lt;="&amp;EOMONTH('AU - Q'!B225,0))</f>
        <v>5.8762333250000003</v>
      </c>
      <c r="M225">
        <v>0</v>
      </c>
      <c r="N225" s="21">
        <f>'CDM - Q'!K226</f>
        <v>56.8</v>
      </c>
      <c r="O225" s="20">
        <v>3.9</v>
      </c>
      <c r="P225" s="20">
        <v>3</v>
      </c>
      <c r="Q225" s="20">
        <f t="shared" si="9"/>
        <v>3.45</v>
      </c>
      <c r="R225" s="20">
        <f>AVERAGEIFS('AU - M'!D:D,'AU - M'!$B:$B,"&gt;="&amp;EDATE('AU - Q'!$B225,-2),'AU - M'!$B:$B,"&lt;="&amp;EOMONTH('AU - Q'!$B225,0))</f>
        <v>4.75</v>
      </c>
      <c r="S225" s="20">
        <f>AVERAGEIFS('AU - M'!E:E,'AU - M'!$B:$B,"&gt;="&amp;EDATE('AU - Q'!$B225,-2),'AU - M'!$B:$B,"&lt;="&amp;EOMONTH('AU - Q'!$B225,0))</f>
        <v>4.6833333333333336</v>
      </c>
      <c r="T225" s="46">
        <f t="shared" si="3"/>
        <v>81.782508776281006</v>
      </c>
      <c r="U225">
        <v>339832</v>
      </c>
    </row>
    <row r="226" spans="1:21" x14ac:dyDescent="0.25">
      <c r="B226" s="1">
        <v>37956</v>
      </c>
      <c r="C226" s="21">
        <f>'CDM - Q'!C227</f>
        <v>398941</v>
      </c>
      <c r="D226" s="21">
        <f>'CDM - Q'!D227</f>
        <v>390738</v>
      </c>
      <c r="E226" s="63">
        <f>'CDM - Q'!I227/'CDM - Q'!J227*100</f>
        <v>72.959824231010671</v>
      </c>
      <c r="F226" s="21">
        <f>'CDM - Q'!F227</f>
        <v>164.19863217365446</v>
      </c>
      <c r="G226" s="21">
        <v>79.512791083679602</v>
      </c>
      <c r="H226" s="21">
        <f>'CDM - Q'!H227</f>
        <v>78.607900000000001</v>
      </c>
      <c r="I226" s="66">
        <f>'AU Edits'!G118</f>
        <v>82.166719040919801</v>
      </c>
      <c r="J226" s="20">
        <f t="shared" si="6"/>
        <v>1.8791806237679509</v>
      </c>
      <c r="K226" s="20">
        <f t="shared" si="7"/>
        <v>2.2156891142952384</v>
      </c>
      <c r="L226" s="20">
        <f>AVERAGEIFS('AU - M'!C:C,'AU - M'!B:B,"&gt;="&amp;EDATE('AU - Q'!B226,-2),'CDM - M'!B:B,"&lt;="&amp;EOMONTH('AU - Q'!B226,0))</f>
        <v>5.6645445500000005</v>
      </c>
      <c r="M226">
        <v>0</v>
      </c>
      <c r="N226" s="21">
        <f>'CDM - Q'!K227</f>
        <v>57.6</v>
      </c>
      <c r="O226" s="20">
        <v>3.2</v>
      </c>
      <c r="P226" s="20">
        <v>3</v>
      </c>
      <c r="Q226" s="20">
        <f t="shared" si="9"/>
        <v>3.1</v>
      </c>
      <c r="R226" s="20">
        <f>AVERAGEIFS('AU - M'!D:D,'AU - M'!$B:$B,"&gt;="&amp;EDATE('AU - Q'!$B226,-2),'AU - M'!$B:$B,"&lt;="&amp;EOMONTH('AU - Q'!$B226,0))</f>
        <v>5</v>
      </c>
      <c r="S226" s="20">
        <f>AVERAGEIFS('AU - M'!E:E,'AU - M'!$B:$B,"&gt;="&amp;EDATE('AU - Q'!$B226,-2),'AU - M'!$B:$B,"&lt;="&amp;EOMONTH('AU - Q'!$B226,0))</f>
        <v>5.3299999999999992</v>
      </c>
      <c r="T226" s="46">
        <f t="shared" si="3"/>
        <v>82.166719040919801</v>
      </c>
      <c r="U226">
        <v>346320</v>
      </c>
    </row>
    <row r="227" spans="1:21" x14ac:dyDescent="0.25">
      <c r="A227">
        <v>2004</v>
      </c>
      <c r="B227" s="1">
        <v>38047</v>
      </c>
      <c r="C227" s="21">
        <f>'CDM - Q'!C228</f>
        <v>401918</v>
      </c>
      <c r="D227" s="21">
        <f>'CDM - Q'!D228</f>
        <v>392854</v>
      </c>
      <c r="E227" s="63">
        <f>'CDM - Q'!I228/'CDM - Q'!J228*100</f>
        <v>70.351890756302524</v>
      </c>
      <c r="F227" s="21">
        <f>'CDM - Q'!F228</f>
        <v>165.6556645851918</v>
      </c>
      <c r="G227" s="21">
        <v>80.152586243996794</v>
      </c>
      <c r="H227" s="21">
        <f>'CDM - Q'!H228</f>
        <v>79.132599999999996</v>
      </c>
      <c r="I227" s="66">
        <f>'AU Edits'!G119</f>
        <v>82.492025572434301</v>
      </c>
      <c r="J227" s="20">
        <f t="shared" si="6"/>
        <v>1.5836413346502987</v>
      </c>
      <c r="K227" s="20">
        <f t="shared" si="7"/>
        <v>2.0970926634321208</v>
      </c>
      <c r="L227" s="20">
        <f>AVERAGEIFS('AU - M'!C:C,'AU - M'!B:B,"&gt;="&amp;EDATE('AU - Q'!B227,-2),'CDM - M'!B:B,"&lt;="&amp;EOMONTH('AU - Q'!B227,0))</f>
        <v>5.5297845250000002</v>
      </c>
      <c r="M227">
        <v>0</v>
      </c>
      <c r="N227" s="21">
        <f>'CDM - Q'!K228</f>
        <v>57.6</v>
      </c>
      <c r="O227" s="20">
        <v>3.9</v>
      </c>
      <c r="P227" s="20">
        <v>2.6</v>
      </c>
      <c r="Q227" s="20">
        <f t="shared" si="9"/>
        <v>3.25</v>
      </c>
      <c r="R227" s="20">
        <f>AVERAGEIFS('AU - M'!D:D,'AU - M'!$B:$B,"&gt;="&amp;EDATE('AU - Q'!$B227,-2),'AU - M'!$B:$B,"&lt;="&amp;EOMONTH('AU - Q'!$B227,0))</f>
        <v>5.25</v>
      </c>
      <c r="S227" s="20">
        <f>AVERAGEIFS('AU - M'!E:E,'AU - M'!$B:$B,"&gt;="&amp;EDATE('AU - Q'!$B227,-2),'AU - M'!$B:$B,"&lt;="&amp;EOMONTH('AU - Q'!$B227,0))</f>
        <v>5.2966666666666669</v>
      </c>
      <c r="T227" s="46">
        <f t="shared" si="3"/>
        <v>82.492025572434301</v>
      </c>
      <c r="U227">
        <v>351187</v>
      </c>
    </row>
    <row r="228" spans="1:21" x14ac:dyDescent="0.25">
      <c r="B228" s="1">
        <v>38139</v>
      </c>
      <c r="C228" s="21">
        <f>'CDM - Q'!C229</f>
        <v>404879</v>
      </c>
      <c r="D228" s="21">
        <f>'CDM - Q'!D229</f>
        <v>396074</v>
      </c>
      <c r="E228" s="63">
        <f>'CDM - Q'!I229/'CDM - Q'!J229*100</f>
        <v>73.386940827639549</v>
      </c>
      <c r="F228" s="21">
        <f>'CDM - Q'!F229</f>
        <v>166.42878382396668</v>
      </c>
      <c r="G228" s="21">
        <v>80.578480661008896</v>
      </c>
      <c r="H228" s="21">
        <f>'CDM - Q'!H229</f>
        <v>79.613200000000006</v>
      </c>
      <c r="I228" s="66">
        <f>'AU Edits'!G120</f>
        <v>82.968548251723305</v>
      </c>
      <c r="J228" s="20">
        <f t="shared" si="6"/>
        <v>2.3106363359720383</v>
      </c>
      <c r="K228" s="20">
        <f t="shared" si="7"/>
        <v>2.0863670707577109</v>
      </c>
      <c r="L228" s="20">
        <f>AVERAGEIFS('AU - M'!C:C,'AU - M'!B:B,"&gt;="&amp;EDATE('AU - Q'!B228,-2),'CDM - M'!B:B,"&lt;="&amp;EOMONTH('AU - Q'!B228,0))</f>
        <v>5.46448555</v>
      </c>
      <c r="M228">
        <v>0</v>
      </c>
      <c r="N228" s="21">
        <f>'CDM - Q'!K229</f>
        <v>58.1</v>
      </c>
      <c r="O228" s="20">
        <v>4.0999999999999996</v>
      </c>
      <c r="P228" s="20">
        <v>2.9</v>
      </c>
      <c r="Q228" s="20">
        <f t="shared" si="9"/>
        <v>3.5</v>
      </c>
      <c r="R228" s="20">
        <f>AVERAGEIFS('AU - M'!D:D,'AU - M'!$B:$B,"&gt;="&amp;EDATE('AU - Q'!$B228,-2),'AU - M'!$B:$B,"&lt;="&amp;EOMONTH('AU - Q'!$B228,0))</f>
        <v>5.25</v>
      </c>
      <c r="S228" s="20">
        <f>AVERAGEIFS('AU - M'!E:E,'AU - M'!$B:$B,"&gt;="&amp;EDATE('AU - Q'!$B228,-2),'AU - M'!$B:$B,"&lt;="&amp;EOMONTH('AU - Q'!$B228,0))</f>
        <v>5.2866666666666671</v>
      </c>
      <c r="T228" s="46">
        <f t="shared" si="3"/>
        <v>82.968548251723305</v>
      </c>
      <c r="U228">
        <v>355249</v>
      </c>
    </row>
    <row r="229" spans="1:21" x14ac:dyDescent="0.25">
      <c r="B229" s="1">
        <v>38231</v>
      </c>
      <c r="C229" s="21">
        <f>'CDM - Q'!C230</f>
        <v>407620</v>
      </c>
      <c r="D229" s="21">
        <f>'CDM - Q'!D230</f>
        <v>399115</v>
      </c>
      <c r="E229" s="63">
        <f>'CDM - Q'!I230/'CDM - Q'!J230*100</f>
        <v>74.87414042276113</v>
      </c>
      <c r="F229" s="21">
        <f>'CDM - Q'!F230</f>
        <v>167.11269699672911</v>
      </c>
      <c r="G229" s="21">
        <v>80.994261320852601</v>
      </c>
      <c r="H229" s="21">
        <f>'CDM - Q'!H230</f>
        <v>80.096699999999998</v>
      </c>
      <c r="I229" s="66">
        <f>'AU Edits'!G121</f>
        <v>83.268789365643997</v>
      </c>
      <c r="J229" s="20">
        <f t="shared" si="6"/>
        <v>1.4474936358282342</v>
      </c>
      <c r="K229" s="20">
        <f t="shared" si="7"/>
        <v>1.8052379825546305</v>
      </c>
      <c r="L229" s="20">
        <f>AVERAGEIFS('AU - M'!C:C,'AU - M'!B:B,"&gt;="&amp;EDATE('AU - Q'!B229,-2),'CDM - M'!B:B,"&lt;="&amp;EOMONTH('AU - Q'!B229,0))</f>
        <v>5.390276675</v>
      </c>
      <c r="M229">
        <v>0</v>
      </c>
      <c r="N229" s="21">
        <f>'CDM - Q'!K230</f>
        <v>59.5</v>
      </c>
      <c r="O229" s="20">
        <v>4</v>
      </c>
      <c r="P229" s="20">
        <v>3</v>
      </c>
      <c r="Q229" s="20">
        <f t="shared" si="9"/>
        <v>3.5</v>
      </c>
      <c r="R229" s="20">
        <f>AVERAGEIFS('AU - M'!D:D,'AU - M'!$B:$B,"&gt;="&amp;EDATE('AU - Q'!$B229,-2),'AU - M'!$B:$B,"&lt;="&amp;EOMONTH('AU - Q'!$B229,0))</f>
        <v>5.25</v>
      </c>
      <c r="S229" s="20">
        <f>AVERAGEIFS('AU - M'!E:E,'AU - M'!$B:$B,"&gt;="&amp;EDATE('AU - Q'!$B229,-2),'AU - M'!$B:$B,"&lt;="&amp;EOMONTH('AU - Q'!$B229,0))</f>
        <v>5.18</v>
      </c>
      <c r="T229" s="46">
        <f t="shared" si="3"/>
        <v>83.268789365643997</v>
      </c>
      <c r="U229">
        <v>355824</v>
      </c>
    </row>
    <row r="230" spans="1:21" x14ac:dyDescent="0.25">
      <c r="B230" s="1">
        <v>38322</v>
      </c>
      <c r="C230" s="21">
        <f>'CDM - Q'!C231</f>
        <v>410742</v>
      </c>
      <c r="D230" s="21">
        <f>'CDM - Q'!D231</f>
        <v>402447</v>
      </c>
      <c r="E230" s="63">
        <f>'CDM - Q'!I231/'CDM - Q'!J231*100</f>
        <v>73.618147793144374</v>
      </c>
      <c r="F230" s="21">
        <f>'CDM - Q'!F231</f>
        <v>168.39131727624144</v>
      </c>
      <c r="G230" s="21">
        <v>81.523949253515497</v>
      </c>
      <c r="H230" s="21">
        <f>'CDM - Q'!H231</f>
        <v>80.749600000000001</v>
      </c>
      <c r="I230" s="66">
        <f>'AU Edits'!G122</f>
        <v>83.857857589416994</v>
      </c>
      <c r="J230" s="20">
        <f t="shared" si="6"/>
        <v>2.8297191697423507</v>
      </c>
      <c r="K230" s="20">
        <f t="shared" si="7"/>
        <v>2.0428726190482305</v>
      </c>
      <c r="L230" s="20">
        <f>AVERAGEIFS('AU - M'!C:C,'AU - M'!B:B,"&gt;="&amp;EDATE('AU - Q'!B230,-2),'CDM - M'!B:B,"&lt;="&amp;EOMONTH('AU - Q'!B230,0))</f>
        <v>5.1064578000000003</v>
      </c>
      <c r="M230">
        <v>0</v>
      </c>
      <c r="N230" s="21">
        <f>'CDM - Q'!K231</f>
        <v>59.7</v>
      </c>
      <c r="O230" s="20">
        <v>3.7</v>
      </c>
      <c r="P230" s="20">
        <v>3</v>
      </c>
      <c r="Q230" s="20">
        <f t="shared" si="9"/>
        <v>3.35</v>
      </c>
      <c r="R230" s="20">
        <f>AVERAGEIFS('AU - M'!D:D,'AU - M'!$B:$B,"&gt;="&amp;EDATE('AU - Q'!$B230,-2),'AU - M'!$B:$B,"&lt;="&amp;EOMONTH('AU - Q'!$B230,0))</f>
        <v>5.25</v>
      </c>
      <c r="S230" s="20">
        <f>AVERAGEIFS('AU - M'!E:E,'AU - M'!$B:$B,"&gt;="&amp;EDATE('AU - Q'!$B230,-2),'AU - M'!$B:$B,"&lt;="&amp;EOMONTH('AU - Q'!$B230,0))</f>
        <v>5.0599999999999996</v>
      </c>
      <c r="T230" s="46">
        <f t="shared" si="3"/>
        <v>83.857857589416994</v>
      </c>
      <c r="U230">
        <v>358067</v>
      </c>
    </row>
    <row r="231" spans="1:21" x14ac:dyDescent="0.25">
      <c r="A231">
        <v>2005</v>
      </c>
      <c r="B231" s="1">
        <v>38412</v>
      </c>
      <c r="C231" s="21">
        <f>'CDM - Q'!C232</f>
        <v>414115</v>
      </c>
      <c r="D231" s="21">
        <f>'CDM - Q'!D232</f>
        <v>405548</v>
      </c>
      <c r="E231" s="63">
        <f>'CDM - Q'!I232/'CDM - Q'!J232*100</f>
        <v>71.756021756021767</v>
      </c>
      <c r="F231" s="21">
        <f>'CDM - Q'!F232</f>
        <v>169.5212607790663</v>
      </c>
      <c r="G231" s="21">
        <v>82.023512155214505</v>
      </c>
      <c r="H231" s="21">
        <f>'CDM - Q'!H232</f>
        <v>81.269800000000004</v>
      </c>
      <c r="I231" s="66">
        <f>'AU Edits'!G123</f>
        <v>84.414127408073696</v>
      </c>
      <c r="J231" s="20">
        <f t="shared" si="6"/>
        <v>2.6533938960391801</v>
      </c>
      <c r="K231" s="20">
        <f t="shared" si="7"/>
        <v>2.3103107593954508</v>
      </c>
      <c r="L231" s="20">
        <f>AVERAGEIFS('AU - M'!C:C,'AU - M'!B:B,"&gt;="&amp;EDATE('AU - Q'!B231,-2),'CDM - M'!B:B,"&lt;="&amp;EOMONTH('AU - Q'!B231,0))</f>
        <v>5.1105450000000001</v>
      </c>
      <c r="M231">
        <v>0</v>
      </c>
      <c r="N231" s="21">
        <f>'CDM - Q'!K232</f>
        <v>60</v>
      </c>
      <c r="O231" s="20">
        <v>3.7</v>
      </c>
      <c r="P231" s="20">
        <v>2.95</v>
      </c>
      <c r="Q231" s="20">
        <f t="shared" si="9"/>
        <v>3.3250000000000002</v>
      </c>
      <c r="R231" s="20">
        <f>AVERAGEIFS('AU - M'!D:D,'AU - M'!$B:$B,"&gt;="&amp;EDATE('AU - Q'!$B231,-2),'AU - M'!$B:$B,"&lt;="&amp;EOMONTH('AU - Q'!$B231,0))</f>
        <v>5.333333333333333</v>
      </c>
      <c r="S231" s="20">
        <f>AVERAGEIFS('AU - M'!E:E,'AU - M'!$B:$B,"&gt;="&amp;EDATE('AU - Q'!$B231,-2),'AU - M'!$B:$B,"&lt;="&amp;EOMONTH('AU - Q'!$B231,0))</f>
        <v>5.4300000000000006</v>
      </c>
      <c r="T231" s="46">
        <f t="shared" si="3"/>
        <v>84.414127408073696</v>
      </c>
      <c r="U231">
        <v>363152</v>
      </c>
    </row>
    <row r="232" spans="1:21" x14ac:dyDescent="0.25">
      <c r="B232" s="1">
        <v>38504</v>
      </c>
      <c r="C232" s="21">
        <f>'CDM - Q'!C233</f>
        <v>415961</v>
      </c>
      <c r="D232" s="21">
        <f>'CDM - Q'!D233</f>
        <v>406654</v>
      </c>
      <c r="E232" s="63">
        <f>'CDM - Q'!I233/'CDM - Q'!J233*100</f>
        <v>72.906239572906244</v>
      </c>
      <c r="F232" s="21">
        <f>'CDM - Q'!F233</f>
        <v>170.53226286054118</v>
      </c>
      <c r="G232" s="21">
        <v>82.430212987135704</v>
      </c>
      <c r="H232" s="21">
        <f>'CDM - Q'!H233</f>
        <v>81.787000000000006</v>
      </c>
      <c r="I232" s="66">
        <f>'AU Edits'!G124</f>
        <v>84.771498154457205</v>
      </c>
      <c r="J232" s="20">
        <f t="shared" si="6"/>
        <v>1.6934167649730547</v>
      </c>
      <c r="K232" s="20">
        <f t="shared" si="7"/>
        <v>2.1560058666457049</v>
      </c>
      <c r="L232" s="20">
        <f>AVERAGEIFS('AU - M'!C:C,'AU - M'!B:B,"&gt;="&amp;EDATE('AU - Q'!B232,-2),'CDM - M'!B:B,"&lt;="&amp;EOMONTH('AU - Q'!B232,0))</f>
        <v>5.0358894000000003</v>
      </c>
      <c r="M232">
        <v>0</v>
      </c>
      <c r="N232" s="21">
        <f>'CDM - Q'!K233</f>
        <v>60.5</v>
      </c>
      <c r="O232" s="20">
        <v>4.4000000000000004</v>
      </c>
      <c r="P232" s="20">
        <v>2.85</v>
      </c>
      <c r="Q232" s="20">
        <f t="shared" si="9"/>
        <v>3.625</v>
      </c>
      <c r="R232" s="20">
        <f>AVERAGEIFS('AU - M'!D:D,'AU - M'!$B:$B,"&gt;="&amp;EDATE('AU - Q'!$B232,-2),'AU - M'!$B:$B,"&lt;="&amp;EOMONTH('AU - Q'!$B232,0))</f>
        <v>5.5</v>
      </c>
      <c r="S232" s="20">
        <f>AVERAGEIFS('AU - M'!E:E,'AU - M'!$B:$B,"&gt;="&amp;EDATE('AU - Q'!$B232,-2),'AU - M'!$B:$B,"&lt;="&amp;EOMONTH('AU - Q'!$B232,0))</f>
        <v>5.3199999999999994</v>
      </c>
      <c r="T232" s="46">
        <f t="shared" si="3"/>
        <v>84.771498154457205</v>
      </c>
      <c r="U232">
        <v>369932</v>
      </c>
    </row>
    <row r="233" spans="1:21" x14ac:dyDescent="0.25">
      <c r="B233" s="1">
        <v>38596</v>
      </c>
      <c r="C233" s="21">
        <f>'CDM - Q'!C234</f>
        <v>420475</v>
      </c>
      <c r="D233" s="21">
        <f>'CDM - Q'!D234</f>
        <v>411610</v>
      </c>
      <c r="E233" s="63">
        <f>'CDM - Q'!I234/'CDM - Q'!J234*100</f>
        <v>74.208651399491103</v>
      </c>
      <c r="F233" s="21">
        <f>'CDM - Q'!F234</f>
        <v>172.22717811477847</v>
      </c>
      <c r="G233" s="21">
        <v>83.219590243355398</v>
      </c>
      <c r="H233" s="21">
        <f>'CDM - Q'!H234</f>
        <v>82.298299999999998</v>
      </c>
      <c r="I233" s="66">
        <f>'AU Edits'!G125</f>
        <v>85.148800090351997</v>
      </c>
      <c r="J233" s="20">
        <f t="shared" si="6"/>
        <v>1.7803244916461125</v>
      </c>
      <c r="K233" s="20">
        <f t="shared" si="7"/>
        <v>2.2392135806001745</v>
      </c>
      <c r="L233" s="20">
        <f>AVERAGEIFS('AU - M'!C:C,'AU - M'!B:B,"&gt;="&amp;EDATE('AU - Q'!B233,-2),'CDM - M'!B:B,"&lt;="&amp;EOMONTH('AU - Q'!B233,0))</f>
        <v>4.9728451749999998</v>
      </c>
      <c r="M233">
        <v>0</v>
      </c>
      <c r="N233" s="21">
        <f>'CDM - Q'!K234</f>
        <v>61.8</v>
      </c>
      <c r="O233" s="20">
        <v>5.8</v>
      </c>
      <c r="P233" s="20">
        <v>2.8</v>
      </c>
      <c r="Q233" s="20">
        <f t="shared" si="9"/>
        <v>4.3</v>
      </c>
      <c r="R233" s="20">
        <f>AVERAGEIFS('AU - M'!D:D,'AU - M'!$B:$B,"&gt;="&amp;EDATE('AU - Q'!$B233,-2),'AU - M'!$B:$B,"&lt;="&amp;EOMONTH('AU - Q'!$B233,0))</f>
        <v>5.5</v>
      </c>
      <c r="S233" s="20">
        <f>AVERAGEIFS('AU - M'!E:E,'AU - M'!$B:$B,"&gt;="&amp;EDATE('AU - Q'!$B233,-2),'AU - M'!$B:$B,"&lt;="&amp;EOMONTH('AU - Q'!$B233,0))</f>
        <v>5.22</v>
      </c>
      <c r="T233" s="46">
        <f t="shared" si="3"/>
        <v>85.148800090351997</v>
      </c>
      <c r="U233">
        <v>373085</v>
      </c>
    </row>
    <row r="234" spans="1:21" x14ac:dyDescent="0.25">
      <c r="B234" s="1">
        <v>38687</v>
      </c>
      <c r="C234" s="21">
        <f>'CDM - Q'!C235</f>
        <v>424018</v>
      </c>
      <c r="D234" s="21">
        <f>'CDM - Q'!D235</f>
        <v>414633</v>
      </c>
      <c r="E234" s="63">
        <f>'CDM - Q'!I235/'CDM - Q'!J235*100</f>
        <v>74.926709059751602</v>
      </c>
      <c r="F234" s="21">
        <f>'CDM - Q'!F235</f>
        <v>173.11923877490335</v>
      </c>
      <c r="G234" s="21">
        <v>83.840336842540097</v>
      </c>
      <c r="H234" s="21">
        <f>'CDM - Q'!H235</f>
        <v>82.847499999999997</v>
      </c>
      <c r="I234" s="66">
        <f>'AU Edits'!G126</f>
        <v>85.546624124146703</v>
      </c>
      <c r="J234" s="20">
        <f t="shared" si="6"/>
        <v>1.8688415262344549</v>
      </c>
      <c r="K234" s="20">
        <f t="shared" si="7"/>
        <v>1.9989941697232005</v>
      </c>
      <c r="L234" s="20">
        <f>AVERAGEIFS('AU - M'!C:C,'AU - M'!B:B,"&gt;="&amp;EDATE('AU - Q'!B234,-2),'CDM - M'!B:B,"&lt;="&amp;EOMONTH('AU - Q'!B234,0))</f>
        <v>5.0464382749999999</v>
      </c>
      <c r="M234">
        <v>0</v>
      </c>
      <c r="N234" s="21">
        <f>'CDM - Q'!K235</f>
        <v>61.7</v>
      </c>
      <c r="O234" s="20">
        <v>4.4000000000000004</v>
      </c>
      <c r="P234" s="20">
        <v>3.5</v>
      </c>
      <c r="Q234" s="20">
        <f t="shared" si="9"/>
        <v>3.95</v>
      </c>
      <c r="R234" s="20">
        <f>AVERAGEIFS('AU - M'!D:D,'AU - M'!$B:$B,"&gt;="&amp;EDATE('AU - Q'!$B234,-2),'AU - M'!$B:$B,"&lt;="&amp;EOMONTH('AU - Q'!$B234,0))</f>
        <v>5.5</v>
      </c>
      <c r="S234" s="20">
        <f>AVERAGEIFS('AU - M'!E:E,'AU - M'!$B:$B,"&gt;="&amp;EDATE('AU - Q'!$B234,-2),'AU - M'!$B:$B,"&lt;="&amp;EOMONTH('AU - Q'!$B234,0))</f>
        <v>5.4200000000000008</v>
      </c>
      <c r="T234" s="46">
        <f t="shared" si="3"/>
        <v>85.546624124146703</v>
      </c>
      <c r="U234">
        <v>377783</v>
      </c>
    </row>
    <row r="235" spans="1:21" x14ac:dyDescent="0.25">
      <c r="A235">
        <v>2006</v>
      </c>
      <c r="B235" s="1">
        <v>38777</v>
      </c>
      <c r="C235" s="21">
        <f>'CDM - Q'!C236</f>
        <v>424302</v>
      </c>
      <c r="D235" s="21">
        <f>'CDM - Q'!D236</f>
        <v>415178</v>
      </c>
      <c r="E235" s="63">
        <f>'CDM - Q'!I236/'CDM - Q'!J236*100</f>
        <v>75.896279282146367</v>
      </c>
      <c r="F235" s="21">
        <f>'CDM - Q'!F236</f>
        <v>174.60600654177816</v>
      </c>
      <c r="G235" s="21">
        <v>84.727099352964601</v>
      </c>
      <c r="H235" s="21">
        <f>'CDM - Q'!H236</f>
        <v>83.536500000000004</v>
      </c>
      <c r="I235" s="66">
        <f>'AU Edits'!G127</f>
        <v>86.147251324477594</v>
      </c>
      <c r="J235" s="20">
        <f t="shared" si="6"/>
        <v>2.8084203507984462</v>
      </c>
      <c r="K235" s="20">
        <f t="shared" si="7"/>
        <v>2.0377507834130171</v>
      </c>
      <c r="L235" s="20">
        <f>AVERAGEIFS('AU - M'!C:C,'AU - M'!B:B,"&gt;="&amp;EDATE('AU - Q'!B235,-2),'CDM - M'!B:B,"&lt;="&amp;EOMONTH('AU - Q'!B235,0))</f>
        <v>5.0245586500000003</v>
      </c>
      <c r="M235">
        <v>0</v>
      </c>
      <c r="N235" s="21">
        <f>'CDM - Q'!K236</f>
        <v>62.5</v>
      </c>
      <c r="O235" s="20">
        <v>4.4000000000000004</v>
      </c>
      <c r="P235" s="20">
        <v>3</v>
      </c>
      <c r="Q235" s="20">
        <f t="shared" si="9"/>
        <v>3.7</v>
      </c>
      <c r="R235" s="20">
        <f>AVERAGEIFS('AU - M'!D:D,'AU - M'!$B:$B,"&gt;="&amp;EDATE('AU - Q'!$B235,-2),'AU - M'!$B:$B,"&lt;="&amp;EOMONTH('AU - Q'!$B235,0))</f>
        <v>5.5</v>
      </c>
      <c r="S235" s="20">
        <f>AVERAGEIFS('AU - M'!E:E,'AU - M'!$B:$B,"&gt;="&amp;EDATE('AU - Q'!$B235,-2),'AU - M'!$B:$B,"&lt;="&amp;EOMONTH('AU - Q'!$B235,0))</f>
        <v>5.41</v>
      </c>
      <c r="T235" s="46">
        <f t="shared" si="3"/>
        <v>86.147251324477594</v>
      </c>
      <c r="U235">
        <v>380750</v>
      </c>
    </row>
    <row r="236" spans="1:21" x14ac:dyDescent="0.25">
      <c r="B236" s="1">
        <v>38869</v>
      </c>
      <c r="C236" s="21">
        <f>'CDM - Q'!C237</f>
        <v>425319</v>
      </c>
      <c r="D236" s="21">
        <f>'CDM - Q'!D237</f>
        <v>416875</v>
      </c>
      <c r="E236" s="63">
        <f>'CDM - Q'!I237/'CDM - Q'!J237*100</f>
        <v>77.61866174263055</v>
      </c>
      <c r="F236" s="21">
        <f>'CDM - Q'!F237</f>
        <v>177.37139458816532</v>
      </c>
      <c r="G236" s="21">
        <v>86.045459127665296</v>
      </c>
      <c r="H236" s="21">
        <f>'CDM - Q'!H237</f>
        <v>84.238500000000002</v>
      </c>
      <c r="I236" s="66">
        <f>'AU Edits'!G128</f>
        <v>86.572096660304197</v>
      </c>
      <c r="J236" s="20">
        <f t="shared" si="6"/>
        <v>1.9726472025272557</v>
      </c>
      <c r="K236" s="20">
        <f t="shared" si="7"/>
        <v>2.1075583928015673</v>
      </c>
      <c r="L236" s="20">
        <f>AVERAGEIFS('AU - M'!C:C,'AU - M'!B:B,"&gt;="&amp;EDATE('AU - Q'!B236,-2),'CDM - M'!B:B,"&lt;="&amp;EOMONTH('AU - Q'!B236,0))</f>
        <v>4.8072043249999998</v>
      </c>
      <c r="M236">
        <v>0</v>
      </c>
      <c r="N236" s="21">
        <f>'CDM - Q'!K237</f>
        <v>63</v>
      </c>
      <c r="O236" s="20">
        <v>5.5</v>
      </c>
      <c r="P236" s="20">
        <v>3.5</v>
      </c>
      <c r="Q236" s="20">
        <f t="shared" si="9"/>
        <v>4.5</v>
      </c>
      <c r="R236" s="20">
        <f>AVERAGEIFS('AU - M'!D:D,'AU - M'!$B:$B,"&gt;="&amp;EDATE('AU - Q'!$B236,-2),'AU - M'!$B:$B,"&lt;="&amp;EOMONTH('AU - Q'!$B236,0))</f>
        <v>5.666666666666667</v>
      </c>
      <c r="S236" s="20">
        <f>AVERAGEIFS('AU - M'!E:E,'AU - M'!$B:$B,"&gt;="&amp;EDATE('AU - Q'!$B236,-2),'AU - M'!$B:$B,"&lt;="&amp;EOMONTH('AU - Q'!$B236,0))</f>
        <v>5.7566666666666668</v>
      </c>
      <c r="T236" s="46">
        <f t="shared" ref="T236:T254" si="10">I236</f>
        <v>86.572096660304197</v>
      </c>
      <c r="U236">
        <v>381543</v>
      </c>
    </row>
    <row r="237" spans="1:21" x14ac:dyDescent="0.25">
      <c r="B237" s="1">
        <v>38961</v>
      </c>
      <c r="C237" s="21">
        <f>'CDM - Q'!C238</f>
        <v>431834</v>
      </c>
      <c r="D237" s="21">
        <f>'CDM - Q'!D238</f>
        <v>424019</v>
      </c>
      <c r="E237" s="63">
        <f>'CDM - Q'!I238/'CDM - Q'!J238*100</f>
        <v>77.309753193331886</v>
      </c>
      <c r="F237" s="21">
        <f>'CDM - Q'!F238</f>
        <v>178.9473684210526</v>
      </c>
      <c r="G237" s="21">
        <v>86.561217571923095</v>
      </c>
      <c r="H237" s="21">
        <f>'CDM - Q'!H238</f>
        <v>84.822699999999998</v>
      </c>
      <c r="I237" s="66">
        <f>'AU Edits'!G129</f>
        <v>87.125149457328803</v>
      </c>
      <c r="J237" s="20">
        <f t="shared" si="6"/>
        <v>2.5553397381361975</v>
      </c>
      <c r="K237" s="20">
        <f t="shared" si="7"/>
        <v>2.3013122044240886</v>
      </c>
      <c r="L237" s="20">
        <f>AVERAGEIFS('AU - M'!C:C,'AU - M'!B:B,"&gt;="&amp;EDATE('AU - Q'!B237,-2),'CDM - M'!B:B,"&lt;="&amp;EOMONTH('AU - Q'!B237,0))</f>
        <v>4.6245353500000004</v>
      </c>
      <c r="M237">
        <v>0</v>
      </c>
      <c r="N237" s="21">
        <f>'CDM - Q'!K238</f>
        <v>63.5</v>
      </c>
      <c r="O237" s="20">
        <v>4.9000000000000004</v>
      </c>
      <c r="P237" s="20">
        <v>4.16</v>
      </c>
      <c r="Q237" s="20">
        <f t="shared" si="9"/>
        <v>4.53</v>
      </c>
      <c r="R237" s="20">
        <f>AVERAGEIFS('AU - M'!D:D,'AU - M'!$B:$B,"&gt;="&amp;EDATE('AU - Q'!$B237,-2),'AU - M'!$B:$B,"&lt;="&amp;EOMONTH('AU - Q'!$B237,0))</f>
        <v>5.916666666666667</v>
      </c>
      <c r="S237" s="20">
        <f>AVERAGEIFS('AU - M'!E:E,'AU - M'!$B:$B,"&gt;="&amp;EDATE('AU - Q'!$B237,-2),'AU - M'!$B:$B,"&lt;="&amp;EOMONTH('AU - Q'!$B237,0))</f>
        <v>6.080000000000001</v>
      </c>
      <c r="T237" s="46">
        <f t="shared" si="10"/>
        <v>87.125149457328803</v>
      </c>
      <c r="U237">
        <v>386227</v>
      </c>
    </row>
    <row r="238" spans="1:21" x14ac:dyDescent="0.25">
      <c r="B238" s="1">
        <v>39052</v>
      </c>
      <c r="C238" s="21">
        <f>'CDM - Q'!C239</f>
        <v>437260</v>
      </c>
      <c r="D238" s="21">
        <f>'CDM - Q'!D239</f>
        <v>430436</v>
      </c>
      <c r="E238" s="63">
        <f>'CDM - Q'!I239/'CDM - Q'!J239*100</f>
        <v>75.424567718711828</v>
      </c>
      <c r="F238" s="21">
        <f>'CDM - Q'!F239</f>
        <v>178.73922093369015</v>
      </c>
      <c r="G238" s="21">
        <v>86.641197389899105</v>
      </c>
      <c r="H238" s="21">
        <f>'CDM - Q'!H239</f>
        <v>85.329099999999997</v>
      </c>
      <c r="I238" s="66">
        <f>'AU Edits'!G130</f>
        <v>87.632744983714801</v>
      </c>
      <c r="J238" s="20">
        <f t="shared" ref="J238:J301" si="11">(I238/I237-1)*400</f>
        <v>2.3304202267548924</v>
      </c>
      <c r="K238" s="20">
        <f t="shared" ref="K238:K301" si="12">AVERAGE(J235:J238)</f>
        <v>2.4167068795541979</v>
      </c>
      <c r="L238" s="20">
        <f>AVERAGEIFS('AU - M'!C:C,'AU - M'!B:B,"&gt;="&amp;EDATE('AU - Q'!B238,-2),'CDM - M'!B:B,"&lt;="&amp;EOMONTH('AU - Q'!B238,0))</f>
        <v>4.5249453500000003</v>
      </c>
      <c r="M238">
        <v>0</v>
      </c>
      <c r="N238" s="21">
        <f>'CDM - Q'!K239</f>
        <v>64.7</v>
      </c>
      <c r="O238" s="20">
        <v>5.0999999999999996</v>
      </c>
      <c r="P238" s="20">
        <v>3.9</v>
      </c>
      <c r="Q238" s="20">
        <f t="shared" si="9"/>
        <v>4.5</v>
      </c>
      <c r="R238" s="20">
        <f>AVERAGEIFS('AU - M'!D:D,'AU - M'!$B:$B,"&gt;="&amp;EDATE('AU - Q'!$B238,-2),'AU - M'!$B:$B,"&lt;="&amp;EOMONTH('AU - Q'!$B238,0))</f>
        <v>6.166666666666667</v>
      </c>
      <c r="S238" s="20">
        <f>AVERAGEIFS('AU - M'!E:E,'AU - M'!$B:$B,"&gt;="&amp;EDATE('AU - Q'!$B238,-2),'AU - M'!$B:$B,"&lt;="&amp;EOMONTH('AU - Q'!$B238,0))</f>
        <v>6.2600000000000007</v>
      </c>
      <c r="T238" s="46">
        <f t="shared" si="10"/>
        <v>87.632744983714801</v>
      </c>
      <c r="U238">
        <v>393190</v>
      </c>
    </row>
    <row r="239" spans="1:21" x14ac:dyDescent="0.25">
      <c r="A239">
        <v>2007</v>
      </c>
      <c r="B239" s="1">
        <v>39142</v>
      </c>
      <c r="C239" s="21">
        <f>'CDM - Q'!C240</f>
        <v>443222</v>
      </c>
      <c r="D239" s="21">
        <f>'CDM - Q'!D240</f>
        <v>436102</v>
      </c>
      <c r="E239" s="63">
        <f>'CDM - Q'!I240/'CDM - Q'!J240*100</f>
        <v>74.195522589015766</v>
      </c>
      <c r="F239" s="21">
        <f>'CDM - Q'!F240</f>
        <v>178.88789771037762</v>
      </c>
      <c r="G239" s="21">
        <v>86.604198735473005</v>
      </c>
      <c r="H239" s="21">
        <f>'CDM - Q'!H240</f>
        <v>85.8095</v>
      </c>
      <c r="I239" s="66">
        <f>'AU Edits'!G131</f>
        <v>88.186059579674705</v>
      </c>
      <c r="J239" s="20">
        <f t="shared" si="11"/>
        <v>2.5256065917493409</v>
      </c>
      <c r="K239" s="20">
        <f t="shared" si="12"/>
        <v>2.3460034397919216</v>
      </c>
      <c r="L239" s="20">
        <f>AVERAGEIFS('AU - M'!C:C,'AU - M'!B:B,"&gt;="&amp;EDATE('AU - Q'!B239,-2),'CDM - M'!B:B,"&lt;="&amp;EOMONTH('AU - Q'!B239,0))</f>
        <v>4.5084178500000007</v>
      </c>
      <c r="M239">
        <v>0</v>
      </c>
      <c r="N239" s="21">
        <f>'CDM - Q'!K240</f>
        <v>64.7</v>
      </c>
      <c r="O239" s="20">
        <v>4.8</v>
      </c>
      <c r="P239" s="20">
        <v>3.5</v>
      </c>
      <c r="Q239" s="20">
        <f t="shared" si="9"/>
        <v>4.1500000000000004</v>
      </c>
      <c r="R239" s="20">
        <f>AVERAGEIFS('AU - M'!D:D,'AU - M'!$B:$B,"&gt;="&amp;EDATE('AU - Q'!$B239,-2),'AU - M'!$B:$B,"&lt;="&amp;EOMONTH('AU - Q'!$B239,0))</f>
        <v>6.25</v>
      </c>
      <c r="S239" s="20">
        <f>AVERAGEIFS('AU - M'!E:E,'AU - M'!$B:$B,"&gt;="&amp;EDATE('AU - Q'!$B239,-2),'AU - M'!$B:$B,"&lt;="&amp;EOMONTH('AU - Q'!$B239,0))</f>
        <v>6.3</v>
      </c>
      <c r="T239" s="46">
        <f t="shared" si="10"/>
        <v>88.186059579674705</v>
      </c>
      <c r="U239">
        <v>401310</v>
      </c>
    </row>
    <row r="240" spans="1:21" x14ac:dyDescent="0.25">
      <c r="B240" s="1">
        <v>39234</v>
      </c>
      <c r="C240" s="21">
        <f>'CDM - Q'!C241</f>
        <v>445997</v>
      </c>
      <c r="D240" s="21">
        <f>'CDM - Q'!D241</f>
        <v>439130</v>
      </c>
      <c r="E240" s="63">
        <f>'CDM - Q'!I241/'CDM - Q'!J241*100</f>
        <v>73.753917460164985</v>
      </c>
      <c r="F240" s="21">
        <f>'CDM - Q'!F241</f>
        <v>181.08831400535234</v>
      </c>
      <c r="G240" s="21">
        <v>87.778987897465598</v>
      </c>
      <c r="H240" s="21">
        <f>'CDM - Q'!H241</f>
        <v>86.568299999999994</v>
      </c>
      <c r="I240" s="66">
        <f>'AU Edits'!G132</f>
        <v>88.674762145388001</v>
      </c>
      <c r="J240" s="20">
        <f t="shared" si="11"/>
        <v>2.2166885244340406</v>
      </c>
      <c r="K240" s="20">
        <f t="shared" si="12"/>
        <v>2.4070137702686178</v>
      </c>
      <c r="L240" s="20">
        <f>AVERAGEIFS('AU - M'!C:C,'AU - M'!B:B,"&gt;="&amp;EDATE('AU - Q'!B240,-2),'CDM - M'!B:B,"&lt;="&amp;EOMONTH('AU - Q'!B240,0))</f>
        <v>4.3070064249999991</v>
      </c>
      <c r="M240">
        <v>0</v>
      </c>
      <c r="N240" s="21">
        <f>'CDM - Q'!K241</f>
        <v>66.099999999999994</v>
      </c>
      <c r="O240" s="20">
        <v>5.7</v>
      </c>
      <c r="P240" s="20">
        <v>3</v>
      </c>
      <c r="Q240" s="20">
        <f t="shared" si="9"/>
        <v>4.3499999999999996</v>
      </c>
      <c r="R240" s="20">
        <f>AVERAGEIFS('AU - M'!D:D,'AU - M'!$B:$B,"&gt;="&amp;EDATE('AU - Q'!$B240,-2),'AU - M'!$B:$B,"&lt;="&amp;EOMONTH('AU - Q'!$B240,0))</f>
        <v>6.25</v>
      </c>
      <c r="S240" s="20">
        <f>AVERAGEIFS('AU - M'!E:E,'AU - M'!$B:$B,"&gt;="&amp;EDATE('AU - Q'!$B240,-2),'AU - M'!$B:$B,"&lt;="&amp;EOMONTH('AU - Q'!$B240,0))</f>
        <v>6.46</v>
      </c>
      <c r="T240" s="46">
        <f t="shared" si="10"/>
        <v>88.674762145388001</v>
      </c>
      <c r="U240">
        <v>402599</v>
      </c>
    </row>
    <row r="241" spans="1:21" x14ac:dyDescent="0.25">
      <c r="B241" s="1">
        <v>39326</v>
      </c>
      <c r="C241" s="21">
        <f>'CDM - Q'!C242</f>
        <v>451367</v>
      </c>
      <c r="D241" s="21">
        <f>'CDM - Q'!D242</f>
        <v>444305</v>
      </c>
      <c r="E241" s="63">
        <f>'CDM - Q'!I242/'CDM - Q'!J242*100</f>
        <v>73.348113730438584</v>
      </c>
      <c r="F241" s="21">
        <f>'CDM - Q'!F242</f>
        <v>182.3371989295272</v>
      </c>
      <c r="G241" s="21">
        <v>88.4222457856646</v>
      </c>
      <c r="H241" s="21">
        <f>'CDM - Q'!H242</f>
        <v>87.311099999999996</v>
      </c>
      <c r="I241" s="66">
        <f>'AU Edits'!G133</f>
        <v>89.195477802885506</v>
      </c>
      <c r="J241" s="20">
        <f t="shared" si="11"/>
        <v>2.3488787334721373</v>
      </c>
      <c r="K241" s="20">
        <f t="shared" si="12"/>
        <v>2.3553985191026028</v>
      </c>
      <c r="L241" s="20">
        <f>AVERAGEIFS('AU - M'!C:C,'AU - M'!B:B,"&gt;="&amp;EDATE('AU - Q'!B241,-2),'CDM - M'!B:B,"&lt;="&amp;EOMONTH('AU - Q'!B241,0))</f>
        <v>4.2729295749999991</v>
      </c>
      <c r="M241">
        <v>0</v>
      </c>
      <c r="N241" s="21">
        <f>'CDM - Q'!K242</f>
        <v>67</v>
      </c>
      <c r="O241" s="20">
        <v>4.7</v>
      </c>
      <c r="P241" s="20">
        <v>3</v>
      </c>
      <c r="Q241" s="20">
        <f t="shared" si="9"/>
        <v>3.85</v>
      </c>
      <c r="R241" s="20">
        <f>AVERAGEIFS('AU - M'!D:D,'AU - M'!$B:$B,"&gt;="&amp;EDATE('AU - Q'!$B241,-2),'AU - M'!$B:$B,"&lt;="&amp;EOMONTH('AU - Q'!$B241,0))</f>
        <v>6.416666666666667</v>
      </c>
      <c r="S241" s="20">
        <f>AVERAGEIFS('AU - M'!E:E,'AU - M'!$B:$B,"&gt;="&amp;EDATE('AU - Q'!$B241,-2),'AU - M'!$B:$B,"&lt;="&amp;EOMONTH('AU - Q'!$B241,0))</f>
        <v>6.5033333333333339</v>
      </c>
      <c r="T241" s="46">
        <f t="shared" si="10"/>
        <v>89.195477802885506</v>
      </c>
      <c r="U241">
        <v>407821</v>
      </c>
    </row>
    <row r="242" spans="1:21" x14ac:dyDescent="0.25">
      <c r="B242" s="1">
        <v>39417</v>
      </c>
      <c r="C242" s="21">
        <f>'CDM - Q'!C243</f>
        <v>453019</v>
      </c>
      <c r="D242" s="21">
        <f>'CDM - Q'!D243</f>
        <v>445838</v>
      </c>
      <c r="E242" s="63">
        <f>'CDM - Q'!I243/'CDM - Q'!J243*100</f>
        <v>73.096618848984292</v>
      </c>
      <c r="F242" s="21">
        <f>'CDM - Q'!F243</f>
        <v>184.03211418376449</v>
      </c>
      <c r="G242" s="21">
        <v>89.139578207668094</v>
      </c>
      <c r="H242" s="21">
        <f>'CDM - Q'!H243</f>
        <v>88.365600000000001</v>
      </c>
      <c r="I242" s="66">
        <f>'AU Edits'!G134</f>
        <v>90.019879634905294</v>
      </c>
      <c r="J242" s="20">
        <f t="shared" si="11"/>
        <v>3.6970566325869036</v>
      </c>
      <c r="K242" s="20">
        <f t="shared" si="12"/>
        <v>2.6970576205606056</v>
      </c>
      <c r="L242" s="20">
        <f>AVERAGEIFS('AU - M'!C:C,'AU - M'!B:B,"&gt;="&amp;EDATE('AU - Q'!B242,-2),'CDM - M'!B:B,"&lt;="&amp;EOMONTH('AU - Q'!B242,0))</f>
        <v>4.3209409750000001</v>
      </c>
      <c r="M242">
        <v>0</v>
      </c>
      <c r="N242" s="21">
        <f>'CDM - Q'!K243</f>
        <v>67.599999999999994</v>
      </c>
      <c r="O242" s="20">
        <v>5.6</v>
      </c>
      <c r="P242" s="20">
        <v>3</v>
      </c>
      <c r="Q242" s="20">
        <f t="shared" si="9"/>
        <v>4.3</v>
      </c>
      <c r="R242" s="20">
        <f>AVERAGEIFS('AU - M'!D:D,'AU - M'!$B:$B,"&gt;="&amp;EDATE('AU - Q'!$B242,-2),'AU - M'!$B:$B,"&lt;="&amp;EOMONTH('AU - Q'!$B242,0))</f>
        <v>6.666666666666667</v>
      </c>
      <c r="S242" s="20">
        <f>AVERAGEIFS('AU - M'!E:E,'AU - M'!$B:$B,"&gt;="&amp;EDATE('AU - Q'!$B242,-2),'AU - M'!$B:$B,"&lt;="&amp;EOMONTH('AU - Q'!$B242,0))</f>
        <v>6.8066666666666675</v>
      </c>
      <c r="T242" s="46">
        <f t="shared" si="10"/>
        <v>90.019879634905294</v>
      </c>
      <c r="U242">
        <v>410894</v>
      </c>
    </row>
    <row r="243" spans="1:21" x14ac:dyDescent="0.25">
      <c r="A243">
        <v>2008</v>
      </c>
      <c r="B243" s="1">
        <v>39508</v>
      </c>
      <c r="C243" s="21">
        <f>'CDM - Q'!C244</f>
        <v>458046</v>
      </c>
      <c r="D243" s="21">
        <f>'CDM - Q'!D244</f>
        <v>449573</v>
      </c>
      <c r="E243" s="63">
        <f>'CDM - Q'!I244/'CDM - Q'!J244*100</f>
        <v>74.523601067911841</v>
      </c>
      <c r="F243" s="21">
        <f>'CDM - Q'!F244</f>
        <v>186.50014867677666</v>
      </c>
      <c r="G243" s="21">
        <v>90.161831871307797</v>
      </c>
      <c r="H243" s="21">
        <f>'CDM - Q'!H244</f>
        <v>89.380799999999994</v>
      </c>
      <c r="I243" s="66">
        <f>'AU Edits'!G135</f>
        <v>90.926100773962503</v>
      </c>
      <c r="J243" s="20">
        <f t="shared" si="11"/>
        <v>4.0267600567011286</v>
      </c>
      <c r="K243" s="20">
        <f t="shared" si="12"/>
        <v>3.0723459867985525</v>
      </c>
      <c r="L243" s="20">
        <f>AVERAGEIFS('AU - M'!C:C,'AU - M'!B:B,"&gt;="&amp;EDATE('AU - Q'!B243,-2),'CDM - M'!B:B,"&lt;="&amp;EOMONTH('AU - Q'!B243,0))</f>
        <v>4.1310431999999997</v>
      </c>
      <c r="M243">
        <v>0</v>
      </c>
      <c r="N243" s="21">
        <f>'CDM - Q'!K244</f>
        <v>67.900000000000006</v>
      </c>
      <c r="O243" s="20">
        <v>6</v>
      </c>
      <c r="P243" s="20">
        <v>3.5</v>
      </c>
      <c r="Q243" s="20">
        <f t="shared" si="9"/>
        <v>4.75</v>
      </c>
      <c r="R243" s="20">
        <f>AVERAGEIFS('AU - M'!D:D,'AU - M'!$B:$B,"&gt;="&amp;EDATE('AU - Q'!$B243,-2),'AU - M'!$B:$B,"&lt;="&amp;EOMONTH('AU - Q'!$B243,0))</f>
        <v>7</v>
      </c>
      <c r="S243" s="20">
        <f>AVERAGEIFS('AU - M'!E:E,'AU - M'!$B:$B,"&gt;="&amp;EDATE('AU - Q'!$B243,-2),'AU - M'!$B:$B,"&lt;="&amp;EOMONTH('AU - Q'!$B243,0))</f>
        <v>6.82</v>
      </c>
      <c r="T243" s="46">
        <f t="shared" si="10"/>
        <v>90.926100773962503</v>
      </c>
      <c r="U243">
        <v>419016</v>
      </c>
    </row>
    <row r="244" spans="1:21" x14ac:dyDescent="0.25">
      <c r="B244" s="1">
        <v>39600</v>
      </c>
      <c r="C244" s="21">
        <f>'CDM - Q'!C245</f>
        <v>459602</v>
      </c>
      <c r="D244" s="21">
        <f>'CDM - Q'!D245</f>
        <v>450655</v>
      </c>
      <c r="E244" s="63">
        <f>'CDM - Q'!I245/'CDM - Q'!J245*100</f>
        <v>74.851190476190482</v>
      </c>
      <c r="F244" s="21">
        <f>'CDM - Q'!F245</f>
        <v>189.20606601248883</v>
      </c>
      <c r="G244" s="21">
        <v>91.362274098568705</v>
      </c>
      <c r="H244" s="21">
        <f>'CDM - Q'!H245</f>
        <v>90.410799999999995</v>
      </c>
      <c r="I244" s="66">
        <f>'AU Edits'!G136</f>
        <v>91.976884230029796</v>
      </c>
      <c r="J244" s="20">
        <f t="shared" si="11"/>
        <v>4.6225822821963192</v>
      </c>
      <c r="K244" s="20">
        <f t="shared" si="12"/>
        <v>3.6738194262391222</v>
      </c>
      <c r="L244" s="20">
        <f>AVERAGEIFS('AU - M'!C:C,'AU - M'!B:B,"&gt;="&amp;EDATE('AU - Q'!B244,-2),'CDM - M'!B:B,"&lt;="&amp;EOMONTH('AU - Q'!B244,0))</f>
        <v>4.2564872500000002</v>
      </c>
      <c r="M244">
        <v>0</v>
      </c>
      <c r="N244" s="21">
        <f>'CDM - Q'!K245</f>
        <v>69.599999999999994</v>
      </c>
      <c r="O244" s="20">
        <v>8</v>
      </c>
      <c r="P244" s="20">
        <v>4</v>
      </c>
      <c r="Q244" s="20">
        <f t="shared" si="9"/>
        <v>6</v>
      </c>
      <c r="R244" s="20">
        <f>AVERAGEIFS('AU - M'!D:D,'AU - M'!$B:$B,"&gt;="&amp;EDATE('AU - Q'!$B244,-2),'AU - M'!$B:$B,"&lt;="&amp;EOMONTH('AU - Q'!$B244,0))</f>
        <v>7.25</v>
      </c>
      <c r="S244" s="20">
        <f>AVERAGEIFS('AU - M'!E:E,'AU - M'!$B:$B,"&gt;="&amp;EDATE('AU - Q'!$B244,-2),'AU - M'!$B:$B,"&lt;="&amp;EOMONTH('AU - Q'!$B244,0))</f>
        <v>6.793333333333333</v>
      </c>
      <c r="T244" s="46">
        <f t="shared" si="10"/>
        <v>91.976884230029796</v>
      </c>
      <c r="U244">
        <v>427977</v>
      </c>
    </row>
    <row r="245" spans="1:21" x14ac:dyDescent="0.25">
      <c r="B245" s="1">
        <v>39692</v>
      </c>
      <c r="C245" s="21">
        <f>'CDM - Q'!C246</f>
        <v>462855</v>
      </c>
      <c r="D245" s="21">
        <f>'CDM - Q'!D246</f>
        <v>453048</v>
      </c>
      <c r="E245" s="63">
        <f>'CDM - Q'!I246/'CDM - Q'!J246*100</f>
        <v>78.171329322002364</v>
      </c>
      <c r="F245" s="21">
        <f>'CDM - Q'!F246</f>
        <v>191.40648230746359</v>
      </c>
      <c r="G245" s="21">
        <v>92.4383009138582</v>
      </c>
      <c r="H245" s="21">
        <f>'CDM - Q'!H246</f>
        <v>91.534099999999995</v>
      </c>
      <c r="I245" s="66">
        <f>'AU Edits'!G137</f>
        <v>92.766961270559094</v>
      </c>
      <c r="J245" s="20">
        <f t="shared" si="11"/>
        <v>3.4359808864729224</v>
      </c>
      <c r="K245" s="20">
        <f t="shared" si="12"/>
        <v>3.9455949644893185</v>
      </c>
      <c r="L245" s="20">
        <f>AVERAGEIFS('AU - M'!C:C,'AU - M'!B:B,"&gt;="&amp;EDATE('AU - Q'!B245,-2),'CDM - M'!B:B,"&lt;="&amp;EOMONTH('AU - Q'!B245,0))</f>
        <v>4.2112311499999997</v>
      </c>
      <c r="M245">
        <v>0</v>
      </c>
      <c r="N245" s="21">
        <f>'CDM - Q'!K246</f>
        <v>70.2</v>
      </c>
      <c r="O245" s="20">
        <v>5.8</v>
      </c>
      <c r="P245" s="20">
        <v>4</v>
      </c>
      <c r="Q245" s="20">
        <f t="shared" si="9"/>
        <v>4.9000000000000004</v>
      </c>
      <c r="R245" s="20">
        <f>AVERAGEIFS('AU - M'!D:D,'AU - M'!$B:$B,"&gt;="&amp;EDATE('AU - Q'!$B245,-2),'AU - M'!$B:$B,"&lt;="&amp;EOMONTH('AU - Q'!$B245,0))</f>
        <v>7.166666666666667</v>
      </c>
      <c r="S245" s="20">
        <f>AVERAGEIFS('AU - M'!E:E,'AU - M'!$B:$B,"&gt;="&amp;EDATE('AU - Q'!$B245,-2),'AU - M'!$B:$B,"&lt;="&amp;EOMONTH('AU - Q'!$B245,0))</f>
        <v>6.2233333333333336</v>
      </c>
      <c r="T245" s="46">
        <f t="shared" si="10"/>
        <v>92.766961270559094</v>
      </c>
      <c r="U245">
        <v>439240</v>
      </c>
    </row>
    <row r="246" spans="1:21" x14ac:dyDescent="0.25">
      <c r="B246" s="1">
        <v>39783</v>
      </c>
      <c r="C246" s="21">
        <f>'CDM - Q'!C247</f>
        <v>460883</v>
      </c>
      <c r="D246" s="21">
        <f>'CDM - Q'!D247</f>
        <v>450777</v>
      </c>
      <c r="E246" s="63">
        <f>'CDM - Q'!I247/'CDM - Q'!J247*100</f>
        <v>87.536622326991079</v>
      </c>
      <c r="F246" s="21">
        <f>'CDM - Q'!F247</f>
        <v>190.78203984537612</v>
      </c>
      <c r="G246" s="21">
        <v>92.399027442810805</v>
      </c>
      <c r="H246" s="21">
        <f>'CDM - Q'!H247</f>
        <v>92.1751</v>
      </c>
      <c r="I246" s="66">
        <f>'AU Edits'!G138</f>
        <v>93.208387490590894</v>
      </c>
      <c r="J246" s="20">
        <f t="shared" si="11"/>
        <v>1.90337686601314</v>
      </c>
      <c r="K246" s="20">
        <f t="shared" si="12"/>
        <v>3.4971750228458776</v>
      </c>
      <c r="L246" s="20">
        <f>AVERAGEIFS('AU - M'!C:C,'AU - M'!B:B,"&gt;="&amp;EDATE('AU - Q'!B246,-2),'CDM - M'!B:B,"&lt;="&amp;EOMONTH('AU - Q'!B246,0))</f>
        <v>4.5577690500000001</v>
      </c>
      <c r="M246">
        <v>0</v>
      </c>
      <c r="N246" s="21">
        <f>'CDM - Q'!K247</f>
        <v>70.400000000000006</v>
      </c>
      <c r="O246" s="20">
        <v>4.5</v>
      </c>
      <c r="P246" s="20">
        <v>4.05</v>
      </c>
      <c r="Q246" s="20">
        <f t="shared" si="9"/>
        <v>4.2750000000000004</v>
      </c>
      <c r="R246" s="20">
        <f>AVERAGEIFS('AU - M'!D:D,'AU - M'!$B:$B,"&gt;="&amp;EDATE('AU - Q'!$B246,-2),'AU - M'!$B:$B,"&lt;="&amp;EOMONTH('AU - Q'!$B246,0))</f>
        <v>5.166666666666667</v>
      </c>
      <c r="S246" s="20">
        <f>AVERAGEIFS('AU - M'!E:E,'AU - M'!$B:$B,"&gt;="&amp;EDATE('AU - Q'!$B246,-2),'AU - M'!$B:$B,"&lt;="&amp;EOMONTH('AU - Q'!$B246,0))</f>
        <v>3.42</v>
      </c>
      <c r="T246" s="46">
        <f t="shared" si="10"/>
        <v>93.208387490590894</v>
      </c>
      <c r="U246">
        <v>434656</v>
      </c>
    </row>
    <row r="247" spans="1:21" x14ac:dyDescent="0.25">
      <c r="A247">
        <v>2009</v>
      </c>
      <c r="B247" s="1">
        <v>39873</v>
      </c>
      <c r="C247" s="21">
        <f>'CDM - Q'!C248</f>
        <v>465520</v>
      </c>
      <c r="D247" s="21">
        <f>'CDM - Q'!D248</f>
        <v>455888</v>
      </c>
      <c r="E247" s="63">
        <f>'CDM - Q'!I248/'CDM - Q'!J248*100</f>
        <v>85.289317052218195</v>
      </c>
      <c r="F247" s="21">
        <f>'CDM - Q'!F248</f>
        <v>190.99018733273863</v>
      </c>
      <c r="G247" s="21">
        <v>92.741053485123501</v>
      </c>
      <c r="H247" s="21">
        <f>'CDM - Q'!H248</f>
        <v>93.016099999999994</v>
      </c>
      <c r="I247" s="66">
        <f>'AU Edits'!G139</f>
        <v>93.356567117243998</v>
      </c>
      <c r="J247" s="20">
        <f t="shared" si="11"/>
        <v>0.63590683474945564</v>
      </c>
      <c r="K247" s="20">
        <f t="shared" si="12"/>
        <v>2.6494617173579593</v>
      </c>
      <c r="L247" s="20">
        <f>AVERAGEIFS('AU - M'!C:C,'AU - M'!B:B,"&gt;="&amp;EDATE('AU - Q'!B247,-2),'CDM - M'!B:B,"&lt;="&amp;EOMONTH('AU - Q'!B247,0))</f>
        <v>5.3588168749999996</v>
      </c>
      <c r="M247">
        <v>0</v>
      </c>
      <c r="N247" s="21">
        <f>'CDM - Q'!K248</f>
        <v>68.900000000000006</v>
      </c>
      <c r="O247" s="20">
        <v>3.8</v>
      </c>
      <c r="P247" s="20">
        <v>3</v>
      </c>
      <c r="Q247" s="20">
        <f t="shared" si="9"/>
        <v>3.4</v>
      </c>
      <c r="R247" s="20">
        <f>AVERAGEIFS('AU - M'!D:D,'AU - M'!$B:$B,"&gt;="&amp;EDATE('AU - Q'!$B247,-2),'AU - M'!$B:$B,"&lt;="&amp;EOMONTH('AU - Q'!$B247,0))</f>
        <v>3.5833333333333335</v>
      </c>
      <c r="S247" s="20">
        <f>AVERAGEIFS('AU - M'!E:E,'AU - M'!$B:$B,"&gt;="&amp;EDATE('AU - Q'!$B247,-2),'AU - M'!$B:$B,"&lt;="&amp;EOMONTH('AU - Q'!$B247,0))</f>
        <v>2.56</v>
      </c>
      <c r="T247" s="46">
        <f t="shared" si="10"/>
        <v>93.356567117243998</v>
      </c>
      <c r="U247">
        <v>434764</v>
      </c>
    </row>
    <row r="248" spans="1:21" x14ac:dyDescent="0.25">
      <c r="B248" s="1">
        <v>39965</v>
      </c>
      <c r="C248" s="21">
        <f>'CDM - Q'!C249</f>
        <v>468393</v>
      </c>
      <c r="D248" s="21">
        <f>'CDM - Q'!D249</f>
        <v>459308</v>
      </c>
      <c r="E248" s="63">
        <f>'CDM - Q'!I249/'CDM - Q'!J249*100</f>
        <v>77.353922899167372</v>
      </c>
      <c r="F248" s="21">
        <f>'CDM - Q'!F249</f>
        <v>191.9417187035385</v>
      </c>
      <c r="G248" s="21">
        <v>93.086227214556203</v>
      </c>
      <c r="H248" s="21">
        <f>'CDM - Q'!H249</f>
        <v>93.632300000000001</v>
      </c>
      <c r="I248" s="66">
        <f>'AU Edits'!G140</f>
        <v>93.886105303876505</v>
      </c>
      <c r="J248" s="20">
        <f t="shared" si="11"/>
        <v>2.2688845701340554</v>
      </c>
      <c r="K248" s="20">
        <f t="shared" si="12"/>
        <v>2.0610372893423934</v>
      </c>
      <c r="L248" s="20">
        <f>AVERAGEIFS('AU - M'!C:C,'AU - M'!B:B,"&gt;="&amp;EDATE('AU - Q'!B248,-2),'CDM - M'!B:B,"&lt;="&amp;EOMONTH('AU - Q'!B248,0))</f>
        <v>5.7149369750000005</v>
      </c>
      <c r="M248">
        <v>0</v>
      </c>
      <c r="N248" s="21">
        <f>'CDM - Q'!K249</f>
        <v>68.3</v>
      </c>
      <c r="O248" s="20">
        <v>4.3</v>
      </c>
      <c r="P248" s="20">
        <v>2.5</v>
      </c>
      <c r="Q248" s="20">
        <f t="shared" si="9"/>
        <v>3.4</v>
      </c>
      <c r="R248" s="20">
        <f>AVERAGEIFS('AU - M'!D:D,'AU - M'!$B:$B,"&gt;="&amp;EDATE('AU - Q'!$B248,-2),'AU - M'!$B:$B,"&lt;="&amp;EOMONTH('AU - Q'!$B248,0))</f>
        <v>3</v>
      </c>
      <c r="S248" s="20">
        <f>AVERAGEIFS('AU - M'!E:E,'AU - M'!$B:$B,"&gt;="&amp;EDATE('AU - Q'!$B248,-2),'AU - M'!$B:$B,"&lt;="&amp;EOMONTH('AU - Q'!$B248,0))</f>
        <v>2.9633333333333334</v>
      </c>
      <c r="T248" s="46">
        <f t="shared" si="10"/>
        <v>93.886105303876505</v>
      </c>
      <c r="U248">
        <v>424668</v>
      </c>
    </row>
    <row r="249" spans="1:21" x14ac:dyDescent="0.25">
      <c r="B249" s="1">
        <v>40057</v>
      </c>
      <c r="C249" s="21">
        <f>'CDM - Q'!C250</f>
        <v>470050</v>
      </c>
      <c r="D249" s="21">
        <f>'CDM - Q'!D250</f>
        <v>460231</v>
      </c>
      <c r="E249" s="63">
        <f>'CDM - Q'!I250/'CDM - Q'!J250*100</f>
        <v>75.250523263292052</v>
      </c>
      <c r="F249" s="21">
        <f>'CDM - Q'!F250</f>
        <v>193.75557537912576</v>
      </c>
      <c r="G249" s="21">
        <v>93.651004582639999</v>
      </c>
      <c r="H249" s="21">
        <f>'CDM - Q'!H250</f>
        <v>94.334100000000007</v>
      </c>
      <c r="I249" s="66">
        <f>'AU Edits'!G141</f>
        <v>94.540182648429195</v>
      </c>
      <c r="J249" s="20">
        <f t="shared" si="11"/>
        <v>2.7866843232475347</v>
      </c>
      <c r="K249" s="20">
        <f t="shared" si="12"/>
        <v>1.8987131485360464</v>
      </c>
      <c r="L249" s="20">
        <f>AVERAGEIFS('AU - M'!C:C,'AU - M'!B:B,"&gt;="&amp;EDATE('AU - Q'!B249,-2),'CDM - M'!B:B,"&lt;="&amp;EOMONTH('AU - Q'!B249,0))</f>
        <v>5.668263725000001</v>
      </c>
      <c r="M249">
        <v>0</v>
      </c>
      <c r="N249" s="21">
        <f>'CDM - Q'!K250</f>
        <v>70.099999999999994</v>
      </c>
      <c r="O249" s="20">
        <v>5</v>
      </c>
      <c r="P249" s="20">
        <v>2.5</v>
      </c>
      <c r="Q249" s="20">
        <f t="shared" si="9"/>
        <v>3.75</v>
      </c>
      <c r="R249" s="20">
        <f>AVERAGEIFS('AU - M'!D:D,'AU - M'!$B:$B,"&gt;="&amp;EDATE('AU - Q'!$B249,-2),'AU - M'!$B:$B,"&lt;="&amp;EOMONTH('AU - Q'!$B249,0))</f>
        <v>3</v>
      </c>
      <c r="S249" s="20">
        <f>AVERAGEIFS('AU - M'!E:E,'AU - M'!$B:$B,"&gt;="&amp;EDATE('AU - Q'!$B249,-2),'AU - M'!$B:$B,"&lt;="&amp;EOMONTH('AU - Q'!$B249,0))</f>
        <v>3.5199999999999996</v>
      </c>
      <c r="T249" s="46">
        <f t="shared" si="10"/>
        <v>94.540182648429195</v>
      </c>
      <c r="U249">
        <v>426846</v>
      </c>
    </row>
    <row r="250" spans="1:21" x14ac:dyDescent="0.25">
      <c r="B250" s="1">
        <v>40148</v>
      </c>
      <c r="C250" s="21">
        <f>'CDM - Q'!C251</f>
        <v>473826</v>
      </c>
      <c r="D250" s="21">
        <f>'CDM - Q'!D251</f>
        <v>464060</v>
      </c>
      <c r="E250" s="63">
        <f>'CDM - Q'!I251/'CDM - Q'!J251*100</f>
        <v>71.474168244522588</v>
      </c>
      <c r="F250" s="21">
        <f>'CDM - Q'!F251</f>
        <v>194.79631281593814</v>
      </c>
      <c r="G250" s="21">
        <v>94.367738839739303</v>
      </c>
      <c r="H250" s="21">
        <f>'CDM - Q'!H251</f>
        <v>95.088099999999997</v>
      </c>
      <c r="I250" s="66">
        <f>'AU Edits'!G142</f>
        <v>95.205712864781304</v>
      </c>
      <c r="J250" s="20">
        <f t="shared" si="11"/>
        <v>2.8158617752074733</v>
      </c>
      <c r="K250" s="20">
        <f t="shared" si="12"/>
        <v>2.1268343758346298</v>
      </c>
      <c r="L250" s="20">
        <f>AVERAGEIFS('AU - M'!C:C,'AU - M'!B:B,"&gt;="&amp;EDATE('AU - Q'!B250,-2),'CDM - M'!B:B,"&lt;="&amp;EOMONTH('AU - Q'!B250,0))</f>
        <v>5.4848703000000008</v>
      </c>
      <c r="M250">
        <v>0</v>
      </c>
      <c r="N250" s="21">
        <f>'CDM - Q'!K251</f>
        <v>70</v>
      </c>
      <c r="O250" s="20">
        <v>5.2</v>
      </c>
      <c r="P250" s="20">
        <v>2.6</v>
      </c>
      <c r="Q250" s="20">
        <f t="shared" si="9"/>
        <v>3.9000000000000004</v>
      </c>
      <c r="R250" s="20">
        <f>AVERAGEIFS('AU - M'!D:D,'AU - M'!$B:$B,"&gt;="&amp;EDATE('AU - Q'!$B250,-2),'AU - M'!$B:$B,"&lt;="&amp;EOMONTH('AU - Q'!$B250,0))</f>
        <v>3.5</v>
      </c>
      <c r="S250" s="20">
        <f>AVERAGEIFS('AU - M'!E:E,'AU - M'!$B:$B,"&gt;="&amp;EDATE('AU - Q'!$B250,-2),'AU - M'!$B:$B,"&lt;="&amp;EOMONTH('AU - Q'!$B250,0))</f>
        <v>4.080000000000001</v>
      </c>
      <c r="T250" s="46">
        <f t="shared" si="10"/>
        <v>95.205712864781304</v>
      </c>
      <c r="U250">
        <v>429982</v>
      </c>
    </row>
    <row r="251" spans="1:21" x14ac:dyDescent="0.25">
      <c r="A251">
        <v>2010</v>
      </c>
      <c r="B251" s="1">
        <v>40238</v>
      </c>
      <c r="C251" s="21">
        <f>'CDM - Q'!C252</f>
        <v>475934</v>
      </c>
      <c r="D251" s="21">
        <f>'CDM - Q'!D252</f>
        <v>466731</v>
      </c>
      <c r="E251" s="63">
        <f>'CDM - Q'!I252/'CDM - Q'!J252*100</f>
        <v>71.214064504019774</v>
      </c>
      <c r="F251" s="21">
        <f>'CDM - Q'!F252</f>
        <v>196.61016949152543</v>
      </c>
      <c r="G251" s="21">
        <v>95.312458729206796</v>
      </c>
      <c r="H251" s="21">
        <f>'CDM - Q'!H252</f>
        <v>95.868600000000001</v>
      </c>
      <c r="I251" s="66">
        <f>'AU Edits'!G143</f>
        <v>95.865969073913604</v>
      </c>
      <c r="J251" s="20">
        <f t="shared" si="11"/>
        <v>2.7740192863007884</v>
      </c>
      <c r="K251" s="20">
        <f t="shared" si="12"/>
        <v>2.6613624887224629</v>
      </c>
      <c r="L251" s="20">
        <f>AVERAGEIFS('AU - M'!C:C,'AU - M'!B:B,"&gt;="&amp;EDATE('AU - Q'!B251,-2),'CDM - M'!B:B,"&lt;="&amp;EOMONTH('AU - Q'!B251,0))</f>
        <v>5.3714453500000001</v>
      </c>
      <c r="M251">
        <v>0</v>
      </c>
      <c r="N251" s="21">
        <f>'CDM - Q'!K252</f>
        <v>70.2</v>
      </c>
      <c r="O251" s="20">
        <v>4.5</v>
      </c>
      <c r="P251" s="20">
        <v>2.95</v>
      </c>
      <c r="Q251" s="20">
        <f t="shared" si="9"/>
        <v>3.7250000000000001</v>
      </c>
      <c r="R251" s="20">
        <f>AVERAGEIFS('AU - M'!D:D,'AU - M'!$B:$B,"&gt;="&amp;EDATE('AU - Q'!$B251,-2),'AU - M'!$B:$B,"&lt;="&amp;EOMONTH('AU - Q'!$B251,0))</f>
        <v>3.8333333333333335</v>
      </c>
      <c r="S251" s="20">
        <f>AVERAGEIFS('AU - M'!E:E,'AU - M'!$B:$B,"&gt;="&amp;EDATE('AU - Q'!$B251,-2),'AU - M'!$B:$B,"&lt;="&amp;EOMONTH('AU - Q'!$B251,0))</f>
        <v>4.1833333333333327</v>
      </c>
      <c r="T251" s="46">
        <f t="shared" si="10"/>
        <v>95.865969073913604</v>
      </c>
      <c r="U251">
        <v>437700</v>
      </c>
    </row>
    <row r="252" spans="1:21" x14ac:dyDescent="0.25">
      <c r="B252" s="1">
        <v>40330</v>
      </c>
      <c r="C252" s="21">
        <f>'CDM - Q'!C253</f>
        <v>478897</v>
      </c>
      <c r="D252" s="21">
        <f>'CDM - Q'!D253</f>
        <v>469337</v>
      </c>
      <c r="E252" s="63">
        <f>'CDM - Q'!I253/'CDM - Q'!J253*100</f>
        <v>72.185370650984964</v>
      </c>
      <c r="F252" s="21">
        <f>'CDM - Q'!F253</f>
        <v>197.79958370502524</v>
      </c>
      <c r="G252" s="21">
        <v>95.983935270140506</v>
      </c>
      <c r="H252" s="21">
        <f>'CDM - Q'!H253</f>
        <v>96.243799999999993</v>
      </c>
      <c r="I252" s="66">
        <f>'AU Edits'!G144</f>
        <v>96.503684231333395</v>
      </c>
      <c r="J252" s="20">
        <f t="shared" si="11"/>
        <v>2.6608614655660112</v>
      </c>
      <c r="K252" s="20">
        <f t="shared" si="12"/>
        <v>2.7593567125804519</v>
      </c>
      <c r="L252" s="20">
        <f>AVERAGEIFS('AU - M'!C:C,'AU - M'!B:B,"&gt;="&amp;EDATE('AU - Q'!B252,-2),'CDM - M'!B:B,"&lt;="&amp;EOMONTH('AU - Q'!B252,0))</f>
        <v>5.2901968249999998</v>
      </c>
      <c r="M252">
        <v>0</v>
      </c>
      <c r="N252" s="21">
        <f>'CDM - Q'!K253</f>
        <v>72.099999999999994</v>
      </c>
      <c r="O252" s="20">
        <v>4.7</v>
      </c>
      <c r="P252" s="20">
        <v>3</v>
      </c>
      <c r="Q252" s="20">
        <f t="shared" si="9"/>
        <v>3.85</v>
      </c>
      <c r="R252" s="20">
        <f>AVERAGEIFS('AU - M'!D:D,'AU - M'!$B:$B,"&gt;="&amp;EDATE('AU - Q'!$B252,-2),'AU - M'!$B:$B,"&lt;="&amp;EOMONTH('AU - Q'!$B252,0))</f>
        <v>4.416666666666667</v>
      </c>
      <c r="S252" s="20">
        <f>AVERAGEIFS('AU - M'!E:E,'AU - M'!$B:$B,"&gt;="&amp;EDATE('AU - Q'!$B252,-2),'AU - M'!$B:$B,"&lt;="&amp;EOMONTH('AU - Q'!$B252,0))</f>
        <v>4.45</v>
      </c>
      <c r="T252" s="46">
        <f t="shared" si="10"/>
        <v>96.503684231333395</v>
      </c>
      <c r="U252">
        <v>455321</v>
      </c>
    </row>
    <row r="253" spans="1:21" x14ac:dyDescent="0.25">
      <c r="B253" s="1">
        <v>40422</v>
      </c>
      <c r="C253" s="21">
        <f>'CDM - Q'!C254</f>
        <v>482263</v>
      </c>
      <c r="D253" s="21">
        <f>'CDM - Q'!D254</f>
        <v>472456</v>
      </c>
      <c r="E253" s="63">
        <f>'CDM - Q'!I254/'CDM - Q'!J254*100</f>
        <v>72.422221090686904</v>
      </c>
      <c r="F253" s="21">
        <f>'CDM - Q'!F254</f>
        <v>199.22688076122509</v>
      </c>
      <c r="G253" s="21">
        <v>96.591515963100704</v>
      </c>
      <c r="H253" s="21">
        <f>'CDM - Q'!H254</f>
        <v>96.793099999999995</v>
      </c>
      <c r="I253" s="66">
        <f>'AU Edits'!G145</f>
        <v>97.322562887411394</v>
      </c>
      <c r="J253" s="20">
        <f t="shared" si="11"/>
        <v>3.3941860877146901</v>
      </c>
      <c r="K253" s="20">
        <f t="shared" si="12"/>
        <v>2.9112321536972408</v>
      </c>
      <c r="L253" s="20">
        <f>AVERAGEIFS('AU - M'!C:C,'AU - M'!B:B,"&gt;="&amp;EDATE('AU - Q'!B253,-2),'CDM - M'!B:B,"&lt;="&amp;EOMONTH('AU - Q'!B253,0))</f>
        <v>5.1648253749999995</v>
      </c>
      <c r="M253">
        <v>0</v>
      </c>
      <c r="N253" s="21">
        <f>'CDM - Q'!K254</f>
        <v>73.900000000000006</v>
      </c>
      <c r="O253" s="20">
        <v>4.4000000000000004</v>
      </c>
      <c r="P253" s="20">
        <v>3</v>
      </c>
      <c r="Q253" s="20">
        <f t="shared" si="9"/>
        <v>3.7</v>
      </c>
      <c r="R253" s="20">
        <f>AVERAGEIFS('AU - M'!D:D,'AU - M'!$B:$B,"&gt;="&amp;EDATE('AU - Q'!$B253,-2),'AU - M'!$B:$B,"&lt;="&amp;EOMONTH('AU - Q'!$B253,0))</f>
        <v>4.5</v>
      </c>
      <c r="S253" s="20">
        <f>AVERAGEIFS('AU - M'!E:E,'AU - M'!$B:$B,"&gt;="&amp;EDATE('AU - Q'!$B253,-2),'AU - M'!$B:$B,"&lt;="&amp;EOMONTH('AU - Q'!$B253,0))</f>
        <v>4.38</v>
      </c>
      <c r="T253" s="46">
        <f t="shared" si="10"/>
        <v>97.322562887411394</v>
      </c>
      <c r="U253">
        <v>457090</v>
      </c>
    </row>
    <row r="254" spans="1:21" x14ac:dyDescent="0.25">
      <c r="B254" s="1">
        <v>40513</v>
      </c>
      <c r="C254" s="21">
        <f>'CDM - Q'!C255</f>
        <v>486298</v>
      </c>
      <c r="D254" s="21">
        <f>'CDM - Q'!D255</f>
        <v>476091</v>
      </c>
      <c r="E254" s="63">
        <f>'CDM - Q'!I255/'CDM - Q'!J255*100</f>
        <v>69.298968872161495</v>
      </c>
      <c r="F254" s="21">
        <f>'CDM - Q'!F255</f>
        <v>200</v>
      </c>
      <c r="G254" s="21">
        <v>96.884424498825595</v>
      </c>
      <c r="H254" s="21">
        <f>'CDM - Q'!H255</f>
        <v>97.203500000000005</v>
      </c>
      <c r="I254" s="66">
        <f>'AU Edits'!G146</f>
        <v>97.404727875538697</v>
      </c>
      <c r="J254" s="20">
        <f t="shared" si="11"/>
        <v>0.33770170324167736</v>
      </c>
      <c r="K254" s="20">
        <f t="shared" si="12"/>
        <v>2.2916921357057918</v>
      </c>
      <c r="L254" s="20">
        <f>AVERAGEIFS('AU - M'!C:C,'AU - M'!B:B,"&gt;="&amp;EDATE('AU - Q'!B254,-2),'CDM - M'!B:B,"&lt;="&amp;EOMONTH('AU - Q'!B254,0))</f>
        <v>5.0685532499999999</v>
      </c>
      <c r="M254">
        <v>0</v>
      </c>
      <c r="N254" s="21">
        <f>'CDM - Q'!K255</f>
        <v>74.7</v>
      </c>
      <c r="O254" s="20">
        <v>4.7</v>
      </c>
      <c r="P254" s="20">
        <v>3</v>
      </c>
      <c r="Q254" s="20">
        <f t="shared" si="9"/>
        <v>3.85</v>
      </c>
      <c r="R254" s="20">
        <f>AVERAGEIFS('AU - M'!D:D,'AU - M'!$B:$B,"&gt;="&amp;EDATE('AU - Q'!$B254,-2),'AU - M'!$B:$B,"&lt;="&amp;EOMONTH('AU - Q'!$B254,0))</f>
        <v>4.666666666666667</v>
      </c>
      <c r="S254" s="20">
        <f>AVERAGEIFS('AU - M'!E:E,'AU - M'!$B:$B,"&gt;="&amp;EDATE('AU - Q'!$B254,-2),'AU - M'!$B:$B,"&lt;="&amp;EOMONTH('AU - Q'!$B254,0))</f>
        <v>4.7700000000000005</v>
      </c>
      <c r="T254" s="46">
        <f t="shared" si="10"/>
        <v>97.404727875538697</v>
      </c>
      <c r="U254">
        <v>462003</v>
      </c>
    </row>
    <row r="255" spans="1:21" x14ac:dyDescent="0.25">
      <c r="A255">
        <v>2011</v>
      </c>
      <c r="B255" s="1">
        <v>40603</v>
      </c>
      <c r="C255" s="21">
        <f>'CDM - Q'!C256</f>
        <v>484880</v>
      </c>
      <c r="D255" s="21">
        <f>'CDM - Q'!D256</f>
        <v>475137</v>
      </c>
      <c r="E255" s="63">
        <f>'CDM - Q'!I256/'CDM - Q'!J256*100</f>
        <v>69.658893813836968</v>
      </c>
      <c r="F255" s="21">
        <f>'CDM - Q'!F256</f>
        <v>203.09247695509958</v>
      </c>
      <c r="G255" s="21">
        <v>98.088603220840199</v>
      </c>
      <c r="H255" s="21">
        <f>'CDM - Q'!H256</f>
        <v>98.016599999999997</v>
      </c>
      <c r="I255" s="66">
        <f>'AU Edits'!G147</f>
        <v>98.257317331380094</v>
      </c>
      <c r="J255" s="20">
        <f t="shared" si="11"/>
        <v>3.5012241168860037</v>
      </c>
      <c r="K255" s="20">
        <f t="shared" si="12"/>
        <v>2.4734933433520956</v>
      </c>
      <c r="L255" s="20">
        <f>AVERAGEIFS('AU - M'!C:C,'AU - M'!B:B,"&gt;="&amp;EDATE('AU - Q'!B255,-2),'CDM - M'!B:B,"&lt;="&amp;EOMONTH('AU - Q'!B255,0))</f>
        <v>4.9653409499999999</v>
      </c>
      <c r="M255">
        <v>0</v>
      </c>
      <c r="N255" s="21">
        <f>'CDM - Q'!K256</f>
        <v>75.8</v>
      </c>
      <c r="O255" s="20">
        <v>5.5</v>
      </c>
      <c r="P255" s="20">
        <v>3.2</v>
      </c>
      <c r="Q255" s="20">
        <f t="shared" ref="Q255:Q310" si="13">(P255+O255)/2</f>
        <v>4.3499999999999996</v>
      </c>
      <c r="R255" s="20">
        <f>AVERAGEIFS('AU - M'!D:D,'AU - M'!$B:$B,"&gt;="&amp;EDATE('AU - Q'!$B255,-2),'AU - M'!$B:$B,"&lt;="&amp;EOMONTH('AU - Q'!$B255,0))</f>
        <v>4.75</v>
      </c>
      <c r="S255" s="20">
        <f>AVERAGEIFS('AU - M'!E:E,'AU - M'!$B:$B,"&gt;="&amp;EDATE('AU - Q'!$B255,-2),'AU - M'!$B:$B,"&lt;="&amp;EOMONTH('AU - Q'!$B255,0))</f>
        <v>4.83</v>
      </c>
      <c r="T255" s="20">
        <v>98.016599999999997</v>
      </c>
      <c r="U255">
        <v>466200</v>
      </c>
    </row>
    <row r="256" spans="1:21" x14ac:dyDescent="0.25">
      <c r="B256" s="1">
        <v>40695</v>
      </c>
      <c r="C256" s="21">
        <f>'CDM - Q'!C257</f>
        <v>490735</v>
      </c>
      <c r="D256" s="21">
        <f>'CDM - Q'!D257</f>
        <v>480631</v>
      </c>
      <c r="E256" s="63">
        <f>'CDM - Q'!I257/'CDM - Q'!J257*100</f>
        <v>69.539475521546066</v>
      </c>
      <c r="F256" s="21">
        <f>'CDM - Q'!F257</f>
        <v>204.96580434136189</v>
      </c>
      <c r="G256" s="21">
        <v>98.902495599721505</v>
      </c>
      <c r="H256" s="21">
        <f>'CDM - Q'!H257</f>
        <v>98.808199999999999</v>
      </c>
      <c r="I256" s="66">
        <f>'AU Edits'!G148</f>
        <v>98.923176456321499</v>
      </c>
      <c r="J256" s="20">
        <f t="shared" si="11"/>
        <v>2.7106749625404269</v>
      </c>
      <c r="K256" s="20">
        <f t="shared" si="12"/>
        <v>2.4859467175956995</v>
      </c>
      <c r="L256" s="20">
        <f>AVERAGEIFS('AU - M'!C:C,'AU - M'!B:B,"&gt;="&amp;EDATE('AU - Q'!B256,-2),'CDM - M'!B:B,"&lt;="&amp;EOMONTH('AU - Q'!B256,0))</f>
        <v>4.9955561749999999</v>
      </c>
      <c r="M256">
        <v>0</v>
      </c>
      <c r="N256" s="21">
        <f>'CDM - Q'!K257</f>
        <v>76.400000000000006</v>
      </c>
      <c r="O256" s="20">
        <v>5.3</v>
      </c>
      <c r="P256" s="20">
        <v>3.05</v>
      </c>
      <c r="Q256" s="20">
        <f t="shared" si="13"/>
        <v>4.1749999999999998</v>
      </c>
      <c r="R256" s="20">
        <f>AVERAGEIFS('AU - M'!D:D,'AU - M'!$B:$B,"&gt;="&amp;EDATE('AU - Q'!$B256,-2),'AU - M'!$B:$B,"&lt;="&amp;EOMONTH('AU - Q'!$B256,0))</f>
        <v>4.75</v>
      </c>
      <c r="S256" s="20">
        <f>AVERAGEIFS('AU - M'!E:E,'AU - M'!$B:$B,"&gt;="&amp;EDATE('AU - Q'!$B256,-2),'AU - M'!$B:$B,"&lt;="&amp;EOMONTH('AU - Q'!$B256,0))</f>
        <v>4.7866666666666662</v>
      </c>
      <c r="T256" s="20">
        <v>98.808199999999999</v>
      </c>
      <c r="U256">
        <v>474958</v>
      </c>
    </row>
    <row r="257" spans="1:21" x14ac:dyDescent="0.25">
      <c r="B257" s="1">
        <v>40787</v>
      </c>
      <c r="C257" s="21">
        <f>'CDM - Q'!C258</f>
        <v>497577</v>
      </c>
      <c r="D257" s="21">
        <f>'CDM - Q'!D258</f>
        <v>487478</v>
      </c>
      <c r="E257" s="63">
        <f>'CDM - Q'!I258/'CDM - Q'!J258*100</f>
        <v>69.870832081706212</v>
      </c>
      <c r="F257" s="21">
        <f>'CDM - Q'!F258</f>
        <v>206.18495391019925</v>
      </c>
      <c r="G257" s="21">
        <v>99.507200346257207</v>
      </c>
      <c r="H257" s="21">
        <f>'CDM - Q'!H258</f>
        <v>99.1982</v>
      </c>
      <c r="I257" s="66">
        <f>'AU Edits'!G149</f>
        <v>99.319638433659506</v>
      </c>
      <c r="J257" s="20">
        <f t="shared" si="11"/>
        <v>1.603110581525069</v>
      </c>
      <c r="K257" s="20">
        <f t="shared" si="12"/>
        <v>2.0381778410482942</v>
      </c>
      <c r="L257" s="20">
        <f>AVERAGEIFS('AU - M'!C:C,'AU - M'!B:B,"&gt;="&amp;EDATE('AU - Q'!B257,-2),'CDM - M'!B:B,"&lt;="&amp;EOMONTH('AU - Q'!B257,0))</f>
        <v>5.1930332249999998</v>
      </c>
      <c r="M257">
        <v>0</v>
      </c>
      <c r="N257" s="21">
        <f>'CDM - Q'!K258</f>
        <v>76.8</v>
      </c>
      <c r="O257" s="20">
        <v>4.3</v>
      </c>
      <c r="P257" s="20">
        <v>3.2</v>
      </c>
      <c r="Q257" s="20">
        <f t="shared" si="13"/>
        <v>3.75</v>
      </c>
      <c r="R257" s="20">
        <f>AVERAGEIFS('AU - M'!D:D,'AU - M'!$B:$B,"&gt;="&amp;EDATE('AU - Q'!$B257,-2),'AU - M'!$B:$B,"&lt;="&amp;EOMONTH('AU - Q'!$B257,0))</f>
        <v>4.75</v>
      </c>
      <c r="S257" s="20">
        <f>AVERAGEIFS('AU - M'!E:E,'AU - M'!$B:$B,"&gt;="&amp;EDATE('AU - Q'!$B257,-2),'AU - M'!$B:$B,"&lt;="&amp;EOMONTH('AU - Q'!$B257,0))</f>
        <v>3.91</v>
      </c>
      <c r="T257" s="20">
        <v>99.1982</v>
      </c>
      <c r="U257">
        <v>485641</v>
      </c>
    </row>
    <row r="258" spans="1:21" x14ac:dyDescent="0.25">
      <c r="B258" s="1">
        <v>40878</v>
      </c>
      <c r="C258" s="21">
        <f>'CDM - Q'!C259</f>
        <v>503106</v>
      </c>
      <c r="D258" s="21">
        <f>'CDM - Q'!D259</f>
        <v>493328</v>
      </c>
      <c r="E258" s="63">
        <f>'CDM - Q'!I259/'CDM - Q'!J259*100</f>
        <v>71.440821811238024</v>
      </c>
      <c r="F258" s="21">
        <f>'CDM - Q'!F259</f>
        <v>206.18495391019925</v>
      </c>
      <c r="G258" s="21">
        <v>99.747197046931106</v>
      </c>
      <c r="H258" s="21">
        <f>'CDM - Q'!H259</f>
        <v>99.822400000000002</v>
      </c>
      <c r="I258" s="66">
        <f>'AU Edits'!G150</f>
        <v>99.805810475112807</v>
      </c>
      <c r="J258" s="20">
        <f t="shared" si="11"/>
        <v>1.9580097113545136</v>
      </c>
      <c r="K258" s="20">
        <f t="shared" si="12"/>
        <v>2.4432548430765033</v>
      </c>
      <c r="L258" s="20">
        <f>AVERAGEIFS('AU - M'!C:C,'AU - M'!B:B,"&gt;="&amp;EDATE('AU - Q'!B258,-2),'CDM - M'!B:B,"&lt;="&amp;EOMONTH('AU - Q'!B258,0))</f>
        <v>5.1659031500000001</v>
      </c>
      <c r="M258">
        <v>0</v>
      </c>
      <c r="N258" s="21">
        <f>'CDM - Q'!K259</f>
        <v>76.2</v>
      </c>
      <c r="O258" s="20">
        <v>4.4000000000000004</v>
      </c>
      <c r="P258" s="20">
        <v>3.35</v>
      </c>
      <c r="Q258" s="20">
        <f t="shared" si="13"/>
        <v>3.875</v>
      </c>
      <c r="R258" s="20">
        <f>AVERAGEIFS('AU - M'!D:D,'AU - M'!$B:$B,"&gt;="&amp;EDATE('AU - Q'!$B258,-2),'AU - M'!$B:$B,"&lt;="&amp;EOMONTH('AU - Q'!$B258,0))</f>
        <v>4.5</v>
      </c>
      <c r="S258" s="20">
        <f>AVERAGEIFS('AU - M'!E:E,'AU - M'!$B:$B,"&gt;="&amp;EDATE('AU - Q'!$B258,-2),'AU - M'!$B:$B,"&lt;="&amp;EOMONTH('AU - Q'!$B258,0))</f>
        <v>3.5233333333333334</v>
      </c>
      <c r="T258" s="20">
        <v>99.822400000000002</v>
      </c>
      <c r="U258">
        <v>487502</v>
      </c>
    </row>
    <row r="259" spans="1:21" x14ac:dyDescent="0.25">
      <c r="A259">
        <v>2012</v>
      </c>
      <c r="B259" s="1">
        <v>40969</v>
      </c>
      <c r="C259" s="21">
        <f>'CDM - Q'!C260</f>
        <v>508343</v>
      </c>
      <c r="D259" s="21">
        <f>'CDM - Q'!D260</f>
        <v>498082</v>
      </c>
      <c r="E259" s="63">
        <f>'CDM - Q'!I260/'CDM - Q'!J260*100</f>
        <v>70.45000899503988</v>
      </c>
      <c r="F259" s="21">
        <f>'CDM - Q'!F260</f>
        <v>206.3038953315492</v>
      </c>
      <c r="G259" s="21">
        <v>100.12534085736399</v>
      </c>
      <c r="H259" s="21">
        <f>'CDM - Q'!H260</f>
        <v>100.2256</v>
      </c>
      <c r="I259" s="66">
        <f>'AU Edits'!G151</f>
        <v>100.234745695931</v>
      </c>
      <c r="J259" s="20">
        <f t="shared" si="11"/>
        <v>1.7190791549161588</v>
      </c>
      <c r="K259" s="20">
        <f t="shared" si="12"/>
        <v>1.9977186025840421</v>
      </c>
      <c r="L259" s="20">
        <f>AVERAGEIFS('AU - M'!C:C,'AU - M'!B:B,"&gt;="&amp;EDATE('AU - Q'!B259,-2),'CDM - M'!B:B,"&lt;="&amp;EOMONTH('AU - Q'!B259,0))</f>
        <v>5.1044029999999996</v>
      </c>
      <c r="M259">
        <v>0</v>
      </c>
      <c r="N259" s="21">
        <f>'CDM - Q'!K260</f>
        <v>76.8</v>
      </c>
      <c r="O259" s="20">
        <v>4.5999999999999996</v>
      </c>
      <c r="P259" s="20">
        <v>3</v>
      </c>
      <c r="Q259" s="20">
        <f t="shared" si="13"/>
        <v>3.8</v>
      </c>
      <c r="R259" s="20">
        <f>AVERAGEIFS('AU - M'!D:D,'AU - M'!$B:$B,"&gt;="&amp;EDATE('AU - Q'!$B259,-2),'AU - M'!$B:$B,"&lt;="&amp;EOMONTH('AU - Q'!$B259,0))</f>
        <v>4.25</v>
      </c>
      <c r="S259" s="20">
        <f>AVERAGEIFS('AU - M'!E:E,'AU - M'!$B:$B,"&gt;="&amp;EDATE('AU - Q'!$B259,-2),'AU - M'!$B:$B,"&lt;="&amp;EOMONTH('AU - Q'!$B259,0))</f>
        <v>3.5400000000000005</v>
      </c>
      <c r="T259" s="20">
        <v>100.2256</v>
      </c>
      <c r="U259">
        <v>489224</v>
      </c>
    </row>
    <row r="260" spans="1:21" x14ac:dyDescent="0.25">
      <c r="B260" s="1">
        <v>41061</v>
      </c>
      <c r="C260" s="21">
        <f>'CDM - Q'!C261</f>
        <v>511992</v>
      </c>
      <c r="D260" s="21">
        <f>'CDM - Q'!D261</f>
        <v>502043</v>
      </c>
      <c r="E260" s="63">
        <f>'CDM - Q'!I261/'CDM - Q'!J261*100</f>
        <v>71.797720871340346</v>
      </c>
      <c r="F260" s="21">
        <f>'CDM - Q'!F261</f>
        <v>207.37436812369901</v>
      </c>
      <c r="G260" s="21">
        <v>100.633856914912</v>
      </c>
      <c r="H260" s="21">
        <f>'CDM - Q'!H261</f>
        <v>100.7538</v>
      </c>
      <c r="I260" s="66">
        <f>'AU Edits'!G152</f>
        <v>100.63464637716299</v>
      </c>
      <c r="J260" s="20">
        <f t="shared" si="11"/>
        <v>1.595856520433081</v>
      </c>
      <c r="K260" s="20">
        <f t="shared" si="12"/>
        <v>1.7190139920572056</v>
      </c>
      <c r="L260" s="20">
        <f>AVERAGEIFS('AU - M'!C:C,'AU - M'!B:B,"&gt;="&amp;EDATE('AU - Q'!B260,-2),'CDM - M'!B:B,"&lt;="&amp;EOMONTH('AU - Q'!B260,0))</f>
        <v>5.1349277500000001</v>
      </c>
      <c r="M260">
        <v>0</v>
      </c>
      <c r="N260" s="21">
        <f>'CDM - Q'!K261</f>
        <v>76.7</v>
      </c>
      <c r="O260" s="20">
        <v>4.0999999999999996</v>
      </c>
      <c r="P260" s="20">
        <v>2.4</v>
      </c>
      <c r="Q260" s="20">
        <f t="shared" si="13"/>
        <v>3.25</v>
      </c>
      <c r="R260" s="20">
        <f>AVERAGEIFS('AU - M'!D:D,'AU - M'!$B:$B,"&gt;="&amp;EDATE('AU - Q'!$B260,-2),'AU - M'!$B:$B,"&lt;="&amp;EOMONTH('AU - Q'!$B260,0))</f>
        <v>3.8333333333333335</v>
      </c>
      <c r="S260" s="20">
        <f>AVERAGEIFS('AU - M'!E:E,'AU - M'!$B:$B,"&gt;="&amp;EDATE('AU - Q'!$B260,-2),'AU - M'!$B:$B,"&lt;="&amp;EOMONTH('AU - Q'!$B260,0))</f>
        <v>2.7899999999999996</v>
      </c>
      <c r="T260" s="20">
        <v>100.7538</v>
      </c>
      <c r="U260">
        <v>493041</v>
      </c>
    </row>
    <row r="261" spans="1:21" x14ac:dyDescent="0.25">
      <c r="B261" s="1">
        <v>41153</v>
      </c>
      <c r="C261" s="21">
        <f>'CDM - Q'!C262</f>
        <v>515130</v>
      </c>
      <c r="D261" s="21">
        <f>'CDM - Q'!D262</f>
        <v>505380</v>
      </c>
      <c r="E261" s="63">
        <f>'CDM - Q'!I262/'CDM - Q'!J262*100</f>
        <v>70.189297572334098</v>
      </c>
      <c r="F261" s="21">
        <f>'CDM - Q'!F262</f>
        <v>210.19922688076119</v>
      </c>
      <c r="G261" s="21">
        <v>101.752666110474</v>
      </c>
      <c r="H261" s="21">
        <f>'CDM - Q'!H262</f>
        <v>101.47580000000001</v>
      </c>
      <c r="I261" s="66">
        <f>'AU Edits'!G153</f>
        <v>101.443355885941</v>
      </c>
      <c r="J261" s="20">
        <f t="shared" si="11"/>
        <v>3.2144377225596266</v>
      </c>
      <c r="K261" s="20">
        <f t="shared" si="12"/>
        <v>2.121845777315845</v>
      </c>
      <c r="L261" s="20">
        <f>AVERAGEIFS('AU - M'!C:C,'AU - M'!B:B,"&gt;="&amp;EDATE('AU - Q'!B261,-2),'CDM - M'!B:B,"&lt;="&amp;EOMONTH('AU - Q'!B261,0))</f>
        <v>5.3094807250000002</v>
      </c>
      <c r="M261">
        <v>0</v>
      </c>
      <c r="N261" s="21">
        <f>'CDM - Q'!K262</f>
        <v>76.3</v>
      </c>
      <c r="O261" s="20">
        <v>4.2</v>
      </c>
      <c r="P261" s="20">
        <v>2</v>
      </c>
      <c r="Q261" s="20">
        <f t="shared" si="13"/>
        <v>3.1</v>
      </c>
      <c r="R261" s="20">
        <f>AVERAGEIFS('AU - M'!D:D,'AU - M'!$B:$B,"&gt;="&amp;EDATE('AU - Q'!$B261,-2),'AU - M'!$B:$B,"&lt;="&amp;EOMONTH('AU - Q'!$B261,0))</f>
        <v>3.4166666666666665</v>
      </c>
      <c r="S261" s="20">
        <f>AVERAGEIFS('AU - M'!E:E,'AU - M'!$B:$B,"&gt;="&amp;EDATE('AU - Q'!$B261,-2),'AU - M'!$B:$B,"&lt;="&amp;EOMONTH('AU - Q'!$B261,0))</f>
        <v>2.7433333333333336</v>
      </c>
      <c r="T261" s="20">
        <v>101.47580000000001</v>
      </c>
      <c r="U261">
        <v>491668</v>
      </c>
    </row>
    <row r="262" spans="1:21" x14ac:dyDescent="0.25">
      <c r="B262" s="1">
        <v>41244</v>
      </c>
      <c r="C262" s="21">
        <f>'CDM - Q'!C263</f>
        <v>517406</v>
      </c>
      <c r="D262" s="21">
        <f>'CDM - Q'!D263</f>
        <v>507834</v>
      </c>
      <c r="E262" s="63">
        <f>'CDM - Q'!I263/'CDM - Q'!J263*100</f>
        <v>70.666927639585055</v>
      </c>
      <c r="F262" s="21">
        <f>'CDM - Q'!F263</f>
        <v>210.73446327683615</v>
      </c>
      <c r="G262" s="21">
        <v>102.115161634267</v>
      </c>
      <c r="H262" s="21">
        <f>'CDM - Q'!H263</f>
        <v>101.98560000000001</v>
      </c>
      <c r="I262" s="66">
        <f>'AU Edits'!G154</f>
        <v>101.79084759013701</v>
      </c>
      <c r="J262" s="20">
        <f t="shared" si="11"/>
        <v>1.3701900973651426</v>
      </c>
      <c r="K262" s="20">
        <f t="shared" si="12"/>
        <v>1.9748908738185023</v>
      </c>
      <c r="L262" s="20">
        <f>AVERAGEIFS('AU - M'!C:C,'AU - M'!B:B,"&gt;="&amp;EDATE('AU - Q'!B262,-2),'CDM - M'!B:B,"&lt;="&amp;EOMONTH('AU - Q'!B262,0))</f>
        <v>5.3723175999999997</v>
      </c>
      <c r="M262">
        <v>0</v>
      </c>
      <c r="N262" s="21">
        <f>'CDM - Q'!K263</f>
        <v>76.599999999999994</v>
      </c>
      <c r="O262" s="20">
        <v>3.9</v>
      </c>
      <c r="P262" s="20">
        <v>2.5</v>
      </c>
      <c r="Q262" s="20">
        <f t="shared" si="13"/>
        <v>3.2</v>
      </c>
      <c r="R262" s="20">
        <f>AVERAGEIFS('AU - M'!D:D,'AU - M'!$B:$B,"&gt;="&amp;EDATE('AU - Q'!$B262,-2),'AU - M'!$B:$B,"&lt;="&amp;EOMONTH('AU - Q'!$B262,0))</f>
        <v>3.1666666666666665</v>
      </c>
      <c r="S262" s="20">
        <f>AVERAGEIFS('AU - M'!E:E,'AU - M'!$B:$B,"&gt;="&amp;EDATE('AU - Q'!$B262,-2),'AU - M'!$B:$B,"&lt;="&amp;EOMONTH('AU - Q'!$B262,0))</f>
        <v>2.6466666666666665</v>
      </c>
      <c r="T262" s="20">
        <v>101.98560000000001</v>
      </c>
      <c r="U262">
        <v>491844</v>
      </c>
    </row>
    <row r="263" spans="1:21" x14ac:dyDescent="0.25">
      <c r="A263">
        <v>2013</v>
      </c>
      <c r="B263" s="1">
        <v>41334</v>
      </c>
      <c r="C263" s="21">
        <f>'CDM - Q'!C264</f>
        <v>520081</v>
      </c>
      <c r="D263" s="21">
        <f>'CDM - Q'!D264</f>
        <v>510234</v>
      </c>
      <c r="E263" s="63">
        <f>'CDM - Q'!I264/'CDM - Q'!J264*100</f>
        <v>71.286353567075608</v>
      </c>
      <c r="F263" s="21">
        <f>'CDM - Q'!F264</f>
        <v>211.44811180493605</v>
      </c>
      <c r="G263" s="21">
        <v>102.625895671295</v>
      </c>
      <c r="H263" s="21">
        <f>'CDM - Q'!H264</f>
        <v>102.5412</v>
      </c>
      <c r="I263" s="66">
        <f>'AU Edits'!G155</f>
        <v>102.415415889071</v>
      </c>
      <c r="J263" s="20">
        <f t="shared" si="11"/>
        <v>2.4543200640152918</v>
      </c>
      <c r="K263" s="20">
        <f t="shared" si="12"/>
        <v>2.1587011010932855</v>
      </c>
      <c r="L263" s="20">
        <f>AVERAGEIFS('AU - M'!C:C,'AU - M'!B:B,"&gt;="&amp;EDATE('AU - Q'!B263,-2),'CDM - M'!B:B,"&lt;="&amp;EOMONTH('AU - Q'!B263,0))</f>
        <v>5.5033006000000002</v>
      </c>
      <c r="M263">
        <v>0</v>
      </c>
      <c r="N263" s="21">
        <f>'CDM - Q'!K264</f>
        <v>76.3</v>
      </c>
      <c r="O263" s="20">
        <v>3.8</v>
      </c>
      <c r="P263" s="20">
        <v>2.5</v>
      </c>
      <c r="Q263" s="20">
        <f t="shared" si="13"/>
        <v>3.15</v>
      </c>
      <c r="R263" s="20">
        <f>AVERAGEIFS('AU - M'!D:D,'AU - M'!$B:$B,"&gt;="&amp;EDATE('AU - Q'!$B263,-2),'AU - M'!$B:$B,"&lt;="&amp;EOMONTH('AU - Q'!$B263,0))</f>
        <v>3</v>
      </c>
      <c r="S263" s="20">
        <f>AVERAGEIFS('AU - M'!E:E,'AU - M'!$B:$B,"&gt;="&amp;EDATE('AU - Q'!$B263,-2),'AU - M'!$B:$B,"&lt;="&amp;EOMONTH('AU - Q'!$B263,0))</f>
        <v>2.6133333333333333</v>
      </c>
      <c r="T263" s="20">
        <v>102.5412</v>
      </c>
      <c r="U263">
        <v>496409</v>
      </c>
    </row>
    <row r="264" spans="1:21" x14ac:dyDescent="0.25">
      <c r="B264" s="1">
        <v>41426</v>
      </c>
      <c r="C264" s="21">
        <f>'CDM - Q'!C265</f>
        <v>522048</v>
      </c>
      <c r="D264" s="21">
        <f>'CDM - Q'!D265</f>
        <v>511550</v>
      </c>
      <c r="E264" s="63">
        <f>'CDM - Q'!I265/'CDM - Q'!J265*100</f>
        <v>70.88267830650625</v>
      </c>
      <c r="F264" s="21">
        <f>'CDM - Q'!F265</f>
        <v>212.25096639904842</v>
      </c>
      <c r="G264" s="21">
        <v>103.037545273316</v>
      </c>
      <c r="H264" s="21">
        <f>'CDM - Q'!H265</f>
        <v>103.14149999999999</v>
      </c>
      <c r="I264" s="66">
        <f>'AU Edits'!G156</f>
        <v>102.941862255077</v>
      </c>
      <c r="J264" s="20">
        <f t="shared" si="11"/>
        <v>2.0561215767602725</v>
      </c>
      <c r="K264" s="20">
        <f t="shared" si="12"/>
        <v>2.2737673651750834</v>
      </c>
      <c r="L264" s="20">
        <f>AVERAGEIFS('AU - M'!C:C,'AU - M'!B:B,"&gt;="&amp;EDATE('AU - Q'!B264,-2),'CDM - M'!B:B,"&lt;="&amp;EOMONTH('AU - Q'!B264,0))</f>
        <v>5.632230775</v>
      </c>
      <c r="M264">
        <v>0</v>
      </c>
      <c r="N264" s="21">
        <f>'CDM - Q'!K265</f>
        <v>77.099999999999994</v>
      </c>
      <c r="O264" s="20">
        <v>3.9</v>
      </c>
      <c r="P264" s="20">
        <v>2.75</v>
      </c>
      <c r="Q264" s="20">
        <f t="shared" si="13"/>
        <v>3.3250000000000002</v>
      </c>
      <c r="R264" s="20">
        <f>AVERAGEIFS('AU - M'!D:D,'AU - M'!$B:$B,"&gt;="&amp;EDATE('AU - Q'!$B264,-2),'AU - M'!$B:$B,"&lt;="&amp;EOMONTH('AU - Q'!$B264,0))</f>
        <v>2.8333333333333335</v>
      </c>
      <c r="S264" s="20">
        <f>AVERAGEIFS('AU - M'!E:E,'AU - M'!$B:$B,"&gt;="&amp;EDATE('AU - Q'!$B264,-2),'AU - M'!$B:$B,"&lt;="&amp;EOMONTH('AU - Q'!$B264,0))</f>
        <v>2.41</v>
      </c>
      <c r="T264" s="20">
        <v>103.14149999999999</v>
      </c>
      <c r="U264">
        <v>496536</v>
      </c>
    </row>
    <row r="265" spans="1:21" x14ac:dyDescent="0.25">
      <c r="B265" s="1">
        <v>41518</v>
      </c>
      <c r="C265" s="21">
        <f>'CDM - Q'!C266</f>
        <v>526346</v>
      </c>
      <c r="D265" s="21">
        <f>'CDM - Q'!D266</f>
        <v>516460</v>
      </c>
      <c r="E265" s="63">
        <f>'CDM - Q'!I266/'CDM - Q'!J266*100</f>
        <v>75.542164453631372</v>
      </c>
      <c r="F265" s="21">
        <f>'CDM - Q'!F266</f>
        <v>214.83794231341062</v>
      </c>
      <c r="G265" s="21">
        <v>104.00726689683199</v>
      </c>
      <c r="H265" s="21">
        <f>'CDM - Q'!H266</f>
        <v>103.9015</v>
      </c>
      <c r="I265" s="66">
        <f>'AU Edits'!G157</f>
        <v>103.77155306538199</v>
      </c>
      <c r="J265" s="20">
        <f t="shared" si="11"/>
        <v>3.2239199568747878</v>
      </c>
      <c r="K265" s="20">
        <f t="shared" si="12"/>
        <v>2.2761379237538737</v>
      </c>
      <c r="L265" s="20">
        <f>AVERAGEIFS('AU - M'!C:C,'AU - M'!B:B,"&gt;="&amp;EDATE('AU - Q'!B265,-2),'CDM - M'!B:B,"&lt;="&amp;EOMONTH('AU - Q'!B265,0))</f>
        <v>5.7521877750000003</v>
      </c>
      <c r="M265">
        <v>0</v>
      </c>
      <c r="N265" s="21">
        <f>'CDM - Q'!K266</f>
        <v>77.5</v>
      </c>
      <c r="O265" s="20">
        <v>2.8</v>
      </c>
      <c r="P265" s="20">
        <v>2.5</v>
      </c>
      <c r="Q265" s="20">
        <f t="shared" si="13"/>
        <v>2.65</v>
      </c>
      <c r="R265" s="20">
        <f>AVERAGEIFS('AU - M'!D:D,'AU - M'!$B:$B,"&gt;="&amp;EDATE('AU - Q'!$B265,-2),'AU - M'!$B:$B,"&lt;="&amp;EOMONTH('AU - Q'!$B265,0))</f>
        <v>2.5833333333333335</v>
      </c>
      <c r="S265" s="20">
        <f>AVERAGEIFS('AU - M'!E:E,'AU - M'!$B:$B,"&gt;="&amp;EDATE('AU - Q'!$B265,-2),'AU - M'!$B:$B,"&lt;="&amp;EOMONTH('AU - Q'!$B265,0))</f>
        <v>2.16</v>
      </c>
      <c r="T265" s="20">
        <v>103.9015</v>
      </c>
      <c r="U265">
        <v>497995</v>
      </c>
    </row>
    <row r="266" spans="1:21" x14ac:dyDescent="0.25">
      <c r="B266" s="1">
        <v>41609</v>
      </c>
      <c r="C266" s="21">
        <f>'CDM - Q'!C267</f>
        <v>530450</v>
      </c>
      <c r="D266" s="21">
        <f>'CDM - Q'!D267</f>
        <v>520132</v>
      </c>
      <c r="E266" s="63">
        <f>'CDM - Q'!I267/'CDM - Q'!J267*100</f>
        <v>75.426415094339632</v>
      </c>
      <c r="F266" s="21">
        <f>'CDM - Q'!F267</f>
        <v>216.38418079096041</v>
      </c>
      <c r="G266" s="21">
        <v>104.64715625694799</v>
      </c>
      <c r="H266" s="21">
        <f>'CDM - Q'!H267</f>
        <v>104.70050000000001</v>
      </c>
      <c r="I266" s="66">
        <f>'AU Edits'!G158</f>
        <v>104.573212935673</v>
      </c>
      <c r="J266" s="20">
        <f t="shared" si="11"/>
        <v>3.0900949117950383</v>
      </c>
      <c r="K266" s="20">
        <f t="shared" si="12"/>
        <v>2.7061141273613476</v>
      </c>
      <c r="L266" s="20">
        <f>AVERAGEIFS('AU - M'!C:C,'AU - M'!B:B,"&gt;="&amp;EDATE('AU - Q'!B266,-2),'CDM - M'!B:B,"&lt;="&amp;EOMONTH('AU - Q'!B266,0))</f>
        <v>5.8668828</v>
      </c>
      <c r="M266">
        <v>0</v>
      </c>
      <c r="N266" s="21">
        <f>'CDM - Q'!K267</f>
        <v>77.599999999999994</v>
      </c>
      <c r="O266" s="20">
        <v>3.2</v>
      </c>
      <c r="P266" s="20">
        <v>2.5</v>
      </c>
      <c r="Q266" s="20">
        <f t="shared" si="13"/>
        <v>2.85</v>
      </c>
      <c r="R266" s="20">
        <f>AVERAGEIFS('AU - M'!D:D,'AU - M'!$B:$B,"&gt;="&amp;EDATE('AU - Q'!$B266,-2),'AU - M'!$B:$B,"&lt;="&amp;EOMONTH('AU - Q'!$B266,0))</f>
        <v>2.5</v>
      </c>
      <c r="S266" s="20">
        <f>AVERAGEIFS('AU - M'!E:E,'AU - M'!$B:$B,"&gt;="&amp;EDATE('AU - Q'!$B266,-2),'AU - M'!$B:$B,"&lt;="&amp;EOMONTH('AU - Q'!$B266,0))</f>
        <v>2.186666666666667</v>
      </c>
      <c r="T266" s="20">
        <v>104.70050000000001</v>
      </c>
      <c r="U266">
        <v>502786</v>
      </c>
    </row>
    <row r="267" spans="1:21" x14ac:dyDescent="0.25">
      <c r="A267">
        <v>2014</v>
      </c>
      <c r="B267" s="1">
        <v>41699</v>
      </c>
      <c r="C267" s="21">
        <f>'CDM - Q'!C268</f>
        <v>534586</v>
      </c>
      <c r="D267" s="21">
        <f>'CDM - Q'!D268</f>
        <v>524629</v>
      </c>
      <c r="E267" s="63">
        <f>'CDM - Q'!I268/'CDM - Q'!J268*100</f>
        <v>78.104098704233564</v>
      </c>
      <c r="F267" s="21">
        <f>'CDM - Q'!F268</f>
        <v>217.66280107047277</v>
      </c>
      <c r="G267" s="21">
        <v>105.09559300052</v>
      </c>
      <c r="H267" s="21">
        <f>'CDM - Q'!H268</f>
        <v>105.2654</v>
      </c>
      <c r="I267" s="66">
        <f>'AU Edits'!G159</f>
        <v>105.199725276094</v>
      </c>
      <c r="J267" s="20">
        <f t="shared" si="11"/>
        <v>2.3964543991065845</v>
      </c>
      <c r="K267" s="20">
        <f t="shared" si="12"/>
        <v>2.6916477111341708</v>
      </c>
      <c r="L267" s="20">
        <f>AVERAGEIFS('AU - M'!C:C,'AU - M'!B:B,"&gt;="&amp;EDATE('AU - Q'!B267,-2),'CDM - M'!B:B,"&lt;="&amp;EOMONTH('AU - Q'!B267,0))</f>
        <v>5.8756544249999996</v>
      </c>
      <c r="M267">
        <v>0</v>
      </c>
      <c r="N267" s="21">
        <f>'CDM - Q'!K268</f>
        <v>77</v>
      </c>
      <c r="O267" s="20">
        <v>3.7</v>
      </c>
      <c r="P267" s="20">
        <v>2.8</v>
      </c>
      <c r="Q267" s="20">
        <f t="shared" si="13"/>
        <v>3.25</v>
      </c>
      <c r="R267" s="20">
        <f>AVERAGEIFS('AU - M'!D:D,'AU - M'!$B:$B,"&gt;="&amp;EDATE('AU - Q'!$B267,-2),'AU - M'!$B:$B,"&lt;="&amp;EOMONTH('AU - Q'!$B267,0))</f>
        <v>2.5</v>
      </c>
      <c r="S267" s="20">
        <f>AVERAGEIFS('AU - M'!E:E,'AU - M'!$B:$B,"&gt;="&amp;EDATE('AU - Q'!$B267,-2),'AU - M'!$B:$B,"&lt;="&amp;EOMONTH('AU - Q'!$B267,0))</f>
        <v>2.1033333333333331</v>
      </c>
      <c r="T267" s="20">
        <v>105.2654</v>
      </c>
      <c r="U267">
        <v>503936</v>
      </c>
    </row>
    <row r="268" spans="1:21" x14ac:dyDescent="0.25">
      <c r="B268" s="1">
        <v>41791</v>
      </c>
      <c r="C268" s="21">
        <f>'CDM - Q'!C269</f>
        <v>537250</v>
      </c>
      <c r="D268" s="21">
        <f>'CDM - Q'!D269</f>
        <v>527355</v>
      </c>
      <c r="E268" s="63">
        <f>'CDM - Q'!I269/'CDM - Q'!J269*100</f>
        <v>75.560007446082395</v>
      </c>
      <c r="F268" s="21">
        <f>'CDM - Q'!F269</f>
        <v>218.76300921796013</v>
      </c>
      <c r="G268" s="21">
        <v>105.602747304772</v>
      </c>
      <c r="H268" s="21">
        <f>'CDM - Q'!H269</f>
        <v>105.998</v>
      </c>
      <c r="I268" s="66">
        <f>'AU Edits'!G160</f>
        <v>105.947673227522</v>
      </c>
      <c r="J268" s="20">
        <f t="shared" si="11"/>
        <v>2.8439159872900355</v>
      </c>
      <c r="K268" s="20">
        <f t="shared" si="12"/>
        <v>2.8885963137666115</v>
      </c>
      <c r="L268" s="20">
        <f>AVERAGEIFS('AU - M'!C:C,'AU - M'!B:B,"&gt;="&amp;EDATE('AU - Q'!B268,-2),'CDM - M'!B:B,"&lt;="&amp;EOMONTH('AU - Q'!B268,0))</f>
        <v>5.9885615000000003</v>
      </c>
      <c r="M268">
        <v>0</v>
      </c>
      <c r="N268" s="21">
        <f>'CDM - Q'!K269</f>
        <v>77.599999999999994</v>
      </c>
      <c r="O268" s="20">
        <v>4</v>
      </c>
      <c r="P268" s="20">
        <v>2.8</v>
      </c>
      <c r="Q268" s="20">
        <f t="shared" si="13"/>
        <v>3.4</v>
      </c>
      <c r="R268" s="20">
        <f>AVERAGEIFS('AU - M'!D:D,'AU - M'!$B:$B,"&gt;="&amp;EDATE('AU - Q'!$B268,-2),'AU - M'!$B:$B,"&lt;="&amp;EOMONTH('AU - Q'!$B268,0))</f>
        <v>2.5</v>
      </c>
      <c r="S268" s="20">
        <f>AVERAGEIFS('AU - M'!E:E,'AU - M'!$B:$B,"&gt;="&amp;EDATE('AU - Q'!$B268,-2),'AU - M'!$B:$B,"&lt;="&amp;EOMONTH('AU - Q'!$B268,0))</f>
        <v>2.1999999999999997</v>
      </c>
      <c r="T268" s="20">
        <v>105.998</v>
      </c>
      <c r="U268">
        <v>504933</v>
      </c>
    </row>
    <row r="269" spans="1:21" x14ac:dyDescent="0.25">
      <c r="B269" s="1">
        <v>41883</v>
      </c>
      <c r="C269" s="21">
        <f>'CDM - Q'!C270</f>
        <v>539402</v>
      </c>
      <c r="D269" s="21">
        <f>'CDM - Q'!D270</f>
        <v>529508</v>
      </c>
      <c r="E269" s="63">
        <f>'CDM - Q'!I270/'CDM - Q'!J270*100</f>
        <v>75.228175385991207</v>
      </c>
      <c r="F269" s="21">
        <f>'CDM - Q'!F270</f>
        <v>219.68480523342251</v>
      </c>
      <c r="G269" s="21">
        <v>106.107714127344</v>
      </c>
      <c r="H269" s="21">
        <f>'CDM - Q'!H270</f>
        <v>106.399</v>
      </c>
      <c r="I269" s="66">
        <f>'AU Edits'!G161</f>
        <v>106.400695615556</v>
      </c>
      <c r="J269" s="20">
        <f t="shared" si="11"/>
        <v>1.7103627639321495</v>
      </c>
      <c r="K269" s="20">
        <f t="shared" si="12"/>
        <v>2.5102070155309519</v>
      </c>
      <c r="L269" s="20">
        <f>AVERAGEIFS('AU - M'!C:C,'AU - M'!B:B,"&gt;="&amp;EDATE('AU - Q'!B269,-2),'CDM - M'!B:B,"&lt;="&amp;EOMONTH('AU - Q'!B269,0))</f>
        <v>6.2167012999999995</v>
      </c>
      <c r="M269">
        <v>0</v>
      </c>
      <c r="N269" s="21">
        <f>'CDM - Q'!K270</f>
        <v>77.7</v>
      </c>
      <c r="O269" s="20">
        <v>3.5</v>
      </c>
      <c r="P269" s="20">
        <v>2.9</v>
      </c>
      <c r="Q269" s="20">
        <f t="shared" si="13"/>
        <v>3.2</v>
      </c>
      <c r="R269" s="20">
        <f>AVERAGEIFS('AU - M'!D:D,'AU - M'!$B:$B,"&gt;="&amp;EDATE('AU - Q'!$B269,-2),'AU - M'!$B:$B,"&lt;="&amp;EOMONTH('AU - Q'!$B269,0))</f>
        <v>2.5</v>
      </c>
      <c r="S269" s="20">
        <f>AVERAGEIFS('AU - M'!E:E,'AU - M'!$B:$B,"&gt;="&amp;EDATE('AU - Q'!$B269,-2),'AU - M'!$B:$B,"&lt;="&amp;EOMONTH('AU - Q'!$B269,0))</f>
        <v>2.2066666666666666</v>
      </c>
      <c r="T269" s="20">
        <v>106.399</v>
      </c>
      <c r="U269">
        <v>504759</v>
      </c>
    </row>
    <row r="270" spans="1:21" x14ac:dyDescent="0.25">
      <c r="B270" s="1">
        <v>41974</v>
      </c>
      <c r="C270" s="21">
        <f>'CDM - Q'!C271</f>
        <v>541385</v>
      </c>
      <c r="D270" s="21">
        <f>'CDM - Q'!D271</f>
        <v>531233</v>
      </c>
      <c r="E270" s="63">
        <f>'CDM - Q'!I271/'CDM - Q'!J271*100</f>
        <v>76.651275734023415</v>
      </c>
      <c r="F270" s="21">
        <f>'CDM - Q'!F271</f>
        <v>220.10110020814744</v>
      </c>
      <c r="G270" s="21">
        <v>106.53299833271301</v>
      </c>
      <c r="H270" s="21">
        <f>'CDM - Q'!H271</f>
        <v>107.0159</v>
      </c>
      <c r="I270" s="66">
        <f>'AU Edits'!G162</f>
        <v>107.049384790117</v>
      </c>
      <c r="J270" s="20">
        <f t="shared" si="11"/>
        <v>2.4386651640129209</v>
      </c>
      <c r="K270" s="20">
        <f t="shared" si="12"/>
        <v>2.3473495785854226</v>
      </c>
      <c r="L270" s="20">
        <f>AVERAGEIFS('AU - M'!C:C,'AU - M'!B:B,"&gt;="&amp;EDATE('AU - Q'!B270,-2),'CDM - M'!B:B,"&lt;="&amp;EOMONTH('AU - Q'!B270,0))</f>
        <v>6.2780963500000002</v>
      </c>
      <c r="M270">
        <v>0</v>
      </c>
      <c r="N270" s="21">
        <f>'CDM - Q'!K271</f>
        <v>77.900000000000006</v>
      </c>
      <c r="O270" s="20">
        <v>3.4</v>
      </c>
      <c r="P270" s="20">
        <v>2.5499999999999998</v>
      </c>
      <c r="Q270" s="20">
        <f t="shared" si="13"/>
        <v>2.9749999999999996</v>
      </c>
      <c r="R270" s="20">
        <f>AVERAGEIFS('AU - M'!D:D,'AU - M'!$B:$B,"&gt;="&amp;EDATE('AU - Q'!$B270,-2),'AU - M'!$B:$B,"&lt;="&amp;EOMONTH('AU - Q'!$B270,0))</f>
        <v>2.5</v>
      </c>
      <c r="S270" s="20">
        <f>AVERAGEIFS('AU - M'!E:E,'AU - M'!$B:$B,"&gt;="&amp;EDATE('AU - Q'!$B270,-2),'AU - M'!$B:$B,"&lt;="&amp;EOMONTH('AU - Q'!$B270,0))</f>
        <v>2.1466666666666665</v>
      </c>
      <c r="T270" s="20">
        <v>107.0159</v>
      </c>
      <c r="U270">
        <v>504949</v>
      </c>
    </row>
    <row r="271" spans="1:21" x14ac:dyDescent="0.25">
      <c r="A271">
        <v>2015</v>
      </c>
      <c r="B271" s="1">
        <v>42064</v>
      </c>
      <c r="C271" s="21">
        <f>'CDM - Q'!C272</f>
        <v>546635</v>
      </c>
      <c r="D271" s="21">
        <f>'CDM - Q'!D272</f>
        <v>536215</v>
      </c>
      <c r="E271" s="63">
        <f>'CDM - Q'!I272/'CDM - Q'!J272*100</f>
        <v>77.499759575453965</v>
      </c>
      <c r="F271" s="21">
        <f>'CDM - Q'!F272</f>
        <v>220.51739518287241</v>
      </c>
      <c r="G271" s="21">
        <v>107.016550229971</v>
      </c>
      <c r="H271" s="21">
        <f>'CDM - Q'!H272</f>
        <v>107.67829999999999</v>
      </c>
      <c r="I271" s="66">
        <f>'AU Edits'!G163</f>
        <v>107.793066789726</v>
      </c>
      <c r="J271" s="20">
        <f t="shared" si="11"/>
        <v>2.7788370799778583</v>
      </c>
      <c r="K271" s="20">
        <f t="shared" si="12"/>
        <v>2.442945248803241</v>
      </c>
      <c r="L271" s="20">
        <f>AVERAGEIFS('AU - M'!C:C,'AU - M'!B:B,"&gt;="&amp;EDATE('AU - Q'!B271,-2),'CDM - M'!B:B,"&lt;="&amp;EOMONTH('AU - Q'!B271,0))</f>
        <v>6.180000025</v>
      </c>
      <c r="M271">
        <v>0</v>
      </c>
      <c r="N271" s="21">
        <f>'CDM - Q'!K272</f>
        <v>77.2</v>
      </c>
      <c r="O271" s="20">
        <v>3.2</v>
      </c>
      <c r="P271" s="20">
        <v>2</v>
      </c>
      <c r="Q271" s="20">
        <f t="shared" si="13"/>
        <v>2.6</v>
      </c>
      <c r="R271" s="20">
        <f>AVERAGEIFS('AU - M'!D:D,'AU - M'!$B:$B,"&gt;="&amp;EDATE('AU - Q'!$B271,-2),'AU - M'!$B:$B,"&lt;="&amp;EOMONTH('AU - Q'!$B271,0))</f>
        <v>2.3333333333333335</v>
      </c>
      <c r="S271" s="20">
        <f>AVERAGEIFS('AU - M'!E:E,'AU - M'!$B:$B,"&gt;="&amp;EDATE('AU - Q'!$B271,-2),'AU - M'!$B:$B,"&lt;="&amp;EOMONTH('AU - Q'!$B271,0))</f>
        <v>1.7700000000000002</v>
      </c>
      <c r="T271" s="20">
        <v>107.67829999999999</v>
      </c>
      <c r="U271">
        <v>506159</v>
      </c>
    </row>
    <row r="272" spans="1:21" x14ac:dyDescent="0.25">
      <c r="B272" s="1">
        <v>42156</v>
      </c>
      <c r="C272" s="21">
        <f>'CDM - Q'!C273</f>
        <v>547281</v>
      </c>
      <c r="D272" s="21">
        <f>'CDM - Q'!D273</f>
        <v>537009</v>
      </c>
      <c r="E272" s="63">
        <f>'CDM - Q'!I273/'CDM - Q'!J273*100</f>
        <v>77.888406512941827</v>
      </c>
      <c r="F272" s="21">
        <f>'CDM - Q'!F273</f>
        <v>222.09336901575972</v>
      </c>
      <c r="G272" s="21">
        <v>107.76787854842</v>
      </c>
      <c r="H272" s="21">
        <f>'CDM - Q'!H273</f>
        <v>108.32380000000001</v>
      </c>
      <c r="I272" s="66">
        <f>'AU Edits'!G164</f>
        <v>108.349785730983</v>
      </c>
      <c r="J272" s="20">
        <f t="shared" si="11"/>
        <v>2.0658803310346308</v>
      </c>
      <c r="K272" s="20">
        <f t="shared" si="12"/>
        <v>2.2484363347393899</v>
      </c>
      <c r="L272" s="20">
        <f>AVERAGEIFS('AU - M'!C:C,'AU - M'!B:B,"&gt;="&amp;EDATE('AU - Q'!B272,-2),'CDM - M'!B:B,"&lt;="&amp;EOMONTH('AU - Q'!B272,0))</f>
        <v>6.0811616499999994</v>
      </c>
      <c r="M272">
        <v>0</v>
      </c>
      <c r="N272" s="21">
        <f>'CDM - Q'!K273</f>
        <v>78.2</v>
      </c>
      <c r="O272" s="20">
        <v>3</v>
      </c>
      <c r="P272" s="20">
        <v>2.2000000000000002</v>
      </c>
      <c r="Q272" s="20">
        <f t="shared" si="13"/>
        <v>2.6</v>
      </c>
      <c r="R272" s="20">
        <f>AVERAGEIFS('AU - M'!D:D,'AU - M'!$B:$B,"&gt;="&amp;EDATE('AU - Q'!$B272,-2),'AU - M'!$B:$B,"&lt;="&amp;EOMONTH('AU - Q'!$B272,0))</f>
        <v>2.0833333333333335</v>
      </c>
      <c r="S272" s="20">
        <f>AVERAGEIFS('AU - M'!E:E,'AU - M'!$B:$B,"&gt;="&amp;EDATE('AU - Q'!$B272,-2),'AU - M'!$B:$B,"&lt;="&amp;EOMONTH('AU - Q'!$B272,0))</f>
        <v>1.6633333333333333</v>
      </c>
      <c r="T272" s="20">
        <v>108.32380000000001</v>
      </c>
      <c r="U272">
        <v>502280</v>
      </c>
    </row>
    <row r="273" spans="1:21" x14ac:dyDescent="0.25">
      <c r="B273" s="1">
        <v>42248</v>
      </c>
      <c r="C273" s="21">
        <f>'CDM - Q'!C274</f>
        <v>552613</v>
      </c>
      <c r="D273" s="21">
        <f>'CDM - Q'!D274</f>
        <v>543213</v>
      </c>
      <c r="E273" s="63">
        <f>'CDM - Q'!I274/'CDM - Q'!J274*100</f>
        <v>80.001215045737794</v>
      </c>
      <c r="F273" s="21">
        <f>'CDM - Q'!F274</f>
        <v>222.95569432054711</v>
      </c>
      <c r="G273" s="21">
        <v>108.102019813881</v>
      </c>
      <c r="H273" s="21">
        <f>'CDM - Q'!H274</f>
        <v>108.6465</v>
      </c>
      <c r="I273" s="66">
        <f>'AU Edits'!G165</f>
        <v>108.828974065437</v>
      </c>
      <c r="J273" s="20">
        <f t="shared" si="11"/>
        <v>1.7690421119751498</v>
      </c>
      <c r="K273" s="20">
        <f t="shared" si="12"/>
        <v>2.2631061717501399</v>
      </c>
      <c r="L273" s="20">
        <f>AVERAGEIFS('AU - M'!C:C,'AU - M'!B:B,"&gt;="&amp;EDATE('AU - Q'!B273,-2),'CDM - M'!B:B,"&lt;="&amp;EOMONTH('AU - Q'!B273,0))</f>
        <v>6.1121988749999998</v>
      </c>
      <c r="M273">
        <v>0</v>
      </c>
      <c r="N273" s="21">
        <f>'CDM - Q'!K274</f>
        <v>78.3</v>
      </c>
      <c r="O273" s="20">
        <v>3.2</v>
      </c>
      <c r="P273" s="20">
        <v>2</v>
      </c>
      <c r="Q273" s="20">
        <f t="shared" si="13"/>
        <v>2.6</v>
      </c>
      <c r="R273" s="20">
        <f>AVERAGEIFS('AU - M'!D:D,'AU - M'!$B:$B,"&gt;="&amp;EDATE('AU - Q'!$B273,-2),'AU - M'!$B:$B,"&lt;="&amp;EOMONTH('AU - Q'!$B273,0))</f>
        <v>2</v>
      </c>
      <c r="S273" s="20">
        <f>AVERAGEIFS('AU - M'!E:E,'AU - M'!$B:$B,"&gt;="&amp;EDATE('AU - Q'!$B273,-2),'AU - M'!$B:$B,"&lt;="&amp;EOMONTH('AU - Q'!$B273,0))</f>
        <v>1.55</v>
      </c>
      <c r="T273" s="20">
        <v>108.6465</v>
      </c>
      <c r="U273">
        <v>503123</v>
      </c>
    </row>
    <row r="274" spans="1:21" x14ac:dyDescent="0.25">
      <c r="B274" s="1">
        <v>42339</v>
      </c>
      <c r="C274" s="21">
        <f>'CDM - Q'!C275</f>
        <v>556043</v>
      </c>
      <c r="D274" s="21">
        <f>'CDM - Q'!D275</f>
        <v>547041</v>
      </c>
      <c r="E274" s="63">
        <f>'CDM - Q'!I275/'CDM - Q'!J275*100</f>
        <v>79.909109112595004</v>
      </c>
      <c r="F274" s="21">
        <f>'CDM - Q'!F275</f>
        <v>223.8180196253345</v>
      </c>
      <c r="G274" s="21">
        <v>108.55877155922001</v>
      </c>
      <c r="H274" s="21">
        <f>'CDM - Q'!H275</f>
        <v>109.2735</v>
      </c>
      <c r="I274" s="66">
        <f>'AU Edits'!G166</f>
        <v>109.52066936352701</v>
      </c>
      <c r="J274" s="20">
        <f t="shared" si="11"/>
        <v>2.5423203849155307</v>
      </c>
      <c r="K274" s="20">
        <f t="shared" si="12"/>
        <v>2.2890199769757924</v>
      </c>
      <c r="L274" s="20">
        <f>AVERAGEIFS('AU - M'!C:C,'AU - M'!B:B,"&gt;="&amp;EDATE('AU - Q'!B274,-2),'CDM - M'!B:B,"&lt;="&amp;EOMONTH('AU - Q'!B274,0))</f>
        <v>5.8864898999999999</v>
      </c>
      <c r="M274">
        <v>0</v>
      </c>
      <c r="N274" s="21">
        <f>'CDM - Q'!K275</f>
        <v>78.2</v>
      </c>
      <c r="O274" s="20">
        <v>4</v>
      </c>
      <c r="P274" s="20">
        <v>2.1</v>
      </c>
      <c r="Q274" s="20">
        <f t="shared" si="13"/>
        <v>3.05</v>
      </c>
      <c r="R274" s="20">
        <f>AVERAGEIFS('AU - M'!D:D,'AU - M'!$B:$B,"&gt;="&amp;EDATE('AU - Q'!$B274,-2),'AU - M'!$B:$B,"&lt;="&amp;EOMONTH('AU - Q'!$B274,0))</f>
        <v>2</v>
      </c>
      <c r="S274" s="20">
        <f>AVERAGEIFS('AU - M'!E:E,'AU - M'!$B:$B,"&gt;="&amp;EDATE('AU - Q'!$B274,-2),'AU - M'!$B:$B,"&lt;="&amp;EOMONTH('AU - Q'!$B274,0))</f>
        <v>1.6500000000000001</v>
      </c>
      <c r="T274" s="20">
        <v>109.2735</v>
      </c>
      <c r="U274">
        <v>502475</v>
      </c>
    </row>
    <row r="275" spans="1:21" x14ac:dyDescent="0.25">
      <c r="A275">
        <v>2016</v>
      </c>
      <c r="B275" s="1">
        <v>42430</v>
      </c>
      <c r="C275" s="21">
        <f>'CDM - Q'!C276</f>
        <v>561139</v>
      </c>
      <c r="D275" s="21">
        <f>'CDM - Q'!D276</f>
        <v>552356</v>
      </c>
      <c r="E275" s="63">
        <f>'CDM - Q'!I276/'CDM - Q'!J276*100</f>
        <v>77.79030539772728</v>
      </c>
      <c r="F275" s="21">
        <f>'CDM - Q'!F276</f>
        <v>223.3719892952721</v>
      </c>
      <c r="G275" s="21">
        <v>108.528422874431</v>
      </c>
      <c r="H275" s="21">
        <f>'CDM - Q'!H276</f>
        <v>109.5372</v>
      </c>
      <c r="I275" s="66">
        <f>'AU Edits'!G167</f>
        <v>109.88965916513</v>
      </c>
      <c r="J275" s="20">
        <f t="shared" si="11"/>
        <v>1.3476535662075406</v>
      </c>
      <c r="K275" s="20">
        <f t="shared" si="12"/>
        <v>1.931224098533213</v>
      </c>
      <c r="L275" s="20">
        <f>AVERAGEIFS('AU - M'!C:C,'AU - M'!B:B,"&gt;="&amp;EDATE('AU - Q'!B275,-2),'CDM - M'!B:B,"&lt;="&amp;EOMONTH('AU - Q'!B275,0))</f>
        <v>5.7582667749999992</v>
      </c>
      <c r="M275">
        <v>0</v>
      </c>
      <c r="N275" s="21">
        <f>'CDM - Q'!K276</f>
        <v>78</v>
      </c>
      <c r="O275" s="20">
        <v>3.4</v>
      </c>
      <c r="P275" s="20">
        <v>1.8</v>
      </c>
      <c r="Q275" s="20">
        <f t="shared" si="13"/>
        <v>2.6</v>
      </c>
      <c r="R275" s="20">
        <f>AVERAGEIFS('AU - M'!D:D,'AU - M'!$B:$B,"&gt;="&amp;EDATE('AU - Q'!$B275,-2),'AU - M'!$B:$B,"&lt;="&amp;EOMONTH('AU - Q'!$B275,0))</f>
        <v>2</v>
      </c>
      <c r="S275" s="20">
        <f>AVERAGEIFS('AU - M'!E:E,'AU - M'!$B:$B,"&gt;="&amp;EDATE('AU - Q'!$B275,-2),'AU - M'!$B:$B,"&lt;="&amp;EOMONTH('AU - Q'!$B275,0))</f>
        <v>1.6933333333333334</v>
      </c>
      <c r="T275" s="20">
        <v>109.5372</v>
      </c>
      <c r="U275">
        <v>506922</v>
      </c>
    </row>
    <row r="276" spans="1:21" x14ac:dyDescent="0.25">
      <c r="B276" s="1">
        <v>42522</v>
      </c>
      <c r="C276" s="21">
        <f>'CDM - Q'!C277</f>
        <v>564835</v>
      </c>
      <c r="D276" s="21">
        <f>'CDM - Q'!D277</f>
        <v>555387</v>
      </c>
      <c r="E276" s="63">
        <f>'CDM - Q'!I277/'CDM - Q'!J277*100</f>
        <v>76.640536926827991</v>
      </c>
      <c r="F276" s="21">
        <f>'CDM - Q'!F277</f>
        <v>224.35325602140944</v>
      </c>
      <c r="G276" s="21">
        <v>108.861237400718</v>
      </c>
      <c r="H276" s="21">
        <f>'CDM - Q'!H277</f>
        <v>110.0792</v>
      </c>
      <c r="I276" s="66">
        <f>'AU Edits'!G168</f>
        <v>110.361535080698</v>
      </c>
      <c r="J276" s="20">
        <f t="shared" si="11"/>
        <v>1.7176353777162312</v>
      </c>
      <c r="K276" s="20">
        <f t="shared" si="12"/>
        <v>1.8441628602036131</v>
      </c>
      <c r="L276" s="20">
        <f>AVERAGEIFS('AU - M'!C:C,'AU - M'!B:B,"&gt;="&amp;EDATE('AU - Q'!B276,-2),'CDM - M'!B:B,"&lt;="&amp;EOMONTH('AU - Q'!B276,0))</f>
        <v>5.6885863499999996</v>
      </c>
      <c r="M276">
        <v>0</v>
      </c>
      <c r="N276" s="21">
        <f>'CDM - Q'!K277</f>
        <v>77.7</v>
      </c>
      <c r="O276" s="20">
        <v>3.5</v>
      </c>
      <c r="P276" s="20">
        <v>2</v>
      </c>
      <c r="Q276" s="20">
        <f t="shared" si="13"/>
        <v>2.75</v>
      </c>
      <c r="R276" s="20">
        <f>AVERAGEIFS('AU - M'!D:D,'AU - M'!$B:$B,"&gt;="&amp;EDATE('AU - Q'!$B276,-2),'AU - M'!$B:$B,"&lt;="&amp;EOMONTH('AU - Q'!$B276,0))</f>
        <v>1.8333333333333333</v>
      </c>
      <c r="S276" s="20">
        <f>AVERAGEIFS('AU - M'!E:E,'AU - M'!$B:$B,"&gt;="&amp;EDATE('AU - Q'!$B276,-2),'AU - M'!$B:$B,"&lt;="&amp;EOMONTH('AU - Q'!$B276,0))</f>
        <v>1.5533333333333335</v>
      </c>
      <c r="T276" s="20">
        <v>110.0792</v>
      </c>
      <c r="U276">
        <v>511386</v>
      </c>
    </row>
    <row r="277" spans="1:21" x14ac:dyDescent="0.25">
      <c r="B277" s="1">
        <v>42614</v>
      </c>
      <c r="C277" s="21">
        <f>'CDM - Q'!C278</f>
        <v>564782</v>
      </c>
      <c r="D277" s="21">
        <f>'CDM - Q'!D278</f>
        <v>555123</v>
      </c>
      <c r="E277" s="63">
        <f>'CDM - Q'!I278/'CDM - Q'!J278*100</f>
        <v>76.002943794071328</v>
      </c>
      <c r="F277" s="21">
        <f>'CDM - Q'!F278</f>
        <v>225.92922985429675</v>
      </c>
      <c r="G277" s="21">
        <v>109.29851564908201</v>
      </c>
      <c r="H277" s="21">
        <f>'CDM - Q'!H278</f>
        <v>110.42749999999999</v>
      </c>
      <c r="I277" s="66">
        <f>'AU Edits'!G169</f>
        <v>110.75258414165801</v>
      </c>
      <c r="J277" s="20">
        <f t="shared" si="11"/>
        <v>1.4173382444311322</v>
      </c>
      <c r="K277" s="20">
        <f t="shared" si="12"/>
        <v>1.7562368933176087</v>
      </c>
      <c r="L277" s="20">
        <f>AVERAGEIFS('AU - M'!C:C,'AU - M'!B:B,"&gt;="&amp;EDATE('AU - Q'!B277,-2),'CDM - M'!B:B,"&lt;="&amp;EOMONTH('AU - Q'!B277,0))</f>
        <v>5.6428397750000006</v>
      </c>
      <c r="M277">
        <v>0</v>
      </c>
      <c r="N277" s="21">
        <f>'CDM - Q'!K278</f>
        <v>78.5</v>
      </c>
      <c r="O277" s="20">
        <v>3.3</v>
      </c>
      <c r="P277" s="20">
        <v>1.5</v>
      </c>
      <c r="Q277" s="20">
        <f t="shared" si="13"/>
        <v>2.4</v>
      </c>
      <c r="R277" s="20">
        <f>AVERAGEIFS('AU - M'!D:D,'AU - M'!$B:$B,"&gt;="&amp;EDATE('AU - Q'!$B277,-2),'AU - M'!$B:$B,"&lt;="&amp;EOMONTH('AU - Q'!$B277,0))</f>
        <v>1.5833333333333333</v>
      </c>
      <c r="S277" s="20">
        <f>AVERAGEIFS('AU - M'!E:E,'AU - M'!$B:$B,"&gt;="&amp;EDATE('AU - Q'!$B277,-2),'AU - M'!$B:$B,"&lt;="&amp;EOMONTH('AU - Q'!$B277,0))</f>
        <v>1.3333333333333333</v>
      </c>
      <c r="T277" s="20">
        <v>110.42749999999999</v>
      </c>
      <c r="U277">
        <v>517270</v>
      </c>
    </row>
    <row r="278" spans="1:21" x14ac:dyDescent="0.25">
      <c r="B278" s="1">
        <v>42705</v>
      </c>
      <c r="C278" s="21">
        <f>'CDM - Q'!C279</f>
        <v>571367</v>
      </c>
      <c r="D278" s="21">
        <f>'CDM - Q'!D279</f>
        <v>560844</v>
      </c>
      <c r="E278" s="63">
        <f>'CDM - Q'!I279/'CDM - Q'!J279*100</f>
        <v>76.054664790583644</v>
      </c>
      <c r="F278" s="21">
        <f>'CDM - Q'!F279</f>
        <v>227.11864406779659</v>
      </c>
      <c r="G278" s="21">
        <v>109.66883615491</v>
      </c>
      <c r="H278" s="21">
        <f>'CDM - Q'!H279</f>
        <v>110.88679999999999</v>
      </c>
      <c r="I278" s="66">
        <f>'AU Edits'!G170</f>
        <v>111.080273294617</v>
      </c>
      <c r="J278" s="20">
        <f t="shared" si="11"/>
        <v>1.1834998000222363</v>
      </c>
      <c r="K278" s="20">
        <f t="shared" si="12"/>
        <v>1.4165317470942851</v>
      </c>
      <c r="L278" s="20">
        <f>AVERAGEIFS('AU - M'!C:C,'AU - M'!B:B,"&gt;="&amp;EDATE('AU - Q'!B278,-2),'CDM - M'!B:B,"&lt;="&amp;EOMONTH('AU - Q'!B278,0))</f>
        <v>5.7214728749999999</v>
      </c>
      <c r="M278">
        <v>0</v>
      </c>
      <c r="N278" s="21">
        <f>'CDM - Q'!K279</f>
        <v>77.5</v>
      </c>
      <c r="O278" s="20">
        <v>3.4</v>
      </c>
      <c r="P278" s="20">
        <v>1.75</v>
      </c>
      <c r="Q278" s="20">
        <f t="shared" si="13"/>
        <v>2.5750000000000002</v>
      </c>
      <c r="R278" s="20">
        <f>AVERAGEIFS('AU - M'!D:D,'AU - M'!$B:$B,"&gt;="&amp;EDATE('AU - Q'!$B278,-2),'AU - M'!$B:$B,"&lt;="&amp;EOMONTH('AU - Q'!$B278,0))</f>
        <v>1.5</v>
      </c>
      <c r="S278" s="20">
        <f>AVERAGEIFS('AU - M'!E:E,'AU - M'!$B:$B,"&gt;="&amp;EDATE('AU - Q'!$B278,-2),'AU - M'!$B:$B,"&lt;="&amp;EOMONTH('AU - Q'!$B278,0))</f>
        <v>1.3500000000000003</v>
      </c>
      <c r="T278" s="20">
        <v>110.88679999999999</v>
      </c>
      <c r="U278">
        <v>531860</v>
      </c>
    </row>
    <row r="279" spans="1:21" x14ac:dyDescent="0.25">
      <c r="A279">
        <v>2017</v>
      </c>
      <c r="B279" s="1">
        <v>42795</v>
      </c>
      <c r="C279" s="21">
        <f>'CDM - Q'!C280</f>
        <v>573149</v>
      </c>
      <c r="D279" s="21">
        <f>'CDM - Q'!D280</f>
        <v>562024</v>
      </c>
      <c r="E279" s="63">
        <f>'CDM - Q'!I280/'CDM - Q'!J280*100</f>
        <v>76.560793924247207</v>
      </c>
      <c r="F279" s="21">
        <f>'CDM - Q'!F280</f>
        <v>228.15938150460897</v>
      </c>
      <c r="G279" s="21">
        <v>110.091274782578</v>
      </c>
      <c r="H279" s="21">
        <f>'CDM - Q'!H280</f>
        <v>111.4055</v>
      </c>
      <c r="I279" s="66">
        <f>'AU Edits'!G171</f>
        <v>111.58788775382099</v>
      </c>
      <c r="J279" s="20">
        <f t="shared" si="11"/>
        <v>1.8279193745144973</v>
      </c>
      <c r="K279" s="20">
        <f t="shared" si="12"/>
        <v>1.5365981991710242</v>
      </c>
      <c r="L279" s="20">
        <f>AVERAGEIFS('AU - M'!C:C,'AU - M'!B:B,"&gt;="&amp;EDATE('AU - Q'!B279,-2),'CDM - M'!B:B,"&lt;="&amp;EOMONTH('AU - Q'!B279,0))</f>
        <v>5.7573890000000008</v>
      </c>
      <c r="M279">
        <v>0</v>
      </c>
      <c r="N279" s="21">
        <f>'CDM - Q'!K280</f>
        <v>77.7</v>
      </c>
      <c r="O279" s="20">
        <v>4</v>
      </c>
      <c r="P279" s="20">
        <v>1.65</v>
      </c>
      <c r="Q279" s="20">
        <f t="shared" si="13"/>
        <v>2.8250000000000002</v>
      </c>
      <c r="R279" s="20">
        <f>AVERAGEIFS('AU - M'!D:D,'AU - M'!$B:$B,"&gt;="&amp;EDATE('AU - Q'!$B279,-2),'AU - M'!$B:$B,"&lt;="&amp;EOMONTH('AU - Q'!$B279,0))</f>
        <v>1.5</v>
      </c>
      <c r="S279" s="20">
        <f>AVERAGEIFS('AU - M'!E:E,'AU - M'!$B:$B,"&gt;="&amp;EDATE('AU - Q'!$B279,-2),'AU - M'!$B:$B,"&lt;="&amp;EOMONTH('AU - Q'!$B279,0))</f>
        <v>1.3066666666666669</v>
      </c>
      <c r="T279" s="20">
        <v>111.4055</v>
      </c>
      <c r="U279">
        <v>537151</v>
      </c>
    </row>
    <row r="280" spans="1:21" x14ac:dyDescent="0.25">
      <c r="B280" s="1">
        <v>42887</v>
      </c>
      <c r="C280" s="21">
        <f>'CDM - Q'!C281</f>
        <v>576579</v>
      </c>
      <c r="D280" s="21">
        <f>'CDM - Q'!D281</f>
        <v>566692</v>
      </c>
      <c r="E280" s="63">
        <f>'CDM - Q'!I281/'CDM - Q'!J281*100</f>
        <v>76.704388851959337</v>
      </c>
      <c r="F280" s="21">
        <f>'CDM - Q'!F281</f>
        <v>228.60541183467137</v>
      </c>
      <c r="G280" s="21">
        <v>110.43725730266</v>
      </c>
      <c r="H280" s="21">
        <f>'CDM - Q'!H281</f>
        <v>111.93170000000001</v>
      </c>
      <c r="I280" s="66">
        <f>'AU Edits'!G172</f>
        <v>112.08972305888901</v>
      </c>
      <c r="J280" s="20">
        <f t="shared" si="11"/>
        <v>1.7988880878366587</v>
      </c>
      <c r="K280" s="20">
        <f t="shared" si="12"/>
        <v>1.5569113767011311</v>
      </c>
      <c r="L280" s="20">
        <f>AVERAGEIFS('AU - M'!C:C,'AU - M'!B:B,"&gt;="&amp;EDATE('AU - Q'!B280,-2),'CDM - M'!B:B,"&lt;="&amp;EOMONTH('AU - Q'!B280,0))</f>
        <v>5.5956074999999998</v>
      </c>
      <c r="M280">
        <v>0</v>
      </c>
      <c r="N280" s="21">
        <f>'CDM - Q'!K281</f>
        <v>78.3</v>
      </c>
      <c r="O280" s="20">
        <v>3.6</v>
      </c>
      <c r="P280" s="20">
        <v>2.2999999999999998</v>
      </c>
      <c r="Q280" s="20">
        <f t="shared" si="13"/>
        <v>2.95</v>
      </c>
      <c r="R280" s="20">
        <f>AVERAGEIFS('AU - M'!D:D,'AU - M'!$B:$B,"&gt;="&amp;EDATE('AU - Q'!$B280,-2),'AU - M'!$B:$B,"&lt;="&amp;EOMONTH('AU - Q'!$B280,0))</f>
        <v>1.5</v>
      </c>
      <c r="S280" s="20">
        <f>AVERAGEIFS('AU - M'!E:E,'AU - M'!$B:$B,"&gt;="&amp;EDATE('AU - Q'!$B280,-2),'AU - M'!$B:$B,"&lt;="&amp;EOMONTH('AU - Q'!$B280,0))</f>
        <v>1.1766666666666665</v>
      </c>
      <c r="T280" s="20">
        <v>111.93170000000001</v>
      </c>
      <c r="U280">
        <v>534498</v>
      </c>
    </row>
    <row r="281" spans="1:21" x14ac:dyDescent="0.25">
      <c r="B281" s="1">
        <v>42979</v>
      </c>
      <c r="C281" s="21">
        <f>'CDM - Q'!C282</f>
        <v>582043</v>
      </c>
      <c r="D281" s="21">
        <f>'CDM - Q'!D282</f>
        <v>571633</v>
      </c>
      <c r="E281" s="63">
        <f>'CDM - Q'!I282/'CDM - Q'!J282*100</f>
        <v>75.341966943195487</v>
      </c>
      <c r="F281" s="21">
        <f>'CDM - Q'!F282</f>
        <v>230.0029735355337</v>
      </c>
      <c r="G281" s="21">
        <v>111.14576435725</v>
      </c>
      <c r="H281" s="21">
        <f>'CDM - Q'!H282</f>
        <v>112.3473</v>
      </c>
      <c r="I281" s="66">
        <f>'AU Edits'!G173</f>
        <v>112.669026036934</v>
      </c>
      <c r="J281" s="20">
        <f t="shared" si="11"/>
        <v>2.0672831094092459</v>
      </c>
      <c r="K281" s="20">
        <f t="shared" si="12"/>
        <v>1.7193975929456595</v>
      </c>
      <c r="L281" s="20">
        <f>AVERAGEIFS('AU - M'!C:C,'AU - M'!B:B,"&gt;="&amp;EDATE('AU - Q'!B281,-2),'CDM - M'!B:B,"&lt;="&amp;EOMONTH('AU - Q'!B281,0))</f>
        <v>5.5011600250000008</v>
      </c>
      <c r="M281">
        <v>0</v>
      </c>
      <c r="N281" s="21">
        <f>'CDM - Q'!K282</f>
        <v>78.8</v>
      </c>
      <c r="O281" s="20">
        <v>3.8</v>
      </c>
      <c r="P281" s="20">
        <v>2</v>
      </c>
      <c r="Q281" s="20">
        <f t="shared" si="13"/>
        <v>2.9</v>
      </c>
      <c r="R281" s="20">
        <f>AVERAGEIFS('AU - M'!D:D,'AU - M'!$B:$B,"&gt;="&amp;EDATE('AU - Q'!$B281,-2),'AU - M'!$B:$B,"&lt;="&amp;EOMONTH('AU - Q'!$B281,0))</f>
        <v>1.5</v>
      </c>
      <c r="S281" s="20">
        <f>AVERAGEIFS('AU - M'!E:E,'AU - M'!$B:$B,"&gt;="&amp;EDATE('AU - Q'!$B281,-2),'AU - M'!$B:$B,"&lt;="&amp;EOMONTH('AU - Q'!$B281,0))</f>
        <v>1.3633333333333333</v>
      </c>
      <c r="T281" s="20">
        <v>112.3473</v>
      </c>
      <c r="U281">
        <v>539784</v>
      </c>
    </row>
    <row r="282" spans="1:21" x14ac:dyDescent="0.25">
      <c r="B282" s="1">
        <v>43070</v>
      </c>
      <c r="C282" s="21">
        <f>'CDM - Q'!C283</f>
        <v>584367</v>
      </c>
      <c r="D282" s="21">
        <f>'CDM - Q'!D283</f>
        <v>575728</v>
      </c>
      <c r="E282" s="63">
        <f>'CDM - Q'!I283/'CDM - Q'!J283*100</f>
        <v>76.945016264123083</v>
      </c>
      <c r="F282" s="21">
        <f>'CDM - Q'!F283</f>
        <v>231.54921201308355</v>
      </c>
      <c r="G282" s="21">
        <v>112.03531389092799</v>
      </c>
      <c r="H282" s="21">
        <f>'CDM - Q'!H283</f>
        <v>112.7538</v>
      </c>
      <c r="I282" s="66">
        <f>'AU Edits'!G174</f>
        <v>112.83862605428099</v>
      </c>
      <c r="J282" s="20">
        <f t="shared" si="11"/>
        <v>0.60211763006243757</v>
      </c>
      <c r="K282" s="20">
        <f t="shared" si="12"/>
        <v>1.5740520504557098</v>
      </c>
      <c r="L282" s="20">
        <f>AVERAGEIFS('AU - M'!C:C,'AU - M'!B:B,"&gt;="&amp;EDATE('AU - Q'!B282,-2),'CDM - M'!B:B,"&lt;="&amp;EOMONTH('AU - Q'!B282,0))</f>
        <v>5.5002647500000004</v>
      </c>
      <c r="M282">
        <v>0</v>
      </c>
      <c r="N282" s="21">
        <f>'CDM - Q'!K283</f>
        <v>79.599999999999994</v>
      </c>
      <c r="O282" s="20">
        <v>3.7</v>
      </c>
      <c r="P282" s="20">
        <v>2</v>
      </c>
      <c r="Q282" s="20">
        <f t="shared" si="13"/>
        <v>2.85</v>
      </c>
      <c r="R282" s="20">
        <f>AVERAGEIFS('AU - M'!D:D,'AU - M'!$B:$B,"&gt;="&amp;EDATE('AU - Q'!$B282,-2),'AU - M'!$B:$B,"&lt;="&amp;EOMONTH('AU - Q'!$B282,0))</f>
        <v>1.5</v>
      </c>
      <c r="S282" s="20">
        <f>AVERAGEIFS('AU - M'!E:E,'AU - M'!$B:$B,"&gt;="&amp;EDATE('AU - Q'!$B282,-2),'AU - M'!$B:$B,"&lt;="&amp;EOMONTH('AU - Q'!$B282,0))</f>
        <v>1.4400000000000002</v>
      </c>
      <c r="T282" s="20">
        <v>112.7538</v>
      </c>
      <c r="U282">
        <v>540896</v>
      </c>
    </row>
    <row r="283" spans="1:21" x14ac:dyDescent="0.25">
      <c r="A283">
        <v>2018</v>
      </c>
      <c r="B283" s="1">
        <v>43160</v>
      </c>
      <c r="C283" s="21">
        <f>'CDM - Q'!C284</f>
        <v>590393</v>
      </c>
      <c r="D283" s="21">
        <f>'CDM - Q'!D284</f>
        <v>580763</v>
      </c>
      <c r="E283" s="63">
        <f>'CDM - Q'!I284/'CDM - Q'!J284*100</f>
        <v>78.28220487228613</v>
      </c>
      <c r="F283" s="21">
        <f>'CDM - Q'!F284</f>
        <v>100</v>
      </c>
      <c r="G283" s="21">
        <v>112.802053738517</v>
      </c>
      <c r="H283" s="21">
        <f>'CDM - Q'!H284</f>
        <v>113.309</v>
      </c>
      <c r="I283" s="66">
        <f>'AU Edits'!G175</f>
        <v>113.476882842183</v>
      </c>
      <c r="J283" s="20">
        <f t="shared" si="11"/>
        <v>2.2625471798813912</v>
      </c>
      <c r="K283" s="20">
        <f t="shared" si="12"/>
        <v>1.6827090017974333</v>
      </c>
      <c r="L283" s="20">
        <f>AVERAGEIFS('AU - M'!C:C,'AU - M'!B:B,"&gt;="&amp;EDATE('AU - Q'!B283,-2),'CDM - M'!B:B,"&lt;="&amp;EOMONTH('AU - Q'!B283,0))</f>
        <v>5.5443757500000004</v>
      </c>
      <c r="M283">
        <v>0</v>
      </c>
      <c r="N283" s="21">
        <f>'CDM - Q'!K284</f>
        <v>79.400000000000006</v>
      </c>
      <c r="O283" s="20">
        <v>3.7</v>
      </c>
      <c r="P283" s="20">
        <v>2</v>
      </c>
      <c r="Q283" s="20">
        <f t="shared" si="13"/>
        <v>2.85</v>
      </c>
      <c r="R283" s="20">
        <f>AVERAGEIFS('AU - M'!D:D,'AU - M'!$B:$B,"&gt;="&amp;EDATE('AU - Q'!$B283,-2),'AU - M'!$B:$B,"&lt;="&amp;EOMONTH('AU - Q'!$B283,0))</f>
        <v>1.5</v>
      </c>
      <c r="S283" s="20">
        <f>AVERAGEIFS('AU - M'!E:E,'AU - M'!$B:$B,"&gt;="&amp;EDATE('AU - Q'!$B283,-2),'AU - M'!$B:$B,"&lt;="&amp;EOMONTH('AU - Q'!$B283,0))</f>
        <v>1.5599999999999998</v>
      </c>
      <c r="T283" s="20">
        <v>113.309</v>
      </c>
      <c r="U283">
        <v>548794</v>
      </c>
    </row>
    <row r="284" spans="1:21" x14ac:dyDescent="0.25">
      <c r="B284" s="1">
        <v>43252</v>
      </c>
      <c r="C284" s="21">
        <f>'CDM - Q'!C285</f>
        <v>594775</v>
      </c>
      <c r="D284" s="21">
        <f>'CDM - Q'!D285</f>
        <v>584472</v>
      </c>
      <c r="E284" s="63">
        <f>'CDM - Q'!I285/'CDM - Q'!J285*100</f>
        <v>79.905749293119698</v>
      </c>
      <c r="F284" s="21">
        <f>'CDM - Q'!F285</f>
        <v>100.35801048459277</v>
      </c>
      <c r="G284" s="21">
        <v>113.267507134124</v>
      </c>
      <c r="H284" s="21">
        <f>'CDM - Q'!H285</f>
        <v>113.7698</v>
      </c>
      <c r="I284" s="66">
        <f>'AU Edits'!G176</f>
        <v>113.927295728435</v>
      </c>
      <c r="J284" s="20">
        <f t="shared" si="11"/>
        <v>1.5876815611101769</v>
      </c>
      <c r="K284" s="20">
        <f t="shared" si="12"/>
        <v>1.6299073701158129</v>
      </c>
      <c r="L284" s="20">
        <f>AVERAGEIFS('AU - M'!C:C,'AU - M'!B:B,"&gt;="&amp;EDATE('AU - Q'!B284,-2),'CDM - M'!B:B,"&lt;="&amp;EOMONTH('AU - Q'!B284,0))</f>
        <v>5.4035590250000007</v>
      </c>
      <c r="M284">
        <v>0</v>
      </c>
      <c r="N284" s="21">
        <f>'CDM - Q'!K285</f>
        <v>79.400000000000006</v>
      </c>
      <c r="O284" s="20">
        <v>4.2</v>
      </c>
      <c r="P284" s="20">
        <v>2.2000000000000002</v>
      </c>
      <c r="Q284" s="20">
        <f t="shared" si="13"/>
        <v>3.2</v>
      </c>
      <c r="R284" s="20">
        <f>AVERAGEIFS('AU - M'!D:D,'AU - M'!$B:$B,"&gt;="&amp;EDATE('AU - Q'!$B284,-2),'AU - M'!$B:$B,"&lt;="&amp;EOMONTH('AU - Q'!$B284,0))</f>
        <v>1.5</v>
      </c>
      <c r="S284" s="20">
        <f>AVERAGEIFS('AU - M'!E:E,'AU - M'!$B:$B,"&gt;="&amp;EDATE('AU - Q'!$B284,-2),'AU - M'!$B:$B,"&lt;="&amp;EOMONTH('AU - Q'!$B284,0))</f>
        <v>1.6900000000000002</v>
      </c>
      <c r="T284" s="20">
        <v>113.7698</v>
      </c>
      <c r="U284">
        <v>551261</v>
      </c>
    </row>
    <row r="285" spans="1:21" x14ac:dyDescent="0.25">
      <c r="B285" s="1">
        <v>43344</v>
      </c>
      <c r="C285" s="21">
        <f>'CDM - Q'!C286</f>
        <v>597020</v>
      </c>
      <c r="D285" s="21">
        <f>'CDM - Q'!D286</f>
        <v>587590</v>
      </c>
      <c r="E285" s="63">
        <f>'CDM - Q'!I286/'CDM - Q'!J286*100</f>
        <v>81.704073789392766</v>
      </c>
      <c r="F285" s="21">
        <f>'CDM - Q'!F286</f>
        <v>100.79273750159827</v>
      </c>
      <c r="G285" s="21">
        <v>113.793733993175</v>
      </c>
      <c r="H285" s="21">
        <f>'CDM - Q'!H286</f>
        <v>114.24769999999999</v>
      </c>
      <c r="I285" s="66">
        <f>'AU Edits'!G177</f>
        <v>114.18191566747601</v>
      </c>
      <c r="J285" s="20">
        <f t="shared" si="11"/>
        <v>0.89397343248780459</v>
      </c>
      <c r="K285" s="20">
        <f t="shared" si="12"/>
        <v>1.3365799508854526</v>
      </c>
      <c r="L285" s="20">
        <f>AVERAGEIFS('AU - M'!C:C,'AU - M'!B:B,"&gt;="&amp;EDATE('AU - Q'!B285,-2),'CDM - M'!B:B,"&lt;="&amp;EOMONTH('AU - Q'!B285,0))</f>
        <v>5.1407798749999998</v>
      </c>
      <c r="M285">
        <v>0</v>
      </c>
      <c r="N285" s="21">
        <f>'CDM - Q'!K286</f>
        <v>80.2</v>
      </c>
      <c r="O285" s="20">
        <v>4</v>
      </c>
      <c r="P285" s="20">
        <v>2.2000000000000002</v>
      </c>
      <c r="Q285" s="20">
        <f t="shared" si="13"/>
        <v>3.1</v>
      </c>
      <c r="R285" s="20">
        <f>AVERAGEIFS('AU - M'!D:D,'AU - M'!$B:$B,"&gt;="&amp;EDATE('AU - Q'!$B285,-2),'AU - M'!$B:$B,"&lt;="&amp;EOMONTH('AU - Q'!$B285,0))</f>
        <v>1.5</v>
      </c>
      <c r="S285" s="20">
        <f>AVERAGEIFS('AU - M'!E:E,'AU - M'!$B:$B,"&gt;="&amp;EDATE('AU - Q'!$B285,-2),'AU - M'!$B:$B,"&lt;="&amp;EOMONTH('AU - Q'!$B285,0))</f>
        <v>1.7133333333333332</v>
      </c>
      <c r="T285" s="20">
        <v>114.24769999999999</v>
      </c>
      <c r="U285">
        <v>554909</v>
      </c>
    </row>
    <row r="286" spans="1:21" x14ac:dyDescent="0.25">
      <c r="B286" s="1">
        <v>43435</v>
      </c>
      <c r="C286" s="21">
        <f>'CDM - Q'!C287</f>
        <v>598542</v>
      </c>
      <c r="D286" s="21">
        <f>'CDM - Q'!D287</f>
        <v>590459</v>
      </c>
      <c r="E286" s="63">
        <f>'CDM - Q'!I287/'CDM - Q'!J287*100</f>
        <v>82.38015009955582</v>
      </c>
      <c r="F286" s="21">
        <f>'CDM - Q'!F287</f>
        <v>101.31696713975195</v>
      </c>
      <c r="G286" s="21">
        <v>114.327887904074</v>
      </c>
      <c r="H286" s="21">
        <f>'CDM - Q'!H287</f>
        <v>114.77070000000001</v>
      </c>
      <c r="I286" s="66">
        <f>'AU Edits'!G178</f>
        <v>114.710134504808</v>
      </c>
      <c r="J286" s="20">
        <f t="shared" si="11"/>
        <v>1.8504465763923506</v>
      </c>
      <c r="K286" s="20">
        <f t="shared" si="12"/>
        <v>1.6486621874679308</v>
      </c>
      <c r="L286" s="20">
        <f>AVERAGEIFS('AU - M'!C:C,'AU - M'!B:B,"&gt;="&amp;EDATE('AU - Q'!B286,-2),'CDM - M'!B:B,"&lt;="&amp;EOMONTH('AU - Q'!B286,0))</f>
        <v>5.0452281750000001</v>
      </c>
      <c r="M286">
        <v>0</v>
      </c>
      <c r="N286" s="21">
        <f>'CDM - Q'!K287</f>
        <v>81</v>
      </c>
      <c r="O286" s="20">
        <v>4</v>
      </c>
      <c r="P286" s="20">
        <v>2</v>
      </c>
      <c r="Q286" s="20">
        <f t="shared" si="13"/>
        <v>3</v>
      </c>
      <c r="R286" s="20">
        <f>AVERAGEIFS('AU - M'!D:D,'AU - M'!$B:$B,"&gt;="&amp;EDATE('AU - Q'!$B286,-2),'AU - M'!$B:$B,"&lt;="&amp;EOMONTH('AU - Q'!$B286,0))</f>
        <v>1.5</v>
      </c>
      <c r="S286" s="20">
        <f>AVERAGEIFS('AU - M'!E:E,'AU - M'!$B:$B,"&gt;="&amp;EDATE('AU - Q'!$B286,-2),'AU - M'!$B:$B,"&lt;="&amp;EOMONTH('AU - Q'!$B286,0))</f>
        <v>1.6633333333333333</v>
      </c>
      <c r="T286" s="20">
        <v>114.77070000000001</v>
      </c>
      <c r="U286">
        <v>559598</v>
      </c>
    </row>
    <row r="287" spans="1:21" x14ac:dyDescent="0.25">
      <c r="A287">
        <v>2019</v>
      </c>
      <c r="B287" s="1">
        <v>43525</v>
      </c>
      <c r="C287" s="21">
        <f>'CDM - Q'!C288</f>
        <v>602883</v>
      </c>
      <c r="D287" s="21">
        <f>'CDM - Q'!D288</f>
        <v>594829</v>
      </c>
      <c r="E287" s="63">
        <f>'CDM - Q'!I288/'CDM - Q'!J288*100</f>
        <v>82.476225648601243</v>
      </c>
      <c r="F287" s="21">
        <f>'CDM - Q'!F288</f>
        <v>101.30418105101651</v>
      </c>
      <c r="G287" s="21">
        <v>114.497528257347</v>
      </c>
      <c r="H287" s="21">
        <f>'CDM - Q'!H288</f>
        <v>115.0964</v>
      </c>
      <c r="I287" s="66">
        <f>'AU Edits'!G179</f>
        <v>114.955206728205</v>
      </c>
      <c r="J287" s="20">
        <f t="shared" si="11"/>
        <v>0.85457915102251647</v>
      </c>
      <c r="K287" s="20">
        <f t="shared" si="12"/>
        <v>1.2966701802532121</v>
      </c>
      <c r="L287" s="20">
        <f>AVERAGEIFS('AU - M'!C:C,'AU - M'!B:B,"&gt;="&amp;EDATE('AU - Q'!B287,-2),'CDM - M'!B:B,"&lt;="&amp;EOMONTH('AU - Q'!B287,0))</f>
        <v>5.0863808749999997</v>
      </c>
      <c r="M287">
        <v>0</v>
      </c>
      <c r="N287" s="21">
        <f>'CDM - Q'!K288</f>
        <v>81.099999999999994</v>
      </c>
      <c r="O287" s="20">
        <v>4.0999999999999996</v>
      </c>
      <c r="P287" s="20">
        <v>1.9</v>
      </c>
      <c r="Q287" s="20">
        <f t="shared" si="13"/>
        <v>3</v>
      </c>
      <c r="R287" s="20">
        <f>AVERAGEIFS('AU - M'!D:D,'AU - M'!$B:$B,"&gt;="&amp;EDATE('AU - Q'!$B287,-2),'AU - M'!$B:$B,"&lt;="&amp;EOMONTH('AU - Q'!$B287,0))</f>
        <v>1.5</v>
      </c>
      <c r="S287" s="20">
        <f>AVERAGEIFS('AU - M'!E:E,'AU - M'!$B:$B,"&gt;="&amp;EDATE('AU - Q'!$B287,-2),'AU - M'!$B:$B,"&lt;="&amp;EOMONTH('AU - Q'!$B287,0))</f>
        <v>1.4966666666666668</v>
      </c>
      <c r="T287" s="20">
        <v>115.0964</v>
      </c>
      <c r="U287">
        <v>565585</v>
      </c>
    </row>
    <row r="288" spans="1:21" x14ac:dyDescent="0.25">
      <c r="B288" s="1">
        <v>43617</v>
      </c>
      <c r="C288" s="21">
        <f>'CDM - Q'!C289</f>
        <v>604726</v>
      </c>
      <c r="D288" s="21">
        <f>'CDM - Q'!D289</f>
        <v>597272</v>
      </c>
      <c r="E288" s="63">
        <f>'CDM - Q'!I289/'CDM - Q'!J289*100</f>
        <v>82.782417784874269</v>
      </c>
      <c r="F288" s="21">
        <f>'CDM - Q'!F289</f>
        <v>101.90512722158293</v>
      </c>
      <c r="G288" s="21">
        <v>115.052337427335</v>
      </c>
      <c r="H288" s="21">
        <f>'CDM - Q'!H289</f>
        <v>115.5369</v>
      </c>
      <c r="I288" s="66">
        <f>'AU Edits'!G180</f>
        <v>115.64971822099299</v>
      </c>
      <c r="J288" s="20">
        <f t="shared" si="11"/>
        <v>2.416633443772831</v>
      </c>
      <c r="K288" s="20">
        <f t="shared" si="12"/>
        <v>1.5039081509188756</v>
      </c>
      <c r="L288" s="20">
        <f>AVERAGEIFS('AU - M'!C:C,'AU - M'!B:B,"&gt;="&amp;EDATE('AU - Q'!B288,-2),'CDM - M'!B:B,"&lt;="&amp;EOMONTH('AU - Q'!B288,0))</f>
        <v>5.2366286999999998</v>
      </c>
      <c r="M288">
        <v>0</v>
      </c>
      <c r="N288" s="21">
        <f>'CDM - Q'!K289</f>
        <v>82.3</v>
      </c>
      <c r="O288" s="20">
        <v>3.3</v>
      </c>
      <c r="P288" s="20">
        <v>2</v>
      </c>
      <c r="Q288" s="20">
        <f t="shared" si="13"/>
        <v>2.65</v>
      </c>
      <c r="R288" s="20">
        <f>AVERAGEIFS('AU - M'!D:D,'AU - M'!$B:$B,"&gt;="&amp;EDATE('AU - Q'!$B288,-2),'AU - M'!$B:$B,"&lt;="&amp;EOMONTH('AU - Q'!$B288,0))</f>
        <v>1.4166666666666667</v>
      </c>
      <c r="S288" s="20">
        <f>AVERAGEIFS('AU - M'!E:E,'AU - M'!$B:$B,"&gt;="&amp;EDATE('AU - Q'!$B288,-2),'AU - M'!$B:$B,"&lt;="&amp;EOMONTH('AU - Q'!$B288,0))</f>
        <v>1.0833333333333335</v>
      </c>
      <c r="T288" s="20">
        <v>115.5369</v>
      </c>
      <c r="U288">
        <v>571658</v>
      </c>
    </row>
    <row r="289" spans="1:21" x14ac:dyDescent="0.25">
      <c r="B289" s="1">
        <v>43709</v>
      </c>
      <c r="C289" s="21">
        <f>'CDM - Q'!C290</f>
        <v>608257</v>
      </c>
      <c r="D289" s="21">
        <f>'CDM - Q'!D290</f>
        <v>600697</v>
      </c>
      <c r="E289" s="63">
        <f>'CDM - Q'!I290/'CDM - Q'!J290*100</f>
        <v>83.848440050509723</v>
      </c>
      <c r="F289" s="21">
        <f>'CDM - Q'!F290</f>
        <v>102.48050121467844</v>
      </c>
      <c r="G289" s="21">
        <v>115.195805851812</v>
      </c>
      <c r="H289" s="21">
        <f>'CDM - Q'!H290</f>
        <v>115.9778</v>
      </c>
      <c r="I289" s="66">
        <f>'AU Edits'!G181</f>
        <v>116.411925729088</v>
      </c>
      <c r="J289" s="20">
        <f t="shared" si="11"/>
        <v>2.6362623958616993</v>
      </c>
      <c r="K289" s="20">
        <f t="shared" si="12"/>
        <v>1.9394803917623493</v>
      </c>
      <c r="L289" s="20">
        <f>AVERAGEIFS('AU - M'!C:C,'AU - M'!B:B,"&gt;="&amp;EDATE('AU - Q'!B289,-2),'CDM - M'!B:B,"&lt;="&amp;EOMONTH('AU - Q'!B289,0))</f>
        <v>5.2674905499999998</v>
      </c>
      <c r="M289">
        <v>0</v>
      </c>
      <c r="N289" s="21">
        <f>'CDM - Q'!K290</f>
        <v>82.7</v>
      </c>
      <c r="O289" s="20">
        <v>3.1</v>
      </c>
      <c r="P289" s="20">
        <v>1.8</v>
      </c>
      <c r="Q289" s="20">
        <f t="shared" si="13"/>
        <v>2.4500000000000002</v>
      </c>
      <c r="R289" s="20">
        <f>AVERAGEIFS('AU - M'!D:D,'AU - M'!$B:$B,"&gt;="&amp;EDATE('AU - Q'!$B289,-2),'AU - M'!$B:$B,"&lt;="&amp;EOMONTH('AU - Q'!$B289,0))</f>
        <v>1</v>
      </c>
      <c r="S289" s="20">
        <f>AVERAGEIFS('AU - M'!E:E,'AU - M'!$B:$B,"&gt;="&amp;EDATE('AU - Q'!$B289,-2),'AU - M'!$B:$B,"&lt;="&amp;EOMONTH('AU - Q'!$B289,0))</f>
        <v>0.69000000000000006</v>
      </c>
      <c r="T289" s="20">
        <v>115.9778</v>
      </c>
      <c r="U289">
        <v>579740</v>
      </c>
    </row>
    <row r="290" spans="1:21" x14ac:dyDescent="0.25">
      <c r="B290" s="1">
        <v>43800</v>
      </c>
      <c r="C290" s="21">
        <f>'CDM - Q'!C291</f>
        <v>611850</v>
      </c>
      <c r="D290" s="21">
        <f>'CDM - Q'!D291</f>
        <v>604455</v>
      </c>
      <c r="E290" s="63">
        <f>'CDM - Q'!I291/'CDM - Q'!J291*100</f>
        <v>84.399202337337115</v>
      </c>
      <c r="F290" s="21">
        <f>'CDM - Q'!F291</f>
        <v>103.18373609512852</v>
      </c>
      <c r="G290" s="21">
        <v>115.694496151175</v>
      </c>
      <c r="H290" s="21">
        <f>'CDM - Q'!H291</f>
        <v>116.477</v>
      </c>
      <c r="I290" s="66">
        <f>'AU Edits'!G182</f>
        <v>116.687847129117</v>
      </c>
      <c r="J290" s="20">
        <f t="shared" si="11"/>
        <v>0.94808636933345625</v>
      </c>
      <c r="K290" s="20">
        <f t="shared" si="12"/>
        <v>1.7138903399976257</v>
      </c>
      <c r="L290" s="20">
        <f>AVERAGEIFS('AU - M'!C:C,'AU - M'!B:B,"&gt;="&amp;EDATE('AU - Q'!B290,-2),'CDM - M'!B:B,"&lt;="&amp;EOMONTH('AU - Q'!B290,0))</f>
        <v>5.19160865</v>
      </c>
      <c r="M290">
        <v>0</v>
      </c>
      <c r="N290" s="21">
        <f>'CDM - Q'!K291</f>
        <v>83.4</v>
      </c>
      <c r="O290" s="20">
        <v>4</v>
      </c>
      <c r="P290" s="20">
        <v>1.9</v>
      </c>
      <c r="Q290" s="20">
        <f t="shared" si="13"/>
        <v>2.95</v>
      </c>
      <c r="R290" s="20">
        <f>AVERAGEIFS('AU - M'!D:D,'AU - M'!$B:$B,"&gt;="&amp;EDATE('AU - Q'!$B290,-2),'AU - M'!$B:$B,"&lt;="&amp;EOMONTH('AU - Q'!$B290,0))</f>
        <v>0.75</v>
      </c>
      <c r="S290" s="20">
        <f>AVERAGEIFS('AU - M'!E:E,'AU - M'!$B:$B,"&gt;="&amp;EDATE('AU - Q'!$B290,-2),'AU - M'!$B:$B,"&lt;="&amp;EOMONTH('AU - Q'!$B290,0))</f>
        <v>0.59333333333333327</v>
      </c>
      <c r="T290" s="20">
        <v>116.477</v>
      </c>
      <c r="U290">
        <v>576310</v>
      </c>
    </row>
    <row r="291" spans="1:21" x14ac:dyDescent="0.25">
      <c r="A291">
        <v>2020</v>
      </c>
      <c r="B291" s="1">
        <v>43891</v>
      </c>
      <c r="C291" s="21">
        <f>'CDM - Q'!C292</f>
        <v>610510</v>
      </c>
      <c r="D291" s="21">
        <f>'CDM - Q'!D292</f>
        <v>603895</v>
      </c>
      <c r="E291" s="63">
        <f>'CDM - Q'!I292/'CDM - Q'!J292*100</f>
        <v>84.67969082631906</v>
      </c>
      <c r="F291" s="21">
        <f>'CDM - Q'!F292</f>
        <v>103.56731875719218</v>
      </c>
      <c r="G291" s="21">
        <v>116.079802400796</v>
      </c>
      <c r="H291" s="21">
        <f>'CDM - Q'!H292</f>
        <v>117.0243</v>
      </c>
      <c r="I291" s="66">
        <f>'AU Edits'!G183</f>
        <v>117.330548456063</v>
      </c>
      <c r="J291" s="20">
        <f t="shared" si="11"/>
        <v>2.2031474322594669</v>
      </c>
      <c r="K291" s="20">
        <f t="shared" si="12"/>
        <v>2.0510324103068633</v>
      </c>
      <c r="L291" s="20">
        <f>AVERAGEIFS('AU - M'!C:C,'AU - M'!B:B,"&gt;="&amp;EDATE('AU - Q'!B291,-2),'CDM - M'!B:B,"&lt;="&amp;EOMONTH('AU - Q'!B291,0))</f>
        <v>5.4637594000000007</v>
      </c>
      <c r="M291" s="21">
        <f>AVERAGEIFS('CDM - D'!C:C,'CDM - D'!B:B,"&gt;="&amp;EDATE('AU - Q'!B291,-2),'CDM - D'!B:B,"&lt;="&amp;EOMONTH('AU - Q'!B291,0))</f>
        <v>19.666923076923084</v>
      </c>
      <c r="N291" s="21">
        <f>'CDM - Q'!K292</f>
        <v>83.4</v>
      </c>
      <c r="O291" s="20">
        <v>4</v>
      </c>
      <c r="P291" s="20">
        <v>1.9</v>
      </c>
      <c r="Q291" s="20">
        <f t="shared" si="13"/>
        <v>2.95</v>
      </c>
      <c r="R291" s="20">
        <f>AVERAGEIFS('AU - M'!D:D,'AU - M'!$B:$B,"&gt;="&amp;EDATE('AU - Q'!$B291,-2),'AU - M'!$B:$B,"&lt;="&amp;EOMONTH('AU - Q'!$B291,0))</f>
        <v>0.58333333333333337</v>
      </c>
      <c r="S291" s="20">
        <f>AVERAGEIFS('AU - M'!E:E,'AU - M'!$B:$B,"&gt;="&amp;EDATE('AU - Q'!$B291,-2),'AU - M'!$B:$B,"&lt;="&amp;EOMONTH('AU - Q'!$B291,0))</f>
        <v>0.42</v>
      </c>
      <c r="T291" s="20">
        <v>117.0243</v>
      </c>
      <c r="U291">
        <v>577907</v>
      </c>
    </row>
    <row r="292" spans="1:21" x14ac:dyDescent="0.25">
      <c r="B292" s="1">
        <v>43983</v>
      </c>
      <c r="C292" s="21">
        <f>'CDM - Q'!C293</f>
        <v>569344</v>
      </c>
      <c r="D292" s="21">
        <f>'CDM - Q'!D293</f>
        <v>562842</v>
      </c>
      <c r="E292" s="63">
        <f>'CDM - Q'!I293/'CDM - Q'!J293*100</f>
        <v>82.964784520000379</v>
      </c>
      <c r="F292" s="21">
        <f>'CDM - Q'!F293</f>
        <v>101.57268891446107</v>
      </c>
      <c r="G292" s="21">
        <v>114.196586991907</v>
      </c>
      <c r="H292" s="21">
        <f>'CDM - Q'!H293</f>
        <v>116.96769999999999</v>
      </c>
      <c r="I292" s="66">
        <f>'AU Edits'!G184</f>
        <v>115.657201231627</v>
      </c>
      <c r="J292" s="20">
        <f t="shared" si="11"/>
        <v>-5.704728210872112</v>
      </c>
      <c r="K292" s="20">
        <f t="shared" si="12"/>
        <v>2.0691996645627597E-2</v>
      </c>
      <c r="L292" s="20">
        <f>AVERAGEIFS('AU - M'!C:C,'AU - M'!B:B,"&gt;="&amp;EDATE('AU - Q'!B292,-2),'CDM - M'!B:B,"&lt;="&amp;EOMONTH('AU - Q'!B292,0))</f>
        <v>7.0358034500000013</v>
      </c>
      <c r="M292" s="21">
        <f>AVERAGEIFS('CDM - D'!C:C,'CDM - D'!B:B,"&gt;="&amp;EDATE('AU - Q'!B292,-2),'CDM - D'!B:B,"&lt;="&amp;EOMONTH('AU - Q'!B292,0))</f>
        <v>64.523516483516531</v>
      </c>
      <c r="N292" s="21">
        <f>'CDM - Q'!K293</f>
        <v>75.8</v>
      </c>
      <c r="O292" s="20">
        <v>3.3</v>
      </c>
      <c r="P292" s="20">
        <v>1.4</v>
      </c>
      <c r="Q292" s="20">
        <f t="shared" si="13"/>
        <v>2.3499999999999996</v>
      </c>
      <c r="R292" s="20">
        <f>AVERAGEIFS('AU - M'!D:D,'AU - M'!$B:$B,"&gt;="&amp;EDATE('AU - Q'!$B292,-2),'AU - M'!$B:$B,"&lt;="&amp;EOMONTH('AU - Q'!$B292,0))</f>
        <v>0.25</v>
      </c>
      <c r="S292" s="20">
        <f>AVERAGEIFS('AU - M'!E:E,'AU - M'!$B:$B,"&gt;="&amp;EDATE('AU - Q'!$B292,-2),'AU - M'!$B:$B,"&lt;="&amp;EOMONTH('AU - Q'!$B292,0))</f>
        <v>-1.1233333333333333</v>
      </c>
      <c r="T292" s="20">
        <v>116.96769999999999</v>
      </c>
      <c r="U292">
        <v>543506</v>
      </c>
    </row>
    <row r="293" spans="1:21" x14ac:dyDescent="0.25">
      <c r="B293" s="1">
        <v>44075</v>
      </c>
      <c r="C293" s="21">
        <f>'CDM - Q'!C294</f>
        <v>589128</v>
      </c>
      <c r="D293" s="21">
        <f>'CDM - Q'!D294</f>
        <v>582511</v>
      </c>
      <c r="E293" s="63">
        <f>'CDM - Q'!I294/'CDM - Q'!J294*100</f>
        <v>80.147782369885306</v>
      </c>
      <c r="F293" s="21">
        <f>'CDM - Q'!F294</f>
        <v>103.14537782892215</v>
      </c>
      <c r="G293" s="21">
        <v>115.977061433743</v>
      </c>
      <c r="H293" s="21">
        <f>'CDM - Q'!H294</f>
        <v>117.33459999999999</v>
      </c>
      <c r="I293" s="66">
        <f>'AU Edits'!G185</f>
        <v>117.434570656559</v>
      </c>
      <c r="J293" s="20">
        <f t="shared" si="11"/>
        <v>6.1470255410122299</v>
      </c>
      <c r="K293" s="20">
        <f t="shared" si="12"/>
        <v>0.89838278293326024</v>
      </c>
      <c r="L293" s="20">
        <f>AVERAGEIFS('AU - M'!C:C,'AU - M'!B:B,"&gt;="&amp;EDATE('AU - Q'!B293,-2),'CDM - M'!B:B,"&lt;="&amp;EOMONTH('AU - Q'!B293,0))</f>
        <v>7.0292858999999996</v>
      </c>
      <c r="M293" s="21">
        <f>AVERAGEIFS('CDM - D'!C:C,'CDM - D'!B:B,"&gt;="&amp;EDATE('AU - Q'!B293,-2),'CDM - D'!B:B,"&lt;="&amp;EOMONTH('AU - Q'!B293,0))</f>
        <v>73.19739130434786</v>
      </c>
      <c r="N293" s="21">
        <f>'CDM - Q'!K294</f>
        <v>75.2</v>
      </c>
      <c r="O293" s="20">
        <v>3.1</v>
      </c>
      <c r="P293" s="20">
        <v>1</v>
      </c>
      <c r="Q293" s="20">
        <f t="shared" si="13"/>
        <v>2.0499999999999998</v>
      </c>
      <c r="R293" s="20">
        <f>AVERAGEIFS('AU - M'!D:D,'AU - M'!$B:$B,"&gt;="&amp;EDATE('AU - Q'!$B293,-2),'AU - M'!$B:$B,"&lt;="&amp;EOMONTH('AU - Q'!$B293,0))</f>
        <v>0.25</v>
      </c>
      <c r="S293" s="20">
        <f>AVERAGEIFS('AU - M'!E:E,'AU - M'!$B:$B,"&gt;="&amp;EDATE('AU - Q'!$B293,-2),'AU - M'!$B:$B,"&lt;="&amp;EOMONTH('AU - Q'!$B293,0))</f>
        <v>-2.1166666666666667</v>
      </c>
      <c r="T293" s="20">
        <v>117.33459999999999</v>
      </c>
      <c r="U293">
        <v>568326</v>
      </c>
    </row>
    <row r="294" spans="1:21" x14ac:dyDescent="0.25">
      <c r="B294" s="1">
        <v>44166</v>
      </c>
      <c r="C294" s="21">
        <f>'CDM - Q'!C295</f>
        <v>609184</v>
      </c>
      <c r="D294" s="21">
        <f>'CDM - Q'!D295</f>
        <v>598558</v>
      </c>
      <c r="E294" s="63">
        <f>'CDM - Q'!I295/'CDM - Q'!J295*100</f>
        <v>80.412239910389999</v>
      </c>
      <c r="F294" s="21">
        <f>'CDM - Q'!F295</f>
        <v>104.07876230661041</v>
      </c>
      <c r="G294" s="21">
        <v>117.158294873485</v>
      </c>
      <c r="H294" s="21">
        <f>'CDM - Q'!H295</f>
        <v>117.92019999999999</v>
      </c>
      <c r="I294" s="66">
        <f>'AU Edits'!G186</f>
        <v>118.887922168429</v>
      </c>
      <c r="J294" s="20">
        <f t="shared" si="11"/>
        <v>4.9503361871875207</v>
      </c>
      <c r="K294" s="20">
        <f t="shared" si="12"/>
        <v>1.8989452373967763</v>
      </c>
      <c r="L294" s="20">
        <f>AVERAGEIFS('AU - M'!C:C,'AU - M'!B:B,"&gt;="&amp;EDATE('AU - Q'!B294,-2),'CDM - M'!B:B,"&lt;="&amp;EOMONTH('AU - Q'!B294,0))</f>
        <v>6.6503963499999994</v>
      </c>
      <c r="M294" s="21">
        <f>AVERAGEIFS('CDM - D'!C:C,'CDM - D'!B:B,"&gt;="&amp;EDATE('AU - Q'!B294,-2),'CDM - D'!B:B,"&lt;="&amp;EOMONTH('AU - Q'!B294,0))</f>
        <v>65.731086956521708</v>
      </c>
      <c r="N294" s="21">
        <f>'CDM - Q'!K295</f>
        <v>82.1</v>
      </c>
      <c r="O294" s="20">
        <v>3.5</v>
      </c>
      <c r="P294" s="20">
        <v>1.5</v>
      </c>
      <c r="Q294" s="20">
        <f t="shared" si="13"/>
        <v>2.5</v>
      </c>
      <c r="R294" s="20">
        <f>AVERAGEIFS('AU - M'!D:D,'AU - M'!$B:$B,"&gt;="&amp;EDATE('AU - Q'!$B294,-2),'AU - M'!$B:$B,"&lt;="&amp;EOMONTH('AU - Q'!$B294,0))</f>
        <v>0.15</v>
      </c>
      <c r="S294" s="20">
        <f>AVERAGEIFS('AU - M'!E:E,'AU - M'!$B:$B,"&gt;="&amp;EDATE('AU - Q'!$B294,-2),'AU - M'!$B:$B,"&lt;="&amp;EOMONTH('AU - Q'!$B294,0))</f>
        <v>-2.94</v>
      </c>
      <c r="T294" s="20">
        <v>117.92019999999999</v>
      </c>
      <c r="U294">
        <v>592704</v>
      </c>
    </row>
    <row r="295" spans="1:21" x14ac:dyDescent="0.25">
      <c r="A295">
        <v>2021</v>
      </c>
      <c r="B295" s="1">
        <v>44256</v>
      </c>
      <c r="C295" s="21">
        <f>'CDM - Q'!C296</f>
        <v>622355</v>
      </c>
      <c r="D295" s="21">
        <f>'CDM - Q'!D296</f>
        <v>612318</v>
      </c>
      <c r="E295" s="63">
        <f>'CDM - Q'!I296/'CDM - Q'!J296*100</f>
        <v>80.220733609736968</v>
      </c>
      <c r="F295" s="21">
        <f>'CDM - Q'!F296</f>
        <v>104.67970847717685</v>
      </c>
      <c r="G295" s="21">
        <v>118.081977026465</v>
      </c>
      <c r="H295" s="21">
        <f>'CDM - Q'!H296</f>
        <v>118.3318</v>
      </c>
      <c r="I295" s="66">
        <f>'AU Edits'!G187</f>
        <v>119.50889858616</v>
      </c>
      <c r="J295" s="20">
        <f t="shared" si="11"/>
        <v>2.0892834407560734</v>
      </c>
      <c r="K295" s="20">
        <f t="shared" si="12"/>
        <v>1.870479239520928</v>
      </c>
      <c r="L295" s="20">
        <f>AVERAGEIFS('AU - M'!C:C,'AU - M'!B:B,"&gt;="&amp;EDATE('AU - Q'!B295,-2),'CDM - M'!B:B,"&lt;="&amp;EOMONTH('AU - Q'!B295,0))</f>
        <v>5.8131114249999998</v>
      </c>
      <c r="M295" s="21">
        <f>AVERAGEIFS('CDM - D'!C:C,'CDM - D'!B:B,"&gt;="&amp;EDATE('AU - Q'!B295,-2),'CDM - D'!B:B,"&lt;="&amp;EOMONTH('AU - Q'!B295,0))</f>
        <v>57.868888888888826</v>
      </c>
      <c r="N295" s="21">
        <f>'CDM - Q'!K296</f>
        <v>83.7</v>
      </c>
      <c r="O295" s="20">
        <v>4.0999999999999996</v>
      </c>
      <c r="P295" s="20">
        <v>1.3</v>
      </c>
      <c r="Q295" s="20">
        <f t="shared" si="13"/>
        <v>2.6999999999999997</v>
      </c>
      <c r="R295" s="20">
        <f>AVERAGEIFS('AU - M'!D:D,'AU - M'!$B:$B,"&gt;="&amp;EDATE('AU - Q'!$B295,-2),'AU - M'!$B:$B,"&lt;="&amp;EOMONTH('AU - Q'!$B295,0))</f>
        <v>0.10000000000000002</v>
      </c>
      <c r="S295" s="20">
        <f>AVERAGEIFS('AU - M'!E:E,'AU - M'!$B:$B,"&gt;="&amp;EDATE('AU - Q'!$B295,-2),'AU - M'!$B:$B,"&lt;="&amp;EOMONTH('AU - Q'!$B295,0))</f>
        <v>-2.9299999999999997</v>
      </c>
      <c r="T295" s="20">
        <v>118.3318</v>
      </c>
      <c r="U295">
        <v>611550</v>
      </c>
    </row>
    <row r="296" spans="1:21" x14ac:dyDescent="0.25">
      <c r="B296" s="1">
        <v>44348</v>
      </c>
      <c r="C296" s="21">
        <f>'CDM - Q'!C297</f>
        <v>627461</v>
      </c>
      <c r="D296" s="21">
        <f>'CDM - Q'!D297</f>
        <v>616001</v>
      </c>
      <c r="E296" s="63">
        <f>'CDM - Q'!I297/'CDM - Q'!J297*100</f>
        <v>82.020762264706605</v>
      </c>
      <c r="F296" s="21">
        <f>'CDM - Q'!F297</f>
        <v>105.44687380130419</v>
      </c>
      <c r="G296" s="21">
        <v>119.055611236611</v>
      </c>
      <c r="H296" s="21">
        <f>'CDM - Q'!H297</f>
        <v>118.8762</v>
      </c>
      <c r="I296" s="66">
        <f>'AU Edits'!G188</f>
        <v>120.15703248413701</v>
      </c>
      <c r="J296" s="20">
        <f t="shared" si="11"/>
        <v>2.1693243118954264</v>
      </c>
      <c r="K296" s="20">
        <f t="shared" si="12"/>
        <v>3.8389923702128126</v>
      </c>
      <c r="L296" s="20">
        <f>AVERAGEIFS('AU - M'!C:C,'AU - M'!B:B,"&gt;="&amp;EDATE('AU - Q'!B296,-2),'CDM - M'!B:B,"&lt;="&amp;EOMONTH('AU - Q'!B296,0))</f>
        <v>5.0784435000000006</v>
      </c>
      <c r="M296" s="21">
        <f>AVERAGEIFS('CDM - D'!C:C,'CDM - D'!B:B,"&gt;="&amp;EDATE('AU - Q'!B296,-2),'CDM - D'!B:B,"&lt;="&amp;EOMONTH('AU - Q'!B296,0))</f>
        <v>52.619780219780239</v>
      </c>
      <c r="N296" s="21">
        <f>'CDM - Q'!K297</f>
        <v>86.5</v>
      </c>
      <c r="O296" s="20">
        <v>4.4000000000000004</v>
      </c>
      <c r="P296" s="20">
        <v>1.5</v>
      </c>
      <c r="Q296" s="20">
        <f t="shared" si="13"/>
        <v>2.95</v>
      </c>
      <c r="R296" s="20">
        <f>AVERAGEIFS('AU - M'!D:D,'AU - M'!$B:$B,"&gt;="&amp;EDATE('AU - Q'!$B296,-2),'AU - M'!$B:$B,"&lt;="&amp;EOMONTH('AU - Q'!$B296,0))</f>
        <v>0.10000000000000002</v>
      </c>
      <c r="S296" s="20">
        <f>AVERAGEIFS('AU - M'!E:E,'AU - M'!$B:$B,"&gt;="&amp;EDATE('AU - Q'!$B296,-2),'AU - M'!$B:$B,"&lt;="&amp;EOMONTH('AU - Q'!$B296,0))</f>
        <v>-2.563333333333333</v>
      </c>
      <c r="T296" s="20">
        <v>118.8762</v>
      </c>
      <c r="U296">
        <v>626296</v>
      </c>
    </row>
    <row r="297" spans="1:21" x14ac:dyDescent="0.25">
      <c r="B297" s="1">
        <v>44440</v>
      </c>
      <c r="C297" s="21">
        <f>'CDM - Q'!C298</f>
        <v>616714</v>
      </c>
      <c r="D297" s="21">
        <f>'CDM - Q'!D298</f>
        <v>604453</v>
      </c>
      <c r="E297" s="63">
        <f>'CDM - Q'!I298/'CDM - Q'!J298*100</f>
        <v>86.853581499326808</v>
      </c>
      <c r="F297" s="21">
        <f>'CDM - Q'!F298</f>
        <v>106.3419000127861</v>
      </c>
      <c r="G297" s="21">
        <v>120.145012376986</v>
      </c>
      <c r="H297" s="21">
        <f>'CDM - Q'!H298</f>
        <v>119.7993</v>
      </c>
      <c r="I297" s="66">
        <f>'AU Edits'!G189</f>
        <v>120.84589782871601</v>
      </c>
      <c r="J297" s="20">
        <f t="shared" si="11"/>
        <v>2.2932169023729188</v>
      </c>
      <c r="K297" s="20">
        <f t="shared" si="12"/>
        <v>2.8755402105529848</v>
      </c>
      <c r="L297" s="20">
        <f>AVERAGEIFS('AU - M'!C:C,'AU - M'!B:B,"&gt;="&amp;EDATE('AU - Q'!B297,-2),'CDM - M'!B:B,"&lt;="&amp;EOMONTH('AU - Q'!B297,0))</f>
        <v>4.8121731749999999</v>
      </c>
      <c r="M297" s="21">
        <f>AVERAGEIFS('CDM - D'!C:C,'CDM - D'!B:B,"&gt;="&amp;EDATE('AU - Q'!B297,-2),'CDM - D'!B:B,"&lt;="&amp;EOMONTH('AU - Q'!B297,0))</f>
        <v>70.070869565217478</v>
      </c>
      <c r="N297" s="21">
        <f>'CDM - Q'!K298</f>
        <v>87.8</v>
      </c>
      <c r="O297" s="20">
        <v>4.4000000000000004</v>
      </c>
      <c r="P297" s="20">
        <v>2.5499999999999998</v>
      </c>
      <c r="Q297" s="20">
        <f t="shared" si="13"/>
        <v>3.4750000000000001</v>
      </c>
      <c r="R297" s="20">
        <f>AVERAGEIFS('AU - M'!D:D,'AU - M'!$B:$B,"&gt;="&amp;EDATE('AU - Q'!$B297,-2),'AU - M'!$B:$B,"&lt;="&amp;EOMONTH('AU - Q'!$B297,0))</f>
        <v>0.10000000000000002</v>
      </c>
      <c r="S297" s="20">
        <f>AVERAGEIFS('AU - M'!E:E,'AU - M'!$B:$B,"&gt;="&amp;EDATE('AU - Q'!$B297,-2),'AU - M'!$B:$B,"&lt;="&amp;EOMONTH('AU - Q'!$B297,0))</f>
        <v>-2.3866666666666667</v>
      </c>
      <c r="T297" s="20">
        <v>119.7993</v>
      </c>
      <c r="U297">
        <v>609931</v>
      </c>
    </row>
    <row r="298" spans="1:21" x14ac:dyDescent="0.25">
      <c r="B298" s="1">
        <v>44531</v>
      </c>
      <c r="C298" s="21">
        <f>'CDM - Q'!C299</f>
        <v>639091</v>
      </c>
      <c r="D298" s="21">
        <f>'CDM - Q'!D299</f>
        <v>626070</v>
      </c>
      <c r="E298" s="63">
        <f>'CDM - Q'!I299/'CDM - Q'!J299*100</f>
        <v>92.398342719626868</v>
      </c>
      <c r="F298" s="21">
        <f>'CDM - Q'!F299</f>
        <v>107.69722541874442</v>
      </c>
      <c r="G298" s="21">
        <v>121.616680420219</v>
      </c>
      <c r="H298" s="21">
        <f>'CDM - Q'!H299</f>
        <v>121.0314</v>
      </c>
      <c r="I298" s="66">
        <f>'AU Edits'!G190</f>
        <v>122.099418413725</v>
      </c>
      <c r="J298" s="20">
        <f t="shared" si="11"/>
        <v>4.1491539474040273</v>
      </c>
      <c r="K298" s="20">
        <f t="shared" si="12"/>
        <v>2.6752446506071115</v>
      </c>
      <c r="L298" s="20">
        <f>AVERAGEIFS('AU - M'!C:C,'AU - M'!B:B,"&gt;="&amp;EDATE('AU - Q'!B298,-2),'CDM - M'!B:B,"&lt;="&amp;EOMONTH('AU - Q'!B298,0))</f>
        <v>4.5627116999999995</v>
      </c>
      <c r="M298" s="21">
        <f>AVERAGEIFS('CDM - D'!C:C,'CDM - D'!B:B,"&gt;="&amp;EDATE('AU - Q'!B298,-2),'CDM - D'!B:B,"&lt;="&amp;EOMONTH('AU - Q'!B298,0))</f>
        <v>68.377391304347725</v>
      </c>
      <c r="N298" s="21">
        <f>'CDM - Q'!K299</f>
        <v>88</v>
      </c>
      <c r="O298" s="20">
        <v>4.8</v>
      </c>
      <c r="P298" s="20">
        <v>3</v>
      </c>
      <c r="Q298" s="20">
        <f t="shared" si="13"/>
        <v>3.9</v>
      </c>
      <c r="R298" s="20">
        <f>AVERAGEIFS('AU - M'!D:D,'AU - M'!$B:$B,"&gt;="&amp;EDATE('AU - Q'!$B298,-2),'AU - M'!$B:$B,"&lt;="&amp;EOMONTH('AU - Q'!$B298,0))</f>
        <v>0.10000000000000002</v>
      </c>
      <c r="S298" s="20">
        <f>AVERAGEIFS('AU - M'!E:E,'AU - M'!$B:$B,"&gt;="&amp;EDATE('AU - Q'!$B298,-2),'AU - M'!$B:$B,"&lt;="&amp;EOMONTH('AU - Q'!$B298,0))</f>
        <v>-0.6166666666666667</v>
      </c>
      <c r="T298" s="20">
        <v>121.0314</v>
      </c>
      <c r="U298">
        <v>615578</v>
      </c>
    </row>
    <row r="299" spans="1:21" x14ac:dyDescent="0.25">
      <c r="A299">
        <v>2022</v>
      </c>
      <c r="B299" s="1">
        <v>44621</v>
      </c>
      <c r="C299" s="21">
        <f>'CDM - Q'!C300</f>
        <v>645027</v>
      </c>
      <c r="D299" s="21">
        <f>'CDM - Q'!D300</f>
        <v>634267</v>
      </c>
      <c r="E299" s="63">
        <f>'CDM - Q'!I300/'CDM - Q'!J300*100</f>
        <v>95.473241677082157</v>
      </c>
      <c r="F299" s="21">
        <f>'CDM - Q'!F300</f>
        <v>110.02429356859737</v>
      </c>
      <c r="G299" s="21">
        <v>124.37427392500101</v>
      </c>
      <c r="H299" s="21">
        <f>'CDM - Q'!H300</f>
        <v>122.8246</v>
      </c>
      <c r="I299" s="66">
        <f>'AU Edits'!G191</f>
        <v>124.301269472953</v>
      </c>
      <c r="J299" s="20">
        <f t="shared" si="11"/>
        <v>7.213305641693335</v>
      </c>
      <c r="K299" s="20">
        <f t="shared" si="12"/>
        <v>3.9562502008414269</v>
      </c>
      <c r="L299" s="20">
        <f>AVERAGEIFS('AU - M'!C:C,'AU - M'!B:B,"&gt;="&amp;EDATE('AU - Q'!B299,-2),'CDM - M'!B:B,"&lt;="&amp;EOMONTH('AU - Q'!B299,0))</f>
        <v>4.0059598750000003</v>
      </c>
      <c r="M299" s="21">
        <f>AVERAGEIFS('CDM - D'!C:C,'CDM - D'!B:B,"&gt;="&amp;EDATE('AU - Q'!B299,-2),'CDM - D'!B:B,"&lt;="&amp;EOMONTH('AU - Q'!B299,0))</f>
        <v>58.640888888888824</v>
      </c>
      <c r="N299" s="21">
        <f>'CDM - Q'!K300</f>
        <v>88.3</v>
      </c>
      <c r="O299" s="20">
        <v>4.9000000000000004</v>
      </c>
      <c r="P299" s="20">
        <v>3.2</v>
      </c>
      <c r="Q299" s="20">
        <f t="shared" si="13"/>
        <v>4.0500000000000007</v>
      </c>
      <c r="R299" s="20">
        <f>AVERAGEIFS('AU - M'!D:D,'AU - M'!$B:$B,"&gt;="&amp;EDATE('AU - Q'!$B299,-2),'AU - M'!$B:$B,"&lt;="&amp;EOMONTH('AU - Q'!$B299,0))</f>
        <v>0.10000000000000002</v>
      </c>
      <c r="S299" s="20">
        <f>AVERAGEIFS('AU - M'!E:E,'AU - M'!$B:$B,"&gt;="&amp;EDATE('AU - Q'!$B299,-2),'AU - M'!$B:$B,"&lt;="&amp;EOMONTH('AU - Q'!$B299,0))</f>
        <v>0.30666666666666664</v>
      </c>
      <c r="T299" s="20">
        <v>122.8246</v>
      </c>
      <c r="U299">
        <v>629081</v>
      </c>
    </row>
    <row r="300" spans="1:21" x14ac:dyDescent="0.25">
      <c r="B300" s="1">
        <v>44713</v>
      </c>
      <c r="C300" s="21">
        <f>'CDM - Q'!C301</f>
        <v>651417</v>
      </c>
      <c r="D300" s="21">
        <f>'CDM - Q'!D301</f>
        <v>640421</v>
      </c>
      <c r="E300" s="63">
        <f>'CDM - Q'!I301/'CDM - Q'!J301*100</f>
        <v>98.576020690929241</v>
      </c>
      <c r="F300" s="21">
        <f>'CDM - Q'!F301</f>
        <v>111.99335123385758</v>
      </c>
      <c r="G300" s="21">
        <v>126.352664201805</v>
      </c>
      <c r="H300" s="21">
        <f>'CDM - Q'!H301</f>
        <v>124.7212</v>
      </c>
      <c r="I300" s="66">
        <f>'AU Edits'!G192</f>
        <v>126.552984049191</v>
      </c>
      <c r="J300" s="20">
        <f t="shared" si="11"/>
        <v>7.2459906026235643</v>
      </c>
      <c r="K300" s="20">
        <f t="shared" si="12"/>
        <v>5.2254167735234613</v>
      </c>
      <c r="L300" s="20">
        <f>AVERAGEIFS('AU - M'!C:C,'AU - M'!B:B,"&gt;="&amp;EDATE('AU - Q'!B300,-2),'CDM - M'!B:B,"&lt;="&amp;EOMONTH('AU - Q'!B300,0))</f>
        <v>3.7090545500000003</v>
      </c>
      <c r="M300" s="21">
        <f>AVERAGEIFS('CDM - D'!C:C,'CDM - D'!B:B,"&gt;="&amp;EDATE('AU - Q'!B300,-2),'CDM - D'!B:B,"&lt;="&amp;EOMONTH('AU - Q'!B300,0))</f>
        <v>41.698131868131824</v>
      </c>
      <c r="N300" s="21">
        <f>'CDM - Q'!K301</f>
        <v>90.2</v>
      </c>
      <c r="O300" s="20">
        <v>6.7</v>
      </c>
      <c r="P300" s="20">
        <v>4.375</v>
      </c>
      <c r="Q300" s="20">
        <f t="shared" si="13"/>
        <v>5.5374999999999996</v>
      </c>
      <c r="R300" s="20">
        <f>AVERAGEIFS('AU - M'!D:D,'AU - M'!$B:$B,"&gt;="&amp;EDATE('AU - Q'!$B300,-2),'AU - M'!$B:$B,"&lt;="&amp;EOMONTH('AU - Q'!$B300,0))</f>
        <v>0.43333333333333329</v>
      </c>
      <c r="S300" s="20">
        <f>AVERAGEIFS('AU - M'!E:E,'AU - M'!$B:$B,"&gt;="&amp;EDATE('AU - Q'!$B300,-2),'AU - M'!$B:$B,"&lt;="&amp;EOMONTH('AU - Q'!$B300,0))</f>
        <v>1.5233333333333334</v>
      </c>
      <c r="T300" s="20">
        <v>124.7212</v>
      </c>
      <c r="U300">
        <v>642016</v>
      </c>
    </row>
    <row r="301" spans="1:21" x14ac:dyDescent="0.25">
      <c r="B301" s="1">
        <v>44805</v>
      </c>
      <c r="C301" s="21">
        <f>'CDM - Q'!C302</f>
        <v>654547</v>
      </c>
      <c r="D301" s="21">
        <f>'CDM - Q'!D302</f>
        <v>643750</v>
      </c>
      <c r="E301" s="63">
        <f>'CDM - Q'!I302/'CDM - Q'!J302*100</f>
        <v>101.98676902395019</v>
      </c>
      <c r="F301" s="21">
        <f>'CDM - Q'!F302</f>
        <v>114.05191152026597</v>
      </c>
      <c r="G301" s="21">
        <v>128.10030605312301</v>
      </c>
      <c r="H301" s="21">
        <f>'CDM - Q'!H302</f>
        <v>127.0363</v>
      </c>
      <c r="I301" s="66">
        <f>'AU Edits'!G193</f>
        <v>128.63108320252601</v>
      </c>
      <c r="J301" s="20">
        <f t="shared" si="11"/>
        <v>6.5683134031111479</v>
      </c>
      <c r="K301" s="20">
        <f t="shared" si="12"/>
        <v>6.2941908987080186</v>
      </c>
      <c r="L301" s="20">
        <f>AVERAGEIFS('AU - M'!C:C,'AU - M'!B:B,"&gt;="&amp;EDATE('AU - Q'!B301,-2),'CDM - M'!B:B,"&lt;="&amp;EOMONTH('AU - Q'!B301,0))</f>
        <v>3.5055848250000001</v>
      </c>
      <c r="M301" s="21">
        <f>AVERAGEIFS('CDM - D'!C:C,'CDM - D'!B:B,"&gt;="&amp;EDATE('AU - Q'!B301,-2),'CDM - D'!B:B,"&lt;="&amp;EOMONTH('AU - Q'!B301,0))</f>
        <v>11.713804347826093</v>
      </c>
      <c r="N301" s="21">
        <f>'CDM - Q'!K302</f>
        <v>92</v>
      </c>
      <c r="O301" s="20">
        <v>5.4</v>
      </c>
      <c r="P301" s="20">
        <v>6</v>
      </c>
      <c r="Q301" s="20">
        <f t="shared" si="13"/>
        <v>5.7</v>
      </c>
      <c r="R301" s="20">
        <f>AVERAGEIFS('AU - M'!D:D,'AU - M'!$B:$B,"&gt;="&amp;EDATE('AU - Q'!$B301,-2),'AU - M'!$B:$B,"&lt;="&amp;EOMONTH('AU - Q'!$B301,0))</f>
        <v>1.8500000000000003</v>
      </c>
      <c r="S301" s="20">
        <f>AVERAGEIFS('AU - M'!E:E,'AU - M'!$B:$B,"&gt;="&amp;EDATE('AU - Q'!$B301,-2),'AU - M'!$B:$B,"&lt;="&amp;EOMONTH('AU - Q'!$B301,0))</f>
        <v>2.4433333333333334</v>
      </c>
      <c r="T301" s="20">
        <v>127.0363</v>
      </c>
      <c r="U301">
        <v>635705</v>
      </c>
    </row>
    <row r="302" spans="1:21" x14ac:dyDescent="0.25">
      <c r="B302" s="1">
        <v>44896</v>
      </c>
      <c r="C302" s="21">
        <f>'CDM - Q'!C303</f>
        <v>659948</v>
      </c>
      <c r="D302" s="21">
        <f>'CDM - Q'!D303</f>
        <v>648171</v>
      </c>
      <c r="E302" s="63">
        <f>'CDM - Q'!I303/'CDM - Q'!J303*100</f>
        <v>104.33648327439271</v>
      </c>
      <c r="F302" s="21">
        <f>'CDM - Q'!F303</f>
        <v>116.16161616161615</v>
      </c>
      <c r="G302" s="21">
        <v>130.116504392314</v>
      </c>
      <c r="H302" s="21">
        <f>'CDM - Q'!H303</f>
        <v>129.24199999999999</v>
      </c>
      <c r="I302" s="66">
        <f>'AU Edits'!G194</f>
        <v>130.82120938349399</v>
      </c>
      <c r="J302" s="20">
        <f t="shared" ref="J302:J310" si="14">(I302/I301-1)*400</f>
        <v>6.8105659268053564</v>
      </c>
      <c r="K302" s="20">
        <f t="shared" ref="K302:K310" si="15">AVERAGE(J299:J302)</f>
        <v>6.9595438935583509</v>
      </c>
      <c r="L302" s="20">
        <f>AVERAGEIFS('AU - M'!C:C,'AU - M'!B:B,"&gt;="&amp;EDATE('AU - Q'!B302,-2),'CDM - M'!B:B,"&lt;="&amp;EOMONTH('AU - Q'!B302,0))</f>
        <v>3.5360301249999999</v>
      </c>
      <c r="M302" s="21">
        <f>AVERAGEIFS('CDM - D'!C:C,'CDM - D'!B:B,"&gt;="&amp;EDATE('AU - Q'!B302,-2),'CDM - D'!B:B,"&lt;="&amp;EOMONTH('AU - Q'!B302,0))</f>
        <v>11.110000000000012</v>
      </c>
      <c r="N302" s="21">
        <f>'CDM - Q'!K303</f>
        <v>93.4</v>
      </c>
      <c r="O302" s="20">
        <v>5.2</v>
      </c>
      <c r="P302" s="20">
        <v>5.0999999999999996</v>
      </c>
      <c r="Q302" s="20">
        <f t="shared" si="13"/>
        <v>5.15</v>
      </c>
      <c r="R302" s="20">
        <f>AVERAGEIFS('AU - M'!D:D,'AU - M'!$B:$B,"&gt;="&amp;EDATE('AU - Q'!$B302,-2),'AU - M'!$B:$B,"&lt;="&amp;EOMONTH('AU - Q'!$B302,0))</f>
        <v>2.85</v>
      </c>
      <c r="S302" s="20">
        <f>AVERAGEIFS('AU - M'!E:E,'AU - M'!$B:$B,"&gt;="&amp;EDATE('AU - Q'!$B302,-2),'AU - M'!$B:$B,"&lt;="&amp;EOMONTH('AU - Q'!$B302,0))</f>
        <v>2.8966666666666669</v>
      </c>
      <c r="T302" s="20">
        <v>129.24199999999999</v>
      </c>
      <c r="U302">
        <v>642342</v>
      </c>
    </row>
    <row r="303" spans="1:21" x14ac:dyDescent="0.25">
      <c r="A303">
        <v>2023</v>
      </c>
      <c r="B303" s="1">
        <v>44986</v>
      </c>
      <c r="C303" s="21">
        <f>'CDM - Q'!C304</f>
        <v>663102</v>
      </c>
      <c r="D303" s="21">
        <f>'CDM - Q'!D304</f>
        <v>649745</v>
      </c>
      <c r="E303" s="63">
        <f>'CDM - Q'!I304/'CDM - Q'!J304*100</f>
        <v>100.33434970034696</v>
      </c>
      <c r="F303" s="21">
        <f>'CDM - Q'!F304</f>
        <v>117.73430507607723</v>
      </c>
      <c r="G303" s="21">
        <v>131.935766477035</v>
      </c>
      <c r="H303" s="21">
        <f>'CDM - Q'!H304</f>
        <v>130.7895</v>
      </c>
      <c r="I303" s="66">
        <f>'AU Edits'!G195</f>
        <v>132.50498490714099</v>
      </c>
      <c r="J303" s="20">
        <f t="shared" si="14"/>
        <v>5.1483258153075973</v>
      </c>
      <c r="K303" s="20">
        <f t="shared" si="15"/>
        <v>6.4432989369619165</v>
      </c>
      <c r="L303" s="20">
        <f>AVERAGEIFS('AU - M'!C:C,'AU - M'!B:B,"&gt;="&amp;EDATE('AU - Q'!B303,-2),'CDM - M'!B:B,"&lt;="&amp;EOMONTH('AU - Q'!B303,0))</f>
        <v>3.6403042750000001</v>
      </c>
      <c r="M303" s="21">
        <v>15</v>
      </c>
      <c r="N303" s="21">
        <f>'CDM - Q'!K304</f>
        <v>94.8</v>
      </c>
      <c r="O303" s="20">
        <v>5</v>
      </c>
      <c r="P303" s="20">
        <v>5</v>
      </c>
      <c r="Q303" s="20">
        <f t="shared" si="13"/>
        <v>5</v>
      </c>
      <c r="R303" s="20">
        <f>AVERAGEIFS('AU - M'!D:D,'AU - M'!$B:$B,"&gt;="&amp;EDATE('AU - Q'!$B303,-2),'AU - M'!$B:$B,"&lt;="&amp;EOMONTH('AU - Q'!$B303,0))</f>
        <v>3.35</v>
      </c>
      <c r="S303" s="20">
        <f>AVERAGEIFS('AU - M'!E:E,'AU - M'!$B:$B,"&gt;="&amp;EDATE('AU - Q'!$B303,-2),'AU - M'!$B:$B,"&lt;="&amp;EOMONTH('AU - Q'!$B303,0))</f>
        <v>3.1033333333333331</v>
      </c>
      <c r="T303" s="20">
        <v>130.7895</v>
      </c>
      <c r="U303">
        <v>647940</v>
      </c>
    </row>
    <row r="304" spans="1:21" x14ac:dyDescent="0.25">
      <c r="B304" s="1">
        <v>45078</v>
      </c>
      <c r="C304" s="21">
        <f>'CDM - Q'!C305</f>
        <v>666120</v>
      </c>
      <c r="D304" s="21">
        <f>'CDM - Q'!D305</f>
        <v>652812</v>
      </c>
      <c r="E304" s="63">
        <f>'CDM - Q'!I305/'CDM - Q'!J305*100</f>
        <v>99.485207425077462</v>
      </c>
      <c r="F304" s="21">
        <f>'CDM - Q'!F305</f>
        <v>118.74440608617824</v>
      </c>
      <c r="G304" s="21">
        <v>133.491051829094</v>
      </c>
      <c r="H304" s="21">
        <f>'CDM - Q'!H305</f>
        <v>131.9271</v>
      </c>
      <c r="I304" s="66">
        <f>'AU Edits'!G196</f>
        <v>133.84883878527299</v>
      </c>
      <c r="J304" s="20">
        <f t="shared" si="14"/>
        <v>4.0567647445830524</v>
      </c>
      <c r="K304" s="20">
        <f t="shared" si="15"/>
        <v>5.6459924724517885</v>
      </c>
      <c r="L304" s="20">
        <f>AVERAGEIFS('AU - M'!C:C,'AU - M'!B:B,"&gt;="&amp;EDATE('AU - Q'!B304,-2),'CDM - M'!B:B,"&lt;="&amp;EOMONTH('AU - Q'!B304,0))</f>
        <v>3.6284726250000006</v>
      </c>
      <c r="M304" s="21">
        <v>10</v>
      </c>
      <c r="N304" s="21">
        <f>'CDM - Q'!K305</f>
        <v>96.4</v>
      </c>
      <c r="O304" s="20">
        <v>5.2</v>
      </c>
      <c r="P304" s="20">
        <v>5</v>
      </c>
      <c r="Q304" s="20">
        <f t="shared" si="13"/>
        <v>5.0999999999999996</v>
      </c>
      <c r="R304" s="20">
        <f>AVERAGEIFS('AU - M'!D:D,'AU - M'!$B:$B,"&gt;="&amp;EDATE('AU - Q'!$B304,-2),'AU - M'!$B:$B,"&lt;="&amp;EOMONTH('AU - Q'!$B304,0))</f>
        <v>3.85</v>
      </c>
      <c r="S304" s="20">
        <f>AVERAGEIFS('AU - M'!E:E,'AU - M'!$B:$B,"&gt;="&amp;EDATE('AU - Q'!$B304,-2),'AU - M'!$B:$B,"&lt;="&amp;EOMONTH('AU - Q'!$B304,0))</f>
        <v>3.4033333333333338</v>
      </c>
      <c r="T304" s="20">
        <v>131.9271</v>
      </c>
      <c r="U304">
        <v>645345</v>
      </c>
    </row>
    <row r="305" spans="1:21" x14ac:dyDescent="0.25">
      <c r="B305" s="1">
        <v>45170</v>
      </c>
      <c r="C305" s="21">
        <f>'CDM - Q'!C306</f>
        <v>668806</v>
      </c>
      <c r="D305" s="21">
        <f>'CDM - Q'!D306</f>
        <v>656045</v>
      </c>
      <c r="E305" s="63">
        <f>'CDM - Q'!I306/'CDM - Q'!J306*100</f>
        <v>100.48767778527481</v>
      </c>
      <c r="F305" s="21">
        <f>'CDM - Q'!F306</f>
        <v>120.11251758087202</v>
      </c>
      <c r="G305" s="21">
        <v>135.06998236859499</v>
      </c>
      <c r="H305" s="21">
        <f>'CDM - Q'!H306</f>
        <v>133.5257</v>
      </c>
      <c r="I305" s="66">
        <f>'AU Edits'!G197</f>
        <v>135.00628970540501</v>
      </c>
      <c r="J305" s="20">
        <f t="shared" si="14"/>
        <v>3.4589793400863655</v>
      </c>
      <c r="K305" s="20">
        <f t="shared" si="15"/>
        <v>4.8686589566955929</v>
      </c>
      <c r="L305" s="20">
        <f>AVERAGEIFS('AU - M'!C:C,'AU - M'!B:B,"&gt;="&amp;EDATE('AU - Q'!B305,-2),'CDM - M'!B:B,"&lt;="&amp;EOMONTH('AU - Q'!B305,0))</f>
        <v>3.6868078999999998</v>
      </c>
      <c r="M305" s="21">
        <v>5</v>
      </c>
      <c r="N305" s="21">
        <f>'CDM - Q'!K306</f>
        <v>98.3</v>
      </c>
      <c r="O305" s="20">
        <v>4.5999999999999996</v>
      </c>
      <c r="P305" s="20">
        <v>4.25</v>
      </c>
      <c r="Q305" s="20">
        <f t="shared" si="13"/>
        <v>4.4249999999999998</v>
      </c>
      <c r="R305" s="20">
        <f>AVERAGEIFS('AU - M'!D:D,'AU - M'!$B:$B,"&gt;="&amp;EDATE('AU - Q'!$B305,-2),'AU - M'!$B:$B,"&lt;="&amp;EOMONTH('AU - Q'!$B305,0))</f>
        <v>4.0999999999999996</v>
      </c>
      <c r="S305" s="20">
        <f>AVERAGEIFS('AU - M'!E:E,'AU - M'!$B:$B,"&gt;="&amp;EDATE('AU - Q'!$B305,-2),'AU - M'!$B:$B,"&lt;="&amp;EOMONTH('AU - Q'!$B305,0))</f>
        <v>3.9</v>
      </c>
      <c r="T305" s="20">
        <v>133.5257</v>
      </c>
      <c r="U305">
        <v>643054</v>
      </c>
    </row>
    <row r="306" spans="1:21" x14ac:dyDescent="0.25">
      <c r="B306" s="1">
        <v>45261</v>
      </c>
      <c r="C306" s="21">
        <f>'CDM - Q'!C307</f>
        <v>668754</v>
      </c>
      <c r="D306" s="21">
        <f>'CDM - Q'!D307</f>
        <v>657322</v>
      </c>
      <c r="E306" s="63">
        <f>'CDM - Q'!I307/'CDM - Q'!J307*100</f>
        <v>101.11483487368646</v>
      </c>
      <c r="F306" s="21">
        <f>'CDM - Q'!F307</f>
        <v>120.86689681626393</v>
      </c>
      <c r="G306" s="21">
        <v>136.05783993492801</v>
      </c>
      <c r="H306" s="21">
        <f>'CDM - Q'!H307</f>
        <v>134.71449999999999</v>
      </c>
      <c r="I306" s="66">
        <f>'AU Edits'!G198</f>
        <v>135.73229988482299</v>
      </c>
      <c r="J306" s="20">
        <f t="shared" si="14"/>
        <v>2.1510410544640202</v>
      </c>
      <c r="K306" s="20">
        <f t="shared" si="15"/>
        <v>3.7037777386102588</v>
      </c>
      <c r="L306" s="20">
        <f>AVERAGEIFS('AU - M'!C:C,'AU - M'!B:B,"&gt;="&amp;EDATE('AU - Q'!B306,-2),'CDM - M'!B:B,"&lt;="&amp;EOMONTH('AU - Q'!B306,0))</f>
        <v>3.9484500249999996</v>
      </c>
      <c r="M306" s="21">
        <v>0</v>
      </c>
      <c r="N306" s="21">
        <f>'CDM - Q'!K307</f>
        <v>99.7</v>
      </c>
      <c r="O306" s="20">
        <v>4.5</v>
      </c>
      <c r="P306" s="20">
        <f>P305*O306/O305</f>
        <v>4.1576086956521738</v>
      </c>
      <c r="Q306" s="20">
        <f t="shared" si="13"/>
        <v>4.3288043478260869</v>
      </c>
      <c r="R306" s="20">
        <f>AVERAGEIFS('AU - M'!D:D,'AU - M'!$B:$B,"&gt;="&amp;EDATE('AU - Q'!$B306,-2),'AU - M'!$B:$B,"&lt;="&amp;EOMONTH('AU - Q'!$B306,0))</f>
        <v>4.2666666666666666</v>
      </c>
      <c r="S306" s="20">
        <f>AVERAGEIFS('AU - M'!E:E,'AU - M'!$B:$B,"&gt;="&amp;EDATE('AU - Q'!$B306,-2),'AU - M'!$B:$B,"&lt;="&amp;EOMONTH('AU - Q'!$B306,0))</f>
        <v>3.9599999999999995</v>
      </c>
      <c r="T306" s="20">
        <v>134.71449999999999</v>
      </c>
      <c r="U306">
        <v>649133</v>
      </c>
    </row>
    <row r="307" spans="1:21" x14ac:dyDescent="0.25">
      <c r="A307">
        <v>2024</v>
      </c>
      <c r="B307" s="1">
        <v>45352</v>
      </c>
      <c r="C307" s="21">
        <f>'CDM - Q'!C308</f>
        <v>670388</v>
      </c>
      <c r="D307" s="21">
        <f>'CDM - Q'!D308</f>
        <v>659016</v>
      </c>
      <c r="E307" s="63">
        <f>'CDM - Q'!I308/'CDM - Q'!J308*100</f>
        <v>99.17298548994934</v>
      </c>
      <c r="F307" s="21">
        <f>'CDM - Q'!F308</f>
        <v>121.99207262498402</v>
      </c>
      <c r="G307" s="21">
        <v>137.583547975492</v>
      </c>
      <c r="H307" s="21">
        <f>'CDM - Q'!H308</f>
        <v>136.09780000000001</v>
      </c>
      <c r="I307" s="66">
        <f>'AU Edits'!G199</f>
        <v>137.428880594388</v>
      </c>
      <c r="J307" s="20">
        <f t="shared" si="14"/>
        <v>4.9997847557424535</v>
      </c>
      <c r="K307" s="20">
        <f t="shared" si="15"/>
        <v>3.6666424737189729</v>
      </c>
      <c r="L307" s="20">
        <f>AVERAGEIFS('AU - M'!C:C,'AU - M'!B:B,"&gt;="&amp;EDATE('AU - Q'!B307,-2),'CDM - M'!B:B,"&lt;="&amp;EOMONTH('AU - Q'!B307,0))</f>
        <v>3.9503879249999998</v>
      </c>
      <c r="M307">
        <v>0</v>
      </c>
      <c r="N307" s="21">
        <f>'CDM - Q'!K308</f>
        <v>100.2</v>
      </c>
      <c r="O307" s="20">
        <v>4.3</v>
      </c>
      <c r="P307" s="20">
        <f t="shared" ref="P307:P308" si="16">P306*O307/O306</f>
        <v>3.9728260869565215</v>
      </c>
      <c r="Q307" s="20">
        <f t="shared" si="13"/>
        <v>4.1364130434782602</v>
      </c>
      <c r="R307" s="20">
        <f>AVERAGEIFS('AU - M'!D:D,'AU - M'!$B:$B,"&gt;="&amp;EDATE('AU - Q'!$B307,-2),'AU - M'!$B:$B,"&lt;="&amp;EOMONTH('AU - Q'!$B307,0))</f>
        <v>4.3499999999999996</v>
      </c>
      <c r="S307" s="20">
        <f>AVERAGEIFS('AU - M'!E:E,'AU - M'!$B:$B,"&gt;="&amp;EDATE('AU - Q'!$B307,-2),'AU - M'!$B:$B,"&lt;="&amp;EOMONTH('AU - Q'!$B307,0))</f>
        <v>3.78</v>
      </c>
      <c r="T307" s="20">
        <v>136.09780000000001</v>
      </c>
      <c r="U307">
        <v>648929</v>
      </c>
    </row>
    <row r="308" spans="1:21" x14ac:dyDescent="0.25">
      <c r="B308" s="1">
        <v>45444</v>
      </c>
      <c r="C308" s="21">
        <f>'CDM - Q'!C309</f>
        <v>672076</v>
      </c>
      <c r="D308" s="21">
        <f>'CDM - Q'!D309</f>
        <v>660972</v>
      </c>
      <c r="E308" s="63">
        <f>'CDM - Q'!I309/'CDM - Q'!J309*100</f>
        <v>99.400550250849648</v>
      </c>
      <c r="F308" s="21">
        <f>'CDM - Q'!F309</f>
        <v>123.2706814985296</v>
      </c>
      <c r="G308" s="21">
        <v>139.08551110141701</v>
      </c>
      <c r="H308" s="21">
        <f>'CDM - Q'!H309</f>
        <v>137.2912</v>
      </c>
      <c r="I308" s="66">
        <f>'AU Edits'!G200</f>
        <v>138.851716722237</v>
      </c>
      <c r="J308" s="20">
        <f t="shared" si="14"/>
        <v>4.1413016585600815</v>
      </c>
      <c r="K308" s="20">
        <f t="shared" si="15"/>
        <v>3.6877767022132302</v>
      </c>
      <c r="L308" s="20">
        <f>AVERAGEIFS('AU - M'!C:C,'AU - M'!B:B,"&gt;="&amp;EDATE('AU - Q'!B308,-2),'CDM - M'!B:B,"&lt;="&amp;EOMONTH('AU - Q'!B308,0))</f>
        <v>4.0750219999999997</v>
      </c>
      <c r="M308">
        <v>0</v>
      </c>
      <c r="N308" s="21">
        <f>'CDM - Q'!K309</f>
        <v>101.8</v>
      </c>
      <c r="O308" s="20">
        <v>4.4000000000000004</v>
      </c>
      <c r="P308" s="20">
        <f t="shared" si="16"/>
        <v>4.0652173913043486</v>
      </c>
      <c r="Q308" s="20">
        <f t="shared" si="13"/>
        <v>4.2326086956521749</v>
      </c>
      <c r="R308" s="20">
        <f>AVERAGEIFS('AU - M'!D:D,'AU - M'!$B:$B,"&gt;="&amp;EDATE('AU - Q'!$B308,-2),'AU - M'!$B:$B,"&lt;="&amp;EOMONTH('AU - Q'!$B308,0))</f>
        <v>4.3499999999999996</v>
      </c>
      <c r="S308" s="20">
        <f>AVERAGEIFS('AU - M'!E:E,'AU - M'!$B:$B,"&gt;="&amp;EDATE('AU - Q'!$B308,-2),'AU - M'!$B:$B,"&lt;="&amp;EOMONTH('AU - Q'!$B308,0))</f>
        <v>3.9299999999999997</v>
      </c>
      <c r="T308" s="20">
        <v>137.2912</v>
      </c>
      <c r="U308">
        <v>645421</v>
      </c>
    </row>
    <row r="309" spans="1:21" x14ac:dyDescent="0.25">
      <c r="B309" s="1">
        <v>45536</v>
      </c>
      <c r="C309" s="21">
        <f>'CDM - Q'!C310</f>
        <v>674130</v>
      </c>
      <c r="D309" s="21">
        <f>'CDM - Q'!D310</f>
        <v>662559</v>
      </c>
      <c r="E309" s="63">
        <f>'CDM - Q'!I310/'CDM - Q'!J310*100</f>
        <v>99.393453953530425</v>
      </c>
      <c r="F309" s="21">
        <f>'CDM - Q'!F310</f>
        <v>123.53918936197419</v>
      </c>
      <c r="G309" s="21">
        <v>139.73818094745599</v>
      </c>
      <c r="H309" s="21">
        <f>'CDM - Q'!H310</f>
        <v>138.3587</v>
      </c>
      <c r="I309" s="66">
        <f>'AU Edits'!G201</f>
        <v>139.96743688379999</v>
      </c>
      <c r="J309" s="20">
        <f t="shared" si="14"/>
        <v>3.2141342949181251</v>
      </c>
      <c r="K309" s="20">
        <f t="shared" si="15"/>
        <v>3.6265654409211701</v>
      </c>
      <c r="L309" s="20">
        <f>AVERAGEIFS('AU - M'!C:C,'AU - M'!B:B,"&gt;="&amp;EDATE('AU - Q'!B309,-2),'CDM - M'!B:B,"&lt;="&amp;EOMONTH('AU - Q'!B309,0))</f>
        <v>4.1124253</v>
      </c>
      <c r="M309">
        <v>0</v>
      </c>
      <c r="N309" s="21">
        <f>'CDM - Q'!K310</f>
        <v>102.5</v>
      </c>
      <c r="O309" s="20">
        <v>4.4000000000000004</v>
      </c>
      <c r="P309" s="20">
        <f t="shared" ref="P309:P314" si="17">P308*O309/O308</f>
        <v>4.0652173913043486</v>
      </c>
      <c r="Q309" s="20">
        <f t="shared" si="13"/>
        <v>4.2326086956521749</v>
      </c>
      <c r="R309" s="20">
        <f>AVERAGEIFS('AU - M'!D:D,'AU - M'!$B:$B,"&gt;="&amp;EDATE('AU - Q'!$B309,-2),'AU - M'!$B:$B,"&lt;="&amp;EOMONTH('AU - Q'!$B309,0))</f>
        <v>4.3499999999999996</v>
      </c>
      <c r="S309" s="20">
        <f>AVERAGEIFS('AU - M'!E:E,'AU - M'!$B:$B,"&gt;="&amp;EDATE('AU - Q'!$B309,-2),'AU - M'!$B:$B,"&lt;="&amp;EOMONTH('AU - Q'!$B309,0))</f>
        <v>3.813333333333333</v>
      </c>
      <c r="T309" s="20">
        <v>138.3587</v>
      </c>
      <c r="U309">
        <v>647093</v>
      </c>
    </row>
    <row r="310" spans="1:21" x14ac:dyDescent="0.25">
      <c r="B310" s="1">
        <v>45627</v>
      </c>
      <c r="C310" s="21">
        <f>'CDM - Q'!C311</f>
        <v>677077</v>
      </c>
      <c r="D310" s="21">
        <f>'CDM - Q'!D311</f>
        <v>664761</v>
      </c>
      <c r="E310" s="63">
        <f>'CDM - Q'!I311/'CDM - Q'!J311*100</f>
        <v>100.55053010407549</v>
      </c>
      <c r="F310" s="21">
        <f>'CDM - Q'!F311</f>
        <v>123.78212504794786</v>
      </c>
      <c r="G310" s="21">
        <v>139.85577862131001</v>
      </c>
      <c r="H310" s="21">
        <f>'CDM - Q'!H311</f>
        <v>139.0986</v>
      </c>
      <c r="I310" s="66">
        <f>'AU Edits'!G202</f>
        <v>140.63634100600501</v>
      </c>
      <c r="J310" s="20">
        <f t="shared" si="14"/>
        <v>1.9115992607918741</v>
      </c>
      <c r="K310" s="20">
        <f t="shared" si="15"/>
        <v>3.5667049925031336</v>
      </c>
      <c r="L310" s="20">
        <f>AVERAGEIFS('AU - M'!C:C,'AU - M'!B:B,"&gt;="&amp;EDATE('AU - Q'!B310,-2),'CDM - M'!B:B,"&lt;="&amp;EOMONTH('AU - Q'!B310,0))</f>
        <v>4.0392652</v>
      </c>
      <c r="M310">
        <v>0</v>
      </c>
      <c r="N310" s="21">
        <f>'CDM - Q'!K311</f>
        <v>104.8</v>
      </c>
      <c r="O310" s="20">
        <v>4.2</v>
      </c>
      <c r="P310" s="20">
        <f t="shared" si="17"/>
        <v>3.8804347826086958</v>
      </c>
      <c r="Q310" s="20">
        <f t="shared" si="13"/>
        <v>4.0402173913043482</v>
      </c>
      <c r="R310" s="20">
        <f>AVERAGEIFS('AU - M'!D:D,'AU - M'!$B:$B,"&gt;="&amp;EDATE('AU - Q'!$B310,-2),'AU - M'!$B:$B,"&lt;="&amp;EOMONTH('AU - Q'!$B310,0))</f>
        <v>4.3499999999999996</v>
      </c>
      <c r="S310" s="20">
        <f>AVERAGEIFS('AU - M'!E:E,'AU - M'!$B:$B,"&gt;="&amp;EDATE('AU - Q'!$B310,-2),'AU - M'!$B:$B,"&lt;="&amp;EOMONTH('AU - Q'!$B310,0))</f>
        <v>3.8566666666666669</v>
      </c>
      <c r="T310" s="20">
        <v>139.0986</v>
      </c>
      <c r="U310">
        <v>648450</v>
      </c>
    </row>
    <row r="311" spans="1:21" x14ac:dyDescent="0.25">
      <c r="A311">
        <v>2025</v>
      </c>
      <c r="B311" s="1">
        <v>45717</v>
      </c>
      <c r="C311" s="21">
        <f>'CDM - Q'!C312</f>
        <v>678840</v>
      </c>
      <c r="D311" s="21">
        <f>'CDM - Q'!D312</f>
        <v>666168</v>
      </c>
      <c r="E311" s="63">
        <f>'CDM - Q'!I312/'CDM - Q'!J312*100</f>
        <v>102.86959983561925</v>
      </c>
      <c r="F311" s="21">
        <f>'CDM - Q'!F312</f>
        <v>124.92008694540343</v>
      </c>
      <c r="G311" s="21">
        <v>141.24315723369199</v>
      </c>
      <c r="H311" s="21">
        <f>'CDM - Q'!H312</f>
        <v>140.0829</v>
      </c>
      <c r="I311" s="66">
        <f>'AU Edits'!G203</f>
        <v>141.45598383971799</v>
      </c>
      <c r="J311" s="20">
        <f t="shared" ref="J311" si="18">(I311/I310-1)*400</f>
        <v>2.3312404968726774</v>
      </c>
      <c r="K311" s="20">
        <f t="shared" ref="K311" si="19">AVERAGE(J308:J311)</f>
        <v>2.8995689277856895</v>
      </c>
      <c r="L311" s="20">
        <f>AVERAGEIFS('AU - M'!C:C,'AU - M'!B:B,"&gt;="&amp;EDATE('AU - Q'!B311,-2),'CDM - M'!B:B,"&lt;="&amp;EOMONTH('AU - Q'!B311,0))</f>
        <v>4.08089865</v>
      </c>
      <c r="M311">
        <v>0</v>
      </c>
      <c r="N311" s="21">
        <f>'CDM - Q'!K312</f>
        <v>105.5</v>
      </c>
      <c r="O311" s="20">
        <v>3.6</v>
      </c>
      <c r="P311" s="20">
        <f t="shared" si="17"/>
        <v>3.3260869565217388</v>
      </c>
      <c r="Q311" s="20">
        <f t="shared" ref="Q311" si="20">(P311+O311)/2</f>
        <v>3.4630434782608694</v>
      </c>
      <c r="R311" s="20">
        <f>AVERAGEIFS('AU - M'!D:D,'AU - M'!$B:$B,"&gt;="&amp;EDATE('AU - Q'!$B311,-2),'AU - M'!$B:$B,"&lt;="&amp;EOMONTH('AU - Q'!$B311,0))</f>
        <v>4.1833333333333327</v>
      </c>
      <c r="S311" s="20">
        <f>AVERAGEIFS('AU - M'!E:E,'AU - M'!$B:$B,"&gt;="&amp;EDATE('AU - Q'!$B311,-2),'AU - M'!$B:$B,"&lt;="&amp;EOMONTH('AU - Q'!$B311,0))</f>
        <v>3.6691137028131799</v>
      </c>
      <c r="T311" s="20">
        <v>140.0829</v>
      </c>
      <c r="U311">
        <v>653028</v>
      </c>
    </row>
    <row r="312" spans="1:21" x14ac:dyDescent="0.25">
      <c r="B312" s="1">
        <v>45809</v>
      </c>
      <c r="C312" s="21">
        <f>'CDM - Q'!C313</f>
        <v>685416</v>
      </c>
      <c r="D312" s="21">
        <f>'CDM - Q'!D313</f>
        <v>672754</v>
      </c>
      <c r="E312" s="63">
        <f>'CDM - Q'!I313/'CDM - Q'!J313*100</f>
        <v>102.22557810287871</v>
      </c>
      <c r="F312" s="21">
        <f>'CDM - Q'!F313</f>
        <v>125.85347142309169</v>
      </c>
      <c r="G312" s="21">
        <v>141.951120881017</v>
      </c>
      <c r="H312" s="21">
        <f>'CDM - Q'!H313</f>
        <v>141.018</v>
      </c>
      <c r="I312" s="66">
        <f>'AU Edits'!G204</f>
        <v>142.56245107464201</v>
      </c>
      <c r="J312" s="20">
        <f t="shared" ref="J312:J314" si="21">(I312/I311-1)*400</f>
        <v>3.128795841334675</v>
      </c>
      <c r="K312" s="20">
        <f t="shared" ref="K312:K314" si="22">AVERAGE(J309:J312)</f>
        <v>2.6464424734793379</v>
      </c>
      <c r="L312" s="20">
        <f>AVERAGEIFS('AU - M'!C:C,'AU - M'!B:B,"&gt;="&amp;EDATE('AU - Q'!B312,-2),'CDM - M'!B:B,"&lt;="&amp;EOMONTH('AU - Q'!B312,0))</f>
        <v>4.1747730499999998</v>
      </c>
      <c r="M312">
        <v>0</v>
      </c>
      <c r="N312" s="21">
        <f>'CDM - Q'!K313</f>
        <v>106.4</v>
      </c>
      <c r="O312" s="20">
        <v>5</v>
      </c>
      <c r="P312" s="20">
        <f t="shared" si="17"/>
        <v>4.6195652173913038</v>
      </c>
      <c r="Q312" s="20">
        <f t="shared" ref="Q312:Q313" si="23">(P312+O312)/2</f>
        <v>4.8097826086956523</v>
      </c>
      <c r="R312" s="20">
        <f>AVERAGEIFS('AU - M'!D:D,'AU - M'!$B:$B,"&gt;="&amp;EDATE('AU - Q'!$B312,-2),'AU - M'!$B:$B,"&lt;="&amp;EOMONTH('AU - Q'!$B312,0))</f>
        <v>3.9333333333333331</v>
      </c>
      <c r="S312" s="20">
        <f>AVERAGEIFS('AU - M'!E:E,'AU - M'!$B:$B,"&gt;="&amp;EDATE('AU - Q'!$B312,-2),'AU - M'!$B:$B,"&lt;="&amp;EOMONTH('AU - Q'!$B312,0))</f>
        <v>3.1277978745638619</v>
      </c>
      <c r="T312" s="20">
        <v>141.018</v>
      </c>
      <c r="U312">
        <v>658482</v>
      </c>
    </row>
    <row r="313" spans="1:21" x14ac:dyDescent="0.25">
      <c r="B313" s="1">
        <v>45901</v>
      </c>
      <c r="C313" s="21">
        <f>'CDM - Q'!C314</f>
        <v>688034</v>
      </c>
      <c r="D313" s="21">
        <f>'CDM - Q'!D314</f>
        <v>675790</v>
      </c>
      <c r="E313" s="63">
        <f>'CDM - Q'!I314/'CDM - Q'!J314*100</f>
        <v>101.82745247945348</v>
      </c>
      <c r="F313" s="21">
        <f>'CDM - Q'!F314</f>
        <v>127.51566295870096</v>
      </c>
      <c r="G313" s="21">
        <v>143.228277552995</v>
      </c>
      <c r="H313" s="21">
        <f>'CDM - Q'!H314</f>
        <v>142.45230000000001</v>
      </c>
      <c r="I313" s="66">
        <f>'AU Edits'!G205</f>
        <v>143.933269429229</v>
      </c>
      <c r="J313" s="20">
        <f t="shared" si="21"/>
        <v>3.8462255502867748</v>
      </c>
      <c r="K313" s="20">
        <f t="shared" si="22"/>
        <v>2.8044652873215004</v>
      </c>
      <c r="L313" s="20">
        <f>AVERAGEIFS('AU - M'!C:C,'AU - M'!B:B,"&gt;="&amp;EDATE('AU - Q'!B313,-2),'CDM - M'!B:B,"&lt;="&amp;EOMONTH('AU - Q'!B313,0))</f>
        <v>4.3216754000000002</v>
      </c>
      <c r="M313">
        <v>0</v>
      </c>
      <c r="N313" s="21">
        <f>'CDM - Q'!K314</f>
        <v>107.8</v>
      </c>
      <c r="O313" s="20">
        <v>4.7</v>
      </c>
      <c r="P313" s="20">
        <f t="shared" si="17"/>
        <v>4.3423913043478262</v>
      </c>
      <c r="Q313" s="20">
        <f t="shared" si="23"/>
        <v>4.5211956521739136</v>
      </c>
      <c r="R313" s="20">
        <f>AVERAGEIFS('AU - M'!D:D,'AU - M'!$B:$B,"&gt;="&amp;EDATE('AU - Q'!$B313,-2),'AU - M'!$B:$B,"&lt;="&amp;EOMONTH('AU - Q'!$B313,0))</f>
        <v>3.6833333333333336</v>
      </c>
      <c r="S313" s="20">
        <f>AVERAGEIFS('AU - M'!E:E,'AU - M'!$B:$B,"&gt;="&amp;EDATE('AU - Q'!$B313,-2),'AU - M'!$B:$B,"&lt;="&amp;EOMONTH('AU - Q'!$B313,0))</f>
        <v>3.0052140767356739</v>
      </c>
      <c r="T313" s="20">
        <v>142.45230000000001</v>
      </c>
      <c r="U313">
        <v>661347</v>
      </c>
    </row>
    <row r="314" spans="1:21" x14ac:dyDescent="0.25">
      <c r="B314" s="1">
        <v>45992</v>
      </c>
      <c r="C314" s="21">
        <f>'CDM - Q'!C315</f>
        <v>694041</v>
      </c>
      <c r="D314" s="21">
        <f>'CDM - Q'!D315</f>
        <v>681436</v>
      </c>
      <c r="E314" s="63">
        <f>'CDM - Q'!I315/'CDM - Q'!J315*100</f>
        <v>103.36790399649836</v>
      </c>
      <c r="F314" s="21">
        <f>'CDM - Q'!F315</f>
        <v>128.27004219409284</v>
      </c>
      <c r="G314" s="21">
        <v>143.228277552995</v>
      </c>
      <c r="H314" s="21">
        <f>'CDM - Q'!H315</f>
        <v>143.77610000000001</v>
      </c>
      <c r="I314" s="66">
        <f>'AU Edits'!G206</f>
        <v>145.30616646962901</v>
      </c>
      <c r="J314" s="20">
        <f t="shared" si="21"/>
        <v>3.8153709586234541</v>
      </c>
      <c r="K314" s="20">
        <f t="shared" si="22"/>
        <v>3.2804082117793953</v>
      </c>
      <c r="L314" s="20">
        <f>AVERAGEIFS('AU - M'!C:C,'AU - M'!B:B,"&gt;="&amp;EDATE('AU - Q'!B314,-2),'CDM - M'!B:B,"&lt;="&amp;EOMONTH('AU - Q'!B314,0))</f>
        <v>4.2144052499999995</v>
      </c>
      <c r="M314">
        <v>0</v>
      </c>
      <c r="N314" s="21">
        <f>'CDM - Q'!K315</f>
        <v>108</v>
      </c>
      <c r="O314" s="20">
        <v>4.7</v>
      </c>
      <c r="P314" s="20">
        <f t="shared" si="17"/>
        <v>4.3423913043478262</v>
      </c>
      <c r="Q314" s="20">
        <f t="shared" ref="Q314" si="24">(P314+O314)/2</f>
        <v>4.5211956521739136</v>
      </c>
      <c r="R314" s="20">
        <f>AVERAGEIFS('AU - M'!D:D,'AU - M'!$B:$B,"&gt;="&amp;EDATE('AU - Q'!$B314,-2),'AU - M'!$B:$B,"&lt;="&amp;EOMONTH('AU - Q'!$B314,0))</f>
        <v>3.6</v>
      </c>
      <c r="S314" s="20">
        <f>AVERAGEIFS('AU - M'!E:E,'AU - M'!$B:$B,"&gt;="&amp;EDATE('AU - Q'!$B314,-2),'AU - M'!$B:$B,"&lt;="&amp;EOMONTH('AU - Q'!$B314,0))</f>
        <v>3.3006253492790183</v>
      </c>
      <c r="T314" s="20">
        <v>143.77610000000001</v>
      </c>
      <c r="U314">
        <v>664125</v>
      </c>
    </row>
    <row r="315" spans="1:21" x14ac:dyDescent="0.25">
      <c r="A315">
        <v>2026</v>
      </c>
      <c r="B315" s="1">
        <v>46082</v>
      </c>
      <c r="C315" s="21">
        <f>'CDM - Q'!C316</f>
        <v>695945</v>
      </c>
      <c r="D315" s="21">
        <f>'CDM - Q'!D316</f>
        <v>683333</v>
      </c>
      <c r="E315" s="63">
        <f>'CDM - Q'!I316/'CDM - Q'!J316*100</f>
        <v>102.13424985555244</v>
      </c>
      <c r="F315" s="21">
        <f>'CDM - Q'!F316</f>
        <v>130.03452243958574</v>
      </c>
      <c r="G315" s="21">
        <v>143.228277552995</v>
      </c>
      <c r="H315" s="21">
        <f>'CDM - Q'!H316</f>
        <v>144.93870000000001</v>
      </c>
      <c r="I315" s="66">
        <f>'AU Edits'!G207</f>
        <v>146.38431098882799</v>
      </c>
      <c r="J315" s="20">
        <f t="shared" ref="J315" si="25">(I315/I314-1)*400</f>
        <v>2.9679250245014721</v>
      </c>
      <c r="K315" s="20">
        <f t="shared" ref="K315" si="26">AVERAGE(J312:J315)</f>
        <v>3.439579343686594</v>
      </c>
      <c r="L315" s="20">
        <f>AVERAGEIFS('AU - M'!C:C,'AU - M'!B:B,"&gt;="&amp;EDATE('AU - Q'!B315,-2),'CDM - M'!B:B,"&lt;="&amp;EOMONTH('AU - Q'!B315,0))</f>
        <v>4.2860039499999996</v>
      </c>
      <c r="M315">
        <v>0</v>
      </c>
      <c r="N315" s="21">
        <f>'CDM - Q'!K316</f>
        <v>108.9</v>
      </c>
      <c r="O315" s="20">
        <v>5.2</v>
      </c>
      <c r="P315" s="20">
        <f t="shared" ref="P315" si="27">P314*O315/O314</f>
        <v>4.804347826086957</v>
      </c>
      <c r="Q315" s="20">
        <f t="shared" ref="Q315" si="28">(P315+O315)/2</f>
        <v>5.0021739130434781</v>
      </c>
      <c r="R315" s="20">
        <f>AVERAGEIFS('AU - M'!D:D,'AU - M'!$B:$B,"&gt;="&amp;EDATE('AU - Q'!$B315,-2),'AU - M'!$B:$B,"&lt;="&amp;EOMONTH('AU - Q'!$B315,0))</f>
        <v>3.85</v>
      </c>
      <c r="S315" s="20">
        <f>AVERAGEIFS('AU - M'!E:E,'AU - M'!$B:$B,"&gt;="&amp;EDATE('AU - Q'!$B315,-2),'AU - M'!$B:$B,"&lt;="&amp;EOMONTH('AU - Q'!$B315,0))</f>
        <v>3.832884648456039</v>
      </c>
      <c r="T315" s="20">
        <v>144.93870000000001</v>
      </c>
      <c r="U315">
        <v>667484</v>
      </c>
    </row>
    <row r="316" spans="1:21" x14ac:dyDescent="0.25">
      <c r="B316" s="1">
        <v>46174</v>
      </c>
      <c r="C316" s="21"/>
      <c r="D316" s="21"/>
      <c r="E316" s="63"/>
      <c r="F316" s="21"/>
      <c r="G316" s="21"/>
      <c r="H316" s="21"/>
      <c r="I316" s="66">
        <f>'AU Edits'!G208</f>
        <v>146.38431098882799</v>
      </c>
      <c r="J316" s="20"/>
      <c r="K316" s="20"/>
      <c r="L316" s="20">
        <f>AVERAGEIFS('AU - M'!C:C,'AU - M'!B:B,"&gt;="&amp;EDATE('AU - Q'!B316,-2),'CDM - M'!B:B,"&lt;="&amp;EOMONTH('AU - Q'!B316,0))</f>
        <v>4.4186442499999998</v>
      </c>
      <c r="M316">
        <v>0</v>
      </c>
      <c r="N316" s="21"/>
      <c r="O316" s="20"/>
      <c r="P316" s="20"/>
      <c r="Q316" s="20"/>
      <c r="R316" s="20">
        <f>AVERAGEIFS('AU - M'!D:D,'AU - M'!$B:$B,"&gt;="&amp;EDATE('AU - Q'!$B316,-2),'AU - M'!$B:$B,"&lt;="&amp;EOMONTH('AU - Q'!$B316,0))</f>
        <v>4.2249999999999996</v>
      </c>
      <c r="S316" s="20">
        <f>AVERAGEIFS('AU - M'!E:E,'AU - M'!$B:$B,"&gt;="&amp;EDATE('AU - Q'!$B316,-2),'AU - M'!$B:$B,"&lt;="&amp;EOMONTH('AU - Q'!$B316,0))</f>
        <v>4.3052821590554471</v>
      </c>
      <c r="T316" s="20">
        <v>146.6043740858284</v>
      </c>
    </row>
    <row r="317" spans="1:21" x14ac:dyDescent="0.25">
      <c r="B317" s="1"/>
      <c r="C317" s="21"/>
      <c r="D317" s="21"/>
      <c r="E317" s="63"/>
      <c r="F317" s="21"/>
      <c r="G317" s="21"/>
      <c r="H317" s="21"/>
      <c r="I317" s="66"/>
      <c r="J317" s="20"/>
      <c r="K317" s="20"/>
      <c r="L317" s="20"/>
      <c r="N317" s="21"/>
      <c r="O317" s="20"/>
      <c r="P317" s="20"/>
      <c r="Q317" s="20"/>
      <c r="R317" s="20"/>
      <c r="S317" s="20"/>
      <c r="T317" s="20">
        <v>147.62571802384582</v>
      </c>
    </row>
    <row r="318" spans="1:21" x14ac:dyDescent="0.25">
      <c r="B318" s="1"/>
      <c r="C318" s="1"/>
      <c r="J318" s="20"/>
      <c r="K318" s="20"/>
      <c r="T318" s="20">
        <v>148.31408078106293</v>
      </c>
    </row>
    <row r="319" spans="1:21" x14ac:dyDescent="0.25">
      <c r="B319" s="1"/>
      <c r="C319" s="1"/>
      <c r="J319" s="20"/>
      <c r="K319" s="20"/>
      <c r="T319" s="20">
        <v>148.59257621595853</v>
      </c>
    </row>
    <row r="320" spans="1:21" x14ac:dyDescent="0.25">
      <c r="B320" s="1"/>
      <c r="C320" s="1"/>
      <c r="J320" s="20"/>
      <c r="K320" s="20"/>
      <c r="T320" s="20">
        <v>149.80023456601353</v>
      </c>
    </row>
    <row r="321" spans="2:20" x14ac:dyDescent="0.25">
      <c r="B321" s="1"/>
      <c r="C321" s="1"/>
      <c r="J321" s="20"/>
      <c r="K321" s="20"/>
      <c r="T321" s="20">
        <v>150.64623611680568</v>
      </c>
    </row>
    <row r="322" spans="2:20" x14ac:dyDescent="0.25">
      <c r="B322" s="1"/>
      <c r="C322" s="1"/>
      <c r="J322" s="20"/>
      <c r="K322" s="20"/>
      <c r="T322" s="20">
        <v>151.27099333409561</v>
      </c>
    </row>
    <row r="323" spans="2:20" x14ac:dyDescent="0.25">
      <c r="B323" s="1"/>
      <c r="C323" s="1"/>
      <c r="T323" s="20">
        <v>151.5246674631249</v>
      </c>
    </row>
    <row r="324" spans="2:20" x14ac:dyDescent="0.25">
      <c r="B324" s="1"/>
      <c r="C324" s="1"/>
      <c r="T324" s="20">
        <v>152.74422503280906</v>
      </c>
    </row>
    <row r="325" spans="2:20" x14ac:dyDescent="0.25">
      <c r="B325" s="1"/>
      <c r="C325" s="1"/>
      <c r="T325" s="20">
        <v>153.60220560941775</v>
      </c>
    </row>
    <row r="326" spans="2:20" x14ac:dyDescent="0.25">
      <c r="T326" s="20">
        <v>154.23740155867074</v>
      </c>
    </row>
    <row r="327" spans="2:20" x14ac:dyDescent="0.25">
      <c r="T327" s="21"/>
    </row>
    <row r="328" spans="2:20" x14ac:dyDescent="0.25">
      <c r="T328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E278-D75A-4507-A128-018465D34C21}">
  <dimension ref="A1:G948"/>
  <sheetViews>
    <sheetView workbookViewId="0">
      <pane xSplit="2" ySplit="2" topLeftCell="C920" activePane="bottomRight" state="frozen"/>
      <selection pane="topRight" activeCell="C1" sqref="C1"/>
      <selection pane="bottomLeft" activeCell="A4" sqref="A4"/>
      <selection pane="bottomRight" activeCell="C935" sqref="C935"/>
    </sheetView>
  </sheetViews>
  <sheetFormatPr defaultRowHeight="15" x14ac:dyDescent="0.25"/>
  <cols>
    <col min="2" max="2" width="9.42578125" bestFit="1" customWidth="1"/>
    <col min="3" max="3" width="17.85546875" customWidth="1"/>
  </cols>
  <sheetData>
    <row r="1" spans="1:5" ht="45" x14ac:dyDescent="0.25">
      <c r="C1" s="6" t="s">
        <v>15</v>
      </c>
      <c r="D1" s="4" t="s">
        <v>16</v>
      </c>
      <c r="E1" s="4" t="s">
        <v>17</v>
      </c>
    </row>
    <row r="2" spans="1:5" x14ac:dyDescent="0.25">
      <c r="B2" t="s">
        <v>0</v>
      </c>
    </row>
    <row r="3" spans="1:5" x14ac:dyDescent="0.25">
      <c r="A3">
        <v>1948</v>
      </c>
      <c r="B3" s="1">
        <v>17533</v>
      </c>
    </row>
    <row r="4" spans="1:5" x14ac:dyDescent="0.25">
      <c r="B4" s="1">
        <v>17564</v>
      </c>
    </row>
    <row r="5" spans="1:5" x14ac:dyDescent="0.25">
      <c r="B5" s="1">
        <v>17593</v>
      </c>
    </row>
    <row r="6" spans="1:5" x14ac:dyDescent="0.25">
      <c r="B6" s="1">
        <v>17624</v>
      </c>
    </row>
    <row r="7" spans="1:5" x14ac:dyDescent="0.25">
      <c r="B7" s="1">
        <v>17654</v>
      </c>
    </row>
    <row r="8" spans="1:5" x14ac:dyDescent="0.25">
      <c r="B8" s="1">
        <v>17685</v>
      </c>
    </row>
    <row r="9" spans="1:5" x14ac:dyDescent="0.25">
      <c r="B9" s="1">
        <v>17715</v>
      </c>
    </row>
    <row r="10" spans="1:5" x14ac:dyDescent="0.25">
      <c r="B10" s="1">
        <v>17746</v>
      </c>
    </row>
    <row r="11" spans="1:5" x14ac:dyDescent="0.25">
      <c r="B11" s="1">
        <v>17777</v>
      </c>
    </row>
    <row r="12" spans="1:5" x14ac:dyDescent="0.25">
      <c r="B12" s="1">
        <v>17807</v>
      </c>
    </row>
    <row r="13" spans="1:5" x14ac:dyDescent="0.25">
      <c r="B13" s="1">
        <v>17838</v>
      </c>
    </row>
    <row r="14" spans="1:5" x14ac:dyDescent="0.25">
      <c r="B14" s="1">
        <v>17868</v>
      </c>
    </row>
    <row r="15" spans="1:5" x14ac:dyDescent="0.25">
      <c r="A15">
        <v>1949</v>
      </c>
      <c r="B15" s="1">
        <v>17899</v>
      </c>
    </row>
    <row r="16" spans="1:5" x14ac:dyDescent="0.25">
      <c r="B16" s="1">
        <v>17930</v>
      </c>
    </row>
    <row r="17" spans="1:2" x14ac:dyDescent="0.25">
      <c r="B17" s="1">
        <v>17958</v>
      </c>
    </row>
    <row r="18" spans="1:2" x14ac:dyDescent="0.25">
      <c r="B18" s="1">
        <v>17989</v>
      </c>
    </row>
    <row r="19" spans="1:2" x14ac:dyDescent="0.25">
      <c r="B19" s="1">
        <v>18019</v>
      </c>
    </row>
    <row r="20" spans="1:2" x14ac:dyDescent="0.25">
      <c r="B20" s="1">
        <v>18050</v>
      </c>
    </row>
    <row r="21" spans="1:2" x14ac:dyDescent="0.25">
      <c r="B21" s="1">
        <v>18080</v>
      </c>
    </row>
    <row r="22" spans="1:2" x14ac:dyDescent="0.25">
      <c r="B22" s="1">
        <v>18111</v>
      </c>
    </row>
    <row r="23" spans="1:2" x14ac:dyDescent="0.25">
      <c r="B23" s="1">
        <v>18142</v>
      </c>
    </row>
    <row r="24" spans="1:2" x14ac:dyDescent="0.25">
      <c r="B24" s="1">
        <v>18172</v>
      </c>
    </row>
    <row r="25" spans="1:2" x14ac:dyDescent="0.25">
      <c r="B25" s="1">
        <v>18203</v>
      </c>
    </row>
    <row r="26" spans="1:2" x14ac:dyDescent="0.25">
      <c r="B26" s="1">
        <v>18233</v>
      </c>
    </row>
    <row r="27" spans="1:2" x14ac:dyDescent="0.25">
      <c r="A27">
        <v>1950</v>
      </c>
      <c r="B27" s="1">
        <v>18264</v>
      </c>
    </row>
    <row r="28" spans="1:2" x14ac:dyDescent="0.25">
      <c r="B28" s="1">
        <v>18295</v>
      </c>
    </row>
    <row r="29" spans="1:2" x14ac:dyDescent="0.25">
      <c r="B29" s="1">
        <v>18323</v>
      </c>
    </row>
    <row r="30" spans="1:2" x14ac:dyDescent="0.25">
      <c r="B30" s="1">
        <v>18354</v>
      </c>
    </row>
    <row r="31" spans="1:2" x14ac:dyDescent="0.25">
      <c r="B31" s="1">
        <v>18384</v>
      </c>
    </row>
    <row r="32" spans="1:2" x14ac:dyDescent="0.25">
      <c r="B32" s="1">
        <v>18415</v>
      </c>
    </row>
    <row r="33" spans="1:2" x14ac:dyDescent="0.25">
      <c r="B33" s="1">
        <v>18445</v>
      </c>
    </row>
    <row r="34" spans="1:2" x14ac:dyDescent="0.25">
      <c r="B34" s="1">
        <v>18476</v>
      </c>
    </row>
    <row r="35" spans="1:2" x14ac:dyDescent="0.25">
      <c r="B35" s="1">
        <v>18507</v>
      </c>
    </row>
    <row r="36" spans="1:2" x14ac:dyDescent="0.25">
      <c r="B36" s="1">
        <v>18537</v>
      </c>
    </row>
    <row r="37" spans="1:2" x14ac:dyDescent="0.25">
      <c r="B37" s="1">
        <v>18568</v>
      </c>
    </row>
    <row r="38" spans="1:2" x14ac:dyDescent="0.25">
      <c r="B38" s="1">
        <v>18598</v>
      </c>
    </row>
    <row r="39" spans="1:2" x14ac:dyDescent="0.25">
      <c r="A39">
        <v>1951</v>
      </c>
      <c r="B39" s="1">
        <v>18629</v>
      </c>
    </row>
    <row r="40" spans="1:2" x14ac:dyDescent="0.25">
      <c r="B40" s="1">
        <v>18660</v>
      </c>
    </row>
    <row r="41" spans="1:2" x14ac:dyDescent="0.25">
      <c r="B41" s="1">
        <v>18688</v>
      </c>
    </row>
    <row r="42" spans="1:2" x14ac:dyDescent="0.25">
      <c r="B42" s="1">
        <v>18719</v>
      </c>
    </row>
    <row r="43" spans="1:2" x14ac:dyDescent="0.25">
      <c r="B43" s="1">
        <v>18749</v>
      </c>
    </row>
    <row r="44" spans="1:2" x14ac:dyDescent="0.25">
      <c r="B44" s="1">
        <v>18780</v>
      </c>
    </row>
    <row r="45" spans="1:2" x14ac:dyDescent="0.25">
      <c r="B45" s="1">
        <v>18810</v>
      </c>
    </row>
    <row r="46" spans="1:2" x14ac:dyDescent="0.25">
      <c r="B46" s="1">
        <v>18841</v>
      </c>
    </row>
    <row r="47" spans="1:2" x14ac:dyDescent="0.25">
      <c r="B47" s="1">
        <v>18872</v>
      </c>
    </row>
    <row r="48" spans="1:2" x14ac:dyDescent="0.25">
      <c r="B48" s="1">
        <v>18902</v>
      </c>
    </row>
    <row r="49" spans="1:2" x14ac:dyDescent="0.25">
      <c r="B49" s="1">
        <v>18933</v>
      </c>
    </row>
    <row r="50" spans="1:2" x14ac:dyDescent="0.25">
      <c r="B50" s="1">
        <v>18963</v>
      </c>
    </row>
    <row r="51" spans="1:2" x14ac:dyDescent="0.25">
      <c r="A51">
        <v>1952</v>
      </c>
      <c r="B51" s="1">
        <v>18994</v>
      </c>
    </row>
    <row r="52" spans="1:2" x14ac:dyDescent="0.25">
      <c r="B52" s="1">
        <v>19025</v>
      </c>
    </row>
    <row r="53" spans="1:2" x14ac:dyDescent="0.25">
      <c r="B53" s="1">
        <v>19054</v>
      </c>
    </row>
    <row r="54" spans="1:2" x14ac:dyDescent="0.25">
      <c r="B54" s="1">
        <v>19085</v>
      </c>
    </row>
    <row r="55" spans="1:2" x14ac:dyDescent="0.25">
      <c r="B55" s="1">
        <v>19115</v>
      </c>
    </row>
    <row r="56" spans="1:2" x14ac:dyDescent="0.25">
      <c r="B56" s="1">
        <v>19146</v>
      </c>
    </row>
    <row r="57" spans="1:2" x14ac:dyDescent="0.25">
      <c r="B57" s="1">
        <v>19176</v>
      </c>
    </row>
    <row r="58" spans="1:2" x14ac:dyDescent="0.25">
      <c r="B58" s="1">
        <v>19207</v>
      </c>
    </row>
    <row r="59" spans="1:2" x14ac:dyDescent="0.25">
      <c r="B59" s="1">
        <v>19238</v>
      </c>
    </row>
    <row r="60" spans="1:2" x14ac:dyDescent="0.25">
      <c r="B60" s="1">
        <v>19268</v>
      </c>
    </row>
    <row r="61" spans="1:2" x14ac:dyDescent="0.25">
      <c r="B61" s="1">
        <v>19299</v>
      </c>
    </row>
    <row r="62" spans="1:2" x14ac:dyDescent="0.25">
      <c r="B62" s="1">
        <v>19329</v>
      </c>
    </row>
    <row r="63" spans="1:2" x14ac:dyDescent="0.25">
      <c r="A63">
        <v>1953</v>
      </c>
      <c r="B63" s="1">
        <v>19360</v>
      </c>
    </row>
    <row r="64" spans="1:2" x14ac:dyDescent="0.25">
      <c r="B64" s="1">
        <v>19391</v>
      </c>
    </row>
    <row r="65" spans="1:2" x14ac:dyDescent="0.25">
      <c r="B65" s="1">
        <v>19419</v>
      </c>
    </row>
    <row r="66" spans="1:2" x14ac:dyDescent="0.25">
      <c r="B66" s="1">
        <v>19450</v>
      </c>
    </row>
    <row r="67" spans="1:2" x14ac:dyDescent="0.25">
      <c r="B67" s="1">
        <v>19480</v>
      </c>
    </row>
    <row r="68" spans="1:2" x14ac:dyDescent="0.25">
      <c r="B68" s="1">
        <v>19511</v>
      </c>
    </row>
    <row r="69" spans="1:2" x14ac:dyDescent="0.25">
      <c r="B69" s="1">
        <v>19541</v>
      </c>
    </row>
    <row r="70" spans="1:2" x14ac:dyDescent="0.25">
      <c r="B70" s="1">
        <v>19572</v>
      </c>
    </row>
    <row r="71" spans="1:2" x14ac:dyDescent="0.25">
      <c r="B71" s="1">
        <v>19603</v>
      </c>
    </row>
    <row r="72" spans="1:2" x14ac:dyDescent="0.25">
      <c r="B72" s="1">
        <v>19633</v>
      </c>
    </row>
    <row r="73" spans="1:2" x14ac:dyDescent="0.25">
      <c r="B73" s="1">
        <v>19664</v>
      </c>
    </row>
    <row r="74" spans="1:2" x14ac:dyDescent="0.25">
      <c r="B74" s="1">
        <v>19694</v>
      </c>
    </row>
    <row r="75" spans="1:2" x14ac:dyDescent="0.25">
      <c r="A75">
        <v>1954</v>
      </c>
      <c r="B75" s="1">
        <v>19725</v>
      </c>
    </row>
    <row r="76" spans="1:2" x14ac:dyDescent="0.25">
      <c r="B76" s="1">
        <v>19756</v>
      </c>
    </row>
    <row r="77" spans="1:2" x14ac:dyDescent="0.25">
      <c r="B77" s="1">
        <v>19784</v>
      </c>
    </row>
    <row r="78" spans="1:2" x14ac:dyDescent="0.25">
      <c r="B78" s="1">
        <v>19815</v>
      </c>
    </row>
    <row r="79" spans="1:2" x14ac:dyDescent="0.25">
      <c r="B79" s="1">
        <v>19845</v>
      </c>
    </row>
    <row r="80" spans="1:2" x14ac:dyDescent="0.25">
      <c r="B80" s="1">
        <v>19876</v>
      </c>
    </row>
    <row r="81" spans="1:2" x14ac:dyDescent="0.25">
      <c r="B81" s="1">
        <v>19906</v>
      </c>
    </row>
    <row r="82" spans="1:2" x14ac:dyDescent="0.25">
      <c r="B82" s="1">
        <v>19937</v>
      </c>
    </row>
    <row r="83" spans="1:2" x14ac:dyDescent="0.25">
      <c r="B83" s="1">
        <v>19968</v>
      </c>
    </row>
    <row r="84" spans="1:2" x14ac:dyDescent="0.25">
      <c r="B84" s="1">
        <v>19998</v>
      </c>
    </row>
    <row r="85" spans="1:2" x14ac:dyDescent="0.25">
      <c r="B85" s="1">
        <v>20029</v>
      </c>
    </row>
    <row r="86" spans="1:2" x14ac:dyDescent="0.25">
      <c r="B86" s="1">
        <v>20059</v>
      </c>
    </row>
    <row r="87" spans="1:2" x14ac:dyDescent="0.25">
      <c r="A87">
        <v>1955</v>
      </c>
      <c r="B87" s="1">
        <v>20090</v>
      </c>
    </row>
    <row r="88" spans="1:2" x14ac:dyDescent="0.25">
      <c r="B88" s="1">
        <v>20121</v>
      </c>
    </row>
    <row r="89" spans="1:2" x14ac:dyDescent="0.25">
      <c r="B89" s="1">
        <v>20149</v>
      </c>
    </row>
    <row r="90" spans="1:2" x14ac:dyDescent="0.25">
      <c r="B90" s="1">
        <v>20180</v>
      </c>
    </row>
    <row r="91" spans="1:2" x14ac:dyDescent="0.25">
      <c r="B91" s="1">
        <v>20210</v>
      </c>
    </row>
    <row r="92" spans="1:2" x14ac:dyDescent="0.25">
      <c r="B92" s="1">
        <v>20241</v>
      </c>
    </row>
    <row r="93" spans="1:2" x14ac:dyDescent="0.25">
      <c r="B93" s="1">
        <v>20271</v>
      </c>
    </row>
    <row r="94" spans="1:2" x14ac:dyDescent="0.25">
      <c r="B94" s="1">
        <v>20302</v>
      </c>
    </row>
    <row r="95" spans="1:2" x14ac:dyDescent="0.25">
      <c r="B95" s="1">
        <v>20333</v>
      </c>
    </row>
    <row r="96" spans="1:2" x14ac:dyDescent="0.25">
      <c r="B96" s="1">
        <v>20363</v>
      </c>
    </row>
    <row r="97" spans="1:2" x14ac:dyDescent="0.25">
      <c r="B97" s="1">
        <v>20394</v>
      </c>
    </row>
    <row r="98" spans="1:2" x14ac:dyDescent="0.25">
      <c r="B98" s="1">
        <v>20424</v>
      </c>
    </row>
    <row r="99" spans="1:2" x14ac:dyDescent="0.25">
      <c r="A99">
        <v>1956</v>
      </c>
      <c r="B99" s="1">
        <v>20455</v>
      </c>
    </row>
    <row r="100" spans="1:2" x14ac:dyDescent="0.25">
      <c r="B100" s="1">
        <v>20486</v>
      </c>
    </row>
    <row r="101" spans="1:2" x14ac:dyDescent="0.25">
      <c r="B101" s="1">
        <v>20515</v>
      </c>
    </row>
    <row r="102" spans="1:2" x14ac:dyDescent="0.25">
      <c r="B102" s="1">
        <v>20546</v>
      </c>
    </row>
    <row r="103" spans="1:2" x14ac:dyDescent="0.25">
      <c r="B103" s="1">
        <v>20576</v>
      </c>
    </row>
    <row r="104" spans="1:2" x14ac:dyDescent="0.25">
      <c r="B104" s="1">
        <v>20607</v>
      </c>
    </row>
    <row r="105" spans="1:2" x14ac:dyDescent="0.25">
      <c r="B105" s="1">
        <v>20637</v>
      </c>
    </row>
    <row r="106" spans="1:2" x14ac:dyDescent="0.25">
      <c r="B106" s="1">
        <v>20668</v>
      </c>
    </row>
    <row r="107" spans="1:2" x14ac:dyDescent="0.25">
      <c r="B107" s="1">
        <v>20699</v>
      </c>
    </row>
    <row r="108" spans="1:2" x14ac:dyDescent="0.25">
      <c r="B108" s="1">
        <v>20729</v>
      </c>
    </row>
    <row r="109" spans="1:2" x14ac:dyDescent="0.25">
      <c r="B109" s="1">
        <v>20760</v>
      </c>
    </row>
    <row r="110" spans="1:2" x14ac:dyDescent="0.25">
      <c r="B110" s="1">
        <v>20790</v>
      </c>
    </row>
    <row r="111" spans="1:2" x14ac:dyDescent="0.25">
      <c r="A111">
        <v>1957</v>
      </c>
      <c r="B111" s="1">
        <v>20821</v>
      </c>
    </row>
    <row r="112" spans="1:2" x14ac:dyDescent="0.25">
      <c r="B112" s="1">
        <v>20852</v>
      </c>
    </row>
    <row r="113" spans="1:2" x14ac:dyDescent="0.25">
      <c r="B113" s="1">
        <v>20880</v>
      </c>
    </row>
    <row r="114" spans="1:2" x14ac:dyDescent="0.25">
      <c r="B114" s="1">
        <v>20911</v>
      </c>
    </row>
    <row r="115" spans="1:2" x14ac:dyDescent="0.25">
      <c r="B115" s="1">
        <v>20941</v>
      </c>
    </row>
    <row r="116" spans="1:2" x14ac:dyDescent="0.25">
      <c r="B116" s="1">
        <v>20972</v>
      </c>
    </row>
    <row r="117" spans="1:2" x14ac:dyDescent="0.25">
      <c r="B117" s="1">
        <v>21002</v>
      </c>
    </row>
    <row r="118" spans="1:2" x14ac:dyDescent="0.25">
      <c r="B118" s="1">
        <v>21033</v>
      </c>
    </row>
    <row r="119" spans="1:2" x14ac:dyDescent="0.25">
      <c r="B119" s="1">
        <v>21064</v>
      </c>
    </row>
    <row r="120" spans="1:2" x14ac:dyDescent="0.25">
      <c r="B120" s="1">
        <v>21094</v>
      </c>
    </row>
    <row r="121" spans="1:2" x14ac:dyDescent="0.25">
      <c r="B121" s="1">
        <v>21125</v>
      </c>
    </row>
    <row r="122" spans="1:2" x14ac:dyDescent="0.25">
      <c r="B122" s="1">
        <v>21155</v>
      </c>
    </row>
    <row r="123" spans="1:2" x14ac:dyDescent="0.25">
      <c r="A123">
        <v>1958</v>
      </c>
      <c r="B123" s="1">
        <v>21186</v>
      </c>
    </row>
    <row r="124" spans="1:2" x14ac:dyDescent="0.25">
      <c r="B124" s="1">
        <v>21217</v>
      </c>
    </row>
    <row r="125" spans="1:2" x14ac:dyDescent="0.25">
      <c r="B125" s="1">
        <v>21245</v>
      </c>
    </row>
    <row r="126" spans="1:2" x14ac:dyDescent="0.25">
      <c r="B126" s="1">
        <v>21276</v>
      </c>
    </row>
    <row r="127" spans="1:2" x14ac:dyDescent="0.25">
      <c r="B127" s="1">
        <v>21306</v>
      </c>
    </row>
    <row r="128" spans="1:2" x14ac:dyDescent="0.25">
      <c r="B128" s="1">
        <v>21337</v>
      </c>
    </row>
    <row r="129" spans="1:2" x14ac:dyDescent="0.25">
      <c r="B129" s="1">
        <v>21367</v>
      </c>
    </row>
    <row r="130" spans="1:2" x14ac:dyDescent="0.25">
      <c r="B130" s="1">
        <v>21398</v>
      </c>
    </row>
    <row r="131" spans="1:2" x14ac:dyDescent="0.25">
      <c r="B131" s="1">
        <v>21429</v>
      </c>
    </row>
    <row r="132" spans="1:2" x14ac:dyDescent="0.25">
      <c r="B132" s="1">
        <v>21459</v>
      </c>
    </row>
    <row r="133" spans="1:2" x14ac:dyDescent="0.25">
      <c r="B133" s="1">
        <v>21490</v>
      </c>
    </row>
    <row r="134" spans="1:2" x14ac:dyDescent="0.25">
      <c r="B134" s="1">
        <v>21520</v>
      </c>
    </row>
    <row r="135" spans="1:2" x14ac:dyDescent="0.25">
      <c r="A135">
        <v>1959</v>
      </c>
      <c r="B135" s="1">
        <v>21551</v>
      </c>
    </row>
    <row r="136" spans="1:2" x14ac:dyDescent="0.25">
      <c r="B136" s="1">
        <v>21582</v>
      </c>
    </row>
    <row r="137" spans="1:2" x14ac:dyDescent="0.25">
      <c r="B137" s="1">
        <v>21610</v>
      </c>
    </row>
    <row r="138" spans="1:2" x14ac:dyDescent="0.25">
      <c r="B138" s="1">
        <v>21641</v>
      </c>
    </row>
    <row r="139" spans="1:2" x14ac:dyDescent="0.25">
      <c r="B139" s="1">
        <v>21671</v>
      </c>
    </row>
    <row r="140" spans="1:2" x14ac:dyDescent="0.25">
      <c r="B140" s="1">
        <v>21702</v>
      </c>
    </row>
    <row r="141" spans="1:2" x14ac:dyDescent="0.25">
      <c r="B141" s="1">
        <v>21732</v>
      </c>
    </row>
    <row r="142" spans="1:2" x14ac:dyDescent="0.25">
      <c r="B142" s="1">
        <v>21763</v>
      </c>
    </row>
    <row r="143" spans="1:2" x14ac:dyDescent="0.25">
      <c r="B143" s="1">
        <v>21794</v>
      </c>
    </row>
    <row r="144" spans="1:2" x14ac:dyDescent="0.25">
      <c r="B144" s="1">
        <v>21824</v>
      </c>
    </row>
    <row r="145" spans="1:2" x14ac:dyDescent="0.25">
      <c r="B145" s="1">
        <v>21855</v>
      </c>
    </row>
    <row r="146" spans="1:2" x14ac:dyDescent="0.25">
      <c r="B146" s="1">
        <v>21885</v>
      </c>
    </row>
    <row r="147" spans="1:2" x14ac:dyDescent="0.25">
      <c r="A147">
        <v>1960</v>
      </c>
      <c r="B147" s="1">
        <v>21916</v>
      </c>
    </row>
    <row r="148" spans="1:2" x14ac:dyDescent="0.25">
      <c r="B148" s="1">
        <v>21947</v>
      </c>
    </row>
    <row r="149" spans="1:2" x14ac:dyDescent="0.25">
      <c r="B149" s="1">
        <v>21976</v>
      </c>
    </row>
    <row r="150" spans="1:2" x14ac:dyDescent="0.25">
      <c r="B150" s="1">
        <v>22007</v>
      </c>
    </row>
    <row r="151" spans="1:2" x14ac:dyDescent="0.25">
      <c r="B151" s="1">
        <v>22037</v>
      </c>
    </row>
    <row r="152" spans="1:2" x14ac:dyDescent="0.25">
      <c r="B152" s="1">
        <v>22068</v>
      </c>
    </row>
    <row r="153" spans="1:2" x14ac:dyDescent="0.25">
      <c r="B153" s="1">
        <v>22098</v>
      </c>
    </row>
    <row r="154" spans="1:2" x14ac:dyDescent="0.25">
      <c r="B154" s="1">
        <v>22129</v>
      </c>
    </row>
    <row r="155" spans="1:2" x14ac:dyDescent="0.25">
      <c r="B155" s="1">
        <v>22160</v>
      </c>
    </row>
    <row r="156" spans="1:2" x14ac:dyDescent="0.25">
      <c r="B156" s="1">
        <v>22190</v>
      </c>
    </row>
    <row r="157" spans="1:2" x14ac:dyDescent="0.25">
      <c r="B157" s="1">
        <v>22221</v>
      </c>
    </row>
    <row r="158" spans="1:2" x14ac:dyDescent="0.25">
      <c r="B158" s="1">
        <v>22251</v>
      </c>
    </row>
    <row r="159" spans="1:2" x14ac:dyDescent="0.25">
      <c r="A159">
        <v>1961</v>
      </c>
      <c r="B159" s="1">
        <v>22282</v>
      </c>
    </row>
    <row r="160" spans="1:2" x14ac:dyDescent="0.25">
      <c r="B160" s="1">
        <v>22313</v>
      </c>
    </row>
    <row r="161" spans="1:2" x14ac:dyDescent="0.25">
      <c r="B161" s="1">
        <v>22341</v>
      </c>
    </row>
    <row r="162" spans="1:2" x14ac:dyDescent="0.25">
      <c r="B162" s="1">
        <v>22372</v>
      </c>
    </row>
    <row r="163" spans="1:2" x14ac:dyDescent="0.25">
      <c r="B163" s="1">
        <v>22402</v>
      </c>
    </row>
    <row r="164" spans="1:2" x14ac:dyDescent="0.25">
      <c r="B164" s="1">
        <v>22433</v>
      </c>
    </row>
    <row r="165" spans="1:2" x14ac:dyDescent="0.25">
      <c r="B165" s="1">
        <v>22463</v>
      </c>
    </row>
    <row r="166" spans="1:2" x14ac:dyDescent="0.25">
      <c r="B166" s="1">
        <v>22494</v>
      </c>
    </row>
    <row r="167" spans="1:2" x14ac:dyDescent="0.25">
      <c r="B167" s="1">
        <v>22525</v>
      </c>
    </row>
    <row r="168" spans="1:2" x14ac:dyDescent="0.25">
      <c r="B168" s="1">
        <v>22555</v>
      </c>
    </row>
    <row r="169" spans="1:2" x14ac:dyDescent="0.25">
      <c r="B169" s="1">
        <v>22586</v>
      </c>
    </row>
    <row r="170" spans="1:2" x14ac:dyDescent="0.25">
      <c r="B170" s="1">
        <v>22616</v>
      </c>
    </row>
    <row r="171" spans="1:2" x14ac:dyDescent="0.25">
      <c r="A171">
        <v>1962</v>
      </c>
      <c r="B171" s="1">
        <v>22647</v>
      </c>
    </row>
    <row r="172" spans="1:2" x14ac:dyDescent="0.25">
      <c r="B172" s="1">
        <v>22678</v>
      </c>
    </row>
    <row r="173" spans="1:2" x14ac:dyDescent="0.25">
      <c r="B173" s="1">
        <v>22706</v>
      </c>
    </row>
    <row r="174" spans="1:2" x14ac:dyDescent="0.25">
      <c r="B174" s="1">
        <v>22737</v>
      </c>
    </row>
    <row r="175" spans="1:2" x14ac:dyDescent="0.25">
      <c r="B175" s="1">
        <v>22767</v>
      </c>
    </row>
    <row r="176" spans="1:2" x14ac:dyDescent="0.25">
      <c r="B176" s="1">
        <v>22798</v>
      </c>
    </row>
    <row r="177" spans="1:2" x14ac:dyDescent="0.25">
      <c r="B177" s="1">
        <v>22828</v>
      </c>
    </row>
    <row r="178" spans="1:2" x14ac:dyDescent="0.25">
      <c r="B178" s="1">
        <v>22859</v>
      </c>
    </row>
    <row r="179" spans="1:2" x14ac:dyDescent="0.25">
      <c r="B179" s="1">
        <v>22890</v>
      </c>
    </row>
    <row r="180" spans="1:2" x14ac:dyDescent="0.25">
      <c r="B180" s="1">
        <v>22920</v>
      </c>
    </row>
    <row r="181" spans="1:2" x14ac:dyDescent="0.25">
      <c r="B181" s="1">
        <v>22951</v>
      </c>
    </row>
    <row r="182" spans="1:2" x14ac:dyDescent="0.25">
      <c r="B182" s="1">
        <v>22981</v>
      </c>
    </row>
    <row r="183" spans="1:2" x14ac:dyDescent="0.25">
      <c r="A183">
        <v>1963</v>
      </c>
      <c r="B183" s="1">
        <v>23012</v>
      </c>
    </row>
    <row r="184" spans="1:2" x14ac:dyDescent="0.25">
      <c r="B184" s="1">
        <v>23043</v>
      </c>
    </row>
    <row r="185" spans="1:2" x14ac:dyDescent="0.25">
      <c r="B185" s="1">
        <v>23071</v>
      </c>
    </row>
    <row r="186" spans="1:2" x14ac:dyDescent="0.25">
      <c r="B186" s="1">
        <v>23102</v>
      </c>
    </row>
    <row r="187" spans="1:2" x14ac:dyDescent="0.25">
      <c r="B187" s="1">
        <v>23132</v>
      </c>
    </row>
    <row r="188" spans="1:2" x14ac:dyDescent="0.25">
      <c r="B188" s="1">
        <v>23163</v>
      </c>
    </row>
    <row r="189" spans="1:2" x14ac:dyDescent="0.25">
      <c r="B189" s="1">
        <v>23193</v>
      </c>
    </row>
    <row r="190" spans="1:2" x14ac:dyDescent="0.25">
      <c r="B190" s="1">
        <v>23224</v>
      </c>
    </row>
    <row r="191" spans="1:2" x14ac:dyDescent="0.25">
      <c r="B191" s="1">
        <v>23255</v>
      </c>
    </row>
    <row r="192" spans="1:2" x14ac:dyDescent="0.25">
      <c r="B192" s="1">
        <v>23285</v>
      </c>
    </row>
    <row r="193" spans="1:2" x14ac:dyDescent="0.25">
      <c r="B193" s="1">
        <v>23316</v>
      </c>
    </row>
    <row r="194" spans="1:2" x14ac:dyDescent="0.25">
      <c r="B194" s="1">
        <v>23346</v>
      </c>
    </row>
    <row r="195" spans="1:2" x14ac:dyDescent="0.25">
      <c r="A195">
        <v>1964</v>
      </c>
      <c r="B195" s="1">
        <v>23377</v>
      </c>
    </row>
    <row r="196" spans="1:2" x14ac:dyDescent="0.25">
      <c r="B196" s="1">
        <v>23408</v>
      </c>
    </row>
    <row r="197" spans="1:2" x14ac:dyDescent="0.25">
      <c r="B197" s="1">
        <v>23437</v>
      </c>
    </row>
    <row r="198" spans="1:2" x14ac:dyDescent="0.25">
      <c r="B198" s="1">
        <v>23468</v>
      </c>
    </row>
    <row r="199" spans="1:2" x14ac:dyDescent="0.25">
      <c r="B199" s="1">
        <v>23498</v>
      </c>
    </row>
    <row r="200" spans="1:2" x14ac:dyDescent="0.25">
      <c r="B200" s="1">
        <v>23529</v>
      </c>
    </row>
    <row r="201" spans="1:2" x14ac:dyDescent="0.25">
      <c r="B201" s="1">
        <v>23559</v>
      </c>
    </row>
    <row r="202" spans="1:2" x14ac:dyDescent="0.25">
      <c r="B202" s="1">
        <v>23590</v>
      </c>
    </row>
    <row r="203" spans="1:2" x14ac:dyDescent="0.25">
      <c r="B203" s="1">
        <v>23621</v>
      </c>
    </row>
    <row r="204" spans="1:2" x14ac:dyDescent="0.25">
      <c r="B204" s="1">
        <v>23651</v>
      </c>
    </row>
    <row r="205" spans="1:2" x14ac:dyDescent="0.25">
      <c r="B205" s="1">
        <v>23682</v>
      </c>
    </row>
    <row r="206" spans="1:2" x14ac:dyDescent="0.25">
      <c r="B206" s="1">
        <v>23712</v>
      </c>
    </row>
    <row r="207" spans="1:2" x14ac:dyDescent="0.25">
      <c r="A207">
        <v>1965</v>
      </c>
      <c r="B207" s="1">
        <v>23743</v>
      </c>
    </row>
    <row r="208" spans="1:2" x14ac:dyDescent="0.25">
      <c r="B208" s="1">
        <v>23774</v>
      </c>
    </row>
    <row r="209" spans="1:2" x14ac:dyDescent="0.25">
      <c r="B209" s="1">
        <v>23802</v>
      </c>
    </row>
    <row r="210" spans="1:2" x14ac:dyDescent="0.25">
      <c r="B210" s="1">
        <v>23833</v>
      </c>
    </row>
    <row r="211" spans="1:2" x14ac:dyDescent="0.25">
      <c r="B211" s="1">
        <v>23863</v>
      </c>
    </row>
    <row r="212" spans="1:2" x14ac:dyDescent="0.25">
      <c r="B212" s="1">
        <v>23894</v>
      </c>
    </row>
    <row r="213" spans="1:2" x14ac:dyDescent="0.25">
      <c r="B213" s="1">
        <v>23924</v>
      </c>
    </row>
    <row r="214" spans="1:2" x14ac:dyDescent="0.25">
      <c r="B214" s="1">
        <v>23955</v>
      </c>
    </row>
    <row r="215" spans="1:2" x14ac:dyDescent="0.25">
      <c r="B215" s="1">
        <v>23986</v>
      </c>
    </row>
    <row r="216" spans="1:2" x14ac:dyDescent="0.25">
      <c r="B216" s="1">
        <v>24016</v>
      </c>
    </row>
    <row r="217" spans="1:2" x14ac:dyDescent="0.25">
      <c r="B217" s="1">
        <v>24047</v>
      </c>
    </row>
    <row r="218" spans="1:2" x14ac:dyDescent="0.25">
      <c r="B218" s="1">
        <v>24077</v>
      </c>
    </row>
    <row r="219" spans="1:2" x14ac:dyDescent="0.25">
      <c r="A219">
        <v>1966</v>
      </c>
      <c r="B219" s="1">
        <v>24108</v>
      </c>
    </row>
    <row r="220" spans="1:2" x14ac:dyDescent="0.25">
      <c r="B220" s="1">
        <v>24139</v>
      </c>
    </row>
    <row r="221" spans="1:2" x14ac:dyDescent="0.25">
      <c r="B221" s="1">
        <v>24167</v>
      </c>
    </row>
    <row r="222" spans="1:2" x14ac:dyDescent="0.25">
      <c r="B222" s="1">
        <v>24198</v>
      </c>
    </row>
    <row r="223" spans="1:2" x14ac:dyDescent="0.25">
      <c r="B223" s="1">
        <v>24228</v>
      </c>
    </row>
    <row r="224" spans="1:2" x14ac:dyDescent="0.25">
      <c r="B224" s="1">
        <v>24259</v>
      </c>
    </row>
    <row r="225" spans="1:2" x14ac:dyDescent="0.25">
      <c r="B225" s="1">
        <v>24289</v>
      </c>
    </row>
    <row r="226" spans="1:2" x14ac:dyDescent="0.25">
      <c r="B226" s="1">
        <v>24320</v>
      </c>
    </row>
    <row r="227" spans="1:2" x14ac:dyDescent="0.25">
      <c r="B227" s="1">
        <v>24351</v>
      </c>
    </row>
    <row r="228" spans="1:2" x14ac:dyDescent="0.25">
      <c r="B228" s="1">
        <v>24381</v>
      </c>
    </row>
    <row r="229" spans="1:2" x14ac:dyDescent="0.25">
      <c r="B229" s="1">
        <v>24412</v>
      </c>
    </row>
    <row r="230" spans="1:2" x14ac:dyDescent="0.25">
      <c r="B230" s="1">
        <v>24442</v>
      </c>
    </row>
    <row r="231" spans="1:2" x14ac:dyDescent="0.25">
      <c r="A231">
        <v>1967</v>
      </c>
      <c r="B231" s="1">
        <v>24473</v>
      </c>
    </row>
    <row r="232" spans="1:2" x14ac:dyDescent="0.25">
      <c r="B232" s="1">
        <v>24504</v>
      </c>
    </row>
    <row r="233" spans="1:2" x14ac:dyDescent="0.25">
      <c r="B233" s="1">
        <v>24532</v>
      </c>
    </row>
    <row r="234" spans="1:2" x14ac:dyDescent="0.25">
      <c r="B234" s="1">
        <v>24563</v>
      </c>
    </row>
    <row r="235" spans="1:2" x14ac:dyDescent="0.25">
      <c r="B235" s="1">
        <v>24593</v>
      </c>
    </row>
    <row r="236" spans="1:2" x14ac:dyDescent="0.25">
      <c r="B236" s="1">
        <v>24624</v>
      </c>
    </row>
    <row r="237" spans="1:2" x14ac:dyDescent="0.25">
      <c r="B237" s="1">
        <v>24654</v>
      </c>
    </row>
    <row r="238" spans="1:2" x14ac:dyDescent="0.25">
      <c r="B238" s="1">
        <v>24685</v>
      </c>
    </row>
    <row r="239" spans="1:2" x14ac:dyDescent="0.25">
      <c r="B239" s="1">
        <v>24716</v>
      </c>
    </row>
    <row r="240" spans="1:2" x14ac:dyDescent="0.25">
      <c r="B240" s="1">
        <v>24746</v>
      </c>
    </row>
    <row r="241" spans="1:2" x14ac:dyDescent="0.25">
      <c r="B241" s="1">
        <v>24777</v>
      </c>
    </row>
    <row r="242" spans="1:2" x14ac:dyDescent="0.25">
      <c r="B242" s="1">
        <v>24807</v>
      </c>
    </row>
    <row r="243" spans="1:2" x14ac:dyDescent="0.25">
      <c r="A243">
        <v>1968</v>
      </c>
      <c r="B243" s="1">
        <v>24838</v>
      </c>
    </row>
    <row r="244" spans="1:2" x14ac:dyDescent="0.25">
      <c r="B244" s="1">
        <v>24869</v>
      </c>
    </row>
    <row r="245" spans="1:2" x14ac:dyDescent="0.25">
      <c r="B245" s="1">
        <v>24898</v>
      </c>
    </row>
    <row r="246" spans="1:2" x14ac:dyDescent="0.25">
      <c r="B246" s="1">
        <v>24929</v>
      </c>
    </row>
    <row r="247" spans="1:2" x14ac:dyDescent="0.25">
      <c r="B247" s="1">
        <v>24959</v>
      </c>
    </row>
    <row r="248" spans="1:2" x14ac:dyDescent="0.25">
      <c r="B248" s="1">
        <v>24990</v>
      </c>
    </row>
    <row r="249" spans="1:2" x14ac:dyDescent="0.25">
      <c r="B249" s="1">
        <v>25020</v>
      </c>
    </row>
    <row r="250" spans="1:2" x14ac:dyDescent="0.25">
      <c r="B250" s="1">
        <v>25051</v>
      </c>
    </row>
    <row r="251" spans="1:2" x14ac:dyDescent="0.25">
      <c r="B251" s="1">
        <v>25082</v>
      </c>
    </row>
    <row r="252" spans="1:2" x14ac:dyDescent="0.25">
      <c r="B252" s="1">
        <v>25112</v>
      </c>
    </row>
    <row r="253" spans="1:2" x14ac:dyDescent="0.25">
      <c r="B253" s="1">
        <v>25143</v>
      </c>
    </row>
    <row r="254" spans="1:2" x14ac:dyDescent="0.25">
      <c r="B254" s="1">
        <v>25173</v>
      </c>
    </row>
    <row r="255" spans="1:2" x14ac:dyDescent="0.25">
      <c r="A255">
        <v>1969</v>
      </c>
      <c r="B255" s="1">
        <v>25204</v>
      </c>
    </row>
    <row r="256" spans="1:2" x14ac:dyDescent="0.25">
      <c r="B256" s="1">
        <v>25235</v>
      </c>
    </row>
    <row r="257" spans="1:2" x14ac:dyDescent="0.25">
      <c r="B257" s="1">
        <v>25263</v>
      </c>
    </row>
    <row r="258" spans="1:2" x14ac:dyDescent="0.25">
      <c r="B258" s="1">
        <v>25294</v>
      </c>
    </row>
    <row r="259" spans="1:2" x14ac:dyDescent="0.25">
      <c r="B259" s="1">
        <v>25324</v>
      </c>
    </row>
    <row r="260" spans="1:2" x14ac:dyDescent="0.25">
      <c r="B260" s="1">
        <v>25355</v>
      </c>
    </row>
    <row r="261" spans="1:2" x14ac:dyDescent="0.25">
      <c r="B261" s="1">
        <v>25385</v>
      </c>
    </row>
    <row r="262" spans="1:2" x14ac:dyDescent="0.25">
      <c r="B262" s="1">
        <v>25416</v>
      </c>
    </row>
    <row r="263" spans="1:2" x14ac:dyDescent="0.25">
      <c r="B263" s="1">
        <v>25447</v>
      </c>
    </row>
    <row r="264" spans="1:2" x14ac:dyDescent="0.25">
      <c r="B264" s="1">
        <v>25477</v>
      </c>
    </row>
    <row r="265" spans="1:2" x14ac:dyDescent="0.25">
      <c r="B265" s="1">
        <v>25508</v>
      </c>
    </row>
    <row r="266" spans="1:2" x14ac:dyDescent="0.25">
      <c r="B266" s="1">
        <v>25538</v>
      </c>
    </row>
    <row r="267" spans="1:2" x14ac:dyDescent="0.25">
      <c r="A267">
        <v>1970</v>
      </c>
      <c r="B267" s="1">
        <v>25569</v>
      </c>
    </row>
    <row r="268" spans="1:2" x14ac:dyDescent="0.25">
      <c r="B268" s="1">
        <v>25600</v>
      </c>
    </row>
    <row r="269" spans="1:2" x14ac:dyDescent="0.25">
      <c r="B269" s="1">
        <v>25628</v>
      </c>
    </row>
    <row r="270" spans="1:2" x14ac:dyDescent="0.25">
      <c r="B270" s="1">
        <v>25659</v>
      </c>
    </row>
    <row r="271" spans="1:2" x14ac:dyDescent="0.25">
      <c r="B271" s="1">
        <v>25689</v>
      </c>
    </row>
    <row r="272" spans="1:2" x14ac:dyDescent="0.25">
      <c r="B272" s="1">
        <v>25720</v>
      </c>
    </row>
    <row r="273" spans="1:2" x14ac:dyDescent="0.25">
      <c r="B273" s="1">
        <v>25750</v>
      </c>
    </row>
    <row r="274" spans="1:2" x14ac:dyDescent="0.25">
      <c r="B274" s="1">
        <v>25781</v>
      </c>
    </row>
    <row r="275" spans="1:2" x14ac:dyDescent="0.25">
      <c r="B275" s="1">
        <v>25812</v>
      </c>
    </row>
    <row r="276" spans="1:2" x14ac:dyDescent="0.25">
      <c r="B276" s="1">
        <v>25842</v>
      </c>
    </row>
    <row r="277" spans="1:2" x14ac:dyDescent="0.25">
      <c r="B277" s="1">
        <v>25873</v>
      </c>
    </row>
    <row r="278" spans="1:2" x14ac:dyDescent="0.25">
      <c r="B278" s="1">
        <v>25903</v>
      </c>
    </row>
    <row r="279" spans="1:2" x14ac:dyDescent="0.25">
      <c r="A279">
        <v>1971</v>
      </c>
      <c r="B279" s="1">
        <v>25934</v>
      </c>
    </row>
    <row r="280" spans="1:2" x14ac:dyDescent="0.25">
      <c r="B280" s="1">
        <v>25965</v>
      </c>
    </row>
    <row r="281" spans="1:2" x14ac:dyDescent="0.25">
      <c r="B281" s="1">
        <v>25993</v>
      </c>
    </row>
    <row r="282" spans="1:2" x14ac:dyDescent="0.25">
      <c r="B282" s="1">
        <v>26024</v>
      </c>
    </row>
    <row r="283" spans="1:2" x14ac:dyDescent="0.25">
      <c r="B283" s="1">
        <v>26054</v>
      </c>
    </row>
    <row r="284" spans="1:2" x14ac:dyDescent="0.25">
      <c r="B284" s="1">
        <v>26085</v>
      </c>
    </row>
    <row r="285" spans="1:2" x14ac:dyDescent="0.25">
      <c r="B285" s="1">
        <v>26115</v>
      </c>
    </row>
    <row r="286" spans="1:2" x14ac:dyDescent="0.25">
      <c r="B286" s="1">
        <v>26146</v>
      </c>
    </row>
    <row r="287" spans="1:2" x14ac:dyDescent="0.25">
      <c r="B287" s="1">
        <v>26177</v>
      </c>
    </row>
    <row r="288" spans="1:2" x14ac:dyDescent="0.25">
      <c r="B288" s="1">
        <v>26207</v>
      </c>
    </row>
    <row r="289" spans="1:2" x14ac:dyDescent="0.25">
      <c r="B289" s="1">
        <v>26238</v>
      </c>
    </row>
    <row r="290" spans="1:2" x14ac:dyDescent="0.25">
      <c r="B290" s="1">
        <v>26268</v>
      </c>
    </row>
    <row r="291" spans="1:2" x14ac:dyDescent="0.25">
      <c r="A291">
        <v>1972</v>
      </c>
      <c r="B291" s="1">
        <v>26299</v>
      </c>
    </row>
    <row r="292" spans="1:2" x14ac:dyDescent="0.25">
      <c r="B292" s="1">
        <v>26330</v>
      </c>
    </row>
    <row r="293" spans="1:2" x14ac:dyDescent="0.25">
      <c r="B293" s="1">
        <v>26359</v>
      </c>
    </row>
    <row r="294" spans="1:2" x14ac:dyDescent="0.25">
      <c r="B294" s="1">
        <v>26390</v>
      </c>
    </row>
    <row r="295" spans="1:2" x14ac:dyDescent="0.25">
      <c r="B295" s="1">
        <v>26420</v>
      </c>
    </row>
    <row r="296" spans="1:2" x14ac:dyDescent="0.25">
      <c r="B296" s="1">
        <v>26451</v>
      </c>
    </row>
    <row r="297" spans="1:2" x14ac:dyDescent="0.25">
      <c r="B297" s="1">
        <v>26481</v>
      </c>
    </row>
    <row r="298" spans="1:2" x14ac:dyDescent="0.25">
      <c r="B298" s="1">
        <v>26512</v>
      </c>
    </row>
    <row r="299" spans="1:2" x14ac:dyDescent="0.25">
      <c r="B299" s="1">
        <v>26543</v>
      </c>
    </row>
    <row r="300" spans="1:2" x14ac:dyDescent="0.25">
      <c r="B300" s="1">
        <v>26573</v>
      </c>
    </row>
    <row r="301" spans="1:2" x14ac:dyDescent="0.25">
      <c r="B301" s="1">
        <v>26604</v>
      </c>
    </row>
    <row r="302" spans="1:2" x14ac:dyDescent="0.25">
      <c r="B302" s="1">
        <v>26634</v>
      </c>
    </row>
    <row r="303" spans="1:2" x14ac:dyDescent="0.25">
      <c r="A303">
        <v>1973</v>
      </c>
      <c r="B303" s="1">
        <v>26665</v>
      </c>
    </row>
    <row r="304" spans="1:2" x14ac:dyDescent="0.25">
      <c r="B304" s="1">
        <v>26696</v>
      </c>
    </row>
    <row r="305" spans="1:2" x14ac:dyDescent="0.25">
      <c r="B305" s="1">
        <v>26724</v>
      </c>
    </row>
    <row r="306" spans="1:2" x14ac:dyDescent="0.25">
      <c r="B306" s="1">
        <v>26755</v>
      </c>
    </row>
    <row r="307" spans="1:2" x14ac:dyDescent="0.25">
      <c r="B307" s="1">
        <v>26785</v>
      </c>
    </row>
    <row r="308" spans="1:2" x14ac:dyDescent="0.25">
      <c r="B308" s="1">
        <v>26816</v>
      </c>
    </row>
    <row r="309" spans="1:2" x14ac:dyDescent="0.25">
      <c r="B309" s="1">
        <v>26846</v>
      </c>
    </row>
    <row r="310" spans="1:2" x14ac:dyDescent="0.25">
      <c r="B310" s="1">
        <v>26877</v>
      </c>
    </row>
    <row r="311" spans="1:2" x14ac:dyDescent="0.25">
      <c r="B311" s="1">
        <v>26908</v>
      </c>
    </row>
    <row r="312" spans="1:2" x14ac:dyDescent="0.25">
      <c r="B312" s="1">
        <v>26938</v>
      </c>
    </row>
    <row r="313" spans="1:2" x14ac:dyDescent="0.25">
      <c r="B313" s="1">
        <v>26969</v>
      </c>
    </row>
    <row r="314" spans="1:2" x14ac:dyDescent="0.25">
      <c r="B314" s="1">
        <v>26999</v>
      </c>
    </row>
    <row r="315" spans="1:2" x14ac:dyDescent="0.25">
      <c r="A315">
        <v>1974</v>
      </c>
      <c r="B315" s="1">
        <v>27030</v>
      </c>
    </row>
    <row r="316" spans="1:2" x14ac:dyDescent="0.25">
      <c r="B316" s="1">
        <v>27061</v>
      </c>
    </row>
    <row r="317" spans="1:2" x14ac:dyDescent="0.25">
      <c r="B317" s="1">
        <v>27089</v>
      </c>
    </row>
    <row r="318" spans="1:2" x14ac:dyDescent="0.25">
      <c r="B318" s="1">
        <v>27120</v>
      </c>
    </row>
    <row r="319" spans="1:2" x14ac:dyDescent="0.25">
      <c r="B319" s="1">
        <v>27150</v>
      </c>
    </row>
    <row r="320" spans="1:2" x14ac:dyDescent="0.25">
      <c r="B320" s="1">
        <v>27181</v>
      </c>
    </row>
    <row r="321" spans="1:2" x14ac:dyDescent="0.25">
      <c r="B321" s="1">
        <v>27211</v>
      </c>
    </row>
    <row r="322" spans="1:2" x14ac:dyDescent="0.25">
      <c r="B322" s="1">
        <v>27242</v>
      </c>
    </row>
    <row r="323" spans="1:2" x14ac:dyDescent="0.25">
      <c r="B323" s="1">
        <v>27273</v>
      </c>
    </row>
    <row r="324" spans="1:2" x14ac:dyDescent="0.25">
      <c r="B324" s="1">
        <v>27303</v>
      </c>
    </row>
    <row r="325" spans="1:2" x14ac:dyDescent="0.25">
      <c r="B325" s="1">
        <v>27334</v>
      </c>
    </row>
    <row r="326" spans="1:2" x14ac:dyDescent="0.25">
      <c r="B326" s="1">
        <v>27364</v>
      </c>
    </row>
    <row r="327" spans="1:2" x14ac:dyDescent="0.25">
      <c r="A327">
        <v>1975</v>
      </c>
      <c r="B327" s="1">
        <v>27395</v>
      </c>
    </row>
    <row r="328" spans="1:2" x14ac:dyDescent="0.25">
      <c r="B328" s="1">
        <v>27426</v>
      </c>
    </row>
    <row r="329" spans="1:2" x14ac:dyDescent="0.25">
      <c r="B329" s="1">
        <v>27454</v>
      </c>
    </row>
    <row r="330" spans="1:2" x14ac:dyDescent="0.25">
      <c r="B330" s="1">
        <v>27485</v>
      </c>
    </row>
    <row r="331" spans="1:2" x14ac:dyDescent="0.25">
      <c r="B331" s="1">
        <v>27515</v>
      </c>
    </row>
    <row r="332" spans="1:2" x14ac:dyDescent="0.25">
      <c r="B332" s="1">
        <v>27546</v>
      </c>
    </row>
    <row r="333" spans="1:2" x14ac:dyDescent="0.25">
      <c r="B333" s="1">
        <v>27576</v>
      </c>
    </row>
    <row r="334" spans="1:2" x14ac:dyDescent="0.25">
      <c r="B334" s="1">
        <v>27607</v>
      </c>
    </row>
    <row r="335" spans="1:2" x14ac:dyDescent="0.25">
      <c r="B335" s="1">
        <v>27638</v>
      </c>
    </row>
    <row r="336" spans="1:2" x14ac:dyDescent="0.25">
      <c r="B336" s="1">
        <v>27668</v>
      </c>
    </row>
    <row r="337" spans="1:2" x14ac:dyDescent="0.25">
      <c r="B337" s="1">
        <v>27699</v>
      </c>
    </row>
    <row r="338" spans="1:2" x14ac:dyDescent="0.25">
      <c r="B338" s="1">
        <v>27729</v>
      </c>
    </row>
    <row r="339" spans="1:2" x14ac:dyDescent="0.25">
      <c r="A339">
        <v>1976</v>
      </c>
      <c r="B339" s="1">
        <v>27760</v>
      </c>
    </row>
    <row r="340" spans="1:2" x14ac:dyDescent="0.25">
      <c r="B340" s="1">
        <v>27791</v>
      </c>
    </row>
    <row r="341" spans="1:2" x14ac:dyDescent="0.25">
      <c r="B341" s="1">
        <v>27820</v>
      </c>
    </row>
    <row r="342" spans="1:2" x14ac:dyDescent="0.25">
      <c r="B342" s="1">
        <v>27851</v>
      </c>
    </row>
    <row r="343" spans="1:2" x14ac:dyDescent="0.25">
      <c r="B343" s="1">
        <v>27881</v>
      </c>
    </row>
    <row r="344" spans="1:2" x14ac:dyDescent="0.25">
      <c r="B344" s="1">
        <v>27912</v>
      </c>
    </row>
    <row r="345" spans="1:2" x14ac:dyDescent="0.25">
      <c r="B345" s="1">
        <v>27942</v>
      </c>
    </row>
    <row r="346" spans="1:2" x14ac:dyDescent="0.25">
      <c r="B346" s="1">
        <v>27973</v>
      </c>
    </row>
    <row r="347" spans="1:2" x14ac:dyDescent="0.25">
      <c r="B347" s="1">
        <v>28004</v>
      </c>
    </row>
    <row r="348" spans="1:2" x14ac:dyDescent="0.25">
      <c r="B348" s="1">
        <v>28034</v>
      </c>
    </row>
    <row r="349" spans="1:2" x14ac:dyDescent="0.25">
      <c r="B349" s="1">
        <v>28065</v>
      </c>
    </row>
    <row r="350" spans="1:2" x14ac:dyDescent="0.25">
      <c r="B350" s="1">
        <v>28095</v>
      </c>
    </row>
    <row r="351" spans="1:2" x14ac:dyDescent="0.25">
      <c r="A351">
        <v>1977</v>
      </c>
      <c r="B351" s="1">
        <v>28126</v>
      </c>
    </row>
    <row r="352" spans="1:2" x14ac:dyDescent="0.25">
      <c r="B352" s="1">
        <v>28157</v>
      </c>
    </row>
    <row r="353" spans="1:3" x14ac:dyDescent="0.25">
      <c r="B353" s="1">
        <v>28185</v>
      </c>
    </row>
    <row r="354" spans="1:3" x14ac:dyDescent="0.25">
      <c r="B354" s="1">
        <v>28216</v>
      </c>
    </row>
    <row r="355" spans="1:3" x14ac:dyDescent="0.25">
      <c r="B355" s="1">
        <v>28246</v>
      </c>
    </row>
    <row r="356" spans="1:3" x14ac:dyDescent="0.25">
      <c r="B356" s="1">
        <v>28277</v>
      </c>
    </row>
    <row r="357" spans="1:3" x14ac:dyDescent="0.25">
      <c r="B357" s="1">
        <v>28307</v>
      </c>
    </row>
    <row r="358" spans="1:3" x14ac:dyDescent="0.25">
      <c r="B358" s="1">
        <v>28338</v>
      </c>
    </row>
    <row r="359" spans="1:3" x14ac:dyDescent="0.25">
      <c r="B359" s="1">
        <v>28369</v>
      </c>
    </row>
    <row r="360" spans="1:3" x14ac:dyDescent="0.25">
      <c r="B360" s="1">
        <v>28399</v>
      </c>
    </row>
    <row r="361" spans="1:3" x14ac:dyDescent="0.25">
      <c r="B361" s="1">
        <v>28430</v>
      </c>
    </row>
    <row r="362" spans="1:3" x14ac:dyDescent="0.25">
      <c r="B362" s="1">
        <v>28460</v>
      </c>
    </row>
    <row r="363" spans="1:3" x14ac:dyDescent="0.25">
      <c r="A363">
        <v>1978</v>
      </c>
      <c r="B363" s="1">
        <v>28491</v>
      </c>
    </row>
    <row r="364" spans="1:3" x14ac:dyDescent="0.25">
      <c r="B364" s="1">
        <v>28522</v>
      </c>
      <c r="C364" s="20">
        <f>'CDM - M'!C365</f>
        <v>6.6447092000000003</v>
      </c>
    </row>
    <row r="365" spans="1:3" x14ac:dyDescent="0.25">
      <c r="B365" s="1">
        <v>28550</v>
      </c>
      <c r="C365" s="20">
        <f>'CDM - M'!C366</f>
        <v>6.3029399000000002</v>
      </c>
    </row>
    <row r="366" spans="1:3" x14ac:dyDescent="0.25">
      <c r="B366" s="1">
        <v>28581</v>
      </c>
      <c r="C366" s="20">
        <f>'CDM - M'!C367</f>
        <v>6.2674646999999997</v>
      </c>
    </row>
    <row r="367" spans="1:3" x14ac:dyDescent="0.25">
      <c r="B367" s="1">
        <v>28611</v>
      </c>
      <c r="C367" s="20">
        <f>'CDM - M'!C368</f>
        <v>6.2093917000000003</v>
      </c>
    </row>
    <row r="368" spans="1:3" x14ac:dyDescent="0.25">
      <c r="B368" s="1">
        <v>28642</v>
      </c>
      <c r="C368" s="20">
        <f>'CDM - M'!C369</f>
        <v>6.3039823999999998</v>
      </c>
    </row>
    <row r="369" spans="1:3" x14ac:dyDescent="0.25">
      <c r="B369" s="1">
        <v>28672</v>
      </c>
      <c r="C369" s="20">
        <f>'CDM - M'!C370</f>
        <v>6.2216559</v>
      </c>
    </row>
    <row r="370" spans="1:3" x14ac:dyDescent="0.25">
      <c r="B370" s="1">
        <v>28703</v>
      </c>
      <c r="C370" s="20">
        <f>'CDM - M'!C371</f>
        <v>6.4900187999999996</v>
      </c>
    </row>
    <row r="371" spans="1:3" x14ac:dyDescent="0.25">
      <c r="B371" s="1">
        <v>28734</v>
      </c>
      <c r="C371" s="20">
        <f>'CDM - M'!C372</f>
        <v>6.2553443</v>
      </c>
    </row>
    <row r="372" spans="1:3" x14ac:dyDescent="0.25">
      <c r="B372" s="1">
        <v>28764</v>
      </c>
      <c r="C372" s="20">
        <f>'CDM - M'!C373</f>
        <v>6.1631868000000001</v>
      </c>
    </row>
    <row r="373" spans="1:3" x14ac:dyDescent="0.25">
      <c r="B373" s="1">
        <v>28795</v>
      </c>
      <c r="C373" s="20">
        <f>'CDM - M'!C374</f>
        <v>6.3311906000000002</v>
      </c>
    </row>
    <row r="374" spans="1:3" x14ac:dyDescent="0.25">
      <c r="B374" s="1">
        <v>28825</v>
      </c>
      <c r="C374" s="20">
        <f>'CDM - M'!C375</f>
        <v>6.4054532999999996</v>
      </c>
    </row>
    <row r="375" spans="1:3" x14ac:dyDescent="0.25">
      <c r="A375">
        <v>1979</v>
      </c>
      <c r="B375" s="1">
        <v>28856</v>
      </c>
      <c r="C375" s="20">
        <f>'CDM - M'!C376</f>
        <v>6.3720062999999998</v>
      </c>
    </row>
    <row r="376" spans="1:3" x14ac:dyDescent="0.25">
      <c r="B376" s="1">
        <v>28887</v>
      </c>
      <c r="C376" s="20">
        <f>'CDM - M'!C377</f>
        <v>6.2571851000000001</v>
      </c>
    </row>
    <row r="377" spans="1:3" x14ac:dyDescent="0.25">
      <c r="B377" s="1">
        <v>28915</v>
      </c>
      <c r="C377" s="20">
        <f>'CDM - M'!C378</f>
        <v>6.3032548000000004</v>
      </c>
    </row>
    <row r="378" spans="1:3" x14ac:dyDescent="0.25">
      <c r="B378" s="1">
        <v>28946</v>
      </c>
      <c r="C378" s="20">
        <f>'CDM - M'!C379</f>
        <v>6.4983966999999998</v>
      </c>
    </row>
    <row r="379" spans="1:3" x14ac:dyDescent="0.25">
      <c r="B379" s="1">
        <v>28976</v>
      </c>
      <c r="C379" s="20">
        <f>'CDM - M'!C380</f>
        <v>6.203659</v>
      </c>
    </row>
    <row r="380" spans="1:3" x14ac:dyDescent="0.25">
      <c r="B380" s="1">
        <v>29007</v>
      </c>
      <c r="C380" s="20">
        <f>'CDM - M'!C381</f>
        <v>6.2517110999999996</v>
      </c>
    </row>
    <row r="381" spans="1:3" x14ac:dyDescent="0.25">
      <c r="B381" s="1">
        <v>29037</v>
      </c>
      <c r="C381" s="20">
        <f>'CDM - M'!C382</f>
        <v>6.2718360999999998</v>
      </c>
    </row>
    <row r="382" spans="1:3" x14ac:dyDescent="0.25">
      <c r="B382" s="1">
        <v>29068</v>
      </c>
      <c r="C382" s="20">
        <f>'CDM - M'!C383</f>
        <v>6.1179642000000003</v>
      </c>
    </row>
    <row r="383" spans="1:3" x14ac:dyDescent="0.25">
      <c r="B383" s="1">
        <v>29099</v>
      </c>
      <c r="C383" s="20">
        <f>'CDM - M'!C384</f>
        <v>6.2321213000000002</v>
      </c>
    </row>
    <row r="384" spans="1:3" x14ac:dyDescent="0.25">
      <c r="B384" s="1">
        <v>29129</v>
      </c>
      <c r="C384" s="20">
        <f>'CDM - M'!C385</f>
        <v>6.3836446000000002</v>
      </c>
    </row>
    <row r="385" spans="1:3" x14ac:dyDescent="0.25">
      <c r="B385" s="1">
        <v>29160</v>
      </c>
      <c r="C385" s="20">
        <f>'CDM - M'!C386</f>
        <v>6.0449605000000002</v>
      </c>
    </row>
    <row r="386" spans="1:3" x14ac:dyDescent="0.25">
      <c r="B386" s="1">
        <v>29190</v>
      </c>
      <c r="C386" s="20">
        <f>'CDM - M'!C387</f>
        <v>6.1201512999999998</v>
      </c>
    </row>
    <row r="387" spans="1:3" x14ac:dyDescent="0.25">
      <c r="A387">
        <v>1980</v>
      </c>
      <c r="B387" s="1">
        <v>29221</v>
      </c>
      <c r="C387" s="20">
        <f>'CDM - M'!C388</f>
        <v>6.1470412999999997</v>
      </c>
    </row>
    <row r="388" spans="1:3" x14ac:dyDescent="0.25">
      <c r="B388" s="1">
        <v>29252</v>
      </c>
      <c r="C388" s="20">
        <f>'CDM - M'!C389</f>
        <v>5.9986572000000002</v>
      </c>
    </row>
    <row r="389" spans="1:3" x14ac:dyDescent="0.25">
      <c r="B389" s="1">
        <v>29281</v>
      </c>
      <c r="C389" s="20">
        <f>'CDM - M'!C390</f>
        <v>5.9367463999999996</v>
      </c>
    </row>
    <row r="390" spans="1:3" x14ac:dyDescent="0.25">
      <c r="B390" s="1">
        <v>29312</v>
      </c>
      <c r="C390" s="20">
        <f>'CDM - M'!C391</f>
        <v>6.1147600000000004</v>
      </c>
    </row>
    <row r="391" spans="1:3" x14ac:dyDescent="0.25">
      <c r="B391" s="1">
        <v>29342</v>
      </c>
      <c r="C391" s="20">
        <f>'CDM - M'!C392</f>
        <v>6.2459157999999997</v>
      </c>
    </row>
    <row r="392" spans="1:3" x14ac:dyDescent="0.25">
      <c r="B392" s="1">
        <v>29373</v>
      </c>
      <c r="C392" s="20">
        <f>'CDM - M'!C393</f>
        <v>6.3233046999999996</v>
      </c>
    </row>
    <row r="393" spans="1:3" x14ac:dyDescent="0.25">
      <c r="B393" s="1">
        <v>29403</v>
      </c>
      <c r="C393" s="20">
        <f>'CDM - M'!C394</f>
        <v>6.0742503000000001</v>
      </c>
    </row>
    <row r="394" spans="1:3" x14ac:dyDescent="0.25">
      <c r="B394" s="1">
        <v>29434</v>
      </c>
      <c r="C394" s="20">
        <f>'CDM - M'!C395</f>
        <v>6.1769717000000002</v>
      </c>
    </row>
    <row r="395" spans="1:3" x14ac:dyDescent="0.25">
      <c r="B395" s="1">
        <v>29465</v>
      </c>
      <c r="C395" s="20">
        <f>'CDM - M'!C396</f>
        <v>6.1408120000000004</v>
      </c>
    </row>
    <row r="396" spans="1:3" x14ac:dyDescent="0.25">
      <c r="B396" s="1">
        <v>29495</v>
      </c>
      <c r="C396" s="20">
        <f>'CDM - M'!C397</f>
        <v>6.055053</v>
      </c>
    </row>
    <row r="397" spans="1:3" x14ac:dyDescent="0.25">
      <c r="B397" s="1">
        <v>29526</v>
      </c>
      <c r="C397" s="20">
        <f>'CDM - M'!C398</f>
        <v>5.8503012999999999</v>
      </c>
    </row>
    <row r="398" spans="1:3" x14ac:dyDescent="0.25">
      <c r="B398" s="1">
        <v>29556</v>
      </c>
      <c r="C398" s="20">
        <f>'CDM - M'!C399</f>
        <v>6.0510647000000004</v>
      </c>
    </row>
    <row r="399" spans="1:3" x14ac:dyDescent="0.25">
      <c r="A399">
        <v>1981</v>
      </c>
      <c r="B399" s="1">
        <v>29587</v>
      </c>
      <c r="C399" s="20">
        <f>'CDM - M'!C400</f>
        <v>5.9157691999999997</v>
      </c>
    </row>
    <row r="400" spans="1:3" x14ac:dyDescent="0.25">
      <c r="B400" s="1">
        <v>29618</v>
      </c>
      <c r="C400" s="20">
        <f>'CDM - M'!C401</f>
        <v>5.6164556000000001</v>
      </c>
    </row>
    <row r="401" spans="1:3" x14ac:dyDescent="0.25">
      <c r="B401" s="1">
        <v>29646</v>
      </c>
      <c r="C401" s="20">
        <f>'CDM - M'!C402</f>
        <v>5.7461504999999997</v>
      </c>
    </row>
    <row r="402" spans="1:3" x14ac:dyDescent="0.25">
      <c r="B402" s="1">
        <v>29677</v>
      </c>
      <c r="C402" s="20">
        <f>'CDM - M'!C403</f>
        <v>5.5548926999999999</v>
      </c>
    </row>
    <row r="403" spans="1:3" x14ac:dyDescent="0.25">
      <c r="B403" s="1">
        <v>29707</v>
      </c>
      <c r="C403" s="20">
        <f>'CDM - M'!C404</f>
        <v>5.5888230999999999</v>
      </c>
    </row>
    <row r="404" spans="1:3" x14ac:dyDescent="0.25">
      <c r="B404" s="1">
        <v>29738</v>
      </c>
      <c r="C404" s="20">
        <f>'CDM - M'!C405</f>
        <v>5.3743455999999998</v>
      </c>
    </row>
    <row r="405" spans="1:3" x14ac:dyDescent="0.25">
      <c r="B405" s="1">
        <v>29768</v>
      </c>
      <c r="C405" s="20">
        <f>'CDM - M'!C406</f>
        <v>5.8242583000000003</v>
      </c>
    </row>
    <row r="406" spans="1:3" x14ac:dyDescent="0.25">
      <c r="B406" s="1">
        <v>29799</v>
      </c>
      <c r="C406" s="20">
        <f>'CDM - M'!C407</f>
        <v>5.8460419999999997</v>
      </c>
    </row>
    <row r="407" spans="1:3" x14ac:dyDescent="0.25">
      <c r="B407" s="1">
        <v>29830</v>
      </c>
      <c r="C407" s="20">
        <f>'CDM - M'!C408</f>
        <v>5.8119022999999999</v>
      </c>
    </row>
    <row r="408" spans="1:3" x14ac:dyDescent="0.25">
      <c r="B408" s="1">
        <v>29860</v>
      </c>
      <c r="C408" s="20">
        <f>'CDM - M'!C409</f>
        <v>5.8724366000000003</v>
      </c>
    </row>
    <row r="409" spans="1:3" x14ac:dyDescent="0.25">
      <c r="B409" s="1">
        <v>29891</v>
      </c>
      <c r="C409" s="20">
        <f>'CDM - M'!C410</f>
        <v>5.9951572000000004</v>
      </c>
    </row>
    <row r="410" spans="1:3" x14ac:dyDescent="0.25">
      <c r="B410" s="1">
        <v>29921</v>
      </c>
      <c r="C410" s="20">
        <f>'CDM - M'!C411</f>
        <v>6.0268994999999999</v>
      </c>
    </row>
    <row r="411" spans="1:3" x14ac:dyDescent="0.25">
      <c r="A411">
        <v>1982</v>
      </c>
      <c r="B411" s="1">
        <v>29952</v>
      </c>
      <c r="C411" s="20">
        <f>'CDM - M'!C412</f>
        <v>5.9812821999999999</v>
      </c>
    </row>
    <row r="412" spans="1:3" x14ac:dyDescent="0.25">
      <c r="B412" s="1">
        <v>29983</v>
      </c>
      <c r="C412" s="20">
        <f>'CDM - M'!C413</f>
        <v>6.3083068999999998</v>
      </c>
    </row>
    <row r="413" spans="1:3" x14ac:dyDescent="0.25">
      <c r="B413" s="1">
        <v>30011</v>
      </c>
      <c r="C413" s="20">
        <f>'CDM - M'!C414</f>
        <v>6.3230459000000003</v>
      </c>
    </row>
    <row r="414" spans="1:3" x14ac:dyDescent="0.25">
      <c r="B414" s="1">
        <v>30042</v>
      </c>
      <c r="C414" s="20">
        <f>'CDM - M'!C415</f>
        <v>6.333367</v>
      </c>
    </row>
    <row r="415" spans="1:3" x14ac:dyDescent="0.25">
      <c r="B415" s="1">
        <v>30072</v>
      </c>
      <c r="C415" s="20">
        <f>'CDM - M'!C416</f>
        <v>6.5928158000000003</v>
      </c>
    </row>
    <row r="416" spans="1:3" x14ac:dyDescent="0.25">
      <c r="B416" s="1">
        <v>30103</v>
      </c>
      <c r="C416" s="20">
        <f>'CDM - M'!C417</f>
        <v>6.7668647000000002</v>
      </c>
    </row>
    <row r="417" spans="1:3" x14ac:dyDescent="0.25">
      <c r="B417" s="1">
        <v>30133</v>
      </c>
      <c r="C417" s="20">
        <f>'CDM - M'!C418</f>
        <v>6.8790290000000001</v>
      </c>
    </row>
    <row r="418" spans="1:3" x14ac:dyDescent="0.25">
      <c r="B418" s="1">
        <v>30164</v>
      </c>
      <c r="C418" s="20">
        <f>'CDM - M'!C419</f>
        <v>7.0113009999999996</v>
      </c>
    </row>
    <row r="419" spans="1:3" x14ac:dyDescent="0.25">
      <c r="B419" s="1">
        <v>30195</v>
      </c>
      <c r="C419" s="20">
        <f>'CDM - M'!C420</f>
        <v>7.4293212000000004</v>
      </c>
    </row>
    <row r="420" spans="1:3" x14ac:dyDescent="0.25">
      <c r="B420" s="1">
        <v>30225</v>
      </c>
      <c r="C420" s="20">
        <f>'CDM - M'!C421</f>
        <v>8.2949941000000003</v>
      </c>
    </row>
    <row r="421" spans="1:3" x14ac:dyDescent="0.25">
      <c r="B421" s="1">
        <v>30256</v>
      </c>
      <c r="C421" s="20">
        <f>'CDM - M'!C422</f>
        <v>8.6796036000000001</v>
      </c>
    </row>
    <row r="422" spans="1:3" x14ac:dyDescent="0.25">
      <c r="B422" s="1">
        <v>30286</v>
      </c>
      <c r="C422" s="20">
        <f>'CDM - M'!C423</f>
        <v>9.4018233000000002</v>
      </c>
    </row>
    <row r="423" spans="1:3" x14ac:dyDescent="0.25">
      <c r="A423">
        <v>1983</v>
      </c>
      <c r="B423" s="1">
        <v>30317</v>
      </c>
      <c r="C423" s="20">
        <f>'CDM - M'!C424</f>
        <v>9.2973326000000007</v>
      </c>
    </row>
    <row r="424" spans="1:3" x14ac:dyDescent="0.25">
      <c r="B424" s="1">
        <v>30348</v>
      </c>
      <c r="C424" s="20">
        <f>'CDM - M'!C425</f>
        <v>9.6584699999999994</v>
      </c>
    </row>
    <row r="425" spans="1:3" x14ac:dyDescent="0.25">
      <c r="B425" s="1">
        <v>30376</v>
      </c>
      <c r="C425" s="20">
        <f>'CDM - M'!C426</f>
        <v>9.9516723000000002</v>
      </c>
    </row>
    <row r="426" spans="1:3" x14ac:dyDescent="0.25">
      <c r="B426" s="1">
        <v>30407</v>
      </c>
      <c r="C426" s="20">
        <f>'CDM - M'!C427</f>
        <v>10.1520899</v>
      </c>
    </row>
    <row r="427" spans="1:3" x14ac:dyDescent="0.25">
      <c r="B427" s="1">
        <v>30437</v>
      </c>
      <c r="C427" s="20">
        <f>'CDM - M'!C428</f>
        <v>10.323197800000001</v>
      </c>
    </row>
    <row r="428" spans="1:3" x14ac:dyDescent="0.25">
      <c r="B428" s="1">
        <v>30468</v>
      </c>
      <c r="C428" s="20">
        <f>'CDM - M'!C429</f>
        <v>10.2039741</v>
      </c>
    </row>
    <row r="429" spans="1:3" x14ac:dyDescent="0.25">
      <c r="B429" s="1">
        <v>30498</v>
      </c>
      <c r="C429" s="20">
        <f>'CDM - M'!C430</f>
        <v>10.5242925</v>
      </c>
    </row>
    <row r="430" spans="1:3" x14ac:dyDescent="0.25">
      <c r="B430" s="1">
        <v>30529</v>
      </c>
      <c r="C430" s="20">
        <f>'CDM - M'!C431</f>
        <v>10.218655099999999</v>
      </c>
    </row>
    <row r="431" spans="1:3" x14ac:dyDescent="0.25">
      <c r="B431" s="1">
        <v>30560</v>
      </c>
      <c r="C431" s="20">
        <f>'CDM - M'!C432</f>
        <v>10.337867299999999</v>
      </c>
    </row>
    <row r="432" spans="1:3" x14ac:dyDescent="0.25">
      <c r="B432" s="1">
        <v>30590</v>
      </c>
      <c r="C432" s="20">
        <f>'CDM - M'!C433</f>
        <v>10.008152000000001</v>
      </c>
    </row>
    <row r="433" spans="1:4" x14ac:dyDescent="0.25">
      <c r="B433" s="1">
        <v>30621</v>
      </c>
      <c r="C433" s="20">
        <f>'CDM - M'!C434</f>
        <v>9.6544892999999998</v>
      </c>
    </row>
    <row r="434" spans="1:4" x14ac:dyDescent="0.25">
      <c r="B434" s="1">
        <v>30651</v>
      </c>
      <c r="C434" s="20">
        <f>'CDM - M'!C435</f>
        <v>9.4571456999999999</v>
      </c>
    </row>
    <row r="435" spans="1:4" x14ac:dyDescent="0.25">
      <c r="A435">
        <v>1984</v>
      </c>
      <c r="B435" s="1">
        <v>30682</v>
      </c>
      <c r="C435" s="20">
        <f>'CDM - M'!C436</f>
        <v>9.4948492000000009</v>
      </c>
    </row>
    <row r="436" spans="1:4" x14ac:dyDescent="0.25">
      <c r="B436" s="1">
        <v>30713</v>
      </c>
      <c r="C436" s="20">
        <f>'CDM - M'!C437</f>
        <v>9.3854548999999992</v>
      </c>
      <c r="D436" s="20"/>
    </row>
    <row r="437" spans="1:4" x14ac:dyDescent="0.25">
      <c r="B437" s="1">
        <v>30742</v>
      </c>
      <c r="C437" s="20">
        <f>'CDM - M'!C438</f>
        <v>9.2083522999999996</v>
      </c>
      <c r="D437" s="20"/>
    </row>
    <row r="438" spans="1:4" x14ac:dyDescent="0.25">
      <c r="B438" s="1">
        <v>30773</v>
      </c>
      <c r="C438" s="20">
        <f>'CDM - M'!C439</f>
        <v>9.3700192999999992</v>
      </c>
      <c r="D438" s="20"/>
    </row>
    <row r="439" spans="1:4" x14ac:dyDescent="0.25">
      <c r="B439" s="1">
        <v>30803</v>
      </c>
      <c r="C439" s="20">
        <f>'CDM - M'!C440</f>
        <v>8.9365345999999999</v>
      </c>
      <c r="D439" s="20"/>
    </row>
    <row r="440" spans="1:4" x14ac:dyDescent="0.25">
      <c r="B440" s="1">
        <v>30834</v>
      </c>
      <c r="C440" s="20">
        <f>'CDM - M'!C441</f>
        <v>9.0962268999999996</v>
      </c>
      <c r="D440" s="20"/>
    </row>
    <row r="441" spans="1:4" x14ac:dyDescent="0.25">
      <c r="B441" s="1">
        <v>30864</v>
      </c>
      <c r="C441" s="20">
        <f>'CDM - M'!C442</f>
        <v>8.9210618000000004</v>
      </c>
      <c r="D441" s="20"/>
    </row>
    <row r="442" spans="1:4" x14ac:dyDescent="0.25">
      <c r="B442" s="1">
        <v>30895</v>
      </c>
      <c r="C442" s="20">
        <f>'CDM - M'!C443</f>
        <v>8.8280571999999999</v>
      </c>
      <c r="D442" s="20"/>
    </row>
    <row r="443" spans="1:4" x14ac:dyDescent="0.25">
      <c r="B443" s="1">
        <v>30926</v>
      </c>
      <c r="C443" s="20">
        <f>'CDM - M'!C444</f>
        <v>8.7347146000000002</v>
      </c>
      <c r="D443" s="20"/>
    </row>
    <row r="444" spans="1:4" x14ac:dyDescent="0.25">
      <c r="B444" s="1">
        <v>30956</v>
      </c>
      <c r="C444" s="20">
        <f>'CDM - M'!C445</f>
        <v>8.6955627</v>
      </c>
      <c r="D444" s="20"/>
    </row>
    <row r="445" spans="1:4" x14ac:dyDescent="0.25">
      <c r="B445" s="1">
        <v>30987</v>
      </c>
      <c r="C445" s="20">
        <f>'CDM - M'!C446</f>
        <v>8.6794595000000001</v>
      </c>
      <c r="D445" s="20"/>
    </row>
    <row r="446" spans="1:4" x14ac:dyDescent="0.25">
      <c r="B446" s="1">
        <v>31017</v>
      </c>
      <c r="C446" s="20">
        <f>'CDM - M'!C447</f>
        <v>8.5193113</v>
      </c>
      <c r="D446" s="20"/>
    </row>
    <row r="447" spans="1:4" x14ac:dyDescent="0.25">
      <c r="A447">
        <v>1985</v>
      </c>
      <c r="B447" s="1">
        <v>31048</v>
      </c>
      <c r="C447" s="20">
        <f>'CDM - M'!C448</f>
        <v>8.5524901999999994</v>
      </c>
      <c r="D447" s="20"/>
    </row>
    <row r="448" spans="1:4" x14ac:dyDescent="0.25">
      <c r="B448" s="1">
        <v>31079</v>
      </c>
      <c r="C448" s="20">
        <f>'CDM - M'!C449</f>
        <v>8.3889469000000005</v>
      </c>
      <c r="D448" s="20"/>
    </row>
    <row r="449" spans="1:4" x14ac:dyDescent="0.25">
      <c r="B449" s="1">
        <v>31107</v>
      </c>
      <c r="C449" s="20">
        <f>'CDM - M'!C450</f>
        <v>8.6654154000000005</v>
      </c>
      <c r="D449" s="20"/>
    </row>
    <row r="450" spans="1:4" x14ac:dyDescent="0.25">
      <c r="B450" s="1">
        <v>31138</v>
      </c>
      <c r="C450" s="20">
        <f>'CDM - M'!C451</f>
        <v>8.4015505000000008</v>
      </c>
      <c r="D450" s="20"/>
    </row>
    <row r="451" spans="1:4" x14ac:dyDescent="0.25">
      <c r="B451" s="1">
        <v>31168</v>
      </c>
      <c r="C451" s="20">
        <f>'CDM - M'!C452</f>
        <v>8.3758107000000006</v>
      </c>
      <c r="D451" s="20"/>
    </row>
    <row r="452" spans="1:4" x14ac:dyDescent="0.25">
      <c r="B452" s="1">
        <v>31199</v>
      </c>
      <c r="C452" s="20">
        <f>'CDM - M'!C453</f>
        <v>8.5714176999999996</v>
      </c>
      <c r="D452" s="20"/>
    </row>
    <row r="453" spans="1:4" x14ac:dyDescent="0.25">
      <c r="B453" s="1">
        <v>31229</v>
      </c>
      <c r="C453" s="20">
        <f>'CDM - M'!C454</f>
        <v>8.3100097000000002</v>
      </c>
      <c r="D453" s="20"/>
    </row>
    <row r="454" spans="1:4" x14ac:dyDescent="0.25">
      <c r="B454" s="1">
        <v>31260</v>
      </c>
      <c r="C454" s="20">
        <f>'CDM - M'!C455</f>
        <v>8.1550493999999993</v>
      </c>
      <c r="D454" s="20"/>
    </row>
    <row r="455" spans="1:4" x14ac:dyDescent="0.25">
      <c r="B455" s="1">
        <v>31291</v>
      </c>
      <c r="C455" s="20">
        <f>'CDM - M'!C456</f>
        <v>8.0572057000000008</v>
      </c>
      <c r="D455" s="20"/>
    </row>
    <row r="456" spans="1:4" x14ac:dyDescent="0.25">
      <c r="B456" s="1">
        <v>31321</v>
      </c>
      <c r="C456" s="20">
        <f>'CDM - M'!C457</f>
        <v>7.8487568999999997</v>
      </c>
      <c r="D456" s="20"/>
    </row>
    <row r="457" spans="1:4" x14ac:dyDescent="0.25">
      <c r="B457" s="1">
        <v>31352</v>
      </c>
      <c r="C457" s="20">
        <f>'CDM - M'!C458</f>
        <v>7.9505065000000004</v>
      </c>
      <c r="D457" s="20"/>
    </row>
    <row r="458" spans="1:4" x14ac:dyDescent="0.25">
      <c r="B458" s="1">
        <v>31382</v>
      </c>
      <c r="C458" s="20">
        <f>'CDM - M'!C459</f>
        <v>7.7846868000000002</v>
      </c>
      <c r="D458" s="20"/>
    </row>
    <row r="459" spans="1:4" x14ac:dyDescent="0.25">
      <c r="A459">
        <v>1986</v>
      </c>
      <c r="B459" s="1">
        <v>31413</v>
      </c>
      <c r="C459" s="20">
        <f>'CDM - M'!C460</f>
        <v>7.8064358</v>
      </c>
      <c r="D459" s="20"/>
    </row>
    <row r="460" spans="1:4" x14ac:dyDescent="0.25">
      <c r="B460" s="1">
        <v>31444</v>
      </c>
      <c r="C460" s="20">
        <f>'CDM - M'!C461</f>
        <v>8.0020682999999995</v>
      </c>
      <c r="D460" s="20"/>
    </row>
    <row r="461" spans="1:4" x14ac:dyDescent="0.25">
      <c r="B461" s="1">
        <v>31472</v>
      </c>
      <c r="C461" s="20">
        <f>'CDM - M'!C462</f>
        <v>7.9264387999999997</v>
      </c>
      <c r="D461" s="20"/>
    </row>
    <row r="462" spans="1:4" x14ac:dyDescent="0.25">
      <c r="B462" s="1">
        <v>31503</v>
      </c>
      <c r="C462" s="20">
        <f>'CDM - M'!C463</f>
        <v>7.9004047000000002</v>
      </c>
      <c r="D462" s="20"/>
    </row>
    <row r="463" spans="1:4" x14ac:dyDescent="0.25">
      <c r="B463" s="1">
        <v>31533</v>
      </c>
      <c r="C463" s="20">
        <f>'CDM - M'!C464</f>
        <v>7.8464917999999999</v>
      </c>
      <c r="D463" s="20"/>
    </row>
    <row r="464" spans="1:4" x14ac:dyDescent="0.25">
      <c r="B464" s="1">
        <v>31564</v>
      </c>
      <c r="C464" s="20">
        <f>'CDM - M'!C465</f>
        <v>7.6528881000000002</v>
      </c>
      <c r="D464" s="20"/>
    </row>
    <row r="465" spans="1:4" x14ac:dyDescent="0.25">
      <c r="B465" s="1">
        <v>31594</v>
      </c>
      <c r="C465" s="20">
        <f>'CDM - M'!C466</f>
        <v>8.1056480999999998</v>
      </c>
      <c r="D465" s="20"/>
    </row>
    <row r="466" spans="1:4" x14ac:dyDescent="0.25">
      <c r="B466" s="1">
        <v>31625</v>
      </c>
      <c r="C466" s="20">
        <f>'CDM - M'!C467</f>
        <v>8.2387177000000005</v>
      </c>
      <c r="D466" s="20"/>
    </row>
    <row r="467" spans="1:4" x14ac:dyDescent="0.25">
      <c r="B467" s="1">
        <v>31656</v>
      </c>
      <c r="C467" s="20">
        <f>'CDM - M'!C468</f>
        <v>8.3378704999999993</v>
      </c>
      <c r="D467" s="20"/>
    </row>
    <row r="468" spans="1:4" x14ac:dyDescent="0.25">
      <c r="B468" s="1">
        <v>31686</v>
      </c>
      <c r="C468" s="20">
        <f>'CDM - M'!C469</f>
        <v>8.3098930000000006</v>
      </c>
      <c r="D468" s="20"/>
    </row>
    <row r="469" spans="1:4" x14ac:dyDescent="0.25">
      <c r="B469" s="1">
        <v>31717</v>
      </c>
      <c r="C469" s="20">
        <f>'CDM - M'!C470</f>
        <v>8.3190398000000005</v>
      </c>
      <c r="D469" s="20"/>
    </row>
    <row r="470" spans="1:4" x14ac:dyDescent="0.25">
      <c r="B470" s="1">
        <v>31747</v>
      </c>
      <c r="C470" s="20">
        <f>'CDM - M'!C471</f>
        <v>8.3638157999999994</v>
      </c>
      <c r="D470" s="20"/>
    </row>
    <row r="471" spans="1:4" x14ac:dyDescent="0.25">
      <c r="A471">
        <v>1987</v>
      </c>
      <c r="B471" s="1">
        <v>31778</v>
      </c>
      <c r="C471" s="20">
        <f>'CDM - M'!C472</f>
        <v>8.1870290000000008</v>
      </c>
      <c r="D471" s="20"/>
    </row>
    <row r="472" spans="1:4" x14ac:dyDescent="0.25">
      <c r="B472" s="1">
        <v>31809</v>
      </c>
      <c r="C472" s="20">
        <f>'CDM - M'!C473</f>
        <v>8.2097982999999992</v>
      </c>
      <c r="D472" s="20"/>
    </row>
    <row r="473" spans="1:4" x14ac:dyDescent="0.25">
      <c r="B473" s="1">
        <v>31837</v>
      </c>
      <c r="C473" s="20">
        <f>'CDM - M'!C474</f>
        <v>8.4343746999999993</v>
      </c>
      <c r="D473" s="20"/>
    </row>
    <row r="474" spans="1:4" x14ac:dyDescent="0.25">
      <c r="B474" s="1">
        <v>31868</v>
      </c>
      <c r="C474" s="20">
        <f>'CDM - M'!C475</f>
        <v>8.2999459000000009</v>
      </c>
      <c r="D474" s="20"/>
    </row>
    <row r="475" spans="1:4" x14ac:dyDescent="0.25">
      <c r="B475" s="1">
        <v>31898</v>
      </c>
      <c r="C475" s="20">
        <f>'CDM - M'!C476</f>
        <v>8.2017848000000004</v>
      </c>
      <c r="D475" s="20"/>
    </row>
    <row r="476" spans="1:4" x14ac:dyDescent="0.25">
      <c r="B476" s="1">
        <v>31929</v>
      </c>
      <c r="C476" s="20">
        <f>'CDM - M'!C477</f>
        <v>8.0073939999999997</v>
      </c>
      <c r="D476" s="20"/>
    </row>
    <row r="477" spans="1:4" x14ac:dyDescent="0.25">
      <c r="B477" s="1">
        <v>31959</v>
      </c>
      <c r="C477" s="20">
        <f>'CDM - M'!C478</f>
        <v>8.0725847999999996</v>
      </c>
      <c r="D477" s="20"/>
    </row>
    <row r="478" spans="1:4" x14ac:dyDescent="0.25">
      <c r="B478" s="1">
        <v>31990</v>
      </c>
      <c r="C478" s="20">
        <f>'CDM - M'!C479</f>
        <v>8.1047913000000005</v>
      </c>
      <c r="D478" s="20"/>
    </row>
    <row r="479" spans="1:4" x14ac:dyDescent="0.25">
      <c r="B479" s="1">
        <v>32021</v>
      </c>
      <c r="C479" s="20">
        <f>'CDM - M'!C480</f>
        <v>7.7550135999999998</v>
      </c>
      <c r="D479" s="20"/>
    </row>
    <row r="480" spans="1:4" x14ac:dyDescent="0.25">
      <c r="B480" s="1">
        <v>32051</v>
      </c>
      <c r="C480" s="20">
        <f>'CDM - M'!C481</f>
        <v>8.0856787000000008</v>
      </c>
      <c r="D480" s="20"/>
    </row>
    <row r="481" spans="1:4" x14ac:dyDescent="0.25">
      <c r="B481" s="1">
        <v>32082</v>
      </c>
      <c r="C481" s="20">
        <f>'CDM - M'!C482</f>
        <v>7.9309751000000004</v>
      </c>
      <c r="D481" s="20"/>
    </row>
    <row r="482" spans="1:4" x14ac:dyDescent="0.25">
      <c r="B482" s="1">
        <v>32112</v>
      </c>
      <c r="C482" s="20">
        <f>'CDM - M'!C483</f>
        <v>7.7289517999999999</v>
      </c>
      <c r="D482" s="20"/>
    </row>
    <row r="483" spans="1:4" x14ac:dyDescent="0.25">
      <c r="A483">
        <v>1988</v>
      </c>
      <c r="B483" s="1">
        <v>32143</v>
      </c>
      <c r="C483" s="20">
        <f>'CDM - M'!C484</f>
        <v>7.6307026999999996</v>
      </c>
      <c r="D483" s="20"/>
    </row>
    <row r="484" spans="1:4" x14ac:dyDescent="0.25">
      <c r="B484" s="1">
        <v>32174</v>
      </c>
      <c r="C484" s="20">
        <f>'CDM - M'!C485</f>
        <v>7.4157171000000002</v>
      </c>
      <c r="D484" s="20"/>
    </row>
    <row r="485" spans="1:4" x14ac:dyDescent="0.25">
      <c r="B485" s="1">
        <v>32203</v>
      </c>
      <c r="C485" s="20">
        <f>'CDM - M'!C486</f>
        <v>7.5024636999999998</v>
      </c>
      <c r="D485" s="20"/>
    </row>
    <row r="486" spans="1:4" x14ac:dyDescent="0.25">
      <c r="B486" s="1">
        <v>32234</v>
      </c>
      <c r="C486" s="20">
        <f>'CDM - M'!C487</f>
        <v>7.9126206000000003</v>
      </c>
      <c r="D486" s="20"/>
    </row>
    <row r="487" spans="1:4" x14ac:dyDescent="0.25">
      <c r="B487" s="1">
        <v>32264</v>
      </c>
      <c r="C487" s="20">
        <f>'CDM - M'!C488</f>
        <v>7.4511064999999999</v>
      </c>
      <c r="D487" s="20"/>
    </row>
    <row r="488" spans="1:4" x14ac:dyDescent="0.25">
      <c r="B488" s="1">
        <v>32295</v>
      </c>
      <c r="C488" s="20">
        <f>'CDM - M'!C489</f>
        <v>7.5837585000000001</v>
      </c>
      <c r="D488" s="20"/>
    </row>
    <row r="489" spans="1:4" x14ac:dyDescent="0.25">
      <c r="B489" s="1">
        <v>32325</v>
      </c>
      <c r="C489" s="20">
        <f>'CDM - M'!C490</f>
        <v>6.7546045000000001</v>
      </c>
      <c r="D489" s="20"/>
    </row>
    <row r="490" spans="1:4" x14ac:dyDescent="0.25">
      <c r="B490" s="1">
        <v>32356</v>
      </c>
      <c r="C490" s="20">
        <f>'CDM - M'!C491</f>
        <v>7.0680176000000001</v>
      </c>
      <c r="D490" s="20"/>
    </row>
    <row r="491" spans="1:4" x14ac:dyDescent="0.25">
      <c r="B491" s="1">
        <v>32387</v>
      </c>
      <c r="C491" s="20">
        <f>'CDM - M'!C492</f>
        <v>6.9341768000000004</v>
      </c>
      <c r="D491" s="20"/>
    </row>
    <row r="492" spans="1:4" x14ac:dyDescent="0.25">
      <c r="B492" s="1">
        <v>32417</v>
      </c>
      <c r="C492" s="20">
        <f>'CDM - M'!C493</f>
        <v>6.8176781999999996</v>
      </c>
      <c r="D492" s="20"/>
    </row>
    <row r="493" spans="1:4" x14ac:dyDescent="0.25">
      <c r="B493" s="1">
        <v>32448</v>
      </c>
      <c r="C493" s="20">
        <f>'CDM - M'!C494</f>
        <v>6.6124270999999997</v>
      </c>
      <c r="D493" s="20"/>
    </row>
    <row r="494" spans="1:4" x14ac:dyDescent="0.25">
      <c r="B494" s="1">
        <v>32478</v>
      </c>
      <c r="C494" s="20">
        <f>'CDM - M'!C495</f>
        <v>6.8333519999999996</v>
      </c>
      <c r="D494" s="20"/>
    </row>
    <row r="495" spans="1:4" x14ac:dyDescent="0.25">
      <c r="A495">
        <v>1989</v>
      </c>
      <c r="B495" s="1">
        <v>32509</v>
      </c>
      <c r="C495" s="20">
        <f>'CDM - M'!C496</f>
        <v>6.8056780999999997</v>
      </c>
      <c r="D495" s="20"/>
    </row>
    <row r="496" spans="1:4" x14ac:dyDescent="0.25">
      <c r="B496" s="1">
        <v>32540</v>
      </c>
      <c r="C496" s="20">
        <f>'CDM - M'!C497</f>
        <v>6.6366630999999998</v>
      </c>
      <c r="D496" s="20"/>
    </row>
    <row r="497" spans="1:5" x14ac:dyDescent="0.25">
      <c r="B497" s="1">
        <v>32568</v>
      </c>
      <c r="C497" s="20">
        <f>'CDM - M'!C498</f>
        <v>6.3435170000000003</v>
      </c>
      <c r="D497" s="20"/>
    </row>
    <row r="498" spans="1:5" x14ac:dyDescent="0.25">
      <c r="B498" s="1">
        <v>32599</v>
      </c>
      <c r="C498" s="20">
        <f>'CDM - M'!C499</f>
        <v>6.1999900999999999</v>
      </c>
      <c r="D498" s="20"/>
    </row>
    <row r="499" spans="1:5" x14ac:dyDescent="0.25">
      <c r="B499" s="1">
        <v>32629</v>
      </c>
      <c r="C499" s="20">
        <f>'CDM - M'!C500</f>
        <v>6.2794447</v>
      </c>
      <c r="D499" s="20"/>
    </row>
    <row r="500" spans="1:5" x14ac:dyDescent="0.25">
      <c r="B500" s="1">
        <v>32660</v>
      </c>
      <c r="C500" s="20">
        <f>'CDM - M'!C501</f>
        <v>6.0104664000000003</v>
      </c>
      <c r="D500" s="20"/>
    </row>
    <row r="501" spans="1:5" x14ac:dyDescent="0.25">
      <c r="B501" s="1">
        <v>32690</v>
      </c>
      <c r="C501" s="20">
        <f>'CDM - M'!C502</f>
        <v>6.0413595999999998</v>
      </c>
      <c r="D501" s="20"/>
    </row>
    <row r="502" spans="1:5" x14ac:dyDescent="0.25">
      <c r="B502" s="1">
        <v>32721</v>
      </c>
      <c r="C502" s="20">
        <f>'CDM - M'!C503</f>
        <v>5.9435245999999999</v>
      </c>
      <c r="D502" s="20"/>
    </row>
    <row r="503" spans="1:5" x14ac:dyDescent="0.25">
      <c r="B503" s="1">
        <v>32752</v>
      </c>
      <c r="C503" s="20">
        <f>'CDM - M'!C504</f>
        <v>6.0307713999999999</v>
      </c>
      <c r="D503" s="20"/>
    </row>
    <row r="504" spans="1:5" x14ac:dyDescent="0.25">
      <c r="B504" s="1">
        <v>32782</v>
      </c>
      <c r="C504" s="20">
        <f>'CDM - M'!C505</f>
        <v>5.9239147000000001</v>
      </c>
      <c r="D504" s="20"/>
    </row>
    <row r="505" spans="1:5" x14ac:dyDescent="0.25">
      <c r="B505" s="1">
        <v>32813</v>
      </c>
      <c r="C505" s="20">
        <f>'CDM - M'!C506</f>
        <v>5.7863886999999998</v>
      </c>
      <c r="D505" s="20"/>
    </row>
    <row r="506" spans="1:5" x14ac:dyDescent="0.25">
      <c r="B506" s="1">
        <v>32843</v>
      </c>
      <c r="C506" s="20">
        <f>'CDM - M'!C507</f>
        <v>5.8488945000000001</v>
      </c>
      <c r="D506" s="20"/>
    </row>
    <row r="507" spans="1:5" x14ac:dyDescent="0.25">
      <c r="A507">
        <v>1990</v>
      </c>
      <c r="B507" s="1">
        <v>32874</v>
      </c>
      <c r="C507" s="20">
        <f>'CDM - M'!C508</f>
        <v>6.1105254000000002</v>
      </c>
      <c r="D507" s="20">
        <v>17.25</v>
      </c>
      <c r="E507" s="29">
        <f t="shared" ref="E507:E565" si="0">E508*D507/D508</f>
        <v>22.080000000000005</v>
      </c>
    </row>
    <row r="508" spans="1:5" x14ac:dyDescent="0.25">
      <c r="B508" s="1">
        <v>32905</v>
      </c>
      <c r="C508" s="20">
        <f>'CDM - M'!C509</f>
        <v>6.3907276</v>
      </c>
      <c r="D508" s="20">
        <v>16.75</v>
      </c>
      <c r="E508" s="29">
        <f t="shared" si="0"/>
        <v>21.440000000000005</v>
      </c>
    </row>
    <row r="509" spans="1:5" x14ac:dyDescent="0.25">
      <c r="B509" s="1">
        <v>32933</v>
      </c>
      <c r="C509" s="20">
        <f>'CDM - M'!C510</f>
        <v>6.1876486999999996</v>
      </c>
      <c r="D509" s="20">
        <v>16.75</v>
      </c>
      <c r="E509" s="29">
        <f t="shared" si="0"/>
        <v>21.440000000000005</v>
      </c>
    </row>
    <row r="510" spans="1:5" x14ac:dyDescent="0.25">
      <c r="B510" s="1">
        <v>32964</v>
      </c>
      <c r="C510" s="20">
        <f>'CDM - M'!C511</f>
        <v>6.2791573999999999</v>
      </c>
      <c r="D510" s="20">
        <v>16.75</v>
      </c>
      <c r="E510" s="29">
        <f t="shared" si="0"/>
        <v>21.440000000000005</v>
      </c>
    </row>
    <row r="511" spans="1:5" x14ac:dyDescent="0.25">
      <c r="B511" s="1">
        <v>32994</v>
      </c>
      <c r="C511" s="20">
        <f>'CDM - M'!C512</f>
        <v>6.5041634999999998</v>
      </c>
      <c r="D511" s="20">
        <v>16.75</v>
      </c>
      <c r="E511" s="29">
        <f t="shared" si="0"/>
        <v>21.440000000000005</v>
      </c>
    </row>
    <row r="512" spans="1:5" x14ac:dyDescent="0.25">
      <c r="B512" s="1">
        <v>33025</v>
      </c>
      <c r="C512" s="20">
        <f>'CDM - M'!C513</f>
        <v>6.6071835999999999</v>
      </c>
      <c r="D512" s="20">
        <v>16.75</v>
      </c>
      <c r="E512" s="29">
        <f t="shared" si="0"/>
        <v>21.440000000000005</v>
      </c>
    </row>
    <row r="513" spans="1:5" x14ac:dyDescent="0.25">
      <c r="B513" s="1">
        <v>33055</v>
      </c>
      <c r="C513" s="20">
        <f>'CDM - M'!C514</f>
        <v>7.0977497999999999</v>
      </c>
      <c r="D513" s="20">
        <v>15.25</v>
      </c>
      <c r="E513" s="29">
        <f t="shared" si="0"/>
        <v>19.520000000000007</v>
      </c>
    </row>
    <row r="514" spans="1:5" x14ac:dyDescent="0.25">
      <c r="B514" s="1">
        <v>33086</v>
      </c>
      <c r="C514" s="20">
        <f>'CDM - M'!C515</f>
        <v>7.2111095000000001</v>
      </c>
      <c r="D514" s="20">
        <v>14</v>
      </c>
      <c r="E514" s="29">
        <f t="shared" si="0"/>
        <v>17.920000000000005</v>
      </c>
    </row>
    <row r="515" spans="1:5" x14ac:dyDescent="0.25">
      <c r="B515" s="1">
        <v>33117</v>
      </c>
      <c r="C515" s="20">
        <f>'CDM - M'!C516</f>
        <v>7.3741633999999996</v>
      </c>
      <c r="D515" s="20">
        <v>14</v>
      </c>
      <c r="E515" s="29">
        <f t="shared" si="0"/>
        <v>17.920000000000005</v>
      </c>
    </row>
    <row r="516" spans="1:5" x14ac:dyDescent="0.25">
      <c r="B516" s="1">
        <v>33147</v>
      </c>
      <c r="C516" s="20">
        <f>'CDM - M'!C517</f>
        <v>7.6371646000000002</v>
      </c>
      <c r="D516" s="20">
        <v>13</v>
      </c>
      <c r="E516" s="29">
        <f t="shared" si="0"/>
        <v>16.640000000000004</v>
      </c>
    </row>
    <row r="517" spans="1:5" x14ac:dyDescent="0.25">
      <c r="B517" s="1">
        <v>33178</v>
      </c>
      <c r="C517" s="20">
        <f>'CDM - M'!C518</f>
        <v>7.9457747999999997</v>
      </c>
      <c r="D517" s="20">
        <v>13</v>
      </c>
      <c r="E517" s="29">
        <f t="shared" si="0"/>
        <v>16.640000000000004</v>
      </c>
    </row>
    <row r="518" spans="1:5" x14ac:dyDescent="0.25">
      <c r="B518" s="1">
        <v>33208</v>
      </c>
      <c r="C518" s="20">
        <f>'CDM - M'!C519</f>
        <v>8.0205406999999997</v>
      </c>
      <c r="D518" s="20">
        <v>12</v>
      </c>
      <c r="E518" s="29">
        <f t="shared" si="0"/>
        <v>15.360000000000005</v>
      </c>
    </row>
    <row r="519" spans="1:5" x14ac:dyDescent="0.25">
      <c r="A519">
        <v>1991</v>
      </c>
      <c r="B519" s="1">
        <v>33239</v>
      </c>
      <c r="C519" s="20">
        <f>'CDM - M'!C520</f>
        <v>8.4002617999999991</v>
      </c>
      <c r="D519" s="20">
        <v>12</v>
      </c>
      <c r="E519" s="29">
        <f t="shared" si="0"/>
        <v>15.360000000000005</v>
      </c>
    </row>
    <row r="520" spans="1:5" x14ac:dyDescent="0.25">
      <c r="B520" s="1">
        <v>33270</v>
      </c>
      <c r="C520" s="20">
        <f>'CDM - M'!C521</f>
        <v>8.6158158</v>
      </c>
      <c r="D520" s="20">
        <v>12</v>
      </c>
      <c r="E520" s="29">
        <f t="shared" si="0"/>
        <v>15.360000000000005</v>
      </c>
    </row>
    <row r="521" spans="1:5" x14ac:dyDescent="0.25">
      <c r="B521" s="1">
        <v>33298</v>
      </c>
      <c r="C521" s="20">
        <f>'CDM - M'!C522</f>
        <v>9.1852847999999998</v>
      </c>
      <c r="D521" s="20">
        <v>12</v>
      </c>
      <c r="E521" s="29">
        <f t="shared" si="0"/>
        <v>15.360000000000003</v>
      </c>
    </row>
    <row r="522" spans="1:5" x14ac:dyDescent="0.25">
      <c r="B522" s="1">
        <v>33329</v>
      </c>
      <c r="C522" s="20">
        <f>'CDM - M'!C523</f>
        <v>9.8610600999999996</v>
      </c>
      <c r="D522" s="20">
        <v>11.5</v>
      </c>
      <c r="E522" s="29">
        <f t="shared" si="0"/>
        <v>14.720000000000002</v>
      </c>
    </row>
    <row r="523" spans="1:5" x14ac:dyDescent="0.25">
      <c r="B523" s="1">
        <v>33359</v>
      </c>
      <c r="C523" s="20">
        <f>'CDM - M'!C524</f>
        <v>9.5025362999999992</v>
      </c>
      <c r="D523" s="20">
        <v>10.5</v>
      </c>
      <c r="E523" s="29">
        <f t="shared" si="0"/>
        <v>13.440000000000003</v>
      </c>
    </row>
    <row r="524" spans="1:5" x14ac:dyDescent="0.25">
      <c r="B524" s="1">
        <v>33390</v>
      </c>
      <c r="C524" s="20">
        <f>'CDM - M'!C525</f>
        <v>9.5572163999999997</v>
      </c>
      <c r="D524" s="20">
        <v>10.5</v>
      </c>
      <c r="E524" s="29">
        <f t="shared" si="0"/>
        <v>13.440000000000003</v>
      </c>
    </row>
    <row r="525" spans="1:5" x14ac:dyDescent="0.25">
      <c r="B525" s="1">
        <v>33420</v>
      </c>
      <c r="C525" s="20">
        <f>'CDM - M'!C526</f>
        <v>9.6754134999999994</v>
      </c>
      <c r="D525" s="20">
        <v>10.5</v>
      </c>
      <c r="E525" s="29">
        <f t="shared" si="0"/>
        <v>13.440000000000003</v>
      </c>
    </row>
    <row r="526" spans="1:5" x14ac:dyDescent="0.25">
      <c r="B526" s="1">
        <v>33451</v>
      </c>
      <c r="C526" s="20">
        <f>'CDM - M'!C527</f>
        <v>9.7904812000000003</v>
      </c>
      <c r="D526" s="20">
        <v>10.5</v>
      </c>
      <c r="E526" s="29">
        <f t="shared" si="0"/>
        <v>13.440000000000003</v>
      </c>
    </row>
    <row r="527" spans="1:5" x14ac:dyDescent="0.25">
      <c r="B527" s="1">
        <v>33482</v>
      </c>
      <c r="C527" s="20">
        <f>'CDM - M'!C528</f>
        <v>10.0328707</v>
      </c>
      <c r="D527" s="20">
        <v>9.5</v>
      </c>
      <c r="E527" s="29">
        <f t="shared" si="0"/>
        <v>12.160000000000002</v>
      </c>
    </row>
    <row r="528" spans="1:5" x14ac:dyDescent="0.25">
      <c r="B528" s="1">
        <v>33512</v>
      </c>
      <c r="C528" s="20">
        <f>'CDM - M'!C529</f>
        <v>9.9875661999999998</v>
      </c>
      <c r="D528" s="20">
        <v>9.5</v>
      </c>
      <c r="E528" s="29">
        <f t="shared" si="0"/>
        <v>12.160000000000002</v>
      </c>
    </row>
    <row r="529" spans="1:5" x14ac:dyDescent="0.25">
      <c r="B529" s="1">
        <v>33543</v>
      </c>
      <c r="C529" s="20">
        <f>'CDM - M'!C530</f>
        <v>10.198157</v>
      </c>
      <c r="D529" s="20">
        <v>8.5</v>
      </c>
      <c r="E529" s="29">
        <f t="shared" si="0"/>
        <v>10.88</v>
      </c>
    </row>
    <row r="530" spans="1:5" x14ac:dyDescent="0.25">
      <c r="B530" s="1">
        <v>33573</v>
      </c>
      <c r="C530" s="20">
        <f>'CDM - M'!C531</f>
        <v>10.4759259</v>
      </c>
      <c r="D530" s="20">
        <v>8.5</v>
      </c>
      <c r="E530" s="29">
        <f t="shared" si="0"/>
        <v>10.88</v>
      </c>
    </row>
    <row r="531" spans="1:5" x14ac:dyDescent="0.25">
      <c r="A531">
        <v>1992</v>
      </c>
      <c r="B531" s="1">
        <v>33604</v>
      </c>
      <c r="C531" s="20">
        <f>'CDM - M'!C532</f>
        <v>10.3499129</v>
      </c>
      <c r="D531" s="20">
        <v>7.5</v>
      </c>
      <c r="E531" s="29">
        <f t="shared" si="0"/>
        <v>9.6000000000000014</v>
      </c>
    </row>
    <row r="532" spans="1:5" x14ac:dyDescent="0.25">
      <c r="B532" s="1">
        <v>33635</v>
      </c>
      <c r="C532" s="20">
        <f>'CDM - M'!C533</f>
        <v>10.4042309</v>
      </c>
      <c r="D532" s="20">
        <v>7.5</v>
      </c>
      <c r="E532" s="29">
        <f t="shared" si="0"/>
        <v>9.6000000000000014</v>
      </c>
    </row>
    <row r="533" spans="1:5" x14ac:dyDescent="0.25">
      <c r="B533" s="1">
        <v>33664</v>
      </c>
      <c r="C533" s="20">
        <f>'CDM - M'!C534</f>
        <v>10.498332400000001</v>
      </c>
      <c r="D533" s="20">
        <v>7.5</v>
      </c>
      <c r="E533" s="29">
        <f t="shared" si="0"/>
        <v>9.6000000000000014</v>
      </c>
    </row>
    <row r="534" spans="1:5" x14ac:dyDescent="0.25">
      <c r="B534" s="1">
        <v>33695</v>
      </c>
      <c r="C534" s="20">
        <f>'CDM - M'!C535</f>
        <v>10.4714159</v>
      </c>
      <c r="D534" s="20">
        <v>7.5</v>
      </c>
      <c r="E534" s="29">
        <f t="shared" si="0"/>
        <v>9.6000000000000014</v>
      </c>
    </row>
    <row r="535" spans="1:5" x14ac:dyDescent="0.25">
      <c r="B535" s="1">
        <v>33725</v>
      </c>
      <c r="C535" s="20">
        <f>'CDM - M'!C536</f>
        <v>10.619358699999999</v>
      </c>
      <c r="D535" s="20">
        <v>6.5</v>
      </c>
      <c r="E535" s="29">
        <f t="shared" si="0"/>
        <v>8.3200000000000021</v>
      </c>
    </row>
    <row r="536" spans="1:5" x14ac:dyDescent="0.25">
      <c r="B536" s="1">
        <v>33756</v>
      </c>
      <c r="C536" s="20">
        <f>'CDM - M'!C537</f>
        <v>10.808977000000001</v>
      </c>
      <c r="D536" s="20">
        <v>6.5</v>
      </c>
      <c r="E536" s="29">
        <f t="shared" si="0"/>
        <v>8.3200000000000021</v>
      </c>
    </row>
    <row r="537" spans="1:5" x14ac:dyDescent="0.25">
      <c r="B537" s="1">
        <v>33786</v>
      </c>
      <c r="C537" s="20">
        <f>'CDM - M'!C538</f>
        <v>11.1399832</v>
      </c>
      <c r="D537" s="20">
        <v>5.75</v>
      </c>
      <c r="E537" s="29">
        <f t="shared" si="0"/>
        <v>7.3600000000000012</v>
      </c>
    </row>
    <row r="538" spans="1:5" x14ac:dyDescent="0.25">
      <c r="B538" s="1">
        <v>33817</v>
      </c>
      <c r="C538" s="20">
        <f>'CDM - M'!C539</f>
        <v>10.722376199999999</v>
      </c>
      <c r="D538" s="20">
        <v>5.75</v>
      </c>
      <c r="E538" s="29">
        <f t="shared" si="0"/>
        <v>7.3600000000000012</v>
      </c>
    </row>
    <row r="539" spans="1:5" x14ac:dyDescent="0.25">
      <c r="B539" s="1">
        <v>33848</v>
      </c>
      <c r="C539" s="20">
        <f>'CDM - M'!C540</f>
        <v>10.6170578</v>
      </c>
      <c r="D539" s="20">
        <v>5.75</v>
      </c>
      <c r="E539" s="29">
        <f t="shared" si="0"/>
        <v>7.3600000000000012</v>
      </c>
    </row>
    <row r="540" spans="1:5" x14ac:dyDescent="0.25">
      <c r="B540" s="1">
        <v>33878</v>
      </c>
      <c r="C540" s="20">
        <f>'CDM - M'!C541</f>
        <v>11.091567100000001</v>
      </c>
      <c r="D540" s="20">
        <v>5.75</v>
      </c>
      <c r="E540" s="29">
        <f t="shared" si="0"/>
        <v>7.3600000000000012</v>
      </c>
    </row>
    <row r="541" spans="1:5" x14ac:dyDescent="0.25">
      <c r="B541" s="1">
        <v>33909</v>
      </c>
      <c r="C541" s="20">
        <f>'CDM - M'!C542</f>
        <v>11.1368949</v>
      </c>
      <c r="D541" s="20">
        <v>5.75</v>
      </c>
      <c r="E541" s="29">
        <f t="shared" si="0"/>
        <v>7.3600000000000012</v>
      </c>
    </row>
    <row r="542" spans="1:5" x14ac:dyDescent="0.25">
      <c r="B542" s="1">
        <v>33939</v>
      </c>
      <c r="C542" s="20">
        <f>'CDM - M'!C543</f>
        <v>11.220082700000001</v>
      </c>
      <c r="D542" s="20">
        <v>5.75</v>
      </c>
      <c r="E542" s="29">
        <f t="shared" si="0"/>
        <v>7.3600000000000012</v>
      </c>
    </row>
    <row r="543" spans="1:5" x14ac:dyDescent="0.25">
      <c r="A543">
        <v>1993</v>
      </c>
      <c r="B543" s="1">
        <v>33970</v>
      </c>
      <c r="C543" s="20">
        <f>'CDM - M'!C544</f>
        <v>10.834467</v>
      </c>
      <c r="D543" s="20">
        <v>5.75</v>
      </c>
      <c r="E543" s="29">
        <f t="shared" si="0"/>
        <v>7.3600000000000012</v>
      </c>
    </row>
    <row r="544" spans="1:5" x14ac:dyDescent="0.25">
      <c r="B544" s="1">
        <v>34001</v>
      </c>
      <c r="C544" s="20">
        <f>'CDM - M'!C545</f>
        <v>11.013787799999999</v>
      </c>
      <c r="D544" s="20">
        <v>5.75</v>
      </c>
      <c r="E544" s="29">
        <f t="shared" si="0"/>
        <v>7.3600000000000012</v>
      </c>
    </row>
    <row r="545" spans="1:5" x14ac:dyDescent="0.25">
      <c r="B545" s="1">
        <v>34029</v>
      </c>
      <c r="C545" s="20">
        <f>'CDM - M'!C546</f>
        <v>10.859165000000001</v>
      </c>
      <c r="D545" s="20">
        <v>5.25</v>
      </c>
      <c r="E545" s="29">
        <f t="shared" si="0"/>
        <v>6.7200000000000015</v>
      </c>
    </row>
    <row r="546" spans="1:5" x14ac:dyDescent="0.25">
      <c r="B546" s="1">
        <v>34060</v>
      </c>
      <c r="C546" s="20">
        <f>'CDM - M'!C547</f>
        <v>10.7665749</v>
      </c>
      <c r="D546" s="20">
        <v>5.25</v>
      </c>
      <c r="E546" s="29">
        <f t="shared" si="0"/>
        <v>6.7200000000000015</v>
      </c>
    </row>
    <row r="547" spans="1:5" x14ac:dyDescent="0.25">
      <c r="B547" s="1">
        <v>34090</v>
      </c>
      <c r="C547" s="20">
        <f>'CDM - M'!C548</f>
        <v>10.787096</v>
      </c>
      <c r="D547" s="20">
        <v>5.25</v>
      </c>
      <c r="E547" s="29">
        <f t="shared" si="0"/>
        <v>6.7200000000000015</v>
      </c>
    </row>
    <row r="548" spans="1:5" x14ac:dyDescent="0.25">
      <c r="B548" s="1">
        <v>34121</v>
      </c>
      <c r="C548" s="20">
        <f>'CDM - M'!C549</f>
        <v>10.990742900000001</v>
      </c>
      <c r="D548" s="20">
        <v>5.25</v>
      </c>
      <c r="E548" s="29">
        <f t="shared" si="0"/>
        <v>6.7200000000000015</v>
      </c>
    </row>
    <row r="549" spans="1:5" x14ac:dyDescent="0.25">
      <c r="B549" s="1">
        <v>34151</v>
      </c>
      <c r="C549" s="20">
        <f>'CDM - M'!C550</f>
        <v>10.947774799999999</v>
      </c>
      <c r="D549" s="20">
        <v>4.75</v>
      </c>
      <c r="E549" s="29">
        <f t="shared" si="0"/>
        <v>6.080000000000001</v>
      </c>
    </row>
    <row r="550" spans="1:5" x14ac:dyDescent="0.25">
      <c r="B550" s="1">
        <v>34182</v>
      </c>
      <c r="C550" s="20">
        <f>'CDM - M'!C551</f>
        <v>10.983318799999999</v>
      </c>
      <c r="D550" s="20">
        <v>4.75</v>
      </c>
      <c r="E550" s="29">
        <f t="shared" si="0"/>
        <v>6.080000000000001</v>
      </c>
    </row>
    <row r="551" spans="1:5" x14ac:dyDescent="0.25">
      <c r="B551" s="1">
        <v>34213</v>
      </c>
      <c r="C551" s="20">
        <f>'CDM - M'!C552</f>
        <v>10.742062600000001</v>
      </c>
      <c r="D551" s="20">
        <v>4.75</v>
      </c>
      <c r="E551" s="29">
        <f t="shared" si="0"/>
        <v>6.080000000000001</v>
      </c>
    </row>
    <row r="552" spans="1:5" x14ac:dyDescent="0.25">
      <c r="B552" s="1">
        <v>34243</v>
      </c>
      <c r="C552" s="20">
        <f>'CDM - M'!C553</f>
        <v>10.957643300000001</v>
      </c>
      <c r="D552" s="20">
        <v>4.75</v>
      </c>
      <c r="E552" s="29">
        <f t="shared" si="0"/>
        <v>6.080000000000001</v>
      </c>
    </row>
    <row r="553" spans="1:5" x14ac:dyDescent="0.25">
      <c r="B553" s="1">
        <v>34274</v>
      </c>
      <c r="C553" s="20">
        <f>'CDM - M'!C554</f>
        <v>10.949582100000001</v>
      </c>
      <c r="D553" s="20">
        <v>4.75</v>
      </c>
      <c r="E553" s="29">
        <f t="shared" si="0"/>
        <v>6.080000000000001</v>
      </c>
    </row>
    <row r="554" spans="1:5" x14ac:dyDescent="0.25">
      <c r="B554" s="1">
        <v>34304</v>
      </c>
      <c r="C554" s="20">
        <f>'CDM - M'!C555</f>
        <v>10.7590983</v>
      </c>
      <c r="D554" s="20">
        <v>4.75</v>
      </c>
      <c r="E554" s="29">
        <f t="shared" si="0"/>
        <v>6.080000000000001</v>
      </c>
    </row>
    <row r="555" spans="1:5" x14ac:dyDescent="0.25">
      <c r="A555">
        <v>1994</v>
      </c>
      <c r="B555" s="1">
        <v>34335</v>
      </c>
      <c r="C555" s="20">
        <f>'CDM - M'!C556</f>
        <v>10.5678701</v>
      </c>
      <c r="D555" s="20">
        <v>4.75</v>
      </c>
      <c r="E555" s="29">
        <f t="shared" si="0"/>
        <v>6.080000000000001</v>
      </c>
    </row>
    <row r="556" spans="1:5" x14ac:dyDescent="0.25">
      <c r="B556" s="1">
        <v>34366</v>
      </c>
      <c r="C556" s="20">
        <f>'CDM - M'!C557</f>
        <v>10.398750700000001</v>
      </c>
      <c r="D556" s="20">
        <v>4.75</v>
      </c>
      <c r="E556" s="29">
        <f t="shared" si="0"/>
        <v>6.080000000000001</v>
      </c>
    </row>
    <row r="557" spans="1:5" x14ac:dyDescent="0.25">
      <c r="B557" s="1">
        <v>34394</v>
      </c>
      <c r="C557" s="20">
        <f>'CDM - M'!C558</f>
        <v>10.3541458</v>
      </c>
      <c r="D557" s="20">
        <v>4.75</v>
      </c>
      <c r="E557" s="29">
        <f t="shared" si="0"/>
        <v>6.080000000000001</v>
      </c>
    </row>
    <row r="558" spans="1:5" x14ac:dyDescent="0.25">
      <c r="B558" s="1">
        <v>34425</v>
      </c>
      <c r="C558" s="20">
        <f>'CDM - M'!C559</f>
        <v>10.063150500000001</v>
      </c>
      <c r="D558" s="20">
        <v>4.75</v>
      </c>
      <c r="E558" s="29">
        <f t="shared" si="0"/>
        <v>6.080000000000001</v>
      </c>
    </row>
    <row r="559" spans="1:5" x14ac:dyDescent="0.25">
      <c r="B559" s="1">
        <v>34455</v>
      </c>
      <c r="C559" s="20">
        <f>'CDM - M'!C560</f>
        <v>9.7673465999999998</v>
      </c>
      <c r="D559" s="20">
        <v>4.75</v>
      </c>
      <c r="E559" s="29">
        <f t="shared" si="0"/>
        <v>6.080000000000001</v>
      </c>
    </row>
    <row r="560" spans="1:5" x14ac:dyDescent="0.25">
      <c r="B560" s="1">
        <v>34486</v>
      </c>
      <c r="C560" s="20">
        <f>'CDM - M'!C561</f>
        <v>9.8179540999999997</v>
      </c>
      <c r="D560" s="20">
        <v>4.75</v>
      </c>
      <c r="E560" s="29">
        <f t="shared" si="0"/>
        <v>6.080000000000001</v>
      </c>
    </row>
    <row r="561" spans="1:5" x14ac:dyDescent="0.25">
      <c r="B561" s="1">
        <v>34516</v>
      </c>
      <c r="C561" s="20">
        <f>'CDM - M'!C562</f>
        <v>9.6333906000000002</v>
      </c>
      <c r="D561" s="20">
        <v>4.75</v>
      </c>
      <c r="E561" s="29">
        <f t="shared" si="0"/>
        <v>6.080000000000001</v>
      </c>
    </row>
    <row r="562" spans="1:5" x14ac:dyDescent="0.25">
      <c r="B562" s="1">
        <v>34547</v>
      </c>
      <c r="C562" s="20">
        <f>'CDM - M'!C563</f>
        <v>9.4448646000000007</v>
      </c>
      <c r="D562" s="20">
        <v>5.5</v>
      </c>
      <c r="E562" s="29">
        <f t="shared" si="0"/>
        <v>7.0400000000000009</v>
      </c>
    </row>
    <row r="563" spans="1:5" x14ac:dyDescent="0.25">
      <c r="B563" s="1">
        <v>34578</v>
      </c>
      <c r="C563" s="20">
        <f>'CDM - M'!C564</f>
        <v>9.3545069000000005</v>
      </c>
      <c r="D563" s="20">
        <v>5.5</v>
      </c>
      <c r="E563" s="29">
        <f t="shared" si="0"/>
        <v>7.0400000000000009</v>
      </c>
    </row>
    <row r="564" spans="1:5" x14ac:dyDescent="0.25">
      <c r="B564" s="1">
        <v>34608</v>
      </c>
      <c r="C564" s="20">
        <f>'CDM - M'!C565</f>
        <v>9.0926775000000006</v>
      </c>
      <c r="D564" s="20">
        <v>6.5</v>
      </c>
      <c r="E564" s="29">
        <f t="shared" si="0"/>
        <v>8.32</v>
      </c>
    </row>
    <row r="565" spans="1:5" x14ac:dyDescent="0.25">
      <c r="B565" s="1">
        <v>34639</v>
      </c>
      <c r="C565" s="20">
        <f>'CDM - M'!C566</f>
        <v>9.1433254999999996</v>
      </c>
      <c r="D565" s="20">
        <v>6.5</v>
      </c>
      <c r="E565" s="29">
        <f t="shared" si="0"/>
        <v>8.32</v>
      </c>
    </row>
    <row r="566" spans="1:5" x14ac:dyDescent="0.25">
      <c r="B566" s="1">
        <v>34669</v>
      </c>
      <c r="C566" s="20">
        <f>'CDM - M'!C567</f>
        <v>8.9368099000000001</v>
      </c>
      <c r="D566" s="20">
        <v>7.5</v>
      </c>
      <c r="E566" s="29">
        <f t="shared" ref="E566" si="1">E567*D566/D567</f>
        <v>9.6</v>
      </c>
    </row>
    <row r="567" spans="1:5" x14ac:dyDescent="0.25">
      <c r="A567">
        <v>1995</v>
      </c>
      <c r="B567" s="1">
        <v>34700</v>
      </c>
      <c r="C567" s="20">
        <f>'CDM - M'!C568</f>
        <v>8.8552032000000001</v>
      </c>
      <c r="D567" s="20">
        <v>7.5</v>
      </c>
      <c r="E567" s="20">
        <v>9.6</v>
      </c>
    </row>
    <row r="568" spans="1:5" x14ac:dyDescent="0.25">
      <c r="B568" s="1">
        <v>34731</v>
      </c>
      <c r="C568" s="20">
        <f>'CDM - M'!C569</f>
        <v>8.8234402000000003</v>
      </c>
      <c r="D568" s="20">
        <v>7.5</v>
      </c>
      <c r="E568" s="20">
        <v>9.0399999999999991</v>
      </c>
    </row>
    <row r="569" spans="1:5" x14ac:dyDescent="0.25">
      <c r="B569" s="1">
        <v>34759</v>
      </c>
      <c r="C569" s="20">
        <f>'CDM - M'!C570</f>
        <v>8.6173094999999993</v>
      </c>
      <c r="D569" s="20">
        <v>7.5</v>
      </c>
      <c r="E569" s="20">
        <v>8.81</v>
      </c>
    </row>
    <row r="570" spans="1:5" x14ac:dyDescent="0.25">
      <c r="B570" s="1">
        <v>34790</v>
      </c>
      <c r="C570" s="20">
        <f>'CDM - M'!C571</f>
        <v>8.2674640999999998</v>
      </c>
      <c r="D570" s="20">
        <v>7.5</v>
      </c>
      <c r="E570" s="20">
        <v>8.3699999999999992</v>
      </c>
    </row>
    <row r="571" spans="1:5" x14ac:dyDescent="0.25">
      <c r="B571" s="1">
        <v>34820</v>
      </c>
      <c r="C571" s="20">
        <f>'CDM - M'!C572</f>
        <v>8.4748823000000009</v>
      </c>
      <c r="D571" s="20">
        <v>7.5</v>
      </c>
      <c r="E571" s="20">
        <v>7.81</v>
      </c>
    </row>
    <row r="572" spans="1:5" x14ac:dyDescent="0.25">
      <c r="B572" s="1">
        <v>34851</v>
      </c>
      <c r="C572" s="20">
        <f>'CDM - M'!C573</f>
        <v>8.3524054999999997</v>
      </c>
      <c r="D572" s="20">
        <v>7.5</v>
      </c>
      <c r="E572" s="20">
        <v>7.42</v>
      </c>
    </row>
    <row r="573" spans="1:5" x14ac:dyDescent="0.25">
      <c r="B573" s="1">
        <v>34881</v>
      </c>
      <c r="C573" s="20">
        <f>'CDM - M'!C574</f>
        <v>8.4280322999999999</v>
      </c>
      <c r="D573" s="20">
        <v>7.5</v>
      </c>
      <c r="E573" s="20">
        <v>7.47</v>
      </c>
    </row>
    <row r="574" spans="1:5" x14ac:dyDescent="0.25">
      <c r="B574" s="1">
        <v>34912</v>
      </c>
      <c r="C574" s="20">
        <f>'CDM - M'!C575</f>
        <v>8.3201593000000003</v>
      </c>
      <c r="D574" s="20">
        <v>7.5</v>
      </c>
      <c r="E574" s="20">
        <v>7.61</v>
      </c>
    </row>
    <row r="575" spans="1:5" x14ac:dyDescent="0.25">
      <c r="B575" s="1">
        <v>34943</v>
      </c>
      <c r="C575" s="20">
        <f>'CDM - M'!C576</f>
        <v>8.3631934000000001</v>
      </c>
      <c r="D575" s="20">
        <v>7.5</v>
      </c>
      <c r="E575" s="20">
        <v>7.36</v>
      </c>
    </row>
    <row r="576" spans="1:5" x14ac:dyDescent="0.25">
      <c r="B576" s="1">
        <v>34973</v>
      </c>
      <c r="C576" s="20">
        <f>'CDM - M'!C577</f>
        <v>8.5751162000000001</v>
      </c>
      <c r="D576" s="20">
        <v>7.5</v>
      </c>
      <c r="E576" s="20">
        <v>7.33</v>
      </c>
    </row>
    <row r="577" spans="1:5" x14ac:dyDescent="0.25">
      <c r="B577" s="1">
        <v>35004</v>
      </c>
      <c r="C577" s="20">
        <f>'CDM - M'!C578</f>
        <v>8.4523265999999992</v>
      </c>
      <c r="D577" s="20">
        <v>7.5</v>
      </c>
      <c r="E577" s="20">
        <v>7.4</v>
      </c>
    </row>
    <row r="578" spans="1:5" x14ac:dyDescent="0.25">
      <c r="B578" s="1">
        <v>35034</v>
      </c>
      <c r="C578" s="20">
        <f>'CDM - M'!C579</f>
        <v>8.1450388999999994</v>
      </c>
      <c r="D578" s="20">
        <v>7.5</v>
      </c>
      <c r="E578" s="20">
        <v>7.22</v>
      </c>
    </row>
    <row r="579" spans="1:5" x14ac:dyDescent="0.25">
      <c r="A579">
        <v>1996</v>
      </c>
      <c r="B579" s="1">
        <v>35065</v>
      </c>
      <c r="C579" s="20">
        <f>'CDM - M'!C580</f>
        <v>8.4516722000000009</v>
      </c>
      <c r="D579" s="20">
        <v>7.5</v>
      </c>
      <c r="E579" s="20">
        <v>7.24</v>
      </c>
    </row>
    <row r="580" spans="1:5" x14ac:dyDescent="0.25">
      <c r="B580" s="1">
        <v>35096</v>
      </c>
      <c r="C580" s="20">
        <f>'CDM - M'!C581</f>
        <v>8.3270932999999996</v>
      </c>
      <c r="D580" s="20">
        <v>7.5</v>
      </c>
      <c r="E580" s="20">
        <v>7.37</v>
      </c>
    </row>
    <row r="581" spans="1:5" x14ac:dyDescent="0.25">
      <c r="B581" s="1">
        <v>35125</v>
      </c>
      <c r="C581" s="20">
        <f>'CDM - M'!C582</f>
        <v>8.4212875</v>
      </c>
      <c r="D581" s="20">
        <v>7.5</v>
      </c>
      <c r="E581" s="20">
        <v>7.78</v>
      </c>
    </row>
    <row r="582" spans="1:5" x14ac:dyDescent="0.25">
      <c r="B582" s="1">
        <v>35156</v>
      </c>
      <c r="C582" s="20">
        <f>'CDM - M'!C583</f>
        <v>8.5784070999999997</v>
      </c>
      <c r="D582" s="20">
        <v>7.5</v>
      </c>
      <c r="E582" s="20">
        <v>7.81</v>
      </c>
    </row>
    <row r="583" spans="1:5" x14ac:dyDescent="0.25">
      <c r="B583" s="1">
        <v>35186</v>
      </c>
      <c r="C583" s="20">
        <f>'CDM - M'!C584</f>
        <v>8.4145430999999995</v>
      </c>
      <c r="D583" s="20">
        <v>7.5</v>
      </c>
      <c r="E583" s="20">
        <v>7.69</v>
      </c>
    </row>
    <row r="584" spans="1:5" x14ac:dyDescent="0.25">
      <c r="B584" s="1">
        <v>35217</v>
      </c>
      <c r="C584" s="20">
        <f>'CDM - M'!C585</f>
        <v>8.2543399999999991</v>
      </c>
      <c r="D584" s="20">
        <v>7.5</v>
      </c>
      <c r="E584" s="20">
        <v>7.72</v>
      </c>
    </row>
    <row r="585" spans="1:5" x14ac:dyDescent="0.25">
      <c r="B585" s="1">
        <v>35247</v>
      </c>
      <c r="C585" s="20">
        <f>'CDM - M'!C586</f>
        <v>8.5685804000000001</v>
      </c>
      <c r="D585" s="20">
        <v>7</v>
      </c>
      <c r="E585" s="20">
        <v>7.59</v>
      </c>
    </row>
    <row r="586" spans="1:5" x14ac:dyDescent="0.25">
      <c r="B586" s="1">
        <v>35278</v>
      </c>
      <c r="C586" s="20">
        <f>'CDM - M'!C587</f>
        <v>8.7222045000000001</v>
      </c>
      <c r="D586" s="20">
        <v>7</v>
      </c>
      <c r="E586" s="20">
        <v>6.84</v>
      </c>
    </row>
    <row r="587" spans="1:5" x14ac:dyDescent="0.25">
      <c r="B587" s="1">
        <v>35309</v>
      </c>
      <c r="C587" s="20">
        <f>'CDM - M'!C588</f>
        <v>8.5766983999999997</v>
      </c>
      <c r="D587" s="20">
        <v>7</v>
      </c>
      <c r="E587" s="20">
        <v>6.76</v>
      </c>
    </row>
    <row r="588" spans="1:5" x14ac:dyDescent="0.25">
      <c r="B588" s="1">
        <v>35339</v>
      </c>
      <c r="C588" s="20">
        <f>'CDM - M'!C589</f>
        <v>8.7595165000000001</v>
      </c>
      <c r="D588" s="20">
        <v>7</v>
      </c>
      <c r="E588" s="20">
        <v>6.51</v>
      </c>
    </row>
    <row r="589" spans="1:5" x14ac:dyDescent="0.25">
      <c r="B589" s="1">
        <v>35370</v>
      </c>
      <c r="C589" s="20">
        <f>'CDM - M'!C590</f>
        <v>8.4710333999999996</v>
      </c>
      <c r="D589" s="20">
        <v>6.5</v>
      </c>
      <c r="E589" s="20">
        <v>6.26</v>
      </c>
    </row>
    <row r="590" spans="1:5" x14ac:dyDescent="0.25">
      <c r="B590" s="1">
        <v>35400</v>
      </c>
      <c r="C590" s="20">
        <f>'CDM - M'!C591</f>
        <v>8.6309281000000002</v>
      </c>
      <c r="D590" s="20">
        <v>6</v>
      </c>
      <c r="E590" s="20">
        <v>6.11</v>
      </c>
    </row>
    <row r="591" spans="1:5" x14ac:dyDescent="0.25">
      <c r="A591">
        <v>1997</v>
      </c>
      <c r="B591" s="1">
        <v>35431</v>
      </c>
      <c r="C591" s="20">
        <f>'CDM - M'!C592</f>
        <v>8.5683176999999997</v>
      </c>
      <c r="D591" s="20">
        <v>6</v>
      </c>
      <c r="E591" s="20">
        <v>5.82</v>
      </c>
    </row>
    <row r="592" spans="1:5" x14ac:dyDescent="0.25">
      <c r="B592" s="1">
        <v>35462</v>
      </c>
      <c r="C592" s="20">
        <f>'CDM - M'!C593</f>
        <v>8.7030554999999996</v>
      </c>
      <c r="D592" s="20">
        <v>6</v>
      </c>
      <c r="E592" s="20">
        <v>5.71</v>
      </c>
    </row>
    <row r="593" spans="1:5" x14ac:dyDescent="0.25">
      <c r="B593" s="1">
        <v>35490</v>
      </c>
      <c r="C593" s="20">
        <f>'CDM - M'!C594</f>
        <v>8.5925197000000004</v>
      </c>
      <c r="D593" s="20">
        <v>6</v>
      </c>
      <c r="E593" s="20">
        <v>6.1</v>
      </c>
    </row>
    <row r="594" spans="1:5" x14ac:dyDescent="0.25">
      <c r="B594" s="1">
        <v>35521</v>
      </c>
      <c r="C594" s="20">
        <f>'CDM - M'!C595</f>
        <v>8.5684778000000001</v>
      </c>
      <c r="D594" s="20">
        <v>6</v>
      </c>
      <c r="E594" s="20">
        <v>5.98</v>
      </c>
    </row>
    <row r="595" spans="1:5" x14ac:dyDescent="0.25">
      <c r="B595" s="1">
        <v>35551</v>
      </c>
      <c r="C595" s="20">
        <f>'CDM - M'!C596</f>
        <v>8.5477068000000003</v>
      </c>
      <c r="D595" s="20">
        <v>5.5</v>
      </c>
      <c r="E595" s="20">
        <v>5.76</v>
      </c>
    </row>
    <row r="596" spans="1:5" x14ac:dyDescent="0.25">
      <c r="B596" s="1">
        <v>35582</v>
      </c>
      <c r="C596" s="20">
        <f>'CDM - M'!C597</f>
        <v>8.3311471000000008</v>
      </c>
      <c r="D596" s="20">
        <v>5.5</v>
      </c>
      <c r="E596" s="20">
        <v>5.1100000000000003</v>
      </c>
    </row>
    <row r="597" spans="1:5" x14ac:dyDescent="0.25">
      <c r="B597" s="1">
        <v>35612</v>
      </c>
      <c r="C597" s="20">
        <f>'CDM - M'!C598</f>
        <v>8.5897854000000002</v>
      </c>
      <c r="D597" s="20">
        <v>5</v>
      </c>
      <c r="E597" s="20">
        <v>4.95</v>
      </c>
    </row>
    <row r="598" spans="1:5" x14ac:dyDescent="0.25">
      <c r="B598" s="1">
        <v>35643</v>
      </c>
      <c r="C598" s="20">
        <f>'CDM - M'!C599</f>
        <v>8.4652674000000001</v>
      </c>
      <c r="D598" s="20">
        <v>5</v>
      </c>
      <c r="E598" s="20">
        <v>4.87</v>
      </c>
    </row>
    <row r="599" spans="1:5" x14ac:dyDescent="0.25">
      <c r="B599" s="1">
        <v>35674</v>
      </c>
      <c r="C599" s="20">
        <f>'CDM - M'!C600</f>
        <v>8.0681442000000008</v>
      </c>
      <c r="D599" s="20">
        <v>5</v>
      </c>
      <c r="E599" s="20">
        <v>4.57</v>
      </c>
    </row>
    <row r="600" spans="1:5" x14ac:dyDescent="0.25">
      <c r="B600" s="1">
        <v>35704</v>
      </c>
      <c r="C600" s="20">
        <f>'CDM - M'!C601</f>
        <v>8.0332728000000007</v>
      </c>
      <c r="D600" s="20">
        <v>5</v>
      </c>
      <c r="E600" s="20">
        <v>4.6900000000000004</v>
      </c>
    </row>
    <row r="601" spans="1:5" x14ac:dyDescent="0.25">
      <c r="B601" s="1">
        <v>35735</v>
      </c>
      <c r="C601" s="20">
        <f>'CDM - M'!C602</f>
        <v>7.9873038000000003</v>
      </c>
      <c r="D601" s="20">
        <v>5</v>
      </c>
      <c r="E601" s="20">
        <v>4.8099999999999996</v>
      </c>
    </row>
    <row r="602" spans="1:5" x14ac:dyDescent="0.25">
      <c r="B602" s="1">
        <v>35765</v>
      </c>
      <c r="C602" s="20">
        <f>'CDM - M'!C603</f>
        <v>7.9107149999999997</v>
      </c>
      <c r="D602" s="20">
        <v>5</v>
      </c>
      <c r="E602" s="20">
        <v>5.03</v>
      </c>
    </row>
    <row r="603" spans="1:5" x14ac:dyDescent="0.25">
      <c r="A603">
        <v>1998</v>
      </c>
      <c r="B603" s="1">
        <v>35796</v>
      </c>
      <c r="C603" s="20">
        <f>'CDM - M'!C604</f>
        <v>7.8661934999999996</v>
      </c>
      <c r="D603" s="20">
        <v>5</v>
      </c>
      <c r="E603" s="20">
        <v>4.87</v>
      </c>
    </row>
    <row r="604" spans="1:5" x14ac:dyDescent="0.25">
      <c r="B604" s="1">
        <v>35827</v>
      </c>
      <c r="C604" s="20">
        <f>'CDM - M'!C605</f>
        <v>7.7727374999999999</v>
      </c>
      <c r="D604" s="20">
        <v>5</v>
      </c>
      <c r="E604" s="20">
        <v>4.8899999999999997</v>
      </c>
    </row>
    <row r="605" spans="1:5" x14ac:dyDescent="0.25">
      <c r="B605" s="1">
        <v>35855</v>
      </c>
      <c r="C605" s="20">
        <f>'CDM - M'!C606</f>
        <v>7.8836909999999998</v>
      </c>
      <c r="D605" s="20">
        <v>5</v>
      </c>
      <c r="E605" s="20">
        <v>4.82</v>
      </c>
    </row>
    <row r="606" spans="1:5" x14ac:dyDescent="0.25">
      <c r="B606" s="1">
        <v>35886</v>
      </c>
      <c r="C606" s="20">
        <f>'CDM - M'!C607</f>
        <v>7.6039203000000004</v>
      </c>
      <c r="D606" s="20">
        <v>5</v>
      </c>
      <c r="E606" s="20">
        <v>4.7</v>
      </c>
    </row>
    <row r="607" spans="1:5" x14ac:dyDescent="0.25">
      <c r="B607" s="1">
        <v>35916</v>
      </c>
      <c r="C607" s="20">
        <f>'CDM - M'!C608</f>
        <v>7.7651525000000001</v>
      </c>
      <c r="D607" s="20">
        <v>5</v>
      </c>
      <c r="E607" s="20">
        <v>4.7699999999999996</v>
      </c>
    </row>
    <row r="608" spans="1:5" x14ac:dyDescent="0.25">
      <c r="B608" s="1">
        <v>35947</v>
      </c>
      <c r="C608" s="20">
        <f>'CDM - M'!C609</f>
        <v>7.832319</v>
      </c>
      <c r="D608" s="20">
        <v>5</v>
      </c>
      <c r="E608" s="20">
        <v>5.0199999999999996</v>
      </c>
    </row>
    <row r="609" spans="1:5" x14ac:dyDescent="0.25">
      <c r="B609" s="1">
        <v>35977</v>
      </c>
      <c r="C609" s="20">
        <f>'CDM - M'!C610</f>
        <v>7.9750139000000004</v>
      </c>
      <c r="D609" s="20">
        <v>5</v>
      </c>
      <c r="E609" s="20">
        <v>5</v>
      </c>
    </row>
    <row r="610" spans="1:5" x14ac:dyDescent="0.25">
      <c r="B610" s="1">
        <v>36008</v>
      </c>
      <c r="C610" s="20">
        <f>'CDM - M'!C611</f>
        <v>7.7555415999999999</v>
      </c>
      <c r="D610" s="20">
        <v>5</v>
      </c>
      <c r="E610" s="20">
        <v>5.0599999999999996</v>
      </c>
    </row>
    <row r="611" spans="1:5" x14ac:dyDescent="0.25">
      <c r="B611" s="1">
        <v>36039</v>
      </c>
      <c r="C611" s="20">
        <f>'CDM - M'!C612</f>
        <v>7.6340078</v>
      </c>
      <c r="D611" s="20">
        <v>5</v>
      </c>
      <c r="E611" s="20">
        <v>4.83</v>
      </c>
    </row>
    <row r="612" spans="1:5" x14ac:dyDescent="0.25">
      <c r="B612" s="1">
        <v>36069</v>
      </c>
      <c r="C612" s="20">
        <f>'CDM - M'!C613</f>
        <v>7.3137901000000003</v>
      </c>
      <c r="D612" s="20">
        <v>5</v>
      </c>
      <c r="E612" s="20">
        <v>4.42</v>
      </c>
    </row>
    <row r="613" spans="1:5" x14ac:dyDescent="0.25">
      <c r="B613" s="1">
        <v>36100</v>
      </c>
      <c r="C613" s="20">
        <f>'CDM - M'!C614</f>
        <v>7.6264079999999996</v>
      </c>
      <c r="D613" s="20">
        <v>5</v>
      </c>
      <c r="E613" s="20">
        <v>4.54</v>
      </c>
    </row>
    <row r="614" spans="1:5" x14ac:dyDescent="0.25">
      <c r="B614" s="1">
        <v>36130</v>
      </c>
      <c r="C614" s="20">
        <f>'CDM - M'!C615</f>
        <v>7.1839953000000003</v>
      </c>
      <c r="D614" s="20">
        <v>4.75</v>
      </c>
      <c r="E614" s="20">
        <v>4.4000000000000004</v>
      </c>
    </row>
    <row r="615" spans="1:5" x14ac:dyDescent="0.25">
      <c r="A615">
        <v>1999</v>
      </c>
      <c r="B615" s="1">
        <v>36161</v>
      </c>
      <c r="C615" s="20">
        <f>'CDM - M'!C616</f>
        <v>7.1189070000000001</v>
      </c>
      <c r="D615" s="20">
        <v>4.75</v>
      </c>
      <c r="E615" s="20">
        <v>4.6500000000000004</v>
      </c>
    </row>
    <row r="616" spans="1:5" x14ac:dyDescent="0.25">
      <c r="B616" s="1">
        <v>36192</v>
      </c>
      <c r="C616" s="20">
        <f>'CDM - M'!C617</f>
        <v>7.1153988999999997</v>
      </c>
      <c r="D616" s="20">
        <v>4.75</v>
      </c>
      <c r="E616" s="20">
        <v>4.71</v>
      </c>
    </row>
    <row r="617" spans="1:5" x14ac:dyDescent="0.25">
      <c r="B617" s="1">
        <v>36220</v>
      </c>
      <c r="C617" s="20">
        <f>'CDM - M'!C618</f>
        <v>7.0128889000000001</v>
      </c>
      <c r="D617" s="20">
        <v>4.75</v>
      </c>
      <c r="E617" s="20">
        <v>4.75</v>
      </c>
    </row>
    <row r="618" spans="1:5" x14ac:dyDescent="0.25">
      <c r="B618" s="1">
        <v>36251</v>
      </c>
      <c r="C618" s="20">
        <f>'CDM - M'!C619</f>
        <v>6.9796692</v>
      </c>
      <c r="D618" s="20">
        <v>4.75</v>
      </c>
      <c r="E618" s="20">
        <v>4.55</v>
      </c>
    </row>
    <row r="619" spans="1:5" x14ac:dyDescent="0.25">
      <c r="B619" s="1">
        <v>36281</v>
      </c>
      <c r="C619" s="20">
        <f>'CDM - M'!C620</f>
        <v>7.0252334000000003</v>
      </c>
      <c r="D619" s="20">
        <v>4.75</v>
      </c>
      <c r="E619" s="20">
        <v>4.83</v>
      </c>
    </row>
    <row r="620" spans="1:5" x14ac:dyDescent="0.25">
      <c r="B620" s="1">
        <v>36312</v>
      </c>
      <c r="C620" s="20">
        <f>'CDM - M'!C621</f>
        <v>6.6533056000000004</v>
      </c>
      <c r="D620" s="20">
        <v>4.75</v>
      </c>
      <c r="E620" s="20">
        <v>4.87</v>
      </c>
    </row>
    <row r="621" spans="1:5" x14ac:dyDescent="0.25">
      <c r="B621" s="1">
        <v>36342</v>
      </c>
      <c r="C621" s="20">
        <f>'CDM - M'!C622</f>
        <v>6.6755263999999999</v>
      </c>
      <c r="D621" s="20">
        <v>4.75</v>
      </c>
      <c r="E621" s="20">
        <v>4.75</v>
      </c>
    </row>
    <row r="622" spans="1:5" x14ac:dyDescent="0.25">
      <c r="B622" s="1">
        <v>36373</v>
      </c>
      <c r="C622" s="20">
        <f>'CDM - M'!C623</f>
        <v>6.9059783000000001</v>
      </c>
      <c r="D622" s="20">
        <v>4.75</v>
      </c>
      <c r="E622" s="20">
        <v>4.8</v>
      </c>
    </row>
    <row r="623" spans="1:5" x14ac:dyDescent="0.25">
      <c r="B623" s="1">
        <v>36404</v>
      </c>
      <c r="C623" s="20">
        <f>'CDM - M'!C624</f>
        <v>7.0414833000000003</v>
      </c>
      <c r="D623" s="20">
        <v>4.75</v>
      </c>
      <c r="E623" s="20">
        <v>4.8099999999999996</v>
      </c>
    </row>
    <row r="624" spans="1:5" x14ac:dyDescent="0.25">
      <c r="B624" s="1">
        <v>36434</v>
      </c>
      <c r="C624" s="20">
        <f>'CDM - M'!C625</f>
        <v>6.7765126999999996</v>
      </c>
      <c r="D624" s="20">
        <v>4.75</v>
      </c>
      <c r="E624" s="20">
        <v>5.07</v>
      </c>
    </row>
    <row r="625" spans="1:5" x14ac:dyDescent="0.25">
      <c r="B625" s="1">
        <v>36465</v>
      </c>
      <c r="C625" s="20">
        <f>'CDM - M'!C626</f>
        <v>6.4404430000000001</v>
      </c>
      <c r="D625" s="20">
        <v>5</v>
      </c>
      <c r="E625" s="20">
        <v>5.21</v>
      </c>
    </row>
    <row r="626" spans="1:5" x14ac:dyDescent="0.25">
      <c r="B626" s="1">
        <v>36495</v>
      </c>
      <c r="C626" s="20">
        <f>'CDM - M'!C627</f>
        <v>6.6847266000000003</v>
      </c>
      <c r="D626" s="20">
        <v>5</v>
      </c>
      <c r="E626" s="20">
        <v>5.42</v>
      </c>
    </row>
    <row r="627" spans="1:5" x14ac:dyDescent="0.25">
      <c r="A627">
        <v>2000</v>
      </c>
      <c r="B627" s="1">
        <v>36526</v>
      </c>
      <c r="C627" s="20">
        <f>'CDM - M'!C628</f>
        <v>6.7668559999999998</v>
      </c>
      <c r="D627" s="20">
        <v>5</v>
      </c>
      <c r="E627" s="20">
        <v>5.89</v>
      </c>
    </row>
    <row r="628" spans="1:5" x14ac:dyDescent="0.25">
      <c r="B628" s="1">
        <v>36557</v>
      </c>
      <c r="C628" s="20">
        <f>'CDM - M'!C629</f>
        <v>6.6192520000000004</v>
      </c>
      <c r="D628" s="20">
        <v>5.5</v>
      </c>
      <c r="E628" s="20">
        <v>6.05</v>
      </c>
    </row>
    <row r="629" spans="1:5" x14ac:dyDescent="0.25">
      <c r="B629" s="1">
        <v>36586</v>
      </c>
      <c r="C629" s="20">
        <f>'CDM - M'!C630</f>
        <v>6.5652347000000004</v>
      </c>
      <c r="D629" s="20">
        <v>5.5</v>
      </c>
      <c r="E629" s="20">
        <v>5.92</v>
      </c>
    </row>
    <row r="630" spans="1:5" x14ac:dyDescent="0.25">
      <c r="B630" s="1">
        <v>36617</v>
      </c>
      <c r="C630" s="20">
        <f>'CDM - M'!C631</f>
        <v>6.3764634999999998</v>
      </c>
      <c r="D630" s="20">
        <v>5.75</v>
      </c>
      <c r="E630" s="20">
        <v>6</v>
      </c>
    </row>
    <row r="631" spans="1:5" x14ac:dyDescent="0.25">
      <c r="B631" s="1">
        <v>36647</v>
      </c>
      <c r="C631" s="20">
        <f>'CDM - M'!C632</f>
        <v>6.4146007000000003</v>
      </c>
      <c r="D631" s="20">
        <v>6</v>
      </c>
      <c r="E631" s="20">
        <v>6.24</v>
      </c>
    </row>
    <row r="632" spans="1:5" x14ac:dyDescent="0.25">
      <c r="B632" s="1">
        <v>36678</v>
      </c>
      <c r="C632" s="20">
        <f>'CDM - M'!C633</f>
        <v>6.1150111999999996</v>
      </c>
      <c r="D632" s="20">
        <v>6</v>
      </c>
      <c r="E632" s="20">
        <v>5.93</v>
      </c>
    </row>
    <row r="633" spans="1:5" x14ac:dyDescent="0.25">
      <c r="B633" s="1">
        <v>36708</v>
      </c>
      <c r="C633" s="20">
        <f>'CDM - M'!C634</f>
        <v>5.9543033999999997</v>
      </c>
      <c r="D633" s="20">
        <v>6</v>
      </c>
      <c r="E633" s="20">
        <v>5.93</v>
      </c>
    </row>
    <row r="634" spans="1:5" x14ac:dyDescent="0.25">
      <c r="B634" s="1">
        <v>36739</v>
      </c>
      <c r="C634" s="20">
        <f>'CDM - M'!C635</f>
        <v>6.0515394999999996</v>
      </c>
      <c r="D634" s="20">
        <v>6.25</v>
      </c>
      <c r="E634" s="20">
        <v>6.34</v>
      </c>
    </row>
    <row r="635" spans="1:5" x14ac:dyDescent="0.25">
      <c r="B635" s="1">
        <v>36770</v>
      </c>
      <c r="C635" s="20">
        <f>'CDM - M'!C636</f>
        <v>5.9632044999999998</v>
      </c>
      <c r="D635" s="20">
        <v>6.25</v>
      </c>
      <c r="E635" s="20">
        <v>6.43</v>
      </c>
    </row>
    <row r="636" spans="1:5" x14ac:dyDescent="0.25">
      <c r="B636" s="1">
        <v>36800</v>
      </c>
      <c r="C636" s="20">
        <f>'CDM - M'!C637</f>
        <v>6.0099352000000001</v>
      </c>
      <c r="D636" s="20">
        <v>6.25</v>
      </c>
      <c r="E636" s="20">
        <v>6.24</v>
      </c>
    </row>
    <row r="637" spans="1:5" x14ac:dyDescent="0.25">
      <c r="B637" s="1">
        <v>36831</v>
      </c>
      <c r="C637" s="20">
        <f>'CDM - M'!C638</f>
        <v>6.2621120000000001</v>
      </c>
      <c r="D637" s="20">
        <v>6.25</v>
      </c>
      <c r="E637" s="20">
        <v>6.09</v>
      </c>
    </row>
    <row r="638" spans="1:5" x14ac:dyDescent="0.25">
      <c r="B638" s="1">
        <v>36861</v>
      </c>
      <c r="C638" s="20">
        <f>'CDM - M'!C639</f>
        <v>6.2441164000000002</v>
      </c>
      <c r="D638" s="20">
        <v>6.25</v>
      </c>
      <c r="E638" s="20">
        <v>5.71</v>
      </c>
    </row>
    <row r="639" spans="1:5" x14ac:dyDescent="0.25">
      <c r="A639">
        <v>2001</v>
      </c>
      <c r="B639" s="1">
        <v>36892</v>
      </c>
      <c r="C639" s="20">
        <f>'CDM - M'!C640</f>
        <v>6.1377196999999999</v>
      </c>
      <c r="D639" s="20">
        <v>6.25</v>
      </c>
      <c r="E639" s="20">
        <v>5.36</v>
      </c>
    </row>
    <row r="640" spans="1:5" x14ac:dyDescent="0.25">
      <c r="B640" s="1">
        <v>36923</v>
      </c>
      <c r="C640" s="20">
        <f>'CDM - M'!C641</f>
        <v>6.5019995000000002</v>
      </c>
      <c r="D640" s="20">
        <v>5.75</v>
      </c>
      <c r="E640" s="20">
        <v>5.14</v>
      </c>
    </row>
    <row r="641" spans="1:5" x14ac:dyDescent="0.25">
      <c r="B641" s="1">
        <v>36951</v>
      </c>
      <c r="C641" s="20">
        <f>'CDM - M'!C642</f>
        <v>6.4588776000000001</v>
      </c>
      <c r="D641" s="20">
        <v>5.5</v>
      </c>
      <c r="E641" s="20">
        <v>4.74</v>
      </c>
    </row>
    <row r="642" spans="1:5" x14ac:dyDescent="0.25">
      <c r="B642" s="1">
        <v>36982</v>
      </c>
      <c r="C642" s="20">
        <f>'CDM - M'!C643</f>
        <v>6.7824752000000004</v>
      </c>
      <c r="D642" s="20">
        <v>5</v>
      </c>
      <c r="E642" s="20">
        <v>4.7300000000000004</v>
      </c>
    </row>
    <row r="643" spans="1:5" x14ac:dyDescent="0.25">
      <c r="B643" s="1">
        <v>37012</v>
      </c>
      <c r="C643" s="20">
        <f>'CDM - M'!C644</f>
        <v>6.8931027</v>
      </c>
      <c r="D643" s="20">
        <v>5</v>
      </c>
      <c r="E643" s="20">
        <v>4.7300000000000004</v>
      </c>
    </row>
    <row r="644" spans="1:5" x14ac:dyDescent="0.25">
      <c r="B644" s="1">
        <v>37043</v>
      </c>
      <c r="C644" s="20">
        <f>'CDM - M'!C645</f>
        <v>6.9328830999999997</v>
      </c>
      <c r="D644" s="20">
        <v>5</v>
      </c>
      <c r="E644" s="20">
        <v>4.79</v>
      </c>
    </row>
    <row r="645" spans="1:5" x14ac:dyDescent="0.25">
      <c r="B645" s="1">
        <v>37073</v>
      </c>
      <c r="C645" s="20">
        <f>'CDM - M'!C646</f>
        <v>6.8801224000000003</v>
      </c>
      <c r="D645" s="20">
        <v>5</v>
      </c>
      <c r="E645" s="20">
        <v>4.9800000000000004</v>
      </c>
    </row>
    <row r="646" spans="1:5" x14ac:dyDescent="0.25">
      <c r="B646" s="1">
        <v>37104</v>
      </c>
      <c r="C646" s="20">
        <f>'CDM - M'!C647</f>
        <v>6.8811005999999999</v>
      </c>
      <c r="D646" s="20">
        <v>5</v>
      </c>
      <c r="E646" s="20">
        <v>4.79</v>
      </c>
    </row>
    <row r="647" spans="1:5" x14ac:dyDescent="0.25">
      <c r="B647" s="1">
        <v>37135</v>
      </c>
      <c r="C647" s="20">
        <f>'CDM - M'!C648</f>
        <v>6.8419363999999998</v>
      </c>
      <c r="D647" s="20">
        <v>4.75</v>
      </c>
      <c r="E647" s="20">
        <v>4.34</v>
      </c>
    </row>
    <row r="648" spans="1:5" x14ac:dyDescent="0.25">
      <c r="B648" s="1">
        <v>37165</v>
      </c>
      <c r="C648" s="20">
        <f>'CDM - M'!C649</f>
        <v>7.1936515999999999</v>
      </c>
      <c r="D648" s="20">
        <v>4.5</v>
      </c>
      <c r="E648" s="20">
        <v>3.97</v>
      </c>
    </row>
    <row r="649" spans="1:5" x14ac:dyDescent="0.25">
      <c r="B649" s="1">
        <v>37196</v>
      </c>
      <c r="C649" s="20">
        <f>'CDM - M'!C650</f>
        <v>6.8830923999999998</v>
      </c>
      <c r="D649" s="20">
        <v>4.5</v>
      </c>
      <c r="E649" s="20">
        <v>3.98</v>
      </c>
    </row>
    <row r="650" spans="1:5" x14ac:dyDescent="0.25">
      <c r="B650" s="1">
        <v>37226</v>
      </c>
      <c r="C650" s="20">
        <f>'CDM - M'!C651</f>
        <v>6.8615241999999999</v>
      </c>
      <c r="D650" s="20">
        <v>4.25</v>
      </c>
      <c r="E650" s="20">
        <v>4.18</v>
      </c>
    </row>
    <row r="651" spans="1:5" x14ac:dyDescent="0.25">
      <c r="A651">
        <v>2002</v>
      </c>
      <c r="B651" s="1">
        <v>37257</v>
      </c>
      <c r="C651" s="20">
        <f>'CDM - M'!C652</f>
        <v>6.9156329000000003</v>
      </c>
      <c r="D651" s="20">
        <v>4.25</v>
      </c>
      <c r="E651" s="20">
        <v>4.16</v>
      </c>
    </row>
    <row r="652" spans="1:5" x14ac:dyDescent="0.25">
      <c r="B652" s="1">
        <v>37288</v>
      </c>
      <c r="C652" s="20">
        <f>'CDM - M'!C653</f>
        <v>6.5364800000000001</v>
      </c>
      <c r="D652" s="20">
        <v>4.25</v>
      </c>
      <c r="E652" s="20">
        <v>4.4000000000000004</v>
      </c>
    </row>
    <row r="653" spans="1:5" x14ac:dyDescent="0.25">
      <c r="B653" s="1">
        <v>37316</v>
      </c>
      <c r="C653" s="20">
        <f>'CDM - M'!C654</f>
        <v>6.4303977999999997</v>
      </c>
      <c r="D653" s="20">
        <v>4.25</v>
      </c>
      <c r="E653" s="20">
        <v>4.7</v>
      </c>
    </row>
    <row r="654" spans="1:5" x14ac:dyDescent="0.25">
      <c r="B654" s="1">
        <v>37347</v>
      </c>
      <c r="C654" s="20">
        <f>'CDM - M'!C655</f>
        <v>6.3455412000000004</v>
      </c>
      <c r="D654" s="20">
        <v>4.25</v>
      </c>
      <c r="E654" s="20">
        <v>4.83</v>
      </c>
    </row>
    <row r="655" spans="1:5" x14ac:dyDescent="0.25">
      <c r="B655" s="1">
        <v>37377</v>
      </c>
      <c r="C655" s="20">
        <f>'CDM - M'!C656</f>
        <v>6.3726113</v>
      </c>
      <c r="D655" s="20">
        <v>4.5</v>
      </c>
      <c r="E655" s="20">
        <v>4.93</v>
      </c>
    </row>
    <row r="656" spans="1:5" x14ac:dyDescent="0.25">
      <c r="B656" s="1">
        <v>37408</v>
      </c>
      <c r="C656" s="20">
        <f>'CDM - M'!C657</f>
        <v>6.4958723000000003</v>
      </c>
      <c r="D656" s="20">
        <v>4.75</v>
      </c>
      <c r="E656" s="20">
        <v>5.08</v>
      </c>
    </row>
    <row r="657" spans="1:5" x14ac:dyDescent="0.25">
      <c r="B657" s="1">
        <v>37438</v>
      </c>
      <c r="C657" s="20">
        <f>'CDM - M'!C658</f>
        <v>6.1798903999999997</v>
      </c>
      <c r="D657" s="20">
        <v>4.75</v>
      </c>
      <c r="E657" s="20">
        <v>4.88</v>
      </c>
    </row>
    <row r="658" spans="1:5" x14ac:dyDescent="0.25">
      <c r="B658" s="1">
        <v>37469</v>
      </c>
      <c r="C658" s="20">
        <f>'CDM - M'!C659</f>
        <v>6.3491125000000004</v>
      </c>
      <c r="D658" s="20">
        <v>4.75</v>
      </c>
      <c r="E658" s="20">
        <v>4.71</v>
      </c>
    </row>
    <row r="659" spans="1:5" x14ac:dyDescent="0.25">
      <c r="B659" s="1">
        <v>37500</v>
      </c>
      <c r="C659" s="20">
        <f>'CDM - M'!C660</f>
        <v>6.3122471999999998</v>
      </c>
      <c r="D659" s="20">
        <v>4.75</v>
      </c>
      <c r="E659" s="20">
        <v>4.72</v>
      </c>
    </row>
    <row r="660" spans="1:5" x14ac:dyDescent="0.25">
      <c r="B660" s="1">
        <v>37530</v>
      </c>
      <c r="C660" s="20">
        <f>'CDM - M'!C661</f>
        <v>6.1283406999999999</v>
      </c>
      <c r="D660" s="20">
        <v>4.75</v>
      </c>
      <c r="E660" s="20">
        <v>4.8</v>
      </c>
    </row>
    <row r="661" spans="1:5" x14ac:dyDescent="0.25">
      <c r="B661" s="1">
        <v>37561</v>
      </c>
      <c r="C661" s="20">
        <f>'CDM - M'!C662</f>
        <v>6.1626947999999997</v>
      </c>
      <c r="D661" s="20">
        <v>4.75</v>
      </c>
      <c r="E661" s="20">
        <v>4.58</v>
      </c>
    </row>
    <row r="662" spans="1:5" x14ac:dyDescent="0.25">
      <c r="B662" s="1">
        <v>37591</v>
      </c>
      <c r="C662" s="20">
        <f>'CDM - M'!C663</f>
        <v>6.1822426999999998</v>
      </c>
      <c r="D662" s="20">
        <v>4.75</v>
      </c>
      <c r="E662" s="20">
        <v>4.5199999999999996</v>
      </c>
    </row>
    <row r="663" spans="1:5" x14ac:dyDescent="0.25">
      <c r="A663">
        <v>2003</v>
      </c>
      <c r="B663" s="1">
        <v>37622</v>
      </c>
      <c r="C663" s="20">
        <f>'CDM - M'!C664</f>
        <v>6.0824312999999997</v>
      </c>
      <c r="D663" s="20">
        <v>4.75</v>
      </c>
      <c r="E663" s="20">
        <v>4.5199999999999996</v>
      </c>
    </row>
    <row r="664" spans="1:5" x14ac:dyDescent="0.25">
      <c r="B664" s="1">
        <v>37653</v>
      </c>
      <c r="C664" s="20">
        <f>'CDM - M'!C665</f>
        <v>5.9549785999999996</v>
      </c>
      <c r="D664" s="20">
        <v>4.75</v>
      </c>
      <c r="E664" s="20">
        <v>4.4400000000000004</v>
      </c>
    </row>
    <row r="665" spans="1:5" x14ac:dyDescent="0.25">
      <c r="B665" s="1">
        <v>37681</v>
      </c>
      <c r="C665" s="20">
        <f>'CDM - M'!C666</f>
        <v>6.1312825999999996</v>
      </c>
      <c r="D665" s="20">
        <v>4.75</v>
      </c>
      <c r="E665" s="20">
        <v>4.47</v>
      </c>
    </row>
    <row r="666" spans="1:5" x14ac:dyDescent="0.25">
      <c r="B666" s="1">
        <v>37712</v>
      </c>
      <c r="C666" s="20">
        <f>'CDM - M'!C667</f>
        <v>6.0295731999999997</v>
      </c>
      <c r="D666" s="20">
        <v>4.75</v>
      </c>
      <c r="E666" s="20">
        <v>4.5</v>
      </c>
    </row>
    <row r="667" spans="1:5" x14ac:dyDescent="0.25">
      <c r="B667" s="1">
        <v>37742</v>
      </c>
      <c r="C667" s="20">
        <f>'CDM - M'!C668</f>
        <v>6.0691740999999997</v>
      </c>
      <c r="D667" s="20">
        <v>4.75</v>
      </c>
      <c r="E667" s="20">
        <v>4.3899999999999997</v>
      </c>
    </row>
    <row r="668" spans="1:5" x14ac:dyDescent="0.25">
      <c r="B668" s="1">
        <v>37773</v>
      </c>
      <c r="C668" s="20">
        <f>'CDM - M'!C669</f>
        <v>6.054729</v>
      </c>
      <c r="D668" s="20">
        <v>4.75</v>
      </c>
      <c r="E668" s="20">
        <v>4.17</v>
      </c>
    </row>
    <row r="669" spans="1:5" x14ac:dyDescent="0.25">
      <c r="B669" s="1">
        <v>37803</v>
      </c>
      <c r="C669" s="20">
        <f>'CDM - M'!C670</f>
        <v>6.1280871000000001</v>
      </c>
      <c r="D669" s="20">
        <v>4.75</v>
      </c>
      <c r="E669" s="20">
        <v>4.45</v>
      </c>
    </row>
    <row r="670" spans="1:5" x14ac:dyDescent="0.25">
      <c r="B670" s="1">
        <v>37834</v>
      </c>
      <c r="C670" s="20">
        <f>'CDM - M'!C671</f>
        <v>5.8178273000000003</v>
      </c>
      <c r="D670" s="20">
        <v>4.75</v>
      </c>
      <c r="E670" s="20">
        <v>4.71</v>
      </c>
    </row>
    <row r="671" spans="1:5" x14ac:dyDescent="0.25">
      <c r="B671" s="1">
        <v>37865</v>
      </c>
      <c r="C671" s="20">
        <f>'CDM - M'!C672</f>
        <v>5.7755036999999998</v>
      </c>
      <c r="D671" s="20">
        <v>4.75</v>
      </c>
      <c r="E671" s="20">
        <v>4.8899999999999997</v>
      </c>
    </row>
    <row r="672" spans="1:5" x14ac:dyDescent="0.25">
      <c r="B672" s="1">
        <v>37895</v>
      </c>
      <c r="C672" s="20">
        <f>'CDM - M'!C673</f>
        <v>5.7835152000000001</v>
      </c>
      <c r="D672" s="20">
        <v>4.75</v>
      </c>
      <c r="E672" s="20">
        <v>5.0599999999999996</v>
      </c>
    </row>
    <row r="673" spans="1:5" x14ac:dyDescent="0.25">
      <c r="B673" s="1">
        <v>37926</v>
      </c>
      <c r="C673" s="20">
        <f>'CDM - M'!C674</f>
        <v>5.6617549</v>
      </c>
      <c r="D673" s="20">
        <v>5</v>
      </c>
      <c r="E673" s="20">
        <v>5.48</v>
      </c>
    </row>
    <row r="674" spans="1:5" x14ac:dyDescent="0.25">
      <c r="B674" s="1">
        <v>37956</v>
      </c>
      <c r="C674" s="20">
        <f>'CDM - M'!C675</f>
        <v>5.6814057</v>
      </c>
      <c r="D674" s="20">
        <v>5.25</v>
      </c>
      <c r="E674" s="20">
        <v>5.45</v>
      </c>
    </row>
    <row r="675" spans="1:5" x14ac:dyDescent="0.25">
      <c r="A675">
        <v>2004</v>
      </c>
      <c r="B675" s="1">
        <v>37987</v>
      </c>
      <c r="C675" s="20">
        <f>'CDM - M'!C676</f>
        <v>5.5315023999999999</v>
      </c>
      <c r="D675" s="20">
        <v>5.25</v>
      </c>
      <c r="E675" s="20">
        <v>5.36</v>
      </c>
    </row>
    <row r="676" spans="1:5" x14ac:dyDescent="0.25">
      <c r="B676" s="1">
        <v>38018</v>
      </c>
      <c r="C676" s="20">
        <f>'CDM - M'!C677</f>
        <v>5.6430157000000003</v>
      </c>
      <c r="D676" s="20">
        <v>5.25</v>
      </c>
      <c r="E676" s="20">
        <v>5.35</v>
      </c>
    </row>
    <row r="677" spans="1:5" x14ac:dyDescent="0.25">
      <c r="B677" s="1">
        <v>38047</v>
      </c>
      <c r="C677" s="20">
        <f>'CDM - M'!C678</f>
        <v>5.4374662000000002</v>
      </c>
      <c r="D677" s="20">
        <v>5.25</v>
      </c>
      <c r="E677" s="20">
        <v>5.18</v>
      </c>
    </row>
    <row r="678" spans="1:5" x14ac:dyDescent="0.25">
      <c r="B678" s="1">
        <v>38078</v>
      </c>
      <c r="C678" s="20">
        <f>'CDM - M'!C679</f>
        <v>5.5071538000000002</v>
      </c>
      <c r="D678" s="20">
        <v>5.25</v>
      </c>
      <c r="E678" s="20">
        <v>5.33</v>
      </c>
    </row>
    <row r="679" spans="1:5" x14ac:dyDescent="0.25">
      <c r="B679" s="1">
        <v>38108</v>
      </c>
      <c r="C679" s="20">
        <f>'CDM - M'!C680</f>
        <v>5.3368827999999997</v>
      </c>
      <c r="D679" s="20">
        <v>5.25</v>
      </c>
      <c r="E679" s="20">
        <v>5.36</v>
      </c>
    </row>
    <row r="680" spans="1:5" x14ac:dyDescent="0.25">
      <c r="B680" s="1">
        <v>38139</v>
      </c>
      <c r="C680" s="20">
        <f>'CDM - M'!C681</f>
        <v>5.4632646999999999</v>
      </c>
      <c r="D680" s="20">
        <v>5.25</v>
      </c>
      <c r="E680" s="20">
        <v>5.17</v>
      </c>
    </row>
    <row r="681" spans="1:5" x14ac:dyDescent="0.25">
      <c r="B681" s="1">
        <v>38169</v>
      </c>
      <c r="C681" s="20">
        <f>'CDM - M'!C682</f>
        <v>5.5506409000000003</v>
      </c>
      <c r="D681" s="20">
        <v>5.25</v>
      </c>
      <c r="E681" s="20">
        <v>5.22</v>
      </c>
    </row>
    <row r="682" spans="1:5" x14ac:dyDescent="0.25">
      <c r="B682" s="1">
        <v>38200</v>
      </c>
      <c r="C682" s="20">
        <f>'CDM - M'!C683</f>
        <v>5.5171163999999999</v>
      </c>
      <c r="D682" s="20">
        <v>5.25</v>
      </c>
      <c r="E682" s="20">
        <v>5.2</v>
      </c>
    </row>
    <row r="683" spans="1:5" x14ac:dyDescent="0.25">
      <c r="B683" s="1">
        <v>38231</v>
      </c>
      <c r="C683" s="20">
        <f>'CDM - M'!C684</f>
        <v>5.3706468000000003</v>
      </c>
      <c r="D683" s="20">
        <v>5.25</v>
      </c>
      <c r="E683" s="20">
        <v>5.12</v>
      </c>
    </row>
    <row r="684" spans="1:5" x14ac:dyDescent="0.25">
      <c r="B684" s="1">
        <v>38261</v>
      </c>
      <c r="C684" s="20">
        <f>'CDM - M'!C685</f>
        <v>5.1227026000000002</v>
      </c>
      <c r="D684" s="20">
        <v>5.25</v>
      </c>
      <c r="E684" s="20">
        <v>5.09</v>
      </c>
    </row>
    <row r="685" spans="1:5" x14ac:dyDescent="0.25">
      <c r="B685" s="1">
        <v>38292</v>
      </c>
      <c r="C685" s="20">
        <f>'CDM - M'!C686</f>
        <v>5.1612099999999996</v>
      </c>
      <c r="D685" s="20">
        <v>5.25</v>
      </c>
      <c r="E685" s="20">
        <v>5.09</v>
      </c>
    </row>
    <row r="686" spans="1:5" x14ac:dyDescent="0.25">
      <c r="B686" s="1">
        <v>38322</v>
      </c>
      <c r="C686" s="20">
        <f>'CDM - M'!C687</f>
        <v>5.0686046999999999</v>
      </c>
      <c r="D686" s="20">
        <v>5.25</v>
      </c>
      <c r="E686" s="20">
        <v>5</v>
      </c>
    </row>
    <row r="687" spans="1:5" x14ac:dyDescent="0.25">
      <c r="A687">
        <v>2005</v>
      </c>
      <c r="B687" s="1">
        <v>38353</v>
      </c>
      <c r="C687" s="20">
        <f>'CDM - M'!C688</f>
        <v>5.0733138999999996</v>
      </c>
      <c r="D687" s="20">
        <v>5.25</v>
      </c>
      <c r="E687" s="20">
        <v>5.15</v>
      </c>
    </row>
    <row r="688" spans="1:5" x14ac:dyDescent="0.25">
      <c r="B688" s="1">
        <v>38384</v>
      </c>
      <c r="C688" s="20">
        <f>'CDM - M'!C689</f>
        <v>5.0841785000000002</v>
      </c>
      <c r="D688" s="20">
        <v>5.25</v>
      </c>
      <c r="E688" s="20">
        <v>5.45</v>
      </c>
    </row>
    <row r="689" spans="1:5" x14ac:dyDescent="0.25">
      <c r="B689" s="1">
        <v>38412</v>
      </c>
      <c r="C689" s="20">
        <f>'CDM - M'!C690</f>
        <v>5.1627244000000001</v>
      </c>
      <c r="D689" s="20">
        <v>5.5</v>
      </c>
      <c r="E689" s="20">
        <v>5.69</v>
      </c>
    </row>
    <row r="690" spans="1:5" x14ac:dyDescent="0.25">
      <c r="B690" s="1">
        <v>38443</v>
      </c>
      <c r="C690" s="20">
        <f>'CDM - M'!C691</f>
        <v>5.1219631999999997</v>
      </c>
      <c r="D690" s="20">
        <v>5.5</v>
      </c>
      <c r="E690" s="20">
        <v>5.45</v>
      </c>
    </row>
    <row r="691" spans="1:5" x14ac:dyDescent="0.25">
      <c r="B691" s="1">
        <v>38473</v>
      </c>
      <c r="C691" s="20">
        <f>'CDM - M'!C692</f>
        <v>5.0994792000000002</v>
      </c>
      <c r="D691" s="20">
        <v>5.5</v>
      </c>
      <c r="E691" s="20">
        <v>5.25</v>
      </c>
    </row>
    <row r="692" spans="1:5" x14ac:dyDescent="0.25">
      <c r="B692" s="1">
        <v>38504</v>
      </c>
      <c r="C692" s="20">
        <f>'CDM - M'!C693</f>
        <v>4.9500140999999998</v>
      </c>
      <c r="D692" s="20">
        <v>5.5</v>
      </c>
      <c r="E692" s="20">
        <v>5.26</v>
      </c>
    </row>
    <row r="693" spans="1:5" x14ac:dyDescent="0.25">
      <c r="B693" s="1">
        <v>38534</v>
      </c>
      <c r="C693" s="20">
        <f>'CDM - M'!C694</f>
        <v>4.9721010999999997</v>
      </c>
      <c r="D693" s="20">
        <v>5.5</v>
      </c>
      <c r="E693" s="20">
        <v>5.27</v>
      </c>
    </row>
    <row r="694" spans="1:5" x14ac:dyDescent="0.25">
      <c r="B694" s="1">
        <v>38565</v>
      </c>
      <c r="C694" s="20">
        <f>'CDM - M'!C695</f>
        <v>4.901376</v>
      </c>
      <c r="D694" s="20">
        <v>5.5</v>
      </c>
      <c r="E694" s="20">
        <v>5.21</v>
      </c>
    </row>
    <row r="695" spans="1:5" x14ac:dyDescent="0.25">
      <c r="B695" s="1">
        <v>38596</v>
      </c>
      <c r="C695" s="20">
        <f>'CDM - M'!C696</f>
        <v>5.0021971000000001</v>
      </c>
      <c r="D695" s="20">
        <v>5.5</v>
      </c>
      <c r="E695" s="20">
        <v>5.18</v>
      </c>
    </row>
    <row r="696" spans="1:5" x14ac:dyDescent="0.25">
      <c r="B696" s="1">
        <v>38626</v>
      </c>
      <c r="C696" s="20">
        <f>'CDM - M'!C697</f>
        <v>5.0157065000000003</v>
      </c>
      <c r="D696" s="20">
        <v>5.5</v>
      </c>
      <c r="E696" s="20">
        <v>5.44</v>
      </c>
    </row>
    <row r="697" spans="1:5" x14ac:dyDescent="0.25">
      <c r="B697" s="1">
        <v>38657</v>
      </c>
      <c r="C697" s="20">
        <f>'CDM - M'!C698</f>
        <v>4.9381247000000004</v>
      </c>
      <c r="D697" s="20">
        <v>5.5</v>
      </c>
      <c r="E697" s="20">
        <v>5.41</v>
      </c>
    </row>
    <row r="698" spans="1:5" x14ac:dyDescent="0.25">
      <c r="B698" s="1">
        <v>38687</v>
      </c>
      <c r="C698" s="20">
        <f>'CDM - M'!C699</f>
        <v>5.069871</v>
      </c>
      <c r="D698" s="20">
        <v>5.5</v>
      </c>
      <c r="E698" s="20">
        <v>5.41</v>
      </c>
    </row>
    <row r="699" spans="1:5" x14ac:dyDescent="0.25">
      <c r="A699">
        <v>2006</v>
      </c>
      <c r="B699" s="1">
        <v>38718</v>
      </c>
      <c r="C699" s="20">
        <f>'CDM - M'!C700</f>
        <v>5.1620508999999997</v>
      </c>
      <c r="D699" s="20">
        <v>5.5</v>
      </c>
      <c r="E699" s="20">
        <v>5.38</v>
      </c>
    </row>
    <row r="700" spans="1:5" x14ac:dyDescent="0.25">
      <c r="B700" s="1">
        <v>38749</v>
      </c>
      <c r="C700" s="20">
        <f>'CDM - M'!C701</f>
        <v>5.1035073000000004</v>
      </c>
      <c r="D700" s="20">
        <v>5.5</v>
      </c>
      <c r="E700" s="20">
        <v>5.41</v>
      </c>
    </row>
    <row r="701" spans="1:5" x14ac:dyDescent="0.25">
      <c r="B701" s="1">
        <v>38777</v>
      </c>
      <c r="C701" s="20">
        <f>'CDM - M'!C702</f>
        <v>4.8670929999999997</v>
      </c>
      <c r="D701" s="20">
        <v>5.5</v>
      </c>
      <c r="E701" s="20">
        <v>5.44</v>
      </c>
    </row>
    <row r="702" spans="1:5" x14ac:dyDescent="0.25">
      <c r="B702" s="1">
        <v>38808</v>
      </c>
      <c r="C702" s="20">
        <f>'CDM - M'!C703</f>
        <v>4.9655833999999999</v>
      </c>
      <c r="D702" s="20">
        <v>5.5</v>
      </c>
      <c r="E702" s="20">
        <v>5.65</v>
      </c>
    </row>
    <row r="703" spans="1:5" x14ac:dyDescent="0.25">
      <c r="B703" s="1">
        <v>38838</v>
      </c>
      <c r="C703" s="20">
        <f>'CDM - M'!C704</f>
        <v>4.7982724000000001</v>
      </c>
      <c r="D703" s="20">
        <v>5.75</v>
      </c>
      <c r="E703" s="20">
        <v>5.8</v>
      </c>
    </row>
    <row r="704" spans="1:5" x14ac:dyDescent="0.25">
      <c r="B704" s="1">
        <v>38869</v>
      </c>
      <c r="C704" s="20">
        <f>'CDM - M'!C705</f>
        <v>4.8081424000000004</v>
      </c>
      <c r="D704" s="20">
        <v>5.75</v>
      </c>
      <c r="E704" s="20">
        <v>5.82</v>
      </c>
    </row>
    <row r="705" spans="1:5" x14ac:dyDescent="0.25">
      <c r="B705" s="1">
        <v>38899</v>
      </c>
      <c r="C705" s="20">
        <f>'CDM - M'!C706</f>
        <v>4.6568190999999999</v>
      </c>
      <c r="D705" s="20">
        <v>5.75</v>
      </c>
      <c r="E705" s="20">
        <v>6.03</v>
      </c>
    </row>
    <row r="706" spans="1:5" x14ac:dyDescent="0.25">
      <c r="B706" s="1">
        <v>38930</v>
      </c>
      <c r="C706" s="20">
        <f>'CDM - M'!C707</f>
        <v>4.7121576000000003</v>
      </c>
      <c r="D706" s="20">
        <v>6</v>
      </c>
      <c r="E706" s="20">
        <v>6.11</v>
      </c>
    </row>
    <row r="707" spans="1:5" x14ac:dyDescent="0.25">
      <c r="B707" s="1">
        <v>38961</v>
      </c>
      <c r="C707" s="20">
        <f>'CDM - M'!C708</f>
        <v>4.6659926</v>
      </c>
      <c r="D707" s="20">
        <v>6</v>
      </c>
      <c r="E707" s="20">
        <v>6.1</v>
      </c>
    </row>
    <row r="708" spans="1:5" x14ac:dyDescent="0.25">
      <c r="B708" s="1">
        <v>38991</v>
      </c>
      <c r="C708" s="20">
        <f>'CDM - M'!C709</f>
        <v>4.4631721000000004</v>
      </c>
      <c r="D708" s="20">
        <v>6</v>
      </c>
      <c r="E708" s="20">
        <v>6.21</v>
      </c>
    </row>
    <row r="709" spans="1:5" x14ac:dyDescent="0.25">
      <c r="B709" s="1">
        <v>39022</v>
      </c>
      <c r="C709" s="20">
        <f>'CDM - M'!C710</f>
        <v>4.5150683000000003</v>
      </c>
      <c r="D709" s="20">
        <v>6.25</v>
      </c>
      <c r="E709" s="20">
        <v>6.27</v>
      </c>
    </row>
    <row r="710" spans="1:5" x14ac:dyDescent="0.25">
      <c r="B710" s="1">
        <v>39052</v>
      </c>
      <c r="C710" s="20">
        <f>'CDM - M'!C711</f>
        <v>4.5680604000000002</v>
      </c>
      <c r="D710" s="20">
        <v>6.25</v>
      </c>
      <c r="E710" s="20">
        <v>6.3</v>
      </c>
    </row>
    <row r="711" spans="1:5" x14ac:dyDescent="0.25">
      <c r="A711">
        <v>2007</v>
      </c>
      <c r="B711" s="1">
        <v>39083</v>
      </c>
      <c r="C711" s="20">
        <f>'CDM - M'!C712</f>
        <v>4.5534806000000003</v>
      </c>
      <c r="D711" s="20">
        <v>6.25</v>
      </c>
      <c r="E711" s="20">
        <v>6.36</v>
      </c>
    </row>
    <row r="712" spans="1:5" x14ac:dyDescent="0.25">
      <c r="B712" s="1">
        <v>39114</v>
      </c>
      <c r="C712" s="20">
        <f>'CDM - M'!C713</f>
        <v>4.6344269000000002</v>
      </c>
      <c r="D712" s="20">
        <v>6.25</v>
      </c>
      <c r="E712" s="20">
        <v>6.25</v>
      </c>
    </row>
    <row r="713" spans="1:5" x14ac:dyDescent="0.25">
      <c r="B713" s="1">
        <v>39142</v>
      </c>
      <c r="C713" s="20">
        <f>'CDM - M'!C714</f>
        <v>4.4597017000000001</v>
      </c>
      <c r="D713" s="20">
        <v>6.25</v>
      </c>
      <c r="E713" s="20">
        <v>6.29</v>
      </c>
    </row>
    <row r="714" spans="1:5" x14ac:dyDescent="0.25">
      <c r="B714" s="1">
        <v>39173</v>
      </c>
      <c r="C714" s="20">
        <f>'CDM - M'!C715</f>
        <v>4.3860621999999996</v>
      </c>
      <c r="D714" s="20">
        <v>6.25</v>
      </c>
      <c r="E714" s="20">
        <v>6.46</v>
      </c>
    </row>
    <row r="715" spans="1:5" x14ac:dyDescent="0.25">
      <c r="B715" s="1">
        <v>39203</v>
      </c>
      <c r="C715" s="20">
        <f>'CDM - M'!C716</f>
        <v>4.2645527999999997</v>
      </c>
      <c r="D715" s="20">
        <v>6.25</v>
      </c>
      <c r="E715" s="20">
        <v>6.36</v>
      </c>
    </row>
    <row r="716" spans="1:5" x14ac:dyDescent="0.25">
      <c r="B716" s="1">
        <v>39234</v>
      </c>
      <c r="C716" s="20">
        <f>'CDM - M'!C717</f>
        <v>4.3241107999999997</v>
      </c>
      <c r="D716" s="20">
        <v>6.25</v>
      </c>
      <c r="E716" s="20">
        <v>6.56</v>
      </c>
    </row>
    <row r="717" spans="1:5" x14ac:dyDescent="0.25">
      <c r="B717" s="1">
        <v>39264</v>
      </c>
      <c r="C717" s="20">
        <f>'CDM - M'!C718</f>
        <v>4.2532999</v>
      </c>
      <c r="D717" s="20">
        <v>6.25</v>
      </c>
      <c r="E717" s="20">
        <v>6.5</v>
      </c>
    </row>
    <row r="718" spans="1:5" x14ac:dyDescent="0.25">
      <c r="B718" s="1">
        <v>39295</v>
      </c>
      <c r="C718" s="20">
        <f>'CDM - M'!C719</f>
        <v>4.2989685</v>
      </c>
      <c r="D718" s="20">
        <v>6.5</v>
      </c>
      <c r="E718" s="20">
        <v>6.48</v>
      </c>
    </row>
    <row r="719" spans="1:5" x14ac:dyDescent="0.25">
      <c r="B719" s="1">
        <v>39326</v>
      </c>
      <c r="C719" s="20">
        <f>'CDM - M'!C720</f>
        <v>4.2132923</v>
      </c>
      <c r="D719" s="20">
        <v>6.5</v>
      </c>
      <c r="E719" s="20">
        <v>6.53</v>
      </c>
    </row>
    <row r="720" spans="1:5" x14ac:dyDescent="0.25">
      <c r="B720" s="1">
        <v>39356</v>
      </c>
      <c r="C720" s="20">
        <f>'CDM - M'!C721</f>
        <v>4.3261576000000002</v>
      </c>
      <c r="D720" s="20">
        <v>6.5</v>
      </c>
      <c r="E720" s="20">
        <v>6.71</v>
      </c>
    </row>
    <row r="721" spans="1:5" x14ac:dyDescent="0.25">
      <c r="B721" s="1">
        <v>39387</v>
      </c>
      <c r="C721" s="20">
        <f>'CDM - M'!C722</f>
        <v>4.4267975000000002</v>
      </c>
      <c r="D721" s="20">
        <v>6.75</v>
      </c>
      <c r="E721" s="20">
        <v>6.82</v>
      </c>
    </row>
    <row r="722" spans="1:5" x14ac:dyDescent="0.25">
      <c r="B722" s="1">
        <v>39417</v>
      </c>
      <c r="C722" s="20">
        <f>'CDM - M'!C723</f>
        <v>4.3083621000000001</v>
      </c>
      <c r="D722" s="20">
        <v>6.75</v>
      </c>
      <c r="E722" s="20">
        <v>6.89</v>
      </c>
    </row>
    <row r="723" spans="1:5" x14ac:dyDescent="0.25">
      <c r="A723">
        <v>2008</v>
      </c>
      <c r="B723" s="1">
        <v>39448</v>
      </c>
      <c r="C723" s="20">
        <f>'CDM - M'!C724</f>
        <v>4.2224466999999999</v>
      </c>
      <c r="D723" s="20">
        <v>6.75</v>
      </c>
      <c r="E723" s="20">
        <v>6.79</v>
      </c>
    </row>
    <row r="724" spans="1:5" x14ac:dyDescent="0.25">
      <c r="B724" s="1">
        <v>39479</v>
      </c>
      <c r="C724" s="20">
        <f>'CDM - M'!C725</f>
        <v>3.9790090999999999</v>
      </c>
      <c r="D724" s="20">
        <v>7</v>
      </c>
      <c r="E724" s="20">
        <v>7.05</v>
      </c>
    </row>
    <row r="725" spans="1:5" x14ac:dyDescent="0.25">
      <c r="B725" s="1">
        <v>39508</v>
      </c>
      <c r="C725" s="20">
        <f>'CDM - M'!C726</f>
        <v>4.0571238999999997</v>
      </c>
      <c r="D725" s="20">
        <v>7.25</v>
      </c>
      <c r="E725" s="20">
        <v>6.62</v>
      </c>
    </row>
    <row r="726" spans="1:5" x14ac:dyDescent="0.25">
      <c r="B726" s="1">
        <v>39539</v>
      </c>
      <c r="C726" s="20">
        <f>'CDM - M'!C727</f>
        <v>4.2655931000000002</v>
      </c>
      <c r="D726" s="20">
        <v>7.25</v>
      </c>
      <c r="E726" s="20">
        <v>6.49</v>
      </c>
    </row>
    <row r="727" spans="1:5" x14ac:dyDescent="0.25">
      <c r="B727" s="1">
        <v>39569</v>
      </c>
      <c r="C727" s="20">
        <f>'CDM - M'!C728</f>
        <v>4.2664819999999999</v>
      </c>
      <c r="D727" s="20">
        <v>7.25</v>
      </c>
      <c r="E727" s="20">
        <v>6.71</v>
      </c>
    </row>
    <row r="728" spans="1:5" x14ac:dyDescent="0.25">
      <c r="B728" s="1">
        <v>39600</v>
      </c>
      <c r="C728" s="20">
        <f>'CDM - M'!C729</f>
        <v>4.2435160999999999</v>
      </c>
      <c r="D728" s="20">
        <v>7.25</v>
      </c>
      <c r="E728" s="20">
        <v>7.18</v>
      </c>
    </row>
    <row r="729" spans="1:5" x14ac:dyDescent="0.25">
      <c r="B729" s="1">
        <v>39630</v>
      </c>
      <c r="C729" s="20">
        <f>'CDM - M'!C730</f>
        <v>4.2503577999999997</v>
      </c>
      <c r="D729" s="20">
        <v>7.25</v>
      </c>
      <c r="E729" s="20">
        <v>6.89</v>
      </c>
    </row>
    <row r="730" spans="1:5" x14ac:dyDescent="0.25">
      <c r="B730" s="1">
        <v>39661</v>
      </c>
      <c r="C730" s="20">
        <f>'CDM - M'!C731</f>
        <v>4.0153392999999999</v>
      </c>
      <c r="D730" s="20">
        <v>7.25</v>
      </c>
      <c r="E730" s="20">
        <v>6.07</v>
      </c>
    </row>
    <row r="731" spans="1:5" x14ac:dyDescent="0.25">
      <c r="B731" s="1">
        <v>39692</v>
      </c>
      <c r="C731" s="20">
        <f>'CDM - M'!C732</f>
        <v>4.2891560999999996</v>
      </c>
      <c r="D731" s="20">
        <v>7</v>
      </c>
      <c r="E731" s="20">
        <v>5.71</v>
      </c>
    </row>
    <row r="732" spans="1:5" x14ac:dyDescent="0.25">
      <c r="B732" s="1">
        <v>39722</v>
      </c>
      <c r="C732" s="20">
        <f>'CDM - M'!C733</f>
        <v>4.2900714000000004</v>
      </c>
      <c r="D732" s="20">
        <v>6</v>
      </c>
      <c r="E732" s="20">
        <v>4.32</v>
      </c>
    </row>
    <row r="733" spans="1:5" x14ac:dyDescent="0.25">
      <c r="B733" s="1">
        <v>39753</v>
      </c>
      <c r="C733" s="20">
        <f>'CDM - M'!C734</f>
        <v>4.4628898000000001</v>
      </c>
      <c r="D733" s="20">
        <v>5.25</v>
      </c>
      <c r="E733" s="20">
        <v>3.27</v>
      </c>
    </row>
    <row r="734" spans="1:5" x14ac:dyDescent="0.25">
      <c r="B734" s="1">
        <v>39783</v>
      </c>
      <c r="C734" s="20">
        <f>'CDM - M'!C735</f>
        <v>4.5699933000000001</v>
      </c>
      <c r="D734" s="20">
        <v>4.25</v>
      </c>
      <c r="E734" s="20">
        <v>2.67</v>
      </c>
    </row>
    <row r="735" spans="1:5" x14ac:dyDescent="0.25">
      <c r="A735">
        <v>2009</v>
      </c>
      <c r="B735" s="1">
        <v>39814</v>
      </c>
      <c r="C735" s="20">
        <f>'CDM - M'!C736</f>
        <v>4.9081216999999997</v>
      </c>
      <c r="D735" s="20">
        <v>4.25</v>
      </c>
      <c r="E735" s="20">
        <v>2.66</v>
      </c>
    </row>
    <row r="736" spans="1:5" x14ac:dyDescent="0.25">
      <c r="B736" s="1">
        <v>39845</v>
      </c>
      <c r="C736" s="20">
        <f>'CDM - M'!C737</f>
        <v>5.3025590999999999</v>
      </c>
      <c r="D736" s="20">
        <v>3.25</v>
      </c>
      <c r="E736" s="20">
        <v>2.5099999999999998</v>
      </c>
    </row>
    <row r="737" spans="1:5" x14ac:dyDescent="0.25">
      <c r="B737" s="1">
        <v>39873</v>
      </c>
      <c r="C737" s="20">
        <f>'CDM - M'!C738</f>
        <v>5.7113047000000003</v>
      </c>
      <c r="D737" s="20">
        <v>3.25</v>
      </c>
      <c r="E737" s="20">
        <v>2.5099999999999998</v>
      </c>
    </row>
    <row r="738" spans="1:5" x14ac:dyDescent="0.25">
      <c r="B738" s="1">
        <v>39904</v>
      </c>
      <c r="C738" s="20">
        <f>'CDM - M'!C739</f>
        <v>5.5132820000000002</v>
      </c>
      <c r="D738" s="20">
        <v>3</v>
      </c>
      <c r="E738" s="20">
        <v>2.64</v>
      </c>
    </row>
    <row r="739" spans="1:5" x14ac:dyDescent="0.25">
      <c r="B739" s="1">
        <v>39934</v>
      </c>
      <c r="C739" s="20">
        <f>'CDM - M'!C740</f>
        <v>5.8121777999999997</v>
      </c>
      <c r="D739" s="20">
        <v>3</v>
      </c>
      <c r="E739" s="20">
        <v>2.92</v>
      </c>
    </row>
    <row r="740" spans="1:5" x14ac:dyDescent="0.25">
      <c r="B740" s="1">
        <v>39965</v>
      </c>
      <c r="C740" s="20">
        <f>'CDM - M'!C741</f>
        <v>5.8615133000000004</v>
      </c>
      <c r="D740" s="20">
        <v>3</v>
      </c>
      <c r="E740" s="20">
        <v>3.33</v>
      </c>
    </row>
    <row r="741" spans="1:5" x14ac:dyDescent="0.25">
      <c r="B741" s="1">
        <v>39995</v>
      </c>
      <c r="C741" s="20">
        <f>'CDM - M'!C742</f>
        <v>5.6727748</v>
      </c>
      <c r="D741" s="20">
        <v>3</v>
      </c>
      <c r="E741" s="20">
        <v>3.28</v>
      </c>
    </row>
    <row r="742" spans="1:5" x14ac:dyDescent="0.25">
      <c r="B742" s="1">
        <v>40026</v>
      </c>
      <c r="C742" s="20">
        <f>'CDM - M'!C743</f>
        <v>5.7147828000000001</v>
      </c>
      <c r="D742" s="20">
        <v>3</v>
      </c>
      <c r="E742" s="20">
        <v>3.66</v>
      </c>
    </row>
    <row r="743" spans="1:5" x14ac:dyDescent="0.25">
      <c r="B743" s="1">
        <v>40057</v>
      </c>
      <c r="C743" s="20">
        <f>'CDM - M'!C744</f>
        <v>5.6618846999999999</v>
      </c>
      <c r="D743" s="20">
        <v>3</v>
      </c>
      <c r="E743" s="20">
        <v>3.62</v>
      </c>
    </row>
    <row r="744" spans="1:5" x14ac:dyDescent="0.25">
      <c r="B744" s="1">
        <v>40087</v>
      </c>
      <c r="C744" s="20">
        <f>'CDM - M'!C745</f>
        <v>5.6236126000000004</v>
      </c>
      <c r="D744" s="20">
        <v>3.25</v>
      </c>
      <c r="E744" s="20">
        <v>4.08</v>
      </c>
    </row>
    <row r="745" spans="1:5" x14ac:dyDescent="0.25">
      <c r="B745" s="1">
        <v>40118</v>
      </c>
      <c r="C745" s="20">
        <f>'CDM - M'!C746</f>
        <v>5.5586152999999996</v>
      </c>
      <c r="D745" s="20">
        <v>3.5</v>
      </c>
      <c r="E745" s="20">
        <v>4.13</v>
      </c>
    </row>
    <row r="746" spans="1:5" x14ac:dyDescent="0.25">
      <c r="B746" s="1">
        <v>40148</v>
      </c>
      <c r="C746" s="20">
        <f>'CDM - M'!C747</f>
        <v>5.4911135</v>
      </c>
      <c r="D746" s="20">
        <v>3.75</v>
      </c>
      <c r="E746" s="20">
        <v>4.03</v>
      </c>
    </row>
    <row r="747" spans="1:5" x14ac:dyDescent="0.25">
      <c r="A747">
        <v>2010</v>
      </c>
      <c r="B747" s="1">
        <v>40179</v>
      </c>
      <c r="C747" s="20">
        <f>'CDM - M'!C748</f>
        <v>5.2661398000000004</v>
      </c>
      <c r="D747" s="20">
        <v>3.75</v>
      </c>
      <c r="E747" s="20">
        <v>4.12</v>
      </c>
    </row>
    <row r="748" spans="1:5" x14ac:dyDescent="0.25">
      <c r="B748" s="1">
        <v>40210</v>
      </c>
      <c r="C748" s="20">
        <f>'CDM - M'!C749</f>
        <v>5.2982060000000004</v>
      </c>
      <c r="D748" s="20">
        <v>3.75</v>
      </c>
      <c r="E748" s="20">
        <v>4.01</v>
      </c>
    </row>
    <row r="749" spans="1:5" x14ac:dyDescent="0.25">
      <c r="B749" s="1">
        <v>40238</v>
      </c>
      <c r="C749" s="20">
        <f>'CDM - M'!C750</f>
        <v>5.4225759</v>
      </c>
      <c r="D749" s="20">
        <v>4</v>
      </c>
      <c r="E749" s="20">
        <v>4.42</v>
      </c>
    </row>
    <row r="750" spans="1:5" x14ac:dyDescent="0.25">
      <c r="B750" s="1">
        <v>40269</v>
      </c>
      <c r="C750" s="20">
        <f>'CDM - M'!C751</f>
        <v>5.4988596999999997</v>
      </c>
      <c r="D750" s="20">
        <v>4.25</v>
      </c>
      <c r="E750" s="20">
        <v>4.6399999999999997</v>
      </c>
    </row>
    <row r="751" spans="1:5" x14ac:dyDescent="0.25">
      <c r="B751" s="1">
        <v>40299</v>
      </c>
      <c r="C751" s="20">
        <f>'CDM - M'!C752</f>
        <v>5.2297012</v>
      </c>
      <c r="D751" s="20">
        <v>4.5</v>
      </c>
      <c r="E751" s="20">
        <v>4.38</v>
      </c>
    </row>
    <row r="752" spans="1:5" x14ac:dyDescent="0.25">
      <c r="B752" s="1">
        <v>40330</v>
      </c>
      <c r="C752" s="20">
        <f>'CDM - M'!C753</f>
        <v>5.1441045000000001</v>
      </c>
      <c r="D752" s="20">
        <v>4.5</v>
      </c>
      <c r="E752" s="20">
        <v>4.33</v>
      </c>
    </row>
    <row r="753" spans="1:5" x14ac:dyDescent="0.25">
      <c r="B753" s="1">
        <v>40360</v>
      </c>
      <c r="C753" s="20">
        <f>'CDM - M'!C754</f>
        <v>5.2881219000000002</v>
      </c>
      <c r="D753" s="20">
        <v>4.5</v>
      </c>
      <c r="E753" s="20">
        <v>4.38</v>
      </c>
    </row>
    <row r="754" spans="1:5" x14ac:dyDescent="0.25">
      <c r="B754" s="1">
        <v>40391</v>
      </c>
      <c r="C754" s="20">
        <f>'CDM - M'!C755</f>
        <v>5.0321486000000002</v>
      </c>
      <c r="D754" s="20">
        <v>4.5</v>
      </c>
      <c r="E754" s="20">
        <v>4.33</v>
      </c>
    </row>
    <row r="755" spans="1:5" x14ac:dyDescent="0.25">
      <c r="B755" s="1">
        <v>40422</v>
      </c>
      <c r="C755" s="20">
        <f>'CDM - M'!C756</f>
        <v>5.0542892999999998</v>
      </c>
      <c r="D755" s="20">
        <v>4.5</v>
      </c>
      <c r="E755" s="20">
        <v>4.43</v>
      </c>
    </row>
    <row r="756" spans="1:5" x14ac:dyDescent="0.25">
      <c r="B756" s="1">
        <v>40452</v>
      </c>
      <c r="C756" s="20">
        <f>'CDM - M'!C757</f>
        <v>5.2847416999999997</v>
      </c>
      <c r="D756" s="20">
        <v>4.5</v>
      </c>
      <c r="E756" s="20">
        <v>4.67</v>
      </c>
    </row>
    <row r="757" spans="1:5" x14ac:dyDescent="0.25">
      <c r="B757" s="1">
        <v>40483</v>
      </c>
      <c r="C757" s="20">
        <f>'CDM - M'!C758</f>
        <v>5.1091826999999999</v>
      </c>
      <c r="D757" s="20">
        <v>4.75</v>
      </c>
      <c r="E757" s="20">
        <v>4.8099999999999996</v>
      </c>
    </row>
    <row r="758" spans="1:5" x14ac:dyDescent="0.25">
      <c r="B758" s="1">
        <v>40513</v>
      </c>
      <c r="C758" s="20">
        <f>'CDM - M'!C759</f>
        <v>4.8768699</v>
      </c>
      <c r="D758" s="20">
        <v>4.75</v>
      </c>
      <c r="E758" s="20">
        <v>4.83</v>
      </c>
    </row>
    <row r="759" spans="1:5" x14ac:dyDescent="0.25">
      <c r="A759">
        <v>2011</v>
      </c>
      <c r="B759" s="1">
        <v>40544</v>
      </c>
      <c r="C759" s="20">
        <f>'CDM - M'!C760</f>
        <v>5.0034187000000001</v>
      </c>
      <c r="D759" s="20">
        <v>4.75</v>
      </c>
      <c r="E759" s="20">
        <v>4.8600000000000003</v>
      </c>
    </row>
    <row r="760" spans="1:5" x14ac:dyDescent="0.25">
      <c r="B760" s="1">
        <v>40575</v>
      </c>
      <c r="C760" s="20">
        <f>'CDM - M'!C761</f>
        <v>4.9718945999999997</v>
      </c>
      <c r="D760" s="20">
        <v>4.75</v>
      </c>
      <c r="E760" s="20">
        <v>4.8899999999999997</v>
      </c>
    </row>
    <row r="761" spans="1:5" x14ac:dyDescent="0.25">
      <c r="B761" s="1">
        <v>40603</v>
      </c>
      <c r="C761" s="20">
        <f>'CDM - M'!C762</f>
        <v>4.9264181999999996</v>
      </c>
      <c r="D761" s="20">
        <v>4.75</v>
      </c>
      <c r="E761" s="20">
        <v>4.74</v>
      </c>
    </row>
    <row r="762" spans="1:5" x14ac:dyDescent="0.25">
      <c r="B762" s="1">
        <v>40634</v>
      </c>
      <c r="C762" s="20">
        <f>'CDM - M'!C763</f>
        <v>4.9596323</v>
      </c>
      <c r="D762" s="20">
        <v>4.75</v>
      </c>
      <c r="E762" s="20">
        <v>4.83</v>
      </c>
    </row>
    <row r="763" spans="1:5" x14ac:dyDescent="0.25">
      <c r="B763" s="1">
        <v>40664</v>
      </c>
      <c r="C763" s="20">
        <f>'CDM - M'!C764</f>
        <v>5.0132440000000003</v>
      </c>
      <c r="D763" s="20">
        <v>4.75</v>
      </c>
      <c r="E763" s="20">
        <v>4.84</v>
      </c>
    </row>
    <row r="764" spans="1:5" x14ac:dyDescent="0.25">
      <c r="B764" s="1">
        <v>40695</v>
      </c>
      <c r="C764" s="20">
        <f>'CDM - M'!C765</f>
        <v>4.9165869999999998</v>
      </c>
      <c r="D764" s="20">
        <v>4.75</v>
      </c>
      <c r="E764" s="20">
        <v>4.6900000000000004</v>
      </c>
    </row>
    <row r="765" spans="1:5" x14ac:dyDescent="0.25">
      <c r="B765" s="1">
        <v>40725</v>
      </c>
      <c r="C765" s="20">
        <f>'CDM - M'!C766</f>
        <v>5.0927613999999997</v>
      </c>
      <c r="D765" s="20">
        <v>4.75</v>
      </c>
      <c r="E765" s="20">
        <v>4.4400000000000004</v>
      </c>
    </row>
    <row r="766" spans="1:5" x14ac:dyDescent="0.25">
      <c r="B766" s="1">
        <v>40756</v>
      </c>
      <c r="C766" s="20">
        <f>'CDM - M'!C767</f>
        <v>5.2700323999999998</v>
      </c>
      <c r="D766" s="20">
        <v>4.75</v>
      </c>
      <c r="E766" s="20">
        <v>3.69</v>
      </c>
    </row>
    <row r="767" spans="1:5" x14ac:dyDescent="0.25">
      <c r="B767" s="1">
        <v>40787</v>
      </c>
      <c r="C767" s="20">
        <f>'CDM - M'!C768</f>
        <v>5.2217136000000002</v>
      </c>
      <c r="D767" s="20">
        <v>4.75</v>
      </c>
      <c r="E767" s="20">
        <v>3.6</v>
      </c>
    </row>
    <row r="768" spans="1:5" x14ac:dyDescent="0.25">
      <c r="B768" s="1">
        <v>40817</v>
      </c>
      <c r="C768" s="20">
        <f>'CDM - M'!C769</f>
        <v>5.1876255000000002</v>
      </c>
      <c r="D768" s="20">
        <v>4.75</v>
      </c>
      <c r="E768" s="20">
        <v>3.88</v>
      </c>
    </row>
    <row r="769" spans="1:5" x14ac:dyDescent="0.25">
      <c r="B769" s="1">
        <v>40848</v>
      </c>
      <c r="C769" s="20">
        <f>'CDM - M'!C770</f>
        <v>5.2312243</v>
      </c>
      <c r="D769" s="20">
        <v>4.5</v>
      </c>
      <c r="E769" s="20">
        <v>3.44</v>
      </c>
    </row>
    <row r="770" spans="1:5" x14ac:dyDescent="0.25">
      <c r="B770" s="1">
        <v>40878</v>
      </c>
      <c r="C770" s="20">
        <f>'CDM - M'!C771</f>
        <v>5.1968357999999997</v>
      </c>
      <c r="D770" s="20">
        <v>4.25</v>
      </c>
      <c r="E770" s="20">
        <v>3.25</v>
      </c>
    </row>
    <row r="771" spans="1:5" x14ac:dyDescent="0.25">
      <c r="A771">
        <v>2012</v>
      </c>
      <c r="B771" s="1">
        <v>40909</v>
      </c>
      <c r="C771" s="20">
        <f>'CDM - M'!C772</f>
        <v>5.0479269999999996</v>
      </c>
      <c r="D771" s="20">
        <v>4.25</v>
      </c>
      <c r="E771" s="20">
        <v>3.41</v>
      </c>
    </row>
    <row r="772" spans="1:5" x14ac:dyDescent="0.25">
      <c r="B772" s="1">
        <v>40940</v>
      </c>
      <c r="C772" s="20">
        <f>'CDM - M'!C773</f>
        <v>5.1917594999999999</v>
      </c>
      <c r="D772" s="20">
        <v>4.25</v>
      </c>
      <c r="E772" s="20">
        <v>3.55</v>
      </c>
    </row>
    <row r="773" spans="1:5" x14ac:dyDescent="0.25">
      <c r="B773" s="1">
        <v>40969</v>
      </c>
      <c r="C773" s="20">
        <f>'CDM - M'!C774</f>
        <v>5.1831133999999999</v>
      </c>
      <c r="D773" s="20">
        <v>4.25</v>
      </c>
      <c r="E773" s="20">
        <v>3.66</v>
      </c>
    </row>
    <row r="774" spans="1:5" x14ac:dyDescent="0.25">
      <c r="B774" s="1">
        <v>41000</v>
      </c>
      <c r="C774" s="20">
        <f>'CDM - M'!C775</f>
        <v>4.9948120999999999</v>
      </c>
      <c r="D774" s="20">
        <v>4.25</v>
      </c>
      <c r="E774" s="20">
        <v>3.33</v>
      </c>
    </row>
    <row r="775" spans="1:5" x14ac:dyDescent="0.25">
      <c r="B775" s="1">
        <v>41030</v>
      </c>
      <c r="C775" s="20">
        <f>'CDM - M'!C776</f>
        <v>5.2003621000000004</v>
      </c>
      <c r="D775" s="20">
        <v>3.75</v>
      </c>
      <c r="E775" s="20">
        <v>2.69</v>
      </c>
    </row>
    <row r="776" spans="1:5" x14ac:dyDescent="0.25">
      <c r="B776" s="1">
        <v>41061</v>
      </c>
      <c r="C776" s="20">
        <f>'CDM - M'!C777</f>
        <v>5.1623351</v>
      </c>
      <c r="D776" s="20">
        <v>3.5</v>
      </c>
      <c r="E776" s="20">
        <v>2.35</v>
      </c>
    </row>
    <row r="777" spans="1:5" x14ac:dyDescent="0.25">
      <c r="B777" s="1">
        <v>41091</v>
      </c>
      <c r="C777" s="20">
        <f>'CDM - M'!C778</f>
        <v>5.1822017000000002</v>
      </c>
      <c r="D777" s="20">
        <v>3.5</v>
      </c>
      <c r="E777" s="20">
        <v>2.5299999999999998</v>
      </c>
    </row>
    <row r="778" spans="1:5" x14ac:dyDescent="0.25">
      <c r="B778" s="1">
        <v>41122</v>
      </c>
      <c r="C778" s="20">
        <f>'CDM - M'!C779</f>
        <v>5.1570258000000004</v>
      </c>
      <c r="D778" s="20">
        <v>3.5</v>
      </c>
      <c r="E778" s="20">
        <v>2.96</v>
      </c>
    </row>
    <row r="779" spans="1:5" x14ac:dyDescent="0.25">
      <c r="B779" s="1">
        <v>41153</v>
      </c>
      <c r="C779" s="20">
        <f>'CDM - M'!C780</f>
        <v>5.4883540000000002</v>
      </c>
      <c r="D779" s="20">
        <v>3.25</v>
      </c>
      <c r="E779" s="20">
        <v>2.74</v>
      </c>
    </row>
    <row r="780" spans="1:5" x14ac:dyDescent="0.25">
      <c r="B780" s="1">
        <v>41183</v>
      </c>
      <c r="C780" s="20">
        <f>'CDM - M'!C781</f>
        <v>5.4103414000000001</v>
      </c>
      <c r="D780" s="20">
        <v>3.25</v>
      </c>
      <c r="E780" s="20">
        <v>2.63</v>
      </c>
    </row>
    <row r="781" spans="1:5" x14ac:dyDescent="0.25">
      <c r="B781" s="1">
        <v>41214</v>
      </c>
      <c r="C781" s="20">
        <f>'CDM - M'!C782</f>
        <v>5.2569163000000003</v>
      </c>
      <c r="D781" s="20">
        <v>3.25</v>
      </c>
      <c r="E781" s="20">
        <v>2.67</v>
      </c>
    </row>
    <row r="782" spans="1:5" x14ac:dyDescent="0.25">
      <c r="B782" s="1">
        <v>41244</v>
      </c>
      <c r="C782" s="20">
        <f>'CDM - M'!C783</f>
        <v>5.4324298999999998</v>
      </c>
      <c r="D782" s="20">
        <v>3</v>
      </c>
      <c r="E782" s="20">
        <v>2.64</v>
      </c>
    </row>
    <row r="783" spans="1:5" x14ac:dyDescent="0.25">
      <c r="A783">
        <v>2013</v>
      </c>
      <c r="B783" s="1">
        <v>41275</v>
      </c>
      <c r="C783" s="20">
        <f>'CDM - M'!C784</f>
        <v>5.3895828000000003</v>
      </c>
      <c r="D783" s="20">
        <v>3</v>
      </c>
      <c r="E783" s="20">
        <v>2.6</v>
      </c>
    </row>
    <row r="784" spans="1:5" x14ac:dyDescent="0.25">
      <c r="B784" s="1">
        <v>41306</v>
      </c>
      <c r="C784" s="20">
        <f>'CDM - M'!C785</f>
        <v>5.3943979999999998</v>
      </c>
      <c r="D784" s="20">
        <v>3</v>
      </c>
      <c r="E784" s="20">
        <v>2.6</v>
      </c>
    </row>
    <row r="785" spans="1:5" x14ac:dyDescent="0.25">
      <c r="B785" s="1">
        <v>41334</v>
      </c>
      <c r="C785" s="20">
        <f>'CDM - M'!C786</f>
        <v>5.6403059999999998</v>
      </c>
      <c r="D785" s="20">
        <v>3</v>
      </c>
      <c r="E785" s="20">
        <v>2.64</v>
      </c>
    </row>
    <row r="786" spans="1:5" x14ac:dyDescent="0.25">
      <c r="B786" s="1">
        <v>41365</v>
      </c>
      <c r="C786" s="20">
        <f>'CDM - M'!C787</f>
        <v>5.5889156</v>
      </c>
      <c r="D786" s="20">
        <v>3</v>
      </c>
      <c r="E786" s="20">
        <v>2.54</v>
      </c>
    </row>
    <row r="787" spans="1:5" x14ac:dyDescent="0.25">
      <c r="B787" s="1">
        <v>41395</v>
      </c>
      <c r="C787" s="20">
        <f>'CDM - M'!C788</f>
        <v>5.6096067999999999</v>
      </c>
      <c r="D787" s="20">
        <v>2.75</v>
      </c>
      <c r="E787" s="20">
        <v>2.37</v>
      </c>
    </row>
    <row r="788" spans="1:5" x14ac:dyDescent="0.25">
      <c r="B788" s="1">
        <v>41426</v>
      </c>
      <c r="C788" s="20">
        <f>'CDM - M'!C789</f>
        <v>5.6948664999999998</v>
      </c>
      <c r="D788" s="20">
        <v>2.75</v>
      </c>
      <c r="E788" s="20">
        <v>2.3199999999999998</v>
      </c>
    </row>
    <row r="789" spans="1:5" x14ac:dyDescent="0.25">
      <c r="B789" s="1">
        <v>41456</v>
      </c>
      <c r="C789" s="20">
        <f>'CDM - M'!C790</f>
        <v>5.6355342000000004</v>
      </c>
      <c r="D789" s="20">
        <v>2.75</v>
      </c>
      <c r="E789" s="20">
        <v>2.2400000000000002</v>
      </c>
    </row>
    <row r="790" spans="1:5" x14ac:dyDescent="0.25">
      <c r="B790" s="1">
        <v>41487</v>
      </c>
      <c r="C790" s="20">
        <f>'CDM - M'!C791</f>
        <v>5.8436366</v>
      </c>
      <c r="D790" s="20">
        <v>2.5</v>
      </c>
      <c r="E790" s="20">
        <v>2.08</v>
      </c>
    </row>
    <row r="791" spans="1:5" x14ac:dyDescent="0.25">
      <c r="B791" s="1">
        <v>41518</v>
      </c>
      <c r="C791" s="20">
        <f>'CDM - M'!C792</f>
        <v>5.7064859999999999</v>
      </c>
      <c r="D791" s="20">
        <v>2.5</v>
      </c>
      <c r="E791" s="20">
        <v>2.16</v>
      </c>
    </row>
    <row r="792" spans="1:5" x14ac:dyDescent="0.25">
      <c r="B792" s="1">
        <v>41548</v>
      </c>
      <c r="C792" s="20">
        <f>'CDM - M'!C793</f>
        <v>5.8230943000000002</v>
      </c>
      <c r="D792" s="20">
        <v>2.5</v>
      </c>
      <c r="E792" s="20">
        <v>2.16</v>
      </c>
    </row>
    <row r="793" spans="1:5" x14ac:dyDescent="0.25">
      <c r="B793" s="1">
        <v>41579</v>
      </c>
      <c r="C793" s="20">
        <f>'CDM - M'!C794</f>
        <v>5.796576</v>
      </c>
      <c r="D793" s="20">
        <v>2.5</v>
      </c>
      <c r="E793" s="20">
        <v>2.25</v>
      </c>
    </row>
    <row r="794" spans="1:5" x14ac:dyDescent="0.25">
      <c r="B794" s="1">
        <v>41609</v>
      </c>
      <c r="C794" s="20">
        <f>'CDM - M'!C795</f>
        <v>5.9007398999999996</v>
      </c>
      <c r="D794" s="20">
        <v>2.5</v>
      </c>
      <c r="E794" s="20">
        <v>2.15</v>
      </c>
    </row>
    <row r="795" spans="1:5" x14ac:dyDescent="0.25">
      <c r="A795">
        <v>2014</v>
      </c>
      <c r="B795" s="1">
        <v>41640</v>
      </c>
      <c r="C795" s="20">
        <f>'CDM - M'!C796</f>
        <v>5.9471210000000001</v>
      </c>
      <c r="D795" s="20">
        <v>2.5</v>
      </c>
      <c r="E795" s="20">
        <v>2.0499999999999998</v>
      </c>
    </row>
    <row r="796" spans="1:5" x14ac:dyDescent="0.25">
      <c r="B796" s="1">
        <v>41671</v>
      </c>
      <c r="C796" s="20">
        <f>'CDM - M'!C797</f>
        <v>5.8762061000000001</v>
      </c>
      <c r="D796" s="20">
        <v>2.5</v>
      </c>
      <c r="E796" s="20">
        <v>2.09</v>
      </c>
    </row>
    <row r="797" spans="1:5" x14ac:dyDescent="0.25">
      <c r="B797" s="1">
        <v>41699</v>
      </c>
      <c r="C797" s="20">
        <f>'CDM - M'!C798</f>
        <v>5.8749359999999999</v>
      </c>
      <c r="D797" s="20">
        <v>2.5</v>
      </c>
      <c r="E797" s="20">
        <v>2.17</v>
      </c>
    </row>
    <row r="798" spans="1:5" x14ac:dyDescent="0.25">
      <c r="B798" s="1">
        <v>41730</v>
      </c>
      <c r="C798" s="20">
        <f>'CDM - M'!C799</f>
        <v>5.8043545999999999</v>
      </c>
      <c r="D798" s="20">
        <v>2.5</v>
      </c>
      <c r="E798" s="20">
        <v>2.23</v>
      </c>
    </row>
    <row r="799" spans="1:5" x14ac:dyDescent="0.25">
      <c r="B799" s="1">
        <v>41760</v>
      </c>
      <c r="C799" s="20">
        <f>'CDM - M'!C800</f>
        <v>5.9297057999999998</v>
      </c>
      <c r="D799" s="20">
        <v>2.5</v>
      </c>
      <c r="E799" s="20">
        <v>2.19</v>
      </c>
    </row>
    <row r="800" spans="1:5" x14ac:dyDescent="0.25">
      <c r="B800" s="1">
        <v>41791</v>
      </c>
      <c r="C800" s="20">
        <f>'CDM - M'!C801</f>
        <v>6.0483158000000001</v>
      </c>
      <c r="D800" s="20">
        <v>2.5</v>
      </c>
      <c r="E800" s="20">
        <v>2.1800000000000002</v>
      </c>
    </row>
    <row r="801" spans="1:5" x14ac:dyDescent="0.25">
      <c r="B801" s="1">
        <v>41821</v>
      </c>
      <c r="C801" s="20">
        <f>'CDM - M'!C802</f>
        <v>6.1718697999999996</v>
      </c>
      <c r="D801" s="20">
        <v>2.5</v>
      </c>
      <c r="E801" s="20">
        <v>2.12</v>
      </c>
    </row>
    <row r="802" spans="1:5" x14ac:dyDescent="0.25">
      <c r="B802" s="1">
        <v>41852</v>
      </c>
      <c r="C802" s="20">
        <f>'CDM - M'!C803</f>
        <v>6.1004562</v>
      </c>
      <c r="D802" s="20">
        <v>2.5</v>
      </c>
      <c r="E802" s="20">
        <v>2.2000000000000002</v>
      </c>
    </row>
    <row r="803" spans="1:5" x14ac:dyDescent="0.25">
      <c r="B803" s="1">
        <v>41883</v>
      </c>
      <c r="C803" s="20">
        <f>'CDM - M'!C804</f>
        <v>6.2370495999999997</v>
      </c>
      <c r="D803" s="20">
        <v>2.5</v>
      </c>
      <c r="E803" s="20">
        <v>2.2999999999999998</v>
      </c>
    </row>
    <row r="804" spans="1:5" x14ac:dyDescent="0.25">
      <c r="B804" s="1">
        <v>41913</v>
      </c>
      <c r="C804" s="20">
        <f>'CDM - M'!C805</f>
        <v>6.3574295999999997</v>
      </c>
      <c r="D804" s="20">
        <v>2.5</v>
      </c>
      <c r="E804" s="20">
        <v>2.19</v>
      </c>
    </row>
    <row r="805" spans="1:5" x14ac:dyDescent="0.25">
      <c r="B805" s="1">
        <v>41944</v>
      </c>
      <c r="C805" s="20">
        <f>'CDM - M'!C806</f>
        <v>6.2971747000000002</v>
      </c>
      <c r="D805" s="20">
        <v>2.5</v>
      </c>
      <c r="E805" s="20">
        <v>2.2200000000000002</v>
      </c>
    </row>
    <row r="806" spans="1:5" x14ac:dyDescent="0.25">
      <c r="B806" s="1">
        <v>41974</v>
      </c>
      <c r="C806" s="20">
        <f>'CDM - M'!C807</f>
        <v>6.1060409</v>
      </c>
      <c r="D806" s="20">
        <v>2.5</v>
      </c>
      <c r="E806" s="20">
        <v>2.0299999999999998</v>
      </c>
    </row>
    <row r="807" spans="1:5" x14ac:dyDescent="0.25">
      <c r="A807">
        <v>2015</v>
      </c>
      <c r="B807" s="1">
        <v>42005</v>
      </c>
      <c r="C807" s="20">
        <f>'CDM - M'!C808</f>
        <v>6.3517402000000001</v>
      </c>
      <c r="D807" s="20">
        <v>2.5</v>
      </c>
      <c r="E807" s="20">
        <v>1.93</v>
      </c>
    </row>
    <row r="808" spans="1:5" x14ac:dyDescent="0.25">
      <c r="B808" s="1">
        <v>42036</v>
      </c>
      <c r="C808" s="20">
        <f>'CDM - M'!C809</f>
        <v>6.1530322999999996</v>
      </c>
      <c r="D808" s="20">
        <v>2.25</v>
      </c>
      <c r="E808" s="20">
        <v>1.73</v>
      </c>
    </row>
    <row r="809" spans="1:5" x14ac:dyDescent="0.25">
      <c r="B809" s="1">
        <v>42064</v>
      </c>
      <c r="C809" s="20">
        <f>'CDM - M'!C810</f>
        <v>6.1030897</v>
      </c>
      <c r="D809" s="20">
        <v>2.25</v>
      </c>
      <c r="E809" s="20">
        <v>1.65</v>
      </c>
    </row>
    <row r="810" spans="1:5" x14ac:dyDescent="0.25">
      <c r="B810" s="1">
        <v>42095</v>
      </c>
      <c r="C810" s="20">
        <f>'CDM - M'!C811</f>
        <v>6.1121378999999996</v>
      </c>
      <c r="D810" s="20">
        <v>2.25</v>
      </c>
      <c r="E810" s="20">
        <v>1.6</v>
      </c>
    </row>
    <row r="811" spans="1:5" x14ac:dyDescent="0.25">
      <c r="B811" s="1">
        <v>42125</v>
      </c>
      <c r="C811" s="20">
        <f>'CDM - M'!C812</f>
        <v>5.9306691999999996</v>
      </c>
      <c r="D811" s="20">
        <v>2</v>
      </c>
      <c r="E811" s="20">
        <v>1.76</v>
      </c>
    </row>
    <row r="812" spans="1:5" x14ac:dyDescent="0.25">
      <c r="B812" s="1">
        <v>42156</v>
      </c>
      <c r="C812" s="20">
        <f>'CDM - M'!C813</f>
        <v>6.0075152000000003</v>
      </c>
      <c r="D812" s="20">
        <v>2</v>
      </c>
      <c r="E812" s="20">
        <v>1.63</v>
      </c>
    </row>
    <row r="813" spans="1:5" x14ac:dyDescent="0.25">
      <c r="B813" s="1">
        <v>42186</v>
      </c>
      <c r="C813" s="20">
        <f>'CDM - M'!C814</f>
        <v>6.2743243</v>
      </c>
      <c r="D813" s="20">
        <v>2</v>
      </c>
      <c r="E813" s="20">
        <v>1.55</v>
      </c>
    </row>
    <row r="814" spans="1:5" x14ac:dyDescent="0.25">
      <c r="B814" s="1">
        <v>42217</v>
      </c>
      <c r="C814" s="20">
        <f>'CDM - M'!C815</f>
        <v>6.0872685000000004</v>
      </c>
      <c r="D814" s="20">
        <v>2</v>
      </c>
      <c r="E814" s="20">
        <v>1.54</v>
      </c>
    </row>
    <row r="815" spans="1:5" x14ac:dyDescent="0.25">
      <c r="B815" s="1">
        <v>42248</v>
      </c>
      <c r="C815" s="20">
        <f>'CDM - M'!C816</f>
        <v>6.1746632999999997</v>
      </c>
      <c r="D815" s="20">
        <v>2</v>
      </c>
      <c r="E815" s="20">
        <v>1.56</v>
      </c>
    </row>
    <row r="816" spans="1:5" x14ac:dyDescent="0.25">
      <c r="B816" s="1">
        <v>42278</v>
      </c>
      <c r="C816" s="20">
        <f>'CDM - M'!C817</f>
        <v>5.9125394</v>
      </c>
      <c r="D816" s="20">
        <v>2</v>
      </c>
      <c r="E816" s="20">
        <v>1.56</v>
      </c>
    </row>
    <row r="817" spans="1:5" x14ac:dyDescent="0.25">
      <c r="B817" s="1">
        <v>42309</v>
      </c>
      <c r="C817" s="20">
        <f>'CDM - M'!C818</f>
        <v>5.8508940000000003</v>
      </c>
      <c r="D817" s="20">
        <v>2</v>
      </c>
      <c r="E817" s="20">
        <v>1.67</v>
      </c>
    </row>
    <row r="818" spans="1:5" x14ac:dyDescent="0.25">
      <c r="B818" s="1">
        <v>42339</v>
      </c>
      <c r="C818" s="20">
        <f>'CDM - M'!C819</f>
        <v>5.7412557</v>
      </c>
      <c r="D818" s="20">
        <v>2</v>
      </c>
      <c r="E818" s="20">
        <v>1.72</v>
      </c>
    </row>
    <row r="819" spans="1:5" x14ac:dyDescent="0.25">
      <c r="A819">
        <v>2016</v>
      </c>
      <c r="B819" s="1">
        <v>42370</v>
      </c>
      <c r="C819" s="20">
        <f>'CDM - M'!C820</f>
        <v>6.0412705000000004</v>
      </c>
      <c r="D819" s="20">
        <v>2</v>
      </c>
      <c r="E819" s="20">
        <v>1.7</v>
      </c>
    </row>
    <row r="820" spans="1:5" x14ac:dyDescent="0.25">
      <c r="B820" s="1">
        <v>42401</v>
      </c>
      <c r="C820" s="20">
        <f>'CDM - M'!C821</f>
        <v>5.6940600000000003</v>
      </c>
      <c r="D820" s="20">
        <v>2</v>
      </c>
      <c r="E820" s="20">
        <v>1.62</v>
      </c>
    </row>
    <row r="821" spans="1:5" x14ac:dyDescent="0.25">
      <c r="B821" s="1">
        <v>42430</v>
      </c>
      <c r="C821" s="20">
        <f>'CDM - M'!C822</f>
        <v>5.6530358999999999</v>
      </c>
      <c r="D821" s="20">
        <v>2</v>
      </c>
      <c r="E821" s="20">
        <v>1.76</v>
      </c>
    </row>
    <row r="822" spans="1:5" x14ac:dyDescent="0.25">
      <c r="B822" s="1">
        <v>42461</v>
      </c>
      <c r="C822" s="20">
        <f>'CDM - M'!C823</f>
        <v>5.6447006999999996</v>
      </c>
      <c r="D822" s="20">
        <v>2</v>
      </c>
      <c r="E822" s="20">
        <v>1.77</v>
      </c>
    </row>
    <row r="823" spans="1:5" x14ac:dyDescent="0.25">
      <c r="B823" s="1">
        <v>42491</v>
      </c>
      <c r="C823" s="20">
        <f>'CDM - M'!C824</f>
        <v>5.7210782</v>
      </c>
      <c r="D823" s="20">
        <v>1.75</v>
      </c>
      <c r="E823" s="20">
        <v>1.5</v>
      </c>
    </row>
    <row r="824" spans="1:5" x14ac:dyDescent="0.25">
      <c r="B824" s="1">
        <v>42522</v>
      </c>
      <c r="C824" s="20">
        <f>'CDM - M'!C825</f>
        <v>5.6951280000000004</v>
      </c>
      <c r="D824" s="20">
        <v>1.75</v>
      </c>
      <c r="E824" s="20">
        <v>1.39</v>
      </c>
    </row>
    <row r="825" spans="1:5" x14ac:dyDescent="0.25">
      <c r="B825" s="1">
        <v>42552</v>
      </c>
      <c r="C825" s="20">
        <f>'CDM - M'!C826</f>
        <v>5.6934385000000001</v>
      </c>
      <c r="D825" s="20">
        <v>1.75</v>
      </c>
      <c r="E825" s="20">
        <v>1.41</v>
      </c>
    </row>
    <row r="826" spans="1:5" x14ac:dyDescent="0.25">
      <c r="B826" s="1">
        <v>42583</v>
      </c>
      <c r="C826" s="20">
        <f>'CDM - M'!C827</f>
        <v>5.6149649000000004</v>
      </c>
      <c r="D826" s="20">
        <v>1.5</v>
      </c>
      <c r="E826" s="20">
        <v>1.3</v>
      </c>
    </row>
    <row r="827" spans="1:5" x14ac:dyDescent="0.25">
      <c r="B827" s="1">
        <v>42614</v>
      </c>
      <c r="C827" s="20">
        <f>'CDM - M'!C828</f>
        <v>5.6655294999999999</v>
      </c>
      <c r="D827" s="20">
        <v>1.5</v>
      </c>
      <c r="E827" s="20">
        <v>1.29</v>
      </c>
    </row>
    <row r="828" spans="1:5" x14ac:dyDescent="0.25">
      <c r="B828" s="1">
        <v>42644</v>
      </c>
      <c r="C828" s="20">
        <f>'CDM - M'!C829</f>
        <v>5.5974262000000001</v>
      </c>
      <c r="D828" s="20">
        <v>1.5</v>
      </c>
      <c r="E828" s="20">
        <v>1.35</v>
      </c>
    </row>
    <row r="829" spans="1:5" x14ac:dyDescent="0.25">
      <c r="B829" s="1">
        <v>42675</v>
      </c>
      <c r="C829" s="20">
        <f>'CDM - M'!C830</f>
        <v>5.7677594000000001</v>
      </c>
      <c r="D829" s="20">
        <v>1.5</v>
      </c>
      <c r="E829" s="20">
        <v>1.35</v>
      </c>
    </row>
    <row r="830" spans="1:5" x14ac:dyDescent="0.25">
      <c r="B830" s="1">
        <v>42705</v>
      </c>
      <c r="C830" s="20">
        <f>'CDM - M'!C831</f>
        <v>5.8368510000000002</v>
      </c>
      <c r="D830" s="20">
        <v>1.5</v>
      </c>
      <c r="E830" s="20">
        <v>1.35</v>
      </c>
    </row>
    <row r="831" spans="1:5" x14ac:dyDescent="0.25">
      <c r="A831">
        <v>2017</v>
      </c>
      <c r="B831" s="1">
        <v>42736</v>
      </c>
      <c r="C831" s="20">
        <f>'CDM - M'!C832</f>
        <v>5.6838549</v>
      </c>
      <c r="D831" s="20">
        <v>1.5</v>
      </c>
      <c r="E831" s="20">
        <v>1.37</v>
      </c>
    </row>
    <row r="832" spans="1:5" x14ac:dyDescent="0.25">
      <c r="B832" s="1">
        <v>42767</v>
      </c>
      <c r="C832" s="20">
        <f>'CDM - M'!C833</f>
        <v>5.8927927000000002</v>
      </c>
      <c r="D832" s="20">
        <v>1.5</v>
      </c>
      <c r="E832" s="20">
        <v>1.28</v>
      </c>
    </row>
    <row r="833" spans="1:5" x14ac:dyDescent="0.25">
      <c r="B833" s="1">
        <v>42795</v>
      </c>
      <c r="C833" s="20">
        <f>'CDM - M'!C834</f>
        <v>5.8451314999999999</v>
      </c>
      <c r="D833" s="20">
        <v>1.5</v>
      </c>
      <c r="E833" s="20">
        <v>1.27</v>
      </c>
    </row>
    <row r="834" spans="1:5" x14ac:dyDescent="0.25">
      <c r="B834" s="1">
        <v>42826</v>
      </c>
      <c r="C834" s="20">
        <f>'CDM - M'!C835</f>
        <v>5.6077769000000002</v>
      </c>
      <c r="D834" s="20">
        <v>1.5</v>
      </c>
      <c r="E834" s="20">
        <v>1.1599999999999999</v>
      </c>
    </row>
    <row r="835" spans="1:5" x14ac:dyDescent="0.25">
      <c r="B835" s="1">
        <v>42856</v>
      </c>
      <c r="C835" s="20">
        <f>'CDM - M'!C836</f>
        <v>5.5465268999999999</v>
      </c>
      <c r="D835" s="20">
        <v>1.5</v>
      </c>
      <c r="E835" s="20">
        <v>1.18</v>
      </c>
    </row>
    <row r="836" spans="1:5" x14ac:dyDescent="0.25">
      <c r="B836" s="1">
        <v>42887</v>
      </c>
      <c r="C836" s="20">
        <f>'CDM - M'!C837</f>
        <v>5.6225433000000002</v>
      </c>
      <c r="D836" s="20">
        <v>1.5</v>
      </c>
      <c r="E836" s="20">
        <v>1.19</v>
      </c>
    </row>
    <row r="837" spans="1:5" x14ac:dyDescent="0.25">
      <c r="B837" s="1">
        <v>42917</v>
      </c>
      <c r="C837" s="20">
        <f>'CDM - M'!C838</f>
        <v>5.6055828999999999</v>
      </c>
      <c r="D837" s="20">
        <v>1.5</v>
      </c>
      <c r="E837" s="20">
        <v>1.35</v>
      </c>
    </row>
    <row r="838" spans="1:5" x14ac:dyDescent="0.25">
      <c r="B838" s="1">
        <v>42948</v>
      </c>
      <c r="C838" s="20">
        <f>'CDM - M'!C839</f>
        <v>5.5298968000000004</v>
      </c>
      <c r="D838" s="20">
        <v>1.5</v>
      </c>
      <c r="E838" s="20">
        <v>1.32</v>
      </c>
    </row>
    <row r="839" spans="1:5" x14ac:dyDescent="0.25">
      <c r="B839" s="1">
        <v>42979</v>
      </c>
      <c r="C839" s="20">
        <f>'CDM - M'!C840</f>
        <v>5.4645598</v>
      </c>
      <c r="D839" s="20">
        <v>1.5</v>
      </c>
      <c r="E839" s="20">
        <v>1.42</v>
      </c>
    </row>
    <row r="840" spans="1:5" x14ac:dyDescent="0.25">
      <c r="B840" s="1">
        <v>43009</v>
      </c>
      <c r="C840" s="20">
        <f>'CDM - M'!C841</f>
        <v>5.4046006000000002</v>
      </c>
      <c r="D840" s="20">
        <v>1.5</v>
      </c>
      <c r="E840" s="20">
        <v>1.47</v>
      </c>
    </row>
    <row r="841" spans="1:5" x14ac:dyDescent="0.25">
      <c r="B841" s="1">
        <v>43040</v>
      </c>
      <c r="C841" s="20">
        <f>'CDM - M'!C842</f>
        <v>5.4549542000000004</v>
      </c>
      <c r="D841" s="20">
        <v>1.5</v>
      </c>
      <c r="E841" s="20">
        <v>1.37</v>
      </c>
    </row>
    <row r="842" spans="1:5" x14ac:dyDescent="0.25">
      <c r="B842" s="1">
        <v>43070</v>
      </c>
      <c r="C842" s="20">
        <f>'CDM - M'!C843</f>
        <v>5.6173168000000002</v>
      </c>
      <c r="D842" s="20">
        <v>1.5</v>
      </c>
      <c r="E842" s="20">
        <v>1.48</v>
      </c>
    </row>
    <row r="843" spans="1:5" x14ac:dyDescent="0.25">
      <c r="A843">
        <v>2018</v>
      </c>
      <c r="B843" s="1">
        <v>43101</v>
      </c>
      <c r="C843" s="20">
        <f>'CDM - M'!C844</f>
        <v>5.5241873999999997</v>
      </c>
      <c r="D843" s="20">
        <v>1.5</v>
      </c>
      <c r="E843" s="20">
        <v>1.58</v>
      </c>
    </row>
    <row r="844" spans="1:5" x14ac:dyDescent="0.25">
      <c r="B844" s="1">
        <v>43132</v>
      </c>
      <c r="C844" s="20">
        <f>'CDM - M'!C845</f>
        <v>5.5809423000000002</v>
      </c>
      <c r="D844" s="20">
        <v>1.5</v>
      </c>
      <c r="E844" s="20">
        <v>1.55</v>
      </c>
    </row>
    <row r="845" spans="1:5" x14ac:dyDescent="0.25">
      <c r="B845" s="1">
        <v>43160</v>
      </c>
      <c r="C845" s="20">
        <f>'CDM - M'!C846</f>
        <v>5.5293159000000003</v>
      </c>
      <c r="D845" s="20">
        <v>1.5</v>
      </c>
      <c r="E845" s="20">
        <v>1.55</v>
      </c>
    </row>
    <row r="846" spans="1:5" x14ac:dyDescent="0.25">
      <c r="B846" s="1">
        <v>43191</v>
      </c>
      <c r="C846" s="20">
        <f>'CDM - M'!C847</f>
        <v>5.5430574000000004</v>
      </c>
      <c r="D846" s="20">
        <v>1.5</v>
      </c>
      <c r="E846" s="20">
        <v>1.72</v>
      </c>
    </row>
    <row r="847" spans="1:5" x14ac:dyDescent="0.25">
      <c r="B847" s="1">
        <v>43221</v>
      </c>
      <c r="C847" s="20">
        <f>'CDM - M'!C848</f>
        <v>5.4337176999999999</v>
      </c>
      <c r="D847" s="20">
        <v>1.5</v>
      </c>
      <c r="E847" s="20">
        <v>1.68</v>
      </c>
    </row>
    <row r="848" spans="1:5" x14ac:dyDescent="0.25">
      <c r="B848" s="1">
        <v>43252</v>
      </c>
      <c r="C848" s="20">
        <f>'CDM - M'!C849</f>
        <v>5.3424427999999997</v>
      </c>
      <c r="D848" s="20">
        <v>1.5</v>
      </c>
      <c r="E848" s="20">
        <v>1.67</v>
      </c>
    </row>
    <row r="849" spans="1:5" x14ac:dyDescent="0.25">
      <c r="B849" s="1">
        <v>43282</v>
      </c>
      <c r="C849" s="20">
        <f>'CDM - M'!C850</f>
        <v>5.2950182000000003</v>
      </c>
      <c r="D849" s="20">
        <v>1.5</v>
      </c>
      <c r="E849" s="20">
        <v>1.71</v>
      </c>
    </row>
    <row r="850" spans="1:5" x14ac:dyDescent="0.25">
      <c r="B850" s="1">
        <v>43313</v>
      </c>
      <c r="C850" s="20">
        <f>'CDM - M'!C851</f>
        <v>5.2442571999999998</v>
      </c>
      <c r="D850" s="20">
        <v>1.5</v>
      </c>
      <c r="E850" s="20">
        <v>1.72</v>
      </c>
    </row>
    <row r="851" spans="1:5" x14ac:dyDescent="0.25">
      <c r="B851" s="1">
        <v>43344</v>
      </c>
      <c r="C851" s="20">
        <f>'CDM - M'!C852</f>
        <v>5.0207524000000001</v>
      </c>
      <c r="D851" s="20">
        <v>1.5</v>
      </c>
      <c r="E851" s="20">
        <v>1.71</v>
      </c>
    </row>
    <row r="852" spans="1:5" x14ac:dyDescent="0.25">
      <c r="B852" s="1">
        <v>43374</v>
      </c>
      <c r="C852" s="20">
        <f>'CDM - M'!C853</f>
        <v>5.0030916999999997</v>
      </c>
      <c r="D852" s="20">
        <v>1.5</v>
      </c>
      <c r="E852" s="20">
        <v>1.67</v>
      </c>
    </row>
    <row r="853" spans="1:5" x14ac:dyDescent="0.25">
      <c r="B853" s="1">
        <v>43405</v>
      </c>
      <c r="C853" s="20">
        <f>'CDM - M'!C854</f>
        <v>5.1098697</v>
      </c>
      <c r="D853" s="20">
        <v>1.5</v>
      </c>
      <c r="E853" s="20">
        <v>1.7</v>
      </c>
    </row>
    <row r="854" spans="1:5" x14ac:dyDescent="0.25">
      <c r="B854" s="1">
        <v>43435</v>
      </c>
      <c r="C854" s="20">
        <f>'CDM - M'!C855</f>
        <v>5.0185252</v>
      </c>
      <c r="D854" s="20">
        <v>1.5</v>
      </c>
      <c r="E854" s="20">
        <v>1.62</v>
      </c>
    </row>
    <row r="855" spans="1:5" x14ac:dyDescent="0.25">
      <c r="A855">
        <v>2019</v>
      </c>
      <c r="B855" s="1">
        <v>43466</v>
      </c>
      <c r="C855" s="20">
        <f>'CDM - M'!C856</f>
        <v>5.0494260999999998</v>
      </c>
      <c r="D855" s="20">
        <v>1.5</v>
      </c>
      <c r="E855" s="20">
        <v>1.59</v>
      </c>
    </row>
    <row r="856" spans="1:5" x14ac:dyDescent="0.25">
      <c r="B856" s="1">
        <v>43497</v>
      </c>
      <c r="C856" s="20">
        <f>'CDM - M'!C857</f>
        <v>4.9919140999999998</v>
      </c>
      <c r="D856" s="20">
        <v>1.5</v>
      </c>
      <c r="E856" s="20">
        <v>1.5</v>
      </c>
    </row>
    <row r="857" spans="1:5" x14ac:dyDescent="0.25">
      <c r="B857" s="1">
        <v>43525</v>
      </c>
      <c r="C857" s="20">
        <f>'CDM - M'!C858</f>
        <v>5.0875263999999998</v>
      </c>
      <c r="D857" s="20">
        <v>1.5</v>
      </c>
      <c r="E857" s="20">
        <v>1.4</v>
      </c>
    </row>
    <row r="858" spans="1:5" x14ac:dyDescent="0.25">
      <c r="B858" s="1">
        <v>43556</v>
      </c>
      <c r="C858" s="20">
        <f>'CDM - M'!C859</f>
        <v>5.2166569000000003</v>
      </c>
      <c r="D858" s="20">
        <v>1.5</v>
      </c>
      <c r="E858" s="20">
        <v>1.29</v>
      </c>
    </row>
    <row r="859" spans="1:5" x14ac:dyDescent="0.25">
      <c r="B859" s="1">
        <v>43586</v>
      </c>
      <c r="C859" s="20">
        <f>'CDM - M'!C860</f>
        <v>5.1926705000000002</v>
      </c>
      <c r="D859" s="20">
        <v>1.5</v>
      </c>
      <c r="E859" s="20">
        <v>1.07</v>
      </c>
    </row>
    <row r="860" spans="1:5" x14ac:dyDescent="0.25">
      <c r="B860" s="1">
        <v>43617</v>
      </c>
      <c r="C860" s="20">
        <f>'CDM - M'!C861</f>
        <v>5.2606149999999996</v>
      </c>
      <c r="D860" s="20">
        <v>1.25</v>
      </c>
      <c r="E860" s="20">
        <v>0.89</v>
      </c>
    </row>
    <row r="861" spans="1:5" x14ac:dyDescent="0.25">
      <c r="B861" s="1">
        <v>43647</v>
      </c>
      <c r="C861" s="20">
        <f>'CDM - M'!C862</f>
        <v>5.2765724000000001</v>
      </c>
      <c r="D861" s="20">
        <v>1</v>
      </c>
      <c r="E861" s="20">
        <v>0.8</v>
      </c>
    </row>
    <row r="862" spans="1:5" x14ac:dyDescent="0.25">
      <c r="B862" s="1">
        <v>43678</v>
      </c>
      <c r="C862" s="20">
        <f>'CDM - M'!C863</f>
        <v>5.2587567000000002</v>
      </c>
      <c r="D862" s="20">
        <v>1</v>
      </c>
      <c r="E862" s="20">
        <v>0.59</v>
      </c>
    </row>
    <row r="863" spans="1:5" x14ac:dyDescent="0.25">
      <c r="B863" s="1">
        <v>43709</v>
      </c>
      <c r="C863" s="20">
        <f>'CDM - M'!C864</f>
        <v>5.2303442999999996</v>
      </c>
      <c r="D863" s="20">
        <v>1</v>
      </c>
      <c r="E863" s="20">
        <v>0.68</v>
      </c>
    </row>
    <row r="864" spans="1:5" x14ac:dyDescent="0.25">
      <c r="B864" s="1">
        <v>43739</v>
      </c>
      <c r="C864" s="20">
        <f>'CDM - M'!C865</f>
        <v>5.3042888000000001</v>
      </c>
      <c r="D864" s="20">
        <v>0.75</v>
      </c>
      <c r="E864" s="20">
        <v>0.55000000000000004</v>
      </c>
    </row>
    <row r="865" spans="1:5" x14ac:dyDescent="0.25">
      <c r="B865" s="1">
        <v>43770</v>
      </c>
      <c r="C865" s="20">
        <f>'CDM - M'!C866</f>
        <v>5.1735186999999998</v>
      </c>
      <c r="D865" s="20">
        <v>0.75</v>
      </c>
      <c r="E865" s="20">
        <v>0.62</v>
      </c>
    </row>
    <row r="866" spans="1:5" x14ac:dyDescent="0.25">
      <c r="B866" s="1">
        <v>43800</v>
      </c>
      <c r="C866" s="20">
        <f>'CDM - M'!C867</f>
        <v>5.0399834999999999</v>
      </c>
      <c r="D866" s="20">
        <v>0.75</v>
      </c>
      <c r="E866" s="20">
        <v>0.61</v>
      </c>
    </row>
    <row r="867" spans="1:5" x14ac:dyDescent="0.25">
      <c r="A867">
        <v>2020</v>
      </c>
      <c r="B867" s="1">
        <v>43831</v>
      </c>
      <c r="C867" s="20">
        <f>'CDM - M'!C868</f>
        <v>5.2486436000000003</v>
      </c>
      <c r="D867" s="20">
        <v>0.75</v>
      </c>
      <c r="E867" s="20">
        <v>0.56999999999999995</v>
      </c>
    </row>
    <row r="868" spans="1:5" x14ac:dyDescent="0.25">
      <c r="B868" s="1">
        <v>43862</v>
      </c>
      <c r="C868" s="20">
        <f>'CDM - M'!C869</f>
        <v>5.1120412000000002</v>
      </c>
      <c r="D868" s="20">
        <v>0.75</v>
      </c>
      <c r="E868" s="20">
        <v>0.51</v>
      </c>
    </row>
    <row r="869" spans="1:5" x14ac:dyDescent="0.25">
      <c r="B869" s="1">
        <v>43891</v>
      </c>
      <c r="C869" s="20">
        <f>'CDM - M'!C870</f>
        <v>5.1968924000000003</v>
      </c>
      <c r="D869" s="20">
        <v>0.25</v>
      </c>
      <c r="E869" s="20">
        <v>0.18</v>
      </c>
    </row>
    <row r="870" spans="1:5" x14ac:dyDescent="0.25">
      <c r="B870" s="1">
        <v>43922</v>
      </c>
      <c r="C870" s="20">
        <f>'CDM - M'!C871</f>
        <v>6.2974604000000003</v>
      </c>
      <c r="D870" s="20">
        <v>0.25</v>
      </c>
      <c r="E870" s="20">
        <v>-0.57999999999999996</v>
      </c>
    </row>
    <row r="871" spans="1:5" x14ac:dyDescent="0.25">
      <c r="B871" s="1">
        <v>43952</v>
      </c>
      <c r="C871" s="20">
        <f>'CDM - M'!C872</f>
        <v>6.9805590000000004</v>
      </c>
      <c r="D871" s="20">
        <v>0.25</v>
      </c>
      <c r="E871" s="20">
        <v>-1.19</v>
      </c>
    </row>
    <row r="872" spans="1:5" x14ac:dyDescent="0.25">
      <c r="B872" s="1">
        <v>43983</v>
      </c>
      <c r="C872" s="20">
        <f>'CDM - M'!C873</f>
        <v>7.4271744000000002</v>
      </c>
      <c r="D872" s="20">
        <v>0.25</v>
      </c>
      <c r="E872" s="20">
        <v>-1.6</v>
      </c>
    </row>
    <row r="873" spans="1:5" x14ac:dyDescent="0.25">
      <c r="B873" s="1">
        <v>44013</v>
      </c>
      <c r="C873" s="20">
        <f>'CDM - M'!C874</f>
        <v>7.4380199999999999</v>
      </c>
      <c r="D873" s="20">
        <v>0.25</v>
      </c>
      <c r="E873" s="20">
        <v>-1.96</v>
      </c>
    </row>
    <row r="874" spans="1:5" x14ac:dyDescent="0.25">
      <c r="B874" s="1">
        <v>44044</v>
      </c>
      <c r="C874" s="20">
        <f>'CDM - M'!C875</f>
        <v>6.7961448999999998</v>
      </c>
      <c r="D874" s="20">
        <v>0.25</v>
      </c>
      <c r="E874" s="20">
        <v>-2.16</v>
      </c>
    </row>
    <row r="875" spans="1:5" x14ac:dyDescent="0.25">
      <c r="B875" s="1">
        <v>44075</v>
      </c>
      <c r="C875" s="20">
        <f>'CDM - M'!C876</f>
        <v>6.9309577000000004</v>
      </c>
      <c r="D875" s="20">
        <v>0.25</v>
      </c>
      <c r="E875" s="20">
        <v>-2.23</v>
      </c>
    </row>
    <row r="876" spans="1:5" x14ac:dyDescent="0.25">
      <c r="B876" s="1">
        <v>44105</v>
      </c>
      <c r="C876" s="20">
        <f>'CDM - M'!C877</f>
        <v>6.9520210000000002</v>
      </c>
      <c r="D876" s="20">
        <v>0.25</v>
      </c>
      <c r="E876" s="20">
        <v>-2.65</v>
      </c>
    </row>
    <row r="877" spans="1:5" x14ac:dyDescent="0.25">
      <c r="B877" s="1">
        <v>44136</v>
      </c>
      <c r="C877" s="20">
        <f>'CDM - M'!C878</f>
        <v>6.8129246999999999</v>
      </c>
      <c r="D877" s="20">
        <v>0.1</v>
      </c>
      <c r="E877" s="20">
        <v>-3.02</v>
      </c>
    </row>
    <row r="878" spans="1:5" x14ac:dyDescent="0.25">
      <c r="B878" s="1">
        <v>44166</v>
      </c>
      <c r="C878" s="20">
        <f>'CDM - M'!C879</f>
        <v>6.5603977999999996</v>
      </c>
      <c r="D878" s="20">
        <v>0.1</v>
      </c>
      <c r="E878" s="20">
        <v>-3.15</v>
      </c>
    </row>
    <row r="879" spans="1:5" x14ac:dyDescent="0.25">
      <c r="A879">
        <v>2021</v>
      </c>
      <c r="B879" s="1">
        <v>44197</v>
      </c>
      <c r="C879" s="20">
        <f>'CDM - M'!C880</f>
        <v>6.2762418999999996</v>
      </c>
      <c r="D879" s="20">
        <v>0.1</v>
      </c>
      <c r="E879" s="20">
        <v>-3.24</v>
      </c>
    </row>
    <row r="880" spans="1:5" x14ac:dyDescent="0.25">
      <c r="B880" s="1">
        <v>44228</v>
      </c>
      <c r="C880" s="20">
        <f>'CDM - M'!C881</f>
        <v>5.8460614</v>
      </c>
      <c r="D880" s="20">
        <v>0.1</v>
      </c>
      <c r="E880" s="20">
        <v>-3.1</v>
      </c>
    </row>
    <row r="881" spans="1:5" x14ac:dyDescent="0.25">
      <c r="B881" s="1">
        <v>44256</v>
      </c>
      <c r="C881" s="20">
        <f>'CDM - M'!C882</f>
        <v>5.6715980000000004</v>
      </c>
      <c r="D881" s="20">
        <v>0.1</v>
      </c>
      <c r="E881" s="20">
        <v>-2.4500000000000002</v>
      </c>
    </row>
    <row r="882" spans="1:5" x14ac:dyDescent="0.25">
      <c r="B882" s="1">
        <v>44287</v>
      </c>
      <c r="C882" s="20">
        <f>'CDM - M'!C883</f>
        <v>5.4585444000000001</v>
      </c>
      <c r="D882" s="20">
        <v>0.1</v>
      </c>
      <c r="E882" s="20">
        <v>-2.5499999999999998</v>
      </c>
    </row>
    <row r="883" spans="1:5" x14ac:dyDescent="0.25">
      <c r="B883" s="1">
        <v>44317</v>
      </c>
      <c r="C883" s="20">
        <f>'CDM - M'!C884</f>
        <v>5.1020583000000004</v>
      </c>
      <c r="D883" s="20">
        <v>0.1</v>
      </c>
      <c r="E883" s="20">
        <v>-2.56</v>
      </c>
    </row>
    <row r="884" spans="1:5" x14ac:dyDescent="0.25">
      <c r="B884" s="1">
        <v>44348</v>
      </c>
      <c r="C884" s="20">
        <f>'CDM - M'!C885</f>
        <v>5.0273272999999996</v>
      </c>
      <c r="D884" s="20">
        <v>0.1</v>
      </c>
      <c r="E884" s="20">
        <v>-2.58</v>
      </c>
    </row>
    <row r="885" spans="1:5" x14ac:dyDescent="0.25">
      <c r="B885" s="1">
        <v>44378</v>
      </c>
      <c r="C885" s="20">
        <f>'CDM - M'!C886</f>
        <v>4.7258440000000004</v>
      </c>
      <c r="D885" s="20">
        <v>0.1</v>
      </c>
      <c r="E885" s="20">
        <v>-2.4300000000000002</v>
      </c>
    </row>
    <row r="886" spans="1:5" x14ac:dyDescent="0.25">
      <c r="B886" s="1">
        <v>44409</v>
      </c>
      <c r="C886" s="20">
        <f>'CDM - M'!C887</f>
        <v>4.5756699999999997</v>
      </c>
      <c r="D886" s="20">
        <v>0.1</v>
      </c>
      <c r="E886" s="20">
        <v>-2.48</v>
      </c>
    </row>
    <row r="887" spans="1:5" x14ac:dyDescent="0.25">
      <c r="B887" s="1">
        <v>44440</v>
      </c>
      <c r="C887" s="20">
        <f>'CDM - M'!C888</f>
        <v>4.7080973999999998</v>
      </c>
      <c r="D887" s="20">
        <v>0.1</v>
      </c>
      <c r="E887" s="20">
        <v>-2.25</v>
      </c>
    </row>
    <row r="888" spans="1:5" x14ac:dyDescent="0.25">
      <c r="B888" s="1">
        <v>44470</v>
      </c>
      <c r="C888" s="20">
        <f>'CDM - M'!C889</f>
        <v>5.2390812999999996</v>
      </c>
      <c r="D888" s="20">
        <v>0.1</v>
      </c>
      <c r="E888" s="20">
        <v>-1.4</v>
      </c>
    </row>
    <row r="889" spans="1:5" x14ac:dyDescent="0.25">
      <c r="B889" s="1">
        <v>44501</v>
      </c>
      <c r="C889" s="20">
        <f>'CDM - M'!C890</f>
        <v>4.6348338</v>
      </c>
      <c r="D889" s="20">
        <v>0.1</v>
      </c>
      <c r="E889" s="20">
        <v>-0.31</v>
      </c>
    </row>
    <row r="890" spans="1:5" x14ac:dyDescent="0.25">
      <c r="B890" s="1">
        <v>44531</v>
      </c>
      <c r="C890" s="20">
        <f>'CDM - M'!C891</f>
        <v>4.2105411999999998</v>
      </c>
      <c r="D890" s="20">
        <v>0.1</v>
      </c>
      <c r="E890" s="20">
        <v>-0.14000000000000001</v>
      </c>
    </row>
    <row r="891" spans="1:5" x14ac:dyDescent="0.25">
      <c r="A891">
        <v>2022</v>
      </c>
      <c r="B891" s="1">
        <v>44562</v>
      </c>
      <c r="C891" s="20">
        <f>'CDM - M'!C892</f>
        <v>4.1663905000000003</v>
      </c>
      <c r="D891" s="20">
        <v>0.1</v>
      </c>
      <c r="E891" s="20">
        <v>0.11</v>
      </c>
    </row>
    <row r="892" spans="1:5" x14ac:dyDescent="0.25">
      <c r="B892" s="1">
        <v>44593</v>
      </c>
      <c r="C892" s="20">
        <f>'CDM - M'!C893</f>
        <v>4.0303601000000002</v>
      </c>
      <c r="D892" s="20">
        <v>0.1</v>
      </c>
      <c r="E892" s="20">
        <v>0.31</v>
      </c>
    </row>
    <row r="893" spans="1:5" x14ac:dyDescent="0.25">
      <c r="B893" s="1">
        <v>44621</v>
      </c>
      <c r="C893" s="20">
        <f>'CDM - M'!C894</f>
        <v>3.9813789000000002</v>
      </c>
      <c r="D893" s="20">
        <v>0.1</v>
      </c>
      <c r="E893" s="20">
        <v>0.5</v>
      </c>
    </row>
    <row r="894" spans="1:5" x14ac:dyDescent="0.25">
      <c r="B894" s="1">
        <v>44652</v>
      </c>
      <c r="C894" s="20">
        <f>'CDM - M'!C895</f>
        <v>3.84571</v>
      </c>
      <c r="D894" s="20">
        <v>0.1</v>
      </c>
      <c r="E894" s="20">
        <v>0.98</v>
      </c>
    </row>
    <row r="895" spans="1:5" x14ac:dyDescent="0.25">
      <c r="B895" s="1">
        <v>44682</v>
      </c>
      <c r="C895" s="20">
        <f>'CDM - M'!C896</f>
        <v>3.9298278999999998</v>
      </c>
      <c r="D895" s="20">
        <v>0.35</v>
      </c>
      <c r="E895" s="20">
        <v>1.52</v>
      </c>
    </row>
    <row r="896" spans="1:5" x14ac:dyDescent="0.25">
      <c r="B896" s="1">
        <v>44713</v>
      </c>
      <c r="C896" s="20">
        <f>'CDM - M'!C897</f>
        <v>3.6098913000000001</v>
      </c>
      <c r="D896" s="20">
        <v>0.85</v>
      </c>
      <c r="E896" s="20">
        <v>2.0699999999999998</v>
      </c>
    </row>
    <row r="897" spans="1:5" x14ac:dyDescent="0.25">
      <c r="B897" s="1">
        <v>44743</v>
      </c>
      <c r="C897" s="20">
        <f>'CDM - M'!C898</f>
        <v>3.4507889999999999</v>
      </c>
      <c r="D897" s="20">
        <v>1.35</v>
      </c>
      <c r="E897" s="20">
        <v>2.09</v>
      </c>
    </row>
    <row r="898" spans="1:5" x14ac:dyDescent="0.25">
      <c r="B898" s="1">
        <v>44774</v>
      </c>
      <c r="C898" s="20">
        <f>'CDM - M'!C899</f>
        <v>3.5292683</v>
      </c>
      <c r="D898" s="20">
        <v>1.85</v>
      </c>
      <c r="E898" s="20">
        <v>2.42</v>
      </c>
    </row>
    <row r="899" spans="1:5" x14ac:dyDescent="0.25">
      <c r="B899" s="1">
        <v>44805</v>
      </c>
      <c r="C899" s="20">
        <f>'CDM - M'!C900</f>
        <v>3.6040413999999998</v>
      </c>
      <c r="D899" s="20">
        <v>2.35</v>
      </c>
      <c r="E899" s="20">
        <v>2.82</v>
      </c>
    </row>
    <row r="900" spans="1:5" x14ac:dyDescent="0.25">
      <c r="B900" s="1">
        <v>44835</v>
      </c>
      <c r="C900" s="20">
        <f>'CDM - M'!C901</f>
        <v>3.4382405999999999</v>
      </c>
      <c r="D900" s="20">
        <v>2.6</v>
      </c>
      <c r="E900" s="20">
        <v>2.97</v>
      </c>
    </row>
    <row r="901" spans="1:5" x14ac:dyDescent="0.25">
      <c r="B901" s="1">
        <v>44866</v>
      </c>
      <c r="C901" s="20">
        <f>'CDM - M'!C902</f>
        <v>3.5172951000000001</v>
      </c>
      <c r="D901" s="20">
        <v>2.85</v>
      </c>
      <c r="E901" s="20">
        <v>2.84</v>
      </c>
    </row>
    <row r="902" spans="1:5" x14ac:dyDescent="0.25">
      <c r="B902" s="1">
        <v>44896</v>
      </c>
      <c r="C902" s="20">
        <f>'CDM - M'!C903</f>
        <v>3.5267985999999998</v>
      </c>
      <c r="D902" s="20">
        <v>3.1</v>
      </c>
      <c r="E902" s="20">
        <v>2.88</v>
      </c>
    </row>
    <row r="903" spans="1:5" x14ac:dyDescent="0.25">
      <c r="A903">
        <v>2023</v>
      </c>
      <c r="B903" s="1">
        <v>44927</v>
      </c>
      <c r="C903" s="20">
        <f>'CDM - M'!C904</f>
        <v>3.6617861999999999</v>
      </c>
      <c r="D903" s="20">
        <v>3.1</v>
      </c>
      <c r="E903" s="20">
        <v>2.96</v>
      </c>
    </row>
    <row r="904" spans="1:5" x14ac:dyDescent="0.25">
      <c r="B904" s="1">
        <v>44958</v>
      </c>
      <c r="C904" s="20">
        <f>'CDM - M'!C905</f>
        <v>3.6092472999999998</v>
      </c>
      <c r="D904" s="20">
        <v>3.35</v>
      </c>
      <c r="E904" s="20">
        <v>3.22</v>
      </c>
    </row>
    <row r="905" spans="1:5" x14ac:dyDescent="0.25">
      <c r="B905" s="1">
        <v>44986</v>
      </c>
      <c r="C905" s="20">
        <f>'CDM - M'!C906</f>
        <v>3.5931731999999998</v>
      </c>
      <c r="D905" s="20">
        <v>3.6</v>
      </c>
      <c r="E905" s="20">
        <v>3.13</v>
      </c>
    </row>
    <row r="906" spans="1:5" x14ac:dyDescent="0.25">
      <c r="B906" s="1">
        <v>45017</v>
      </c>
      <c r="C906" s="20">
        <f>'CDM - M'!C907</f>
        <v>3.6970103999999999</v>
      </c>
      <c r="D906" s="20">
        <v>3.6</v>
      </c>
      <c r="E906" s="20">
        <v>3.02</v>
      </c>
    </row>
    <row r="907" spans="1:5" x14ac:dyDescent="0.25">
      <c r="B907" s="1">
        <v>45047</v>
      </c>
      <c r="C907" s="20">
        <f>'CDM - M'!C908</f>
        <v>3.5755864000000002</v>
      </c>
      <c r="D907" s="20">
        <v>3.85</v>
      </c>
      <c r="E907" s="20">
        <v>3.31</v>
      </c>
    </row>
    <row r="908" spans="1:5" x14ac:dyDescent="0.25">
      <c r="B908" s="1">
        <v>45078</v>
      </c>
      <c r="C908" s="20">
        <f>'CDM - M'!C909</f>
        <v>3.5225415</v>
      </c>
      <c r="D908" s="20">
        <v>4.0999999999999996</v>
      </c>
      <c r="E908" s="20">
        <v>3.88</v>
      </c>
    </row>
    <row r="909" spans="1:5" x14ac:dyDescent="0.25">
      <c r="B909" s="1">
        <v>45108</v>
      </c>
      <c r="C909" s="20">
        <f>'CDM - M'!C910</f>
        <v>3.7187522</v>
      </c>
      <c r="D909" s="20">
        <v>4.0999999999999996</v>
      </c>
      <c r="E909" s="20">
        <v>4.0199999999999996</v>
      </c>
    </row>
    <row r="910" spans="1:5" x14ac:dyDescent="0.25">
      <c r="B910" s="1">
        <v>45139</v>
      </c>
      <c r="C910" s="20">
        <f>'CDM - M'!C911</f>
        <v>3.6823526000000002</v>
      </c>
      <c r="D910" s="20">
        <v>4.0999999999999996</v>
      </c>
      <c r="E910" s="20">
        <v>3.85</v>
      </c>
    </row>
    <row r="911" spans="1:5" x14ac:dyDescent="0.25">
      <c r="B911" s="1">
        <v>45170</v>
      </c>
      <c r="C911" s="20">
        <f>'CDM - M'!C912</f>
        <v>3.5652279999999998</v>
      </c>
      <c r="D911" s="20">
        <v>4.0999999999999996</v>
      </c>
      <c r="E911" s="20">
        <v>3.83</v>
      </c>
    </row>
    <row r="912" spans="1:5" x14ac:dyDescent="0.25">
      <c r="B912" s="1">
        <v>45200</v>
      </c>
      <c r="C912" s="20">
        <f>'CDM - M'!C913</f>
        <v>3.7808988000000001</v>
      </c>
      <c r="D912" s="20">
        <v>4.0999999999999996</v>
      </c>
      <c r="E912" s="20">
        <v>3.99</v>
      </c>
    </row>
    <row r="913" spans="1:7" x14ac:dyDescent="0.25">
      <c r="B913" s="1">
        <v>45231</v>
      </c>
      <c r="C913" s="20">
        <f>'CDM - M'!C914</f>
        <v>3.9328175000000001</v>
      </c>
      <c r="D913" s="20">
        <v>4.3499999999999996</v>
      </c>
      <c r="E913" s="20">
        <v>4.05</v>
      </c>
    </row>
    <row r="914" spans="1:7" x14ac:dyDescent="0.25">
      <c r="B914" s="1">
        <v>45261</v>
      </c>
      <c r="C914" s="20">
        <f>'CDM - M'!C915</f>
        <v>3.9871935000000001</v>
      </c>
      <c r="D914" s="20">
        <v>4.3499999999999996</v>
      </c>
      <c r="E914" s="20">
        <v>3.84</v>
      </c>
    </row>
    <row r="915" spans="1:7" x14ac:dyDescent="0.25">
      <c r="A915">
        <v>2024</v>
      </c>
      <c r="B915" s="1">
        <v>45292</v>
      </c>
      <c r="C915" s="20">
        <f>'CDM - M'!C916</f>
        <v>4.0928902999999996</v>
      </c>
      <c r="D915" s="20">
        <v>4.3499999999999996</v>
      </c>
      <c r="E915" s="2">
        <v>3.83</v>
      </c>
      <c r="G915" s="60"/>
    </row>
    <row r="916" spans="1:7" x14ac:dyDescent="0.25">
      <c r="B916" s="1">
        <v>45323</v>
      </c>
      <c r="C916" s="20">
        <f>'CDM - M'!C917</f>
        <v>3.7394563999999999</v>
      </c>
      <c r="D916" s="20">
        <v>4.3499999999999996</v>
      </c>
      <c r="E916" s="2">
        <v>3.78</v>
      </c>
      <c r="G916" s="60"/>
    </row>
    <row r="917" spans="1:7" x14ac:dyDescent="0.25">
      <c r="B917" s="1">
        <v>45352</v>
      </c>
      <c r="C917" s="20">
        <f>'CDM - M'!C918</f>
        <v>3.8960713999999999</v>
      </c>
      <c r="D917" s="20">
        <v>4.3499999999999996</v>
      </c>
      <c r="E917" s="2">
        <v>3.73</v>
      </c>
      <c r="G917" s="60"/>
    </row>
    <row r="918" spans="1:7" x14ac:dyDescent="0.25">
      <c r="B918" s="1">
        <v>45383</v>
      </c>
      <c r="C918" s="20">
        <f>'CDM - M'!C919</f>
        <v>4.0731336000000002</v>
      </c>
      <c r="D918" s="20">
        <v>4.3499999999999996</v>
      </c>
      <c r="E918" s="2">
        <v>3.86</v>
      </c>
      <c r="G918" s="60"/>
    </row>
    <row r="919" spans="1:7" x14ac:dyDescent="0.25">
      <c r="B919" s="1">
        <v>45413</v>
      </c>
      <c r="C919" s="20">
        <f>'CDM - M'!C920</f>
        <v>3.9874624999999999</v>
      </c>
      <c r="D919" s="20">
        <v>4.3499999999999996</v>
      </c>
      <c r="E919" s="2">
        <v>3.97</v>
      </c>
      <c r="G919" s="60"/>
    </row>
    <row r="920" spans="1:7" x14ac:dyDescent="0.25">
      <c r="B920" s="1">
        <v>45444</v>
      </c>
      <c r="C920" s="20">
        <f>'CDM - M'!C921</f>
        <v>4.0371617000000004</v>
      </c>
      <c r="D920" s="20">
        <v>4.3499999999999996</v>
      </c>
      <c r="E920" s="2">
        <v>3.96</v>
      </c>
      <c r="G920" s="60"/>
    </row>
    <row r="921" spans="1:7" x14ac:dyDescent="0.25">
      <c r="B921" s="1">
        <v>45474</v>
      </c>
      <c r="C921" s="20">
        <f>'CDM - M'!C922</f>
        <v>4.2023301999999996</v>
      </c>
      <c r="D921" s="20">
        <v>4.3499999999999996</v>
      </c>
      <c r="E921" s="2">
        <v>4.0599999999999996</v>
      </c>
      <c r="G921" s="60"/>
    </row>
    <row r="922" spans="1:7" x14ac:dyDescent="0.25">
      <c r="B922" s="1">
        <v>45505</v>
      </c>
      <c r="C922" s="20">
        <f>'CDM - M'!C923</f>
        <v>4.1298576000000002</v>
      </c>
      <c r="D922" s="20">
        <v>4.3499999999999996</v>
      </c>
      <c r="E922" s="2">
        <v>3.71</v>
      </c>
      <c r="G922" s="60"/>
    </row>
    <row r="923" spans="1:7" x14ac:dyDescent="0.25">
      <c r="B923" s="1">
        <v>45536</v>
      </c>
      <c r="C923" s="20">
        <f>'CDM - M'!C924</f>
        <v>4.0236501000000002</v>
      </c>
      <c r="D923" s="20">
        <v>4.3499999999999996</v>
      </c>
      <c r="E923" s="2">
        <v>3.67</v>
      </c>
      <c r="G923" s="60"/>
    </row>
    <row r="924" spans="1:7" x14ac:dyDescent="0.25">
      <c r="B924" s="1">
        <v>45566</v>
      </c>
      <c r="C924" s="20">
        <f>'CDM - M'!C925</f>
        <v>4.0938632999999998</v>
      </c>
      <c r="D924" s="20">
        <v>4.3499999999999996</v>
      </c>
      <c r="E924" s="2">
        <v>3.79</v>
      </c>
      <c r="G924" s="60"/>
    </row>
    <row r="925" spans="1:7" x14ac:dyDescent="0.25">
      <c r="B925" s="1">
        <v>45597</v>
      </c>
      <c r="C925" s="20">
        <f>'CDM - M'!C926</f>
        <v>3.9370137000000001</v>
      </c>
      <c r="D925" s="20">
        <v>4.3499999999999996</v>
      </c>
      <c r="E925" s="2">
        <v>3.96</v>
      </c>
      <c r="G925" s="60"/>
    </row>
    <row r="926" spans="1:7" x14ac:dyDescent="0.25">
      <c r="B926" s="1">
        <v>45627</v>
      </c>
      <c r="C926" s="20">
        <f>'CDM - M'!C927</f>
        <v>3.9985322999999999</v>
      </c>
      <c r="D926" s="20">
        <v>4.3499999999999996</v>
      </c>
      <c r="E926" s="2">
        <v>3.82</v>
      </c>
      <c r="G926" s="60"/>
    </row>
    <row r="927" spans="1:7" x14ac:dyDescent="0.25">
      <c r="A927">
        <v>2025</v>
      </c>
      <c r="B927" s="1">
        <v>45658</v>
      </c>
      <c r="C927" s="20">
        <f>'CDM - M'!C928</f>
        <v>4.1276514999999998</v>
      </c>
      <c r="D927" s="20">
        <v>4.3499999999999996</v>
      </c>
      <c r="E927" s="2">
        <v>3.79</v>
      </c>
      <c r="G927" s="60"/>
    </row>
    <row r="928" spans="1:7" x14ac:dyDescent="0.25">
      <c r="B928" s="1">
        <v>45689</v>
      </c>
      <c r="C928" s="20">
        <f>'CDM - M'!C929</f>
        <v>4.0713359999999996</v>
      </c>
      <c r="D928" s="20">
        <v>4.0999999999999996</v>
      </c>
      <c r="E928" s="2">
        <v>3.66</v>
      </c>
      <c r="G928" s="60"/>
    </row>
    <row r="929" spans="1:7" x14ac:dyDescent="0.25">
      <c r="B929" s="1">
        <v>45717</v>
      </c>
      <c r="C929" s="20">
        <f>'CDM - M'!C930</f>
        <v>4.0777090999999999</v>
      </c>
      <c r="D929" s="20">
        <v>4.0999999999999996</v>
      </c>
      <c r="E929" s="2">
        <v>3.5573411084395397</v>
      </c>
      <c r="G929" s="60"/>
    </row>
    <row r="930" spans="1:7" x14ac:dyDescent="0.25">
      <c r="B930" s="1">
        <v>45748</v>
      </c>
      <c r="C930" s="20">
        <f>'CDM - M'!C931</f>
        <v>4.0468979999999997</v>
      </c>
      <c r="D930" s="20">
        <v>4.0999999999999996</v>
      </c>
      <c r="E930" s="2">
        <v>3.1938149796054698</v>
      </c>
      <c r="G930" s="60"/>
    </row>
    <row r="931" spans="1:7" x14ac:dyDescent="0.25">
      <c r="B931" s="1">
        <v>45778</v>
      </c>
      <c r="C931" s="20">
        <f>'CDM - M'!C932</f>
        <v>4.0819008999999999</v>
      </c>
      <c r="D931" s="20">
        <v>3.85</v>
      </c>
      <c r="E931" s="2">
        <v>3.1669195658286373</v>
      </c>
      <c r="G931" s="60"/>
    </row>
    <row r="932" spans="1:7" x14ac:dyDescent="0.25">
      <c r="B932" s="1">
        <v>45809</v>
      </c>
      <c r="C932" s="20">
        <f>'CDM - M'!C933</f>
        <v>4.3202023000000001</v>
      </c>
      <c r="D932" s="20">
        <v>3.85</v>
      </c>
      <c r="E932" s="2">
        <v>3.0226590782574783</v>
      </c>
      <c r="G932" s="60"/>
    </row>
    <row r="933" spans="1:7" x14ac:dyDescent="0.25">
      <c r="B933" s="1">
        <v>45839</v>
      </c>
      <c r="C933" s="20">
        <f>'CDM - M'!C934</f>
        <v>4.2500910000000003</v>
      </c>
      <c r="D933" s="20">
        <v>3.85</v>
      </c>
      <c r="E933" s="2">
        <v>3.028737177791752</v>
      </c>
      <c r="G933" s="60"/>
    </row>
    <row r="934" spans="1:7" x14ac:dyDescent="0.25">
      <c r="B934" s="1">
        <v>45870</v>
      </c>
      <c r="C934" s="20">
        <f>'CDM - M'!C935</f>
        <v>4.2501470000000001</v>
      </c>
      <c r="D934" s="20">
        <v>3.6</v>
      </c>
      <c r="E934" s="2">
        <v>2.9788406313238909</v>
      </c>
      <c r="G934" s="60"/>
    </row>
    <row r="935" spans="1:7" x14ac:dyDescent="0.25">
      <c r="B935" s="1">
        <v>45901</v>
      </c>
      <c r="C935" s="20">
        <f>'CDM - M'!C936</f>
        <v>4.4520733000000003</v>
      </c>
      <c r="D935" s="20">
        <v>3.6</v>
      </c>
      <c r="E935" s="2">
        <v>3.0080644210913769</v>
      </c>
      <c r="G935" s="60"/>
    </row>
    <row r="936" spans="1:7" x14ac:dyDescent="0.25">
      <c r="B936" s="1">
        <v>45931</v>
      </c>
      <c r="C936" s="20">
        <f>'CDM - M'!C937</f>
        <v>4.3343902999999999</v>
      </c>
      <c r="D936" s="20">
        <v>3.6</v>
      </c>
      <c r="E936" s="2">
        <v>3.0685170577057397</v>
      </c>
      <c r="G936" s="60"/>
    </row>
    <row r="937" spans="1:7" x14ac:dyDescent="0.25">
      <c r="B937" s="1">
        <v>45962</v>
      </c>
      <c r="C937" s="20">
        <f>'CDM - M'!C938</f>
        <v>4.3227298999999997</v>
      </c>
      <c r="D937" s="20">
        <v>3.6</v>
      </c>
      <c r="E937" s="2">
        <v>3.274878152714757</v>
      </c>
      <c r="G937" s="60"/>
    </row>
    <row r="938" spans="1:7" x14ac:dyDescent="0.25">
      <c r="B938" s="1">
        <v>45992</v>
      </c>
      <c r="C938" s="20">
        <f>'CDM - M'!C939</f>
        <v>4.1179458000000002</v>
      </c>
      <c r="D938" s="20">
        <v>3.6</v>
      </c>
      <c r="E938" s="2">
        <v>3.5584808374165591</v>
      </c>
      <c r="G938" s="60"/>
    </row>
    <row r="939" spans="1:7" x14ac:dyDescent="0.25">
      <c r="A939">
        <v>2026</v>
      </c>
      <c r="B939" s="1">
        <v>46023</v>
      </c>
      <c r="C939" s="20">
        <f>'CDM - M'!C940</f>
        <v>4.0825550000000002</v>
      </c>
      <c r="D939" s="20">
        <v>3.6</v>
      </c>
      <c r="E939" s="2">
        <v>3.6323198452401058</v>
      </c>
      <c r="G939" s="60"/>
    </row>
    <row r="940" spans="1:7" x14ac:dyDescent="0.25">
      <c r="B940" s="1">
        <v>46054</v>
      </c>
      <c r="C940" s="20">
        <f>'CDM - M'!C941</f>
        <v>4.3017099999999999</v>
      </c>
      <c r="D940" s="20">
        <v>3.85</v>
      </c>
      <c r="E940" s="2">
        <v>3.7858383898793639</v>
      </c>
      <c r="G940" s="60"/>
    </row>
    <row r="941" spans="1:7" x14ac:dyDescent="0.25">
      <c r="B941" s="1">
        <v>46082</v>
      </c>
      <c r="C941" s="20">
        <f>'CDM - M'!C942</f>
        <v>4.2784111999999999</v>
      </c>
      <c r="D941" s="20">
        <v>4.0999999999999996</v>
      </c>
      <c r="E941" s="2">
        <v>4.0804957102486474</v>
      </c>
    </row>
    <row r="942" spans="1:7" x14ac:dyDescent="0.25">
      <c r="B942" s="1">
        <v>46113</v>
      </c>
      <c r="C942" s="20">
        <f>'CDM - M'!C943</f>
        <v>4.4813396000000001</v>
      </c>
      <c r="D942" s="20">
        <v>4.0999999999999996</v>
      </c>
      <c r="E942" s="2">
        <v>4.2756133289609446</v>
      </c>
    </row>
    <row r="943" spans="1:7" x14ac:dyDescent="0.25">
      <c r="B943" s="1">
        <v>46143</v>
      </c>
      <c r="C943" s="20">
        <f>'CDM - M'!C944</f>
        <v>4.3559488999999996</v>
      </c>
      <c r="D943" s="20">
        <v>4.3499999999999996</v>
      </c>
      <c r="E943" s="2">
        <v>4.3349509891499496</v>
      </c>
    </row>
    <row r="944" spans="1:7" x14ac:dyDescent="0.25">
      <c r="B944" s="1"/>
      <c r="C944" s="20"/>
      <c r="D944" s="20"/>
      <c r="E944" s="2">
        <v>4.242614357858649</v>
      </c>
    </row>
    <row r="945" spans="2:5" x14ac:dyDescent="0.25">
      <c r="B945" s="1"/>
      <c r="C945" s="20"/>
      <c r="D945" s="20"/>
      <c r="E945" s="2"/>
    </row>
    <row r="946" spans="2:5" x14ac:dyDescent="0.25">
      <c r="B946" s="1"/>
      <c r="E946" s="2"/>
    </row>
    <row r="947" spans="2:5" x14ac:dyDescent="0.25">
      <c r="B947" s="1"/>
      <c r="E947" s="2"/>
    </row>
    <row r="948" spans="2:5" x14ac:dyDescent="0.25">
      <c r="B948" s="1"/>
      <c r="E948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0E3B-2AE8-4A2C-B241-54B7D3B2B590}">
  <dimension ref="A1:G302"/>
  <sheetViews>
    <sheetView workbookViewId="0">
      <pane xSplit="2" ySplit="2" topLeftCell="C111" activePane="bottomRight" state="frozen"/>
      <selection pane="topRight" activeCell="C1" sqref="C1"/>
      <selection pane="bottomLeft" activeCell="A3" sqref="A3"/>
      <selection pane="bottomRight" activeCell="I109" sqref="I109"/>
    </sheetView>
  </sheetViews>
  <sheetFormatPr defaultRowHeight="15" x14ac:dyDescent="0.25"/>
  <cols>
    <col min="3" max="3" width="19.28515625" customWidth="1"/>
  </cols>
  <sheetData>
    <row r="1" spans="1:7" ht="30" x14ac:dyDescent="0.25">
      <c r="A1" s="4"/>
      <c r="B1" s="25"/>
      <c r="C1" s="4" t="s">
        <v>97</v>
      </c>
      <c r="D1" s="4"/>
      <c r="E1" s="4"/>
      <c r="F1" s="4"/>
      <c r="G1" s="4"/>
    </row>
    <row r="2" spans="1:7" ht="30" x14ac:dyDescent="0.25">
      <c r="A2" s="4"/>
      <c r="B2" s="26" t="s">
        <v>0</v>
      </c>
      <c r="C2" s="4" t="s">
        <v>98</v>
      </c>
      <c r="D2" s="4" t="s">
        <v>95</v>
      </c>
      <c r="E2" s="4"/>
      <c r="F2" s="4" t="s">
        <v>96</v>
      </c>
      <c r="G2" s="4" t="s">
        <v>99</v>
      </c>
    </row>
    <row r="3" spans="1:7" x14ac:dyDescent="0.25">
      <c r="A3">
        <v>1975</v>
      </c>
      <c r="B3" s="1">
        <v>27454</v>
      </c>
    </row>
    <row r="4" spans="1:7" x14ac:dyDescent="0.25">
      <c r="B4" s="1">
        <v>27546</v>
      </c>
    </row>
    <row r="5" spans="1:7" x14ac:dyDescent="0.25">
      <c r="B5" s="1">
        <v>27638</v>
      </c>
    </row>
    <row r="6" spans="1:7" x14ac:dyDescent="0.25">
      <c r="B6" s="1">
        <v>27729</v>
      </c>
    </row>
    <row r="7" spans="1:7" x14ac:dyDescent="0.25">
      <c r="A7">
        <v>1976</v>
      </c>
      <c r="B7" s="1">
        <v>27820</v>
      </c>
    </row>
    <row r="8" spans="1:7" x14ac:dyDescent="0.25">
      <c r="B8" s="1">
        <v>27912</v>
      </c>
    </row>
    <row r="9" spans="1:7" x14ac:dyDescent="0.25">
      <c r="B9" s="1">
        <v>28004</v>
      </c>
    </row>
    <row r="10" spans="1:7" x14ac:dyDescent="0.25">
      <c r="B10" s="1">
        <v>28095</v>
      </c>
    </row>
    <row r="11" spans="1:7" x14ac:dyDescent="0.25">
      <c r="A11">
        <v>1977</v>
      </c>
      <c r="B11" s="1">
        <v>28185</v>
      </c>
    </row>
    <row r="12" spans="1:7" x14ac:dyDescent="0.25">
      <c r="B12" s="1">
        <v>28277</v>
      </c>
    </row>
    <row r="13" spans="1:7" x14ac:dyDescent="0.25">
      <c r="B13" s="1">
        <v>28369</v>
      </c>
    </row>
    <row r="14" spans="1:7" x14ac:dyDescent="0.25">
      <c r="B14" s="1">
        <v>28460</v>
      </c>
    </row>
    <row r="15" spans="1:7" x14ac:dyDescent="0.25">
      <c r="A15">
        <v>1978</v>
      </c>
      <c r="B15" s="1">
        <v>28550</v>
      </c>
    </row>
    <row r="16" spans="1:7" x14ac:dyDescent="0.25">
      <c r="B16" s="1">
        <v>28642</v>
      </c>
    </row>
    <row r="17" spans="1:2" x14ac:dyDescent="0.25">
      <c r="B17" s="1">
        <v>28734</v>
      </c>
    </row>
    <row r="18" spans="1:2" x14ac:dyDescent="0.25">
      <c r="B18" s="1">
        <v>28825</v>
      </c>
    </row>
    <row r="19" spans="1:2" x14ac:dyDescent="0.25">
      <c r="A19">
        <v>1979</v>
      </c>
      <c r="B19" s="1">
        <v>28915</v>
      </c>
    </row>
    <row r="20" spans="1:2" x14ac:dyDescent="0.25">
      <c r="B20" s="1">
        <v>29007</v>
      </c>
    </row>
    <row r="21" spans="1:2" x14ac:dyDescent="0.25">
      <c r="B21" s="1">
        <v>29099</v>
      </c>
    </row>
    <row r="22" spans="1:2" x14ac:dyDescent="0.25">
      <c r="B22" s="1">
        <v>29190</v>
      </c>
    </row>
    <row r="23" spans="1:2" x14ac:dyDescent="0.25">
      <c r="A23">
        <v>1980</v>
      </c>
      <c r="B23" s="1">
        <v>29281</v>
      </c>
    </row>
    <row r="24" spans="1:2" x14ac:dyDescent="0.25">
      <c r="B24" s="1">
        <v>29373</v>
      </c>
    </row>
    <row r="25" spans="1:2" x14ac:dyDescent="0.25">
      <c r="B25" s="1">
        <v>29465</v>
      </c>
    </row>
    <row r="26" spans="1:2" x14ac:dyDescent="0.25">
      <c r="B26" s="1">
        <v>29556</v>
      </c>
    </row>
    <row r="27" spans="1:2" x14ac:dyDescent="0.25">
      <c r="A27">
        <v>1981</v>
      </c>
      <c r="B27" s="1">
        <v>29646</v>
      </c>
    </row>
    <row r="28" spans="1:2" x14ac:dyDescent="0.25">
      <c r="B28" s="1">
        <v>29738</v>
      </c>
    </row>
    <row r="29" spans="1:2" x14ac:dyDescent="0.25">
      <c r="B29" s="1">
        <v>29830</v>
      </c>
    </row>
    <row r="30" spans="1:2" x14ac:dyDescent="0.25">
      <c r="B30" s="1">
        <v>29921</v>
      </c>
    </row>
    <row r="31" spans="1:2" x14ac:dyDescent="0.25">
      <c r="A31">
        <v>1982</v>
      </c>
      <c r="B31" s="1">
        <v>30011</v>
      </c>
    </row>
    <row r="32" spans="1:2" x14ac:dyDescent="0.25">
      <c r="B32" s="1">
        <v>30103</v>
      </c>
    </row>
    <row r="33" spans="1:2" x14ac:dyDescent="0.25">
      <c r="B33" s="1">
        <v>30195</v>
      </c>
    </row>
    <row r="34" spans="1:2" x14ac:dyDescent="0.25">
      <c r="B34" s="1">
        <v>30286</v>
      </c>
    </row>
    <row r="35" spans="1:2" x14ac:dyDescent="0.25">
      <c r="A35">
        <v>1983</v>
      </c>
      <c r="B35" s="1">
        <v>30376</v>
      </c>
    </row>
    <row r="36" spans="1:2" x14ac:dyDescent="0.25">
      <c r="B36" s="1">
        <v>30468</v>
      </c>
    </row>
    <row r="37" spans="1:2" x14ac:dyDescent="0.25">
      <c r="B37" s="1">
        <v>30560</v>
      </c>
    </row>
    <row r="38" spans="1:2" x14ac:dyDescent="0.25">
      <c r="B38" s="1">
        <v>30651</v>
      </c>
    </row>
    <row r="39" spans="1:2" x14ac:dyDescent="0.25">
      <c r="A39">
        <v>1984</v>
      </c>
      <c r="B39" s="1">
        <v>30742</v>
      </c>
    </row>
    <row r="40" spans="1:2" x14ac:dyDescent="0.25">
      <c r="B40" s="1">
        <v>30834</v>
      </c>
    </row>
    <row r="41" spans="1:2" x14ac:dyDescent="0.25">
      <c r="B41" s="1">
        <v>30926</v>
      </c>
    </row>
    <row r="42" spans="1:2" x14ac:dyDescent="0.25">
      <c r="B42" s="1">
        <v>31017</v>
      </c>
    </row>
    <row r="43" spans="1:2" x14ac:dyDescent="0.25">
      <c r="A43">
        <v>1985</v>
      </c>
      <c r="B43" s="1">
        <v>31107</v>
      </c>
    </row>
    <row r="44" spans="1:2" x14ac:dyDescent="0.25">
      <c r="B44" s="1">
        <v>31199</v>
      </c>
    </row>
    <row r="45" spans="1:2" x14ac:dyDescent="0.25">
      <c r="B45" s="1">
        <v>31291</v>
      </c>
    </row>
    <row r="46" spans="1:2" x14ac:dyDescent="0.25">
      <c r="B46" s="1">
        <v>31382</v>
      </c>
    </row>
    <row r="47" spans="1:2" x14ac:dyDescent="0.25">
      <c r="A47">
        <v>1986</v>
      </c>
      <c r="B47" s="1">
        <v>31472</v>
      </c>
    </row>
    <row r="48" spans="1:2" x14ac:dyDescent="0.25">
      <c r="B48" s="1">
        <v>31564</v>
      </c>
    </row>
    <row r="49" spans="1:7" x14ac:dyDescent="0.25">
      <c r="B49" s="1">
        <v>31656</v>
      </c>
    </row>
    <row r="50" spans="1:7" x14ac:dyDescent="0.25">
      <c r="B50" s="1">
        <v>31747</v>
      </c>
    </row>
    <row r="51" spans="1:7" x14ac:dyDescent="0.25">
      <c r="A51">
        <v>1987</v>
      </c>
      <c r="B51" s="1">
        <v>31837</v>
      </c>
    </row>
    <row r="52" spans="1:7" x14ac:dyDescent="0.25">
      <c r="B52" s="1">
        <v>31929</v>
      </c>
    </row>
    <row r="53" spans="1:7" x14ac:dyDescent="0.25">
      <c r="B53" s="1">
        <v>32021</v>
      </c>
    </row>
    <row r="54" spans="1:7" x14ac:dyDescent="0.25">
      <c r="B54" s="1">
        <v>32112</v>
      </c>
    </row>
    <row r="55" spans="1:7" x14ac:dyDescent="0.25">
      <c r="A55">
        <v>1988</v>
      </c>
      <c r="B55" s="1">
        <v>32203</v>
      </c>
    </row>
    <row r="56" spans="1:7" x14ac:dyDescent="0.25">
      <c r="B56" s="1">
        <v>32295</v>
      </c>
    </row>
    <row r="57" spans="1:7" x14ac:dyDescent="0.25">
      <c r="B57" s="1">
        <v>32387</v>
      </c>
    </row>
    <row r="58" spans="1:7" x14ac:dyDescent="0.25">
      <c r="B58" s="1">
        <v>32478</v>
      </c>
    </row>
    <row r="59" spans="1:7" x14ac:dyDescent="0.25">
      <c r="A59">
        <v>1989</v>
      </c>
      <c r="B59" s="1">
        <v>32568</v>
      </c>
    </row>
    <row r="60" spans="1:7" x14ac:dyDescent="0.25">
      <c r="B60" s="1">
        <v>32660</v>
      </c>
    </row>
    <row r="61" spans="1:7" x14ac:dyDescent="0.25">
      <c r="B61" s="1">
        <v>32752</v>
      </c>
      <c r="C61" s="21">
        <v>57.2</v>
      </c>
      <c r="F61" s="21">
        <f t="shared" ref="F61:F103" si="0">C61*$D$105</f>
        <v>59.106666666666676</v>
      </c>
      <c r="G61" s="21">
        <v>59.2574130838778</v>
      </c>
    </row>
    <row r="62" spans="1:7" x14ac:dyDescent="0.25">
      <c r="B62" s="1">
        <v>32843</v>
      </c>
      <c r="C62" s="21">
        <v>58.4</v>
      </c>
      <c r="F62" s="21">
        <f t="shared" si="0"/>
        <v>60.346666666666671</v>
      </c>
      <c r="G62" s="21">
        <v>60.257859928607203</v>
      </c>
    </row>
    <row r="63" spans="1:7" x14ac:dyDescent="0.25">
      <c r="A63">
        <v>1990</v>
      </c>
      <c r="B63" s="1">
        <v>32933</v>
      </c>
      <c r="C63" s="21">
        <v>59.4</v>
      </c>
      <c r="F63" s="21">
        <f t="shared" si="0"/>
        <v>61.38</v>
      </c>
      <c r="G63" s="21">
        <v>61.316157860535803</v>
      </c>
    </row>
    <row r="64" spans="1:7" x14ac:dyDescent="0.25">
      <c r="B64" s="1">
        <v>33025</v>
      </c>
      <c r="C64" s="21">
        <v>60.3</v>
      </c>
      <c r="F64" s="21">
        <f t="shared" si="0"/>
        <v>62.31</v>
      </c>
      <c r="G64" s="21">
        <v>62.316642731895001</v>
      </c>
    </row>
    <row r="65" spans="1:7" x14ac:dyDescent="0.25">
      <c r="B65" s="1">
        <v>33117</v>
      </c>
      <c r="C65" s="21">
        <v>60.9</v>
      </c>
      <c r="F65" s="21">
        <f t="shared" si="0"/>
        <v>62.930000000000007</v>
      </c>
      <c r="G65" s="21">
        <v>63.068498643619598</v>
      </c>
    </row>
    <row r="66" spans="1:7" x14ac:dyDescent="0.25">
      <c r="B66" s="1">
        <v>33208</v>
      </c>
      <c r="C66" s="21">
        <v>61.9</v>
      </c>
      <c r="F66" s="21">
        <f t="shared" si="0"/>
        <v>63.963333333333338</v>
      </c>
      <c r="G66" s="21">
        <v>63.889884937245903</v>
      </c>
    </row>
    <row r="67" spans="1:7" x14ac:dyDescent="0.25">
      <c r="A67">
        <v>1991</v>
      </c>
      <c r="B67" s="1">
        <v>33298</v>
      </c>
      <c r="C67" s="21">
        <v>62.2</v>
      </c>
      <c r="F67" s="21">
        <f t="shared" si="0"/>
        <v>64.273333333333341</v>
      </c>
      <c r="G67" s="21">
        <v>64.208888570438901</v>
      </c>
    </row>
    <row r="68" spans="1:7" x14ac:dyDescent="0.25">
      <c r="B68" s="1">
        <v>33390</v>
      </c>
      <c r="C68" s="21">
        <v>62.6</v>
      </c>
      <c r="F68" s="21">
        <f t="shared" si="0"/>
        <v>64.686666666666682</v>
      </c>
      <c r="G68" s="21">
        <v>64.686064399426797</v>
      </c>
    </row>
    <row r="69" spans="1:7" x14ac:dyDescent="0.25">
      <c r="B69" s="1">
        <v>33482</v>
      </c>
      <c r="C69" s="21">
        <v>62.7</v>
      </c>
      <c r="F69" s="21">
        <f t="shared" si="0"/>
        <v>64.790000000000006</v>
      </c>
      <c r="G69" s="21">
        <v>64.905414726980894</v>
      </c>
    </row>
    <row r="70" spans="1:7" x14ac:dyDescent="0.25">
      <c r="B70" s="1">
        <v>33573</v>
      </c>
      <c r="C70" s="21">
        <v>63.4</v>
      </c>
      <c r="F70" s="21">
        <f t="shared" si="0"/>
        <v>65.513333333333335</v>
      </c>
      <c r="G70" s="21">
        <v>65.474314189251601</v>
      </c>
    </row>
    <row r="71" spans="1:7" x14ac:dyDescent="0.25">
      <c r="A71">
        <v>1992</v>
      </c>
      <c r="B71" s="1">
        <v>33664</v>
      </c>
      <c r="C71" s="21">
        <v>63.4</v>
      </c>
      <c r="F71" s="21">
        <f t="shared" si="0"/>
        <v>65.513333333333335</v>
      </c>
      <c r="G71" s="21">
        <v>65.451193999618795</v>
      </c>
    </row>
    <row r="72" spans="1:7" x14ac:dyDescent="0.25">
      <c r="B72" s="1">
        <v>33756</v>
      </c>
      <c r="C72" s="21">
        <v>63.1</v>
      </c>
      <c r="F72" s="21">
        <f t="shared" si="0"/>
        <v>65.203333333333347</v>
      </c>
      <c r="G72" s="21">
        <v>65.189544109032894</v>
      </c>
    </row>
    <row r="73" spans="1:7" x14ac:dyDescent="0.25">
      <c r="B73" s="1">
        <v>33848</v>
      </c>
      <c r="C73" s="21">
        <v>63.1</v>
      </c>
      <c r="F73" s="21">
        <f t="shared" si="0"/>
        <v>65.203333333333347</v>
      </c>
      <c r="G73" s="21">
        <v>65.290474460903695</v>
      </c>
    </row>
    <row r="74" spans="1:7" x14ac:dyDescent="0.25">
      <c r="B74" s="1">
        <v>33939</v>
      </c>
      <c r="C74" s="21">
        <v>63.3</v>
      </c>
      <c r="F74" s="21">
        <f t="shared" si="0"/>
        <v>65.41</v>
      </c>
      <c r="G74" s="21">
        <v>65.408519944128301</v>
      </c>
    </row>
    <row r="75" spans="1:7" x14ac:dyDescent="0.25">
      <c r="A75">
        <v>1993</v>
      </c>
      <c r="B75" s="1">
        <v>34029</v>
      </c>
      <c r="C75" s="21">
        <v>63.9</v>
      </c>
      <c r="F75" s="21">
        <f t="shared" si="0"/>
        <v>66.03</v>
      </c>
      <c r="G75" s="21">
        <v>65.973086555464107</v>
      </c>
    </row>
    <row r="76" spans="1:7" x14ac:dyDescent="0.25">
      <c r="B76" s="1">
        <v>34121</v>
      </c>
      <c r="C76" s="21">
        <v>64.3</v>
      </c>
      <c r="F76" s="21">
        <f t="shared" si="0"/>
        <v>66.443333333333342</v>
      </c>
      <c r="G76" s="21">
        <v>66.417179482941705</v>
      </c>
    </row>
    <row r="77" spans="1:7" x14ac:dyDescent="0.25">
      <c r="B77" s="1">
        <v>34213</v>
      </c>
      <c r="C77" s="21">
        <v>64.599999999999994</v>
      </c>
      <c r="F77" s="21">
        <f t="shared" si="0"/>
        <v>66.75333333333333</v>
      </c>
      <c r="G77" s="21">
        <v>66.809735981410796</v>
      </c>
    </row>
    <row r="78" spans="1:7" x14ac:dyDescent="0.25">
      <c r="B78" s="1">
        <v>34304</v>
      </c>
      <c r="C78" s="21">
        <v>64.599999999999994</v>
      </c>
      <c r="F78" s="21">
        <f t="shared" si="0"/>
        <v>66.75333333333333</v>
      </c>
      <c r="G78" s="21">
        <v>66.789617719847897</v>
      </c>
    </row>
    <row r="79" spans="1:7" x14ac:dyDescent="0.25">
      <c r="A79">
        <v>1994</v>
      </c>
      <c r="B79" s="1">
        <v>34394</v>
      </c>
      <c r="C79" s="21">
        <v>65</v>
      </c>
      <c r="F79" s="21">
        <f t="shared" si="0"/>
        <v>67.166666666666671</v>
      </c>
      <c r="G79" s="21">
        <v>67.116464515562598</v>
      </c>
    </row>
    <row r="80" spans="1:7" x14ac:dyDescent="0.25">
      <c r="B80" s="1">
        <v>34486</v>
      </c>
      <c r="C80" s="21">
        <v>65.5</v>
      </c>
      <c r="F80" s="21">
        <f t="shared" si="0"/>
        <v>67.683333333333337</v>
      </c>
      <c r="G80" s="21">
        <v>67.641284082943599</v>
      </c>
    </row>
    <row r="81" spans="1:7" x14ac:dyDescent="0.25">
      <c r="B81" s="1">
        <v>34578</v>
      </c>
      <c r="C81" s="21">
        <v>65.900000000000006</v>
      </c>
      <c r="F81" s="21">
        <f t="shared" si="0"/>
        <v>68.096666666666678</v>
      </c>
      <c r="G81" s="21">
        <v>68.133094617850304</v>
      </c>
    </row>
    <row r="82" spans="1:7" x14ac:dyDescent="0.25">
      <c r="B82" s="1">
        <v>34669</v>
      </c>
      <c r="C82" s="21">
        <v>66.599999999999994</v>
      </c>
      <c r="F82" s="21">
        <f t="shared" si="0"/>
        <v>68.820000000000007</v>
      </c>
      <c r="G82" s="21">
        <v>68.879283358073906</v>
      </c>
    </row>
    <row r="83" spans="1:7" x14ac:dyDescent="0.25">
      <c r="A83">
        <v>1995</v>
      </c>
      <c r="B83" s="1">
        <v>34759</v>
      </c>
      <c r="C83" s="21">
        <v>67.7</v>
      </c>
      <c r="F83" s="21">
        <f t="shared" si="0"/>
        <v>69.956666666666678</v>
      </c>
      <c r="G83" s="21">
        <v>69.917415055127904</v>
      </c>
    </row>
    <row r="84" spans="1:7" x14ac:dyDescent="0.25">
      <c r="B84" s="1">
        <v>34851</v>
      </c>
      <c r="C84" s="21">
        <v>68.7</v>
      </c>
      <c r="F84" s="21">
        <f t="shared" si="0"/>
        <v>70.990000000000009</v>
      </c>
      <c r="G84" s="21">
        <v>70.929494284025694</v>
      </c>
    </row>
    <row r="85" spans="1:7" x14ac:dyDescent="0.25">
      <c r="B85" s="1">
        <v>34943</v>
      </c>
      <c r="C85" s="21">
        <v>69.400000000000006</v>
      </c>
      <c r="F85" s="21">
        <f t="shared" si="0"/>
        <v>71.713333333333352</v>
      </c>
      <c r="G85" s="21">
        <v>71.745172098830906</v>
      </c>
    </row>
    <row r="86" spans="1:7" x14ac:dyDescent="0.25">
      <c r="B86" s="1">
        <v>35034</v>
      </c>
      <c r="C86" s="21">
        <v>70.099999999999994</v>
      </c>
      <c r="F86" s="21">
        <f t="shared" si="0"/>
        <v>72.436666666666667</v>
      </c>
      <c r="G86" s="21">
        <v>72.501771469860103</v>
      </c>
    </row>
    <row r="87" spans="1:7" x14ac:dyDescent="0.25">
      <c r="A87">
        <v>1996</v>
      </c>
      <c r="B87" s="1">
        <v>35125</v>
      </c>
      <c r="C87" s="21">
        <v>70.5</v>
      </c>
      <c r="F87" s="21">
        <f t="shared" si="0"/>
        <v>72.850000000000009</v>
      </c>
      <c r="G87" s="21">
        <v>72.824155648208603</v>
      </c>
    </row>
    <row r="88" spans="1:7" x14ac:dyDescent="0.25">
      <c r="B88" s="1">
        <v>35217</v>
      </c>
      <c r="C88" s="21">
        <v>70.8</v>
      </c>
      <c r="F88" s="21">
        <f t="shared" si="0"/>
        <v>73.160000000000011</v>
      </c>
      <c r="G88" s="21">
        <v>73.087345884458799</v>
      </c>
    </row>
    <row r="89" spans="1:7" x14ac:dyDescent="0.25">
      <c r="B89" s="1">
        <v>35309</v>
      </c>
      <c r="C89" s="21">
        <v>71</v>
      </c>
      <c r="F89" s="21">
        <f t="shared" si="0"/>
        <v>73.366666666666674</v>
      </c>
      <c r="G89" s="21">
        <v>73.403362259776898</v>
      </c>
    </row>
    <row r="90" spans="1:7" x14ac:dyDescent="0.25">
      <c r="B90" s="1">
        <v>35400</v>
      </c>
      <c r="C90" s="21">
        <v>70.900000000000006</v>
      </c>
      <c r="F90" s="21">
        <f t="shared" si="0"/>
        <v>73.26333333333335</v>
      </c>
      <c r="G90" s="21">
        <v>73.314717235365194</v>
      </c>
    </row>
    <row r="91" spans="1:7" x14ac:dyDescent="0.25">
      <c r="A91">
        <v>1997</v>
      </c>
      <c r="B91" s="1">
        <v>35490</v>
      </c>
      <c r="C91" s="21">
        <v>70.8</v>
      </c>
      <c r="F91" s="21">
        <f t="shared" si="0"/>
        <v>73.160000000000011</v>
      </c>
      <c r="G91" s="21">
        <v>73.148064626061995</v>
      </c>
    </row>
    <row r="92" spans="1:7" x14ac:dyDescent="0.25">
      <c r="B92" s="1">
        <v>35582</v>
      </c>
      <c r="C92" s="21">
        <v>70.599999999999994</v>
      </c>
      <c r="F92" s="21">
        <f t="shared" si="0"/>
        <v>72.953333333333333</v>
      </c>
      <c r="G92" s="21">
        <v>72.883205673386101</v>
      </c>
    </row>
    <row r="93" spans="1:7" x14ac:dyDescent="0.25">
      <c r="B93" s="1">
        <v>35674</v>
      </c>
      <c r="C93" s="21">
        <v>70.2</v>
      </c>
      <c r="F93" s="21">
        <f t="shared" si="0"/>
        <v>72.540000000000006</v>
      </c>
      <c r="G93" s="21">
        <v>72.569486935582702</v>
      </c>
    </row>
    <row r="94" spans="1:7" x14ac:dyDescent="0.25">
      <c r="B94" s="1">
        <v>35765</v>
      </c>
      <c r="C94" s="21">
        <v>70.400000000000006</v>
      </c>
      <c r="F94" s="21">
        <f t="shared" si="0"/>
        <v>72.746666666666684</v>
      </c>
      <c r="G94" s="21">
        <v>72.794358660033794</v>
      </c>
    </row>
    <row r="95" spans="1:7" x14ac:dyDescent="0.25">
      <c r="A95">
        <v>1998</v>
      </c>
      <c r="B95" s="1">
        <v>35855</v>
      </c>
      <c r="C95" s="21">
        <v>70.7</v>
      </c>
      <c r="F95" s="21">
        <f t="shared" si="0"/>
        <v>73.056666666666672</v>
      </c>
      <c r="G95" s="21">
        <v>73.049943565091993</v>
      </c>
    </row>
    <row r="96" spans="1:7" x14ac:dyDescent="0.25">
      <c r="B96" s="1">
        <v>35947</v>
      </c>
      <c r="C96" s="21">
        <v>71</v>
      </c>
      <c r="F96" s="21">
        <f t="shared" si="0"/>
        <v>73.366666666666674</v>
      </c>
      <c r="G96" s="21">
        <v>73.300341636923704</v>
      </c>
    </row>
    <row r="97" spans="1:7" x14ac:dyDescent="0.25">
      <c r="B97" s="1">
        <v>36039</v>
      </c>
      <c r="C97" s="21">
        <v>70.7</v>
      </c>
      <c r="F97" s="21">
        <f t="shared" si="0"/>
        <v>73.056666666666672</v>
      </c>
      <c r="G97" s="21">
        <v>73.078142813280095</v>
      </c>
    </row>
    <row r="98" spans="1:7" x14ac:dyDescent="0.25">
      <c r="B98" s="1">
        <v>36130</v>
      </c>
      <c r="C98" s="21">
        <v>71</v>
      </c>
      <c r="F98" s="21">
        <f t="shared" si="0"/>
        <v>73.366666666666674</v>
      </c>
      <c r="G98" s="21">
        <v>73.418365913639605</v>
      </c>
    </row>
    <row r="99" spans="1:7" x14ac:dyDescent="0.25">
      <c r="A99">
        <v>1999</v>
      </c>
      <c r="B99" s="1">
        <v>36220</v>
      </c>
      <c r="C99" s="21">
        <v>70.8</v>
      </c>
      <c r="F99" s="21">
        <f t="shared" si="0"/>
        <v>73.160000000000011</v>
      </c>
      <c r="G99" s="21">
        <v>73.1538308092438</v>
      </c>
    </row>
    <row r="100" spans="1:7" x14ac:dyDescent="0.25">
      <c r="B100" s="1">
        <v>36312</v>
      </c>
      <c r="C100" s="21">
        <v>71</v>
      </c>
      <c r="F100" s="21">
        <f t="shared" si="0"/>
        <v>73.366666666666674</v>
      </c>
      <c r="G100" s="21">
        <v>73.302983262655005</v>
      </c>
    </row>
    <row r="101" spans="1:7" x14ac:dyDescent="0.25">
      <c r="B101" s="1">
        <v>36404</v>
      </c>
      <c r="C101" s="21">
        <v>71.5</v>
      </c>
      <c r="F101" s="21">
        <f t="shared" si="0"/>
        <v>73.88333333333334</v>
      </c>
      <c r="G101" s="21">
        <v>73.8956847816753</v>
      </c>
    </row>
    <row r="102" spans="1:7" x14ac:dyDescent="0.25">
      <c r="B102" s="1">
        <v>36495</v>
      </c>
      <c r="C102" s="21">
        <v>71.900000000000006</v>
      </c>
      <c r="F102" s="21">
        <f t="shared" si="0"/>
        <v>74.296666666666681</v>
      </c>
      <c r="G102" s="21">
        <v>74.357828989039106</v>
      </c>
    </row>
    <row r="103" spans="1:7" x14ac:dyDescent="0.25">
      <c r="A103">
        <v>2000</v>
      </c>
      <c r="B103" s="1">
        <v>36586</v>
      </c>
      <c r="C103" s="21">
        <v>72.400000000000006</v>
      </c>
      <c r="F103" s="21">
        <f t="shared" si="0"/>
        <v>74.813333333333347</v>
      </c>
      <c r="G103" s="21">
        <v>74.802428739501295</v>
      </c>
    </row>
    <row r="104" spans="1:7" x14ac:dyDescent="0.25">
      <c r="B104" s="1">
        <v>36678</v>
      </c>
      <c r="C104" s="21">
        <v>72.900000000000006</v>
      </c>
      <c r="F104" s="21">
        <f>C104*$D$105</f>
        <v>75.330000000000013</v>
      </c>
      <c r="G104" s="21">
        <v>75.271737609691499</v>
      </c>
    </row>
    <row r="105" spans="1:7" x14ac:dyDescent="0.25">
      <c r="A105" s="23"/>
      <c r="B105" s="27">
        <v>36770</v>
      </c>
      <c r="C105" s="21">
        <v>75.599999999999994</v>
      </c>
      <c r="D105" s="23">
        <f>(1+(0.1/3))</f>
        <v>1.0333333333333334</v>
      </c>
      <c r="E105" s="23"/>
      <c r="F105" s="24">
        <f>C105</f>
        <v>75.599999999999994</v>
      </c>
      <c r="G105" s="24">
        <v>75.603842806782694</v>
      </c>
    </row>
    <row r="106" spans="1:7" x14ac:dyDescent="0.25">
      <c r="B106" s="1">
        <v>36861</v>
      </c>
      <c r="C106" s="21">
        <v>75.8</v>
      </c>
      <c r="F106" s="21">
        <f t="shared" ref="F106:F169" si="1">C106</f>
        <v>75.8</v>
      </c>
      <c r="G106" s="21">
        <v>75.865815086469894</v>
      </c>
    </row>
    <row r="107" spans="1:7" x14ac:dyDescent="0.25">
      <c r="A107">
        <v>2001</v>
      </c>
      <c r="B107" s="1">
        <v>36951</v>
      </c>
      <c r="C107" s="21">
        <v>76.400000000000006</v>
      </c>
      <c r="F107" s="21">
        <f t="shared" si="1"/>
        <v>76.400000000000006</v>
      </c>
      <c r="G107" s="21">
        <v>76.387153627858495</v>
      </c>
    </row>
    <row r="108" spans="1:7" x14ac:dyDescent="0.25">
      <c r="B108" s="1">
        <v>37043</v>
      </c>
      <c r="C108" s="21">
        <v>77</v>
      </c>
      <c r="F108" s="21">
        <f t="shared" si="1"/>
        <v>77</v>
      </c>
      <c r="G108" s="21">
        <v>76.948634826229807</v>
      </c>
    </row>
    <row r="109" spans="1:7" x14ac:dyDescent="0.25">
      <c r="B109" s="1">
        <v>37135</v>
      </c>
      <c r="C109" s="21">
        <v>77.400000000000006</v>
      </c>
      <c r="F109" s="21">
        <f t="shared" si="1"/>
        <v>77.400000000000006</v>
      </c>
      <c r="G109" s="21">
        <v>77.3935614786119</v>
      </c>
    </row>
    <row r="110" spans="1:7" x14ac:dyDescent="0.25">
      <c r="B110" s="1">
        <v>37226</v>
      </c>
      <c r="C110" s="21">
        <v>78.099999999999994</v>
      </c>
      <c r="F110" s="21">
        <f t="shared" si="1"/>
        <v>78.099999999999994</v>
      </c>
      <c r="G110" s="21">
        <v>78.171509066731105</v>
      </c>
    </row>
    <row r="111" spans="1:7" x14ac:dyDescent="0.25">
      <c r="A111">
        <v>2002</v>
      </c>
      <c r="B111" s="1">
        <v>37316</v>
      </c>
      <c r="C111" s="21">
        <v>78.900000000000006</v>
      </c>
      <c r="F111" s="21">
        <f t="shared" si="1"/>
        <v>78.900000000000006</v>
      </c>
      <c r="G111" s="21">
        <v>78.884377927727996</v>
      </c>
    </row>
    <row r="112" spans="1:7" x14ac:dyDescent="0.25">
      <c r="B112" s="1">
        <v>37408</v>
      </c>
      <c r="C112" s="21">
        <v>79.400000000000006</v>
      </c>
      <c r="F112" s="21">
        <f t="shared" si="1"/>
        <v>79.400000000000006</v>
      </c>
      <c r="G112" s="21">
        <v>79.3540694892516</v>
      </c>
    </row>
    <row r="113" spans="1:7" x14ac:dyDescent="0.25">
      <c r="B113" s="1">
        <v>37500</v>
      </c>
      <c r="C113" s="21">
        <v>79.900000000000006</v>
      </c>
      <c r="F113" s="21">
        <f t="shared" si="1"/>
        <v>79.900000000000006</v>
      </c>
      <c r="G113" s="21">
        <v>79.889108079986599</v>
      </c>
    </row>
    <row r="114" spans="1:7" x14ac:dyDescent="0.25">
      <c r="B114" s="1">
        <v>37591</v>
      </c>
      <c r="C114" s="21">
        <v>80.3</v>
      </c>
      <c r="F114" s="21">
        <f t="shared" si="1"/>
        <v>80.3</v>
      </c>
      <c r="G114" s="21">
        <v>80.371165138439693</v>
      </c>
    </row>
    <row r="115" spans="1:7" x14ac:dyDescent="0.25">
      <c r="A115">
        <v>2003</v>
      </c>
      <c r="B115" s="1">
        <v>37681</v>
      </c>
      <c r="C115" s="21">
        <v>80.8</v>
      </c>
      <c r="F115" s="21">
        <f t="shared" si="1"/>
        <v>80.8</v>
      </c>
      <c r="G115" s="21">
        <v>80.784680235879307</v>
      </c>
    </row>
    <row r="116" spans="1:7" x14ac:dyDescent="0.25">
      <c r="B116" s="1">
        <v>37773</v>
      </c>
      <c r="C116" s="21">
        <v>81.3</v>
      </c>
      <c r="F116" s="21">
        <f t="shared" si="1"/>
        <v>81.3</v>
      </c>
      <c r="G116" s="21">
        <v>81.260004915482</v>
      </c>
    </row>
    <row r="117" spans="1:7" x14ac:dyDescent="0.25">
      <c r="B117" s="1">
        <v>37865</v>
      </c>
      <c r="C117" s="21">
        <v>81.8</v>
      </c>
      <c r="F117" s="21">
        <f t="shared" si="1"/>
        <v>81.8</v>
      </c>
      <c r="G117" s="21">
        <v>81.782508776281006</v>
      </c>
    </row>
    <row r="118" spans="1:7" x14ac:dyDescent="0.25">
      <c r="B118" s="1">
        <v>37956</v>
      </c>
      <c r="C118" s="21">
        <v>82.1</v>
      </c>
      <c r="F118" s="21">
        <f t="shared" si="1"/>
        <v>82.1</v>
      </c>
      <c r="G118" s="21">
        <v>82.166719040919801</v>
      </c>
    </row>
    <row r="119" spans="1:7" x14ac:dyDescent="0.25">
      <c r="A119">
        <v>2004</v>
      </c>
      <c r="B119" s="1">
        <v>38047</v>
      </c>
      <c r="C119" s="21">
        <v>82.5</v>
      </c>
      <c r="F119" s="21">
        <f t="shared" si="1"/>
        <v>82.5</v>
      </c>
      <c r="G119" s="21">
        <v>82.492025572434301</v>
      </c>
    </row>
    <row r="120" spans="1:7" x14ac:dyDescent="0.25">
      <c r="B120" s="1">
        <v>38139</v>
      </c>
      <c r="C120" s="21">
        <v>83</v>
      </c>
      <c r="F120" s="21">
        <f t="shared" si="1"/>
        <v>83</v>
      </c>
      <c r="G120" s="21">
        <v>82.968548251723305</v>
      </c>
    </row>
    <row r="121" spans="1:7" x14ac:dyDescent="0.25">
      <c r="B121" s="1">
        <v>38231</v>
      </c>
      <c r="C121" s="21">
        <v>83.3</v>
      </c>
      <c r="F121" s="21">
        <f t="shared" si="1"/>
        <v>83.3</v>
      </c>
      <c r="G121" s="21">
        <v>83.268789365643997</v>
      </c>
    </row>
    <row r="122" spans="1:7" x14ac:dyDescent="0.25">
      <c r="B122" s="1">
        <v>38322</v>
      </c>
      <c r="C122" s="21">
        <v>83.8</v>
      </c>
      <c r="F122" s="21">
        <f t="shared" si="1"/>
        <v>83.8</v>
      </c>
      <c r="G122" s="21">
        <v>83.857857589416994</v>
      </c>
    </row>
    <row r="123" spans="1:7" x14ac:dyDescent="0.25">
      <c r="A123">
        <v>2005</v>
      </c>
      <c r="B123" s="1">
        <v>38412</v>
      </c>
      <c r="C123" s="21">
        <v>84.4</v>
      </c>
      <c r="F123" s="21">
        <f t="shared" si="1"/>
        <v>84.4</v>
      </c>
      <c r="G123" s="21">
        <v>84.414127408073696</v>
      </c>
    </row>
    <row r="124" spans="1:7" x14ac:dyDescent="0.25">
      <c r="B124" s="1">
        <v>38504</v>
      </c>
      <c r="C124" s="21">
        <v>84.8</v>
      </c>
      <c r="F124" s="21">
        <f t="shared" si="1"/>
        <v>84.8</v>
      </c>
      <c r="G124" s="21">
        <v>84.771498154457205</v>
      </c>
    </row>
    <row r="125" spans="1:7" x14ac:dyDescent="0.25">
      <c r="B125" s="1">
        <v>38596</v>
      </c>
      <c r="C125" s="21">
        <v>85.2</v>
      </c>
      <c r="F125" s="21">
        <f t="shared" si="1"/>
        <v>85.2</v>
      </c>
      <c r="G125" s="21">
        <v>85.148800090351997</v>
      </c>
    </row>
    <row r="126" spans="1:7" x14ac:dyDescent="0.25">
      <c r="B126" s="1">
        <v>38687</v>
      </c>
      <c r="C126" s="21">
        <v>85.5</v>
      </c>
      <c r="F126" s="21">
        <f t="shared" si="1"/>
        <v>85.5</v>
      </c>
      <c r="G126" s="21">
        <v>85.546624124146703</v>
      </c>
    </row>
    <row r="127" spans="1:7" x14ac:dyDescent="0.25">
      <c r="A127">
        <v>2006</v>
      </c>
      <c r="B127" s="1">
        <v>38777</v>
      </c>
      <c r="C127" s="21">
        <v>86.1</v>
      </c>
      <c r="F127" s="21">
        <f t="shared" si="1"/>
        <v>86.1</v>
      </c>
      <c r="G127" s="21">
        <v>86.147251324477594</v>
      </c>
    </row>
    <row r="128" spans="1:7" x14ac:dyDescent="0.25">
      <c r="B128" s="1">
        <v>38869</v>
      </c>
      <c r="C128" s="21">
        <v>86.6</v>
      </c>
      <c r="F128" s="21">
        <f t="shared" si="1"/>
        <v>86.6</v>
      </c>
      <c r="G128" s="21">
        <v>86.572096660304197</v>
      </c>
    </row>
    <row r="129" spans="1:7" x14ac:dyDescent="0.25">
      <c r="B129" s="1">
        <v>38961</v>
      </c>
      <c r="C129" s="21">
        <v>87.2</v>
      </c>
      <c r="F129" s="21">
        <f t="shared" si="1"/>
        <v>87.2</v>
      </c>
      <c r="G129" s="21">
        <v>87.125149457328803</v>
      </c>
    </row>
    <row r="130" spans="1:7" x14ac:dyDescent="0.25">
      <c r="B130" s="1">
        <v>39052</v>
      </c>
      <c r="C130" s="21">
        <v>87.6</v>
      </c>
      <c r="F130" s="21">
        <f t="shared" si="1"/>
        <v>87.6</v>
      </c>
      <c r="G130" s="21">
        <v>87.632744983714801</v>
      </c>
    </row>
    <row r="131" spans="1:7" x14ac:dyDescent="0.25">
      <c r="A131">
        <v>2007</v>
      </c>
      <c r="B131" s="1">
        <v>39142</v>
      </c>
      <c r="C131" s="21">
        <v>88.1</v>
      </c>
      <c r="F131" s="21">
        <f t="shared" si="1"/>
        <v>88.1</v>
      </c>
      <c r="G131" s="21">
        <v>88.186059579674705</v>
      </c>
    </row>
    <row r="132" spans="1:7" x14ac:dyDescent="0.25">
      <c r="B132" s="1">
        <v>39234</v>
      </c>
      <c r="C132" s="21">
        <v>88.7</v>
      </c>
      <c r="F132" s="21">
        <f t="shared" si="1"/>
        <v>88.7</v>
      </c>
      <c r="G132" s="21">
        <v>88.674762145388001</v>
      </c>
    </row>
    <row r="133" spans="1:7" x14ac:dyDescent="0.25">
      <c r="B133" s="1">
        <v>39326</v>
      </c>
      <c r="C133" s="21">
        <v>89.3</v>
      </c>
      <c r="F133" s="21">
        <f t="shared" si="1"/>
        <v>89.3</v>
      </c>
      <c r="G133" s="21">
        <v>89.195477802885506</v>
      </c>
    </row>
    <row r="134" spans="1:7" x14ac:dyDescent="0.25">
      <c r="B134" s="1">
        <v>39417</v>
      </c>
      <c r="C134" s="21">
        <v>90</v>
      </c>
      <c r="F134" s="21">
        <f t="shared" si="1"/>
        <v>90</v>
      </c>
      <c r="G134" s="21">
        <v>90.019879634905294</v>
      </c>
    </row>
    <row r="135" spans="1:7" x14ac:dyDescent="0.25">
      <c r="A135">
        <v>2008</v>
      </c>
      <c r="B135" s="1">
        <v>39508</v>
      </c>
      <c r="C135" s="21">
        <v>90.8</v>
      </c>
      <c r="F135" s="21">
        <f t="shared" si="1"/>
        <v>90.8</v>
      </c>
      <c r="G135" s="21">
        <v>90.926100773962503</v>
      </c>
    </row>
    <row r="136" spans="1:7" x14ac:dyDescent="0.25">
      <c r="B136" s="1">
        <v>39600</v>
      </c>
      <c r="C136" s="21">
        <v>92</v>
      </c>
      <c r="F136" s="21">
        <f t="shared" si="1"/>
        <v>92</v>
      </c>
      <c r="G136" s="21">
        <v>91.976884230029796</v>
      </c>
    </row>
    <row r="137" spans="1:7" x14ac:dyDescent="0.25">
      <c r="B137" s="1">
        <v>39692</v>
      </c>
      <c r="C137" s="21">
        <v>92.9</v>
      </c>
      <c r="F137" s="21">
        <f t="shared" si="1"/>
        <v>92.9</v>
      </c>
      <c r="G137" s="21">
        <v>92.766961270559094</v>
      </c>
    </row>
    <row r="138" spans="1:7" x14ac:dyDescent="0.25">
      <c r="B138" s="1">
        <v>39783</v>
      </c>
      <c r="C138" s="21">
        <v>93.2</v>
      </c>
      <c r="F138" s="21">
        <f t="shared" si="1"/>
        <v>93.2</v>
      </c>
      <c r="G138" s="21">
        <v>93.208387490590894</v>
      </c>
    </row>
    <row r="139" spans="1:7" x14ac:dyDescent="0.25">
      <c r="A139">
        <v>2009</v>
      </c>
      <c r="B139" s="1">
        <v>39873</v>
      </c>
      <c r="C139" s="21">
        <v>93.2</v>
      </c>
      <c r="F139" s="21">
        <f t="shared" si="1"/>
        <v>93.2</v>
      </c>
      <c r="G139" s="21">
        <v>93.356567117243998</v>
      </c>
    </row>
    <row r="140" spans="1:7" x14ac:dyDescent="0.25">
      <c r="B140" s="1">
        <v>39965</v>
      </c>
      <c r="C140" s="21">
        <v>93.9</v>
      </c>
      <c r="F140" s="21">
        <f t="shared" si="1"/>
        <v>93.9</v>
      </c>
      <c r="G140" s="21">
        <v>93.886105303876505</v>
      </c>
    </row>
    <row r="141" spans="1:7" x14ac:dyDescent="0.25">
      <c r="B141" s="1">
        <v>40057</v>
      </c>
      <c r="C141" s="21">
        <v>94.7</v>
      </c>
      <c r="F141" s="21">
        <f t="shared" si="1"/>
        <v>94.7</v>
      </c>
      <c r="G141" s="21">
        <v>94.540182648429195</v>
      </c>
    </row>
    <row r="142" spans="1:7" x14ac:dyDescent="0.25">
      <c r="B142" s="1">
        <v>40148</v>
      </c>
      <c r="C142" s="21">
        <v>95.2</v>
      </c>
      <c r="F142" s="21">
        <f t="shared" si="1"/>
        <v>95.2</v>
      </c>
      <c r="G142" s="21">
        <v>95.205712864781304</v>
      </c>
    </row>
    <row r="143" spans="1:7" x14ac:dyDescent="0.25">
      <c r="A143">
        <v>2010</v>
      </c>
      <c r="B143" s="1">
        <v>40238</v>
      </c>
      <c r="C143" s="21">
        <v>95.7</v>
      </c>
      <c r="F143" s="21">
        <f t="shared" si="1"/>
        <v>95.7</v>
      </c>
      <c r="G143" s="21">
        <v>95.865969073913604</v>
      </c>
    </row>
    <row r="144" spans="1:7" x14ac:dyDescent="0.25">
      <c r="B144" s="1">
        <v>40330</v>
      </c>
      <c r="C144" s="21">
        <v>96.5</v>
      </c>
      <c r="F144" s="21">
        <f t="shared" si="1"/>
        <v>96.5</v>
      </c>
      <c r="G144" s="21">
        <v>96.503684231333395</v>
      </c>
    </row>
    <row r="145" spans="1:7" x14ac:dyDescent="0.25">
      <c r="B145" s="1">
        <v>40422</v>
      </c>
      <c r="C145" s="21">
        <v>97.5</v>
      </c>
      <c r="F145" s="21">
        <f t="shared" si="1"/>
        <v>97.5</v>
      </c>
      <c r="G145" s="21">
        <v>97.322562887411394</v>
      </c>
    </row>
    <row r="146" spans="1:7" x14ac:dyDescent="0.25">
      <c r="B146" s="1">
        <v>40513</v>
      </c>
      <c r="C146" s="21">
        <v>97.4</v>
      </c>
      <c r="F146" s="21">
        <f t="shared" si="1"/>
        <v>97.4</v>
      </c>
      <c r="G146" s="21">
        <v>97.404727875538697</v>
      </c>
    </row>
    <row r="147" spans="1:7" x14ac:dyDescent="0.25">
      <c r="A147">
        <v>2011</v>
      </c>
      <c r="B147" s="1">
        <v>40603</v>
      </c>
      <c r="C147" s="21">
        <v>98.1</v>
      </c>
      <c r="F147" s="21">
        <f t="shared" si="1"/>
        <v>98.1</v>
      </c>
      <c r="G147" s="21">
        <v>98.257317331380094</v>
      </c>
    </row>
    <row r="148" spans="1:7" x14ac:dyDescent="0.25">
      <c r="B148" s="1">
        <v>40695</v>
      </c>
      <c r="C148" s="21">
        <v>98.9</v>
      </c>
      <c r="F148" s="21">
        <f t="shared" si="1"/>
        <v>98.9</v>
      </c>
      <c r="G148" s="21">
        <v>98.923176456321499</v>
      </c>
    </row>
    <row r="149" spans="1:7" x14ac:dyDescent="0.25">
      <c r="B149" s="1">
        <v>40787</v>
      </c>
      <c r="C149" s="21">
        <v>99.5</v>
      </c>
      <c r="F149" s="21">
        <f t="shared" si="1"/>
        <v>99.5</v>
      </c>
      <c r="G149" s="21">
        <v>99.319638433659506</v>
      </c>
    </row>
    <row r="150" spans="1:7" x14ac:dyDescent="0.25">
      <c r="B150" s="1">
        <v>40878</v>
      </c>
      <c r="C150" s="21">
        <v>99.8</v>
      </c>
      <c r="F150" s="21">
        <f t="shared" si="1"/>
        <v>99.8</v>
      </c>
      <c r="G150" s="21">
        <v>99.805810475112807</v>
      </c>
    </row>
    <row r="151" spans="1:7" x14ac:dyDescent="0.25">
      <c r="A151">
        <v>2012</v>
      </c>
      <c r="B151" s="1">
        <v>40969</v>
      </c>
      <c r="C151" s="21">
        <v>100.1</v>
      </c>
      <c r="F151" s="21">
        <f t="shared" si="1"/>
        <v>100.1</v>
      </c>
      <c r="G151" s="21">
        <v>100.234745695931</v>
      </c>
    </row>
    <row r="152" spans="1:7" x14ac:dyDescent="0.25">
      <c r="B152" s="1">
        <v>41061</v>
      </c>
      <c r="C152" s="21">
        <v>100.6</v>
      </c>
      <c r="F152" s="21">
        <f t="shared" si="1"/>
        <v>100.6</v>
      </c>
      <c r="G152" s="21">
        <v>100.63464637716299</v>
      </c>
    </row>
    <row r="153" spans="1:7" x14ac:dyDescent="0.25">
      <c r="B153" s="1">
        <v>41153</v>
      </c>
      <c r="C153" s="21">
        <v>101.6</v>
      </c>
      <c r="F153" s="21">
        <f t="shared" si="1"/>
        <v>101.6</v>
      </c>
      <c r="G153" s="21">
        <v>101.443355885941</v>
      </c>
    </row>
    <row r="154" spans="1:7" x14ac:dyDescent="0.25">
      <c r="B154" s="1">
        <v>41244</v>
      </c>
      <c r="C154" s="21">
        <v>101.8</v>
      </c>
      <c r="F154" s="21">
        <f t="shared" si="1"/>
        <v>101.8</v>
      </c>
      <c r="G154" s="21">
        <v>101.79084759013701</v>
      </c>
    </row>
    <row r="155" spans="1:7" x14ac:dyDescent="0.25">
      <c r="A155">
        <v>2013</v>
      </c>
      <c r="B155" s="1">
        <v>41334</v>
      </c>
      <c r="C155" s="21">
        <v>102.3</v>
      </c>
      <c r="F155" s="21">
        <f t="shared" si="1"/>
        <v>102.3</v>
      </c>
      <c r="G155" s="21">
        <v>102.415415889071</v>
      </c>
    </row>
    <row r="156" spans="1:7" x14ac:dyDescent="0.25">
      <c r="B156" s="1">
        <v>41426</v>
      </c>
      <c r="C156" s="21">
        <v>102.9</v>
      </c>
      <c r="F156" s="21">
        <f t="shared" si="1"/>
        <v>102.9</v>
      </c>
      <c r="G156" s="21">
        <v>102.941862255077</v>
      </c>
    </row>
    <row r="157" spans="1:7" x14ac:dyDescent="0.25">
      <c r="B157" s="1">
        <v>41518</v>
      </c>
      <c r="C157" s="21">
        <v>103.9</v>
      </c>
      <c r="F157" s="21">
        <f t="shared" si="1"/>
        <v>103.9</v>
      </c>
      <c r="G157" s="21">
        <v>103.77155306538199</v>
      </c>
    </row>
    <row r="158" spans="1:7" x14ac:dyDescent="0.25">
      <c r="B158" s="1">
        <v>41609</v>
      </c>
      <c r="C158" s="21">
        <v>104.6</v>
      </c>
      <c r="F158" s="21">
        <f t="shared" si="1"/>
        <v>104.6</v>
      </c>
      <c r="G158" s="21">
        <v>104.573212935673</v>
      </c>
    </row>
    <row r="159" spans="1:7" x14ac:dyDescent="0.25">
      <c r="A159">
        <v>2014</v>
      </c>
      <c r="B159" s="1">
        <v>41699</v>
      </c>
      <c r="C159" s="21">
        <v>105.1</v>
      </c>
      <c r="F159" s="21">
        <f t="shared" si="1"/>
        <v>105.1</v>
      </c>
      <c r="G159" s="21">
        <v>105.199725276094</v>
      </c>
    </row>
    <row r="160" spans="1:7" x14ac:dyDescent="0.25">
      <c r="B160" s="1">
        <v>41791</v>
      </c>
      <c r="C160" s="21">
        <v>105.9</v>
      </c>
      <c r="F160" s="21">
        <f t="shared" si="1"/>
        <v>105.9</v>
      </c>
      <c r="G160" s="21">
        <v>105.947673227522</v>
      </c>
    </row>
    <row r="161" spans="1:7" x14ac:dyDescent="0.25">
      <c r="B161" s="1">
        <v>41883</v>
      </c>
      <c r="C161" s="21">
        <v>106.5</v>
      </c>
      <c r="F161" s="21">
        <f t="shared" si="1"/>
        <v>106.5</v>
      </c>
      <c r="G161" s="21">
        <v>106.400695615556</v>
      </c>
    </row>
    <row r="162" spans="1:7" x14ac:dyDescent="0.25">
      <c r="B162" s="1">
        <v>41974</v>
      </c>
      <c r="C162" s="21">
        <v>107.1</v>
      </c>
      <c r="F162" s="21">
        <f t="shared" si="1"/>
        <v>107.1</v>
      </c>
      <c r="G162" s="21">
        <v>107.049384790117</v>
      </c>
    </row>
    <row r="163" spans="1:7" x14ac:dyDescent="0.25">
      <c r="A163">
        <v>2015</v>
      </c>
      <c r="B163" s="1">
        <v>42064</v>
      </c>
      <c r="C163" s="21">
        <v>107.7</v>
      </c>
      <c r="F163" s="21">
        <f t="shared" si="1"/>
        <v>107.7</v>
      </c>
      <c r="G163" s="21">
        <v>107.793066789726</v>
      </c>
    </row>
    <row r="164" spans="1:7" x14ac:dyDescent="0.25">
      <c r="B164" s="1">
        <v>42156</v>
      </c>
      <c r="C164" s="21">
        <v>108.3</v>
      </c>
      <c r="F164" s="21">
        <f t="shared" si="1"/>
        <v>108.3</v>
      </c>
      <c r="G164" s="21">
        <v>108.349785730983</v>
      </c>
    </row>
    <row r="165" spans="1:7" x14ac:dyDescent="0.25">
      <c r="B165" s="1">
        <v>42248</v>
      </c>
      <c r="C165" s="21">
        <v>108.9</v>
      </c>
      <c r="F165" s="21">
        <f t="shared" si="1"/>
        <v>108.9</v>
      </c>
      <c r="G165" s="21">
        <v>108.828974065437</v>
      </c>
    </row>
    <row r="166" spans="1:7" x14ac:dyDescent="0.25">
      <c r="B166" s="1">
        <v>42339</v>
      </c>
      <c r="C166" s="21">
        <v>109.6</v>
      </c>
      <c r="F166" s="21">
        <f t="shared" si="1"/>
        <v>109.6</v>
      </c>
      <c r="G166" s="21">
        <v>109.52066936352701</v>
      </c>
    </row>
    <row r="167" spans="1:7" x14ac:dyDescent="0.25">
      <c r="A167">
        <v>2016</v>
      </c>
      <c r="B167" s="1">
        <v>42430</v>
      </c>
      <c r="C167" s="21">
        <v>109.8</v>
      </c>
      <c r="F167" s="21">
        <f t="shared" si="1"/>
        <v>109.8</v>
      </c>
      <c r="G167" s="21">
        <v>109.88965916513</v>
      </c>
    </row>
    <row r="168" spans="1:7" x14ac:dyDescent="0.25">
      <c r="B168" s="1">
        <v>42522</v>
      </c>
      <c r="C168" s="21">
        <v>110.3</v>
      </c>
      <c r="F168" s="21">
        <f t="shared" si="1"/>
        <v>110.3</v>
      </c>
      <c r="G168" s="21">
        <v>110.361535080698</v>
      </c>
    </row>
    <row r="169" spans="1:7" x14ac:dyDescent="0.25">
      <c r="B169" s="1">
        <v>42614</v>
      </c>
      <c r="C169" s="21">
        <v>110.8</v>
      </c>
      <c r="F169" s="21">
        <f t="shared" si="1"/>
        <v>110.8</v>
      </c>
      <c r="G169" s="21">
        <v>110.75258414165801</v>
      </c>
    </row>
    <row r="170" spans="1:7" x14ac:dyDescent="0.25">
      <c r="B170" s="1">
        <v>42705</v>
      </c>
      <c r="C170" s="21">
        <v>111.2</v>
      </c>
      <c r="F170" s="21">
        <f t="shared" ref="F170:F202" si="2">C170</f>
        <v>111.2</v>
      </c>
      <c r="G170" s="21">
        <v>111.080273294617</v>
      </c>
    </row>
    <row r="171" spans="1:7" x14ac:dyDescent="0.25">
      <c r="A171">
        <v>2017</v>
      </c>
      <c r="B171" s="1">
        <v>42795</v>
      </c>
      <c r="C171" s="21">
        <v>111.5</v>
      </c>
      <c r="F171" s="21">
        <f t="shared" si="2"/>
        <v>111.5</v>
      </c>
      <c r="G171" s="21">
        <v>111.58788775382099</v>
      </c>
    </row>
    <row r="172" spans="1:7" x14ac:dyDescent="0.25">
      <c r="B172" s="1">
        <v>42887</v>
      </c>
      <c r="C172" s="21">
        <v>112</v>
      </c>
      <c r="F172" s="21">
        <f t="shared" si="2"/>
        <v>112</v>
      </c>
      <c r="G172" s="21">
        <v>112.08972305888901</v>
      </c>
    </row>
    <row r="173" spans="1:7" x14ac:dyDescent="0.25">
      <c r="B173" s="1">
        <v>42979</v>
      </c>
      <c r="C173" s="21">
        <v>112.7</v>
      </c>
      <c r="F173" s="21">
        <f t="shared" si="2"/>
        <v>112.7</v>
      </c>
      <c r="G173" s="21">
        <v>112.669026036934</v>
      </c>
    </row>
    <row r="174" spans="1:7" x14ac:dyDescent="0.25">
      <c r="B174" s="1">
        <v>43070</v>
      </c>
      <c r="C174" s="21">
        <v>113</v>
      </c>
      <c r="F174" s="21">
        <f t="shared" si="2"/>
        <v>113</v>
      </c>
      <c r="G174" s="21">
        <v>112.83862605428099</v>
      </c>
    </row>
    <row r="175" spans="1:7" x14ac:dyDescent="0.25">
      <c r="A175">
        <v>2018</v>
      </c>
      <c r="B175" s="1">
        <v>43160</v>
      </c>
      <c r="C175" s="21">
        <v>113.4</v>
      </c>
      <c r="F175" s="21">
        <f t="shared" si="2"/>
        <v>113.4</v>
      </c>
      <c r="G175" s="21">
        <v>113.476882842183</v>
      </c>
    </row>
    <row r="176" spans="1:7" x14ac:dyDescent="0.25">
      <c r="B176" s="1">
        <v>43252</v>
      </c>
      <c r="C176" s="21">
        <v>113.8</v>
      </c>
      <c r="F176" s="21">
        <f t="shared" si="2"/>
        <v>113.8</v>
      </c>
      <c r="G176" s="21">
        <v>113.927295728435</v>
      </c>
    </row>
    <row r="177" spans="1:7" x14ac:dyDescent="0.25">
      <c r="B177" s="1">
        <v>43344</v>
      </c>
      <c r="C177" s="21">
        <v>114.2</v>
      </c>
      <c r="F177" s="21">
        <f t="shared" si="2"/>
        <v>114.2</v>
      </c>
      <c r="G177" s="21">
        <v>114.18191566747601</v>
      </c>
    </row>
    <row r="178" spans="1:7" x14ac:dyDescent="0.25">
      <c r="B178" s="1">
        <v>43435</v>
      </c>
      <c r="C178" s="21">
        <v>114.9</v>
      </c>
      <c r="F178" s="21">
        <f t="shared" si="2"/>
        <v>114.9</v>
      </c>
      <c r="G178" s="21">
        <v>114.710134504808</v>
      </c>
    </row>
    <row r="179" spans="1:7" x14ac:dyDescent="0.25">
      <c r="A179">
        <v>2019</v>
      </c>
      <c r="B179" s="1">
        <v>43525</v>
      </c>
      <c r="C179" s="21">
        <v>114.9</v>
      </c>
      <c r="F179" s="21">
        <f t="shared" si="2"/>
        <v>114.9</v>
      </c>
      <c r="G179" s="21">
        <v>114.955206728205</v>
      </c>
    </row>
    <row r="180" spans="1:7" x14ac:dyDescent="0.25">
      <c r="B180" s="1">
        <v>43617</v>
      </c>
      <c r="C180" s="21">
        <v>115.5</v>
      </c>
      <c r="F180" s="21">
        <f t="shared" si="2"/>
        <v>115.5</v>
      </c>
      <c r="G180" s="21">
        <v>115.64971822099299</v>
      </c>
    </row>
    <row r="181" spans="1:7" x14ac:dyDescent="0.25">
      <c r="B181" s="1">
        <v>43709</v>
      </c>
      <c r="C181" s="21">
        <v>116.4</v>
      </c>
      <c r="F181" s="21">
        <f t="shared" si="2"/>
        <v>116.4</v>
      </c>
      <c r="G181" s="21">
        <v>116.411925729088</v>
      </c>
    </row>
    <row r="182" spans="1:7" x14ac:dyDescent="0.25">
      <c r="B182" s="1">
        <v>43800</v>
      </c>
      <c r="C182" s="21">
        <v>116.9</v>
      </c>
      <c r="F182" s="21">
        <f t="shared" si="2"/>
        <v>116.9</v>
      </c>
      <c r="G182" s="21">
        <v>116.687847129117</v>
      </c>
    </row>
    <row r="183" spans="1:7" x14ac:dyDescent="0.25">
      <c r="A183">
        <v>2020</v>
      </c>
      <c r="B183" s="1">
        <v>43891</v>
      </c>
      <c r="C183" s="21">
        <v>117.3</v>
      </c>
      <c r="F183" s="21">
        <f t="shared" si="2"/>
        <v>117.3</v>
      </c>
      <c r="G183" s="21">
        <v>117.330548456063</v>
      </c>
    </row>
    <row r="184" spans="1:7" x14ac:dyDescent="0.25">
      <c r="B184" s="1">
        <v>43983</v>
      </c>
      <c r="C184" s="21">
        <v>115.5</v>
      </c>
      <c r="F184" s="21">
        <f t="shared" si="2"/>
        <v>115.5</v>
      </c>
      <c r="G184" s="21">
        <v>115.657201231627</v>
      </c>
    </row>
    <row r="185" spans="1:7" x14ac:dyDescent="0.25">
      <c r="B185" s="1">
        <v>44075</v>
      </c>
      <c r="C185" s="21">
        <v>117.4</v>
      </c>
      <c r="F185" s="21">
        <f t="shared" si="2"/>
        <v>117.4</v>
      </c>
      <c r="G185" s="21">
        <v>117.434570656559</v>
      </c>
    </row>
    <row r="186" spans="1:7" x14ac:dyDescent="0.25">
      <c r="B186" s="1">
        <v>44166</v>
      </c>
      <c r="C186" s="21">
        <v>119.1</v>
      </c>
      <c r="F186" s="21">
        <f t="shared" si="2"/>
        <v>119.1</v>
      </c>
      <c r="G186" s="21">
        <v>118.887922168429</v>
      </c>
    </row>
    <row r="187" spans="1:7" x14ac:dyDescent="0.25">
      <c r="A187">
        <v>2021</v>
      </c>
      <c r="B187" s="1">
        <v>44256</v>
      </c>
      <c r="C187" s="21">
        <v>119.5</v>
      </c>
      <c r="F187" s="21">
        <f t="shared" si="2"/>
        <v>119.5</v>
      </c>
      <c r="G187" s="21">
        <v>119.50889858616</v>
      </c>
    </row>
    <row r="188" spans="1:7" x14ac:dyDescent="0.25">
      <c r="B188" s="1">
        <v>44348</v>
      </c>
      <c r="C188" s="21">
        <v>120</v>
      </c>
      <c r="F188" s="21">
        <f t="shared" si="2"/>
        <v>120</v>
      </c>
      <c r="G188" s="21">
        <v>120.15703248413701</v>
      </c>
    </row>
    <row r="189" spans="1:7" x14ac:dyDescent="0.25">
      <c r="B189" s="1">
        <v>44440</v>
      </c>
      <c r="C189" s="21">
        <v>120.8</v>
      </c>
      <c r="F189" s="21">
        <f t="shared" si="2"/>
        <v>120.8</v>
      </c>
      <c r="G189" s="21">
        <v>120.84589782871601</v>
      </c>
    </row>
    <row r="190" spans="1:7" x14ac:dyDescent="0.25">
      <c r="B190" s="1">
        <v>44531</v>
      </c>
      <c r="C190" s="21">
        <v>122.3</v>
      </c>
      <c r="F190" s="21">
        <f t="shared" si="2"/>
        <v>122.3</v>
      </c>
      <c r="G190" s="21">
        <v>122.099418413725</v>
      </c>
    </row>
    <row r="191" spans="1:7" x14ac:dyDescent="0.25">
      <c r="A191">
        <v>2022</v>
      </c>
      <c r="B191" s="1">
        <v>44621</v>
      </c>
      <c r="C191" s="21">
        <v>124.3</v>
      </c>
      <c r="F191" s="21">
        <f t="shared" si="2"/>
        <v>124.3</v>
      </c>
      <c r="G191" s="21">
        <v>124.301269472953</v>
      </c>
    </row>
    <row r="192" spans="1:7" x14ac:dyDescent="0.25">
      <c r="B192" s="1">
        <v>44713</v>
      </c>
      <c r="C192" s="21">
        <v>126.4</v>
      </c>
      <c r="F192" s="21">
        <f t="shared" si="2"/>
        <v>126.4</v>
      </c>
      <c r="G192" s="21">
        <v>126.552984049191</v>
      </c>
    </row>
    <row r="193" spans="1:7" x14ac:dyDescent="0.25">
      <c r="B193" s="1">
        <v>44805</v>
      </c>
      <c r="C193" s="21">
        <v>128.6</v>
      </c>
      <c r="F193" s="21">
        <f t="shared" si="2"/>
        <v>128.6</v>
      </c>
      <c r="G193" s="21">
        <v>128.63108320252601</v>
      </c>
    </row>
    <row r="194" spans="1:7" x14ac:dyDescent="0.25">
      <c r="B194" s="1">
        <v>44896</v>
      </c>
      <c r="C194" s="21">
        <v>131</v>
      </c>
      <c r="F194" s="21">
        <f t="shared" si="2"/>
        <v>131</v>
      </c>
      <c r="G194" s="21">
        <v>130.82120938349399</v>
      </c>
    </row>
    <row r="195" spans="1:7" x14ac:dyDescent="0.25">
      <c r="A195">
        <v>2023</v>
      </c>
      <c r="B195" s="1">
        <v>44986</v>
      </c>
      <c r="C195" s="21">
        <v>132.5</v>
      </c>
      <c r="F195" s="21">
        <f t="shared" si="2"/>
        <v>132.5</v>
      </c>
      <c r="G195" s="21">
        <v>132.50498490714099</v>
      </c>
    </row>
    <row r="196" spans="1:7" x14ac:dyDescent="0.25">
      <c r="B196" s="1">
        <v>45078</v>
      </c>
      <c r="C196" s="21">
        <v>133.69999999999999</v>
      </c>
      <c r="F196" s="21">
        <f t="shared" si="2"/>
        <v>133.69999999999999</v>
      </c>
      <c r="G196" s="21">
        <v>133.84883878527299</v>
      </c>
    </row>
    <row r="197" spans="1:7" x14ac:dyDescent="0.25">
      <c r="B197" s="1">
        <v>45170</v>
      </c>
      <c r="C197" s="21">
        <v>135</v>
      </c>
      <c r="F197" s="21">
        <f t="shared" si="2"/>
        <v>135</v>
      </c>
      <c r="G197" s="21">
        <v>135.00628970540501</v>
      </c>
    </row>
    <row r="198" spans="1:7" x14ac:dyDescent="0.25">
      <c r="B198" s="1">
        <v>45261</v>
      </c>
      <c r="C198" s="21">
        <v>135.9</v>
      </c>
      <c r="F198" s="21">
        <f t="shared" si="2"/>
        <v>135.9</v>
      </c>
      <c r="G198" s="21">
        <v>135.73229988482299</v>
      </c>
    </row>
    <row r="199" spans="1:7" x14ac:dyDescent="0.25">
      <c r="A199">
        <v>2024</v>
      </c>
      <c r="B199" s="1">
        <v>45352</v>
      </c>
      <c r="C199" s="21">
        <v>137.4</v>
      </c>
      <c r="F199" s="21">
        <f t="shared" si="2"/>
        <v>137.4</v>
      </c>
      <c r="G199" s="21">
        <v>137.428880594388</v>
      </c>
    </row>
    <row r="200" spans="1:7" x14ac:dyDescent="0.25">
      <c r="B200" s="1">
        <v>45444</v>
      </c>
      <c r="C200" s="21">
        <v>138.69999999999999</v>
      </c>
      <c r="F200" s="21">
        <f t="shared" si="2"/>
        <v>138.69999999999999</v>
      </c>
      <c r="G200" s="21">
        <v>138.851716722237</v>
      </c>
    </row>
    <row r="201" spans="1:7" x14ac:dyDescent="0.25">
      <c r="B201" s="1">
        <v>45536</v>
      </c>
      <c r="C201" s="21">
        <v>140</v>
      </c>
      <c r="F201" s="21">
        <f t="shared" si="2"/>
        <v>140</v>
      </c>
      <c r="G201" s="21">
        <v>139.96743688379999</v>
      </c>
    </row>
    <row r="202" spans="1:7" x14ac:dyDescent="0.25">
      <c r="B202" s="1">
        <v>45627</v>
      </c>
      <c r="C202" s="21">
        <v>140.80000000000001</v>
      </c>
      <c r="F202" s="21">
        <f t="shared" si="2"/>
        <v>140.80000000000001</v>
      </c>
      <c r="G202" s="21">
        <v>140.63634100600501</v>
      </c>
    </row>
    <row r="203" spans="1:7" x14ac:dyDescent="0.25">
      <c r="A203">
        <v>2025</v>
      </c>
      <c r="B203" s="1">
        <v>45717</v>
      </c>
      <c r="C203" s="21">
        <v>141.4</v>
      </c>
      <c r="F203" s="21">
        <f t="shared" ref="F203:F206" si="3">C203</f>
        <v>141.4</v>
      </c>
      <c r="G203" s="21">
        <v>141.45598383971799</v>
      </c>
    </row>
    <row r="204" spans="1:7" x14ac:dyDescent="0.25">
      <c r="B204" s="1">
        <v>45809</v>
      </c>
      <c r="C204" s="21">
        <v>142.4</v>
      </c>
      <c r="F204" s="21">
        <f t="shared" si="3"/>
        <v>142.4</v>
      </c>
      <c r="G204" s="21">
        <v>142.56245107464201</v>
      </c>
    </row>
    <row r="205" spans="1:7" x14ac:dyDescent="0.25">
      <c r="B205" s="1">
        <v>45901</v>
      </c>
      <c r="C205" s="21">
        <v>144</v>
      </c>
      <c r="F205" s="21">
        <f t="shared" si="3"/>
        <v>144</v>
      </c>
      <c r="G205" s="21">
        <v>143.933269429229</v>
      </c>
    </row>
    <row r="206" spans="1:7" x14ac:dyDescent="0.25">
      <c r="B206" s="1">
        <v>45992</v>
      </c>
      <c r="C206" s="21">
        <v>145.47548062095203</v>
      </c>
      <c r="F206" s="21">
        <f t="shared" si="3"/>
        <v>145.47548062095203</v>
      </c>
      <c r="G206" s="21">
        <v>145.30616646962901</v>
      </c>
    </row>
    <row r="207" spans="1:7" x14ac:dyDescent="0.25">
      <c r="A207">
        <v>2026</v>
      </c>
      <c r="B207" s="1">
        <v>46082</v>
      </c>
      <c r="C207" s="21">
        <v>146.30560610707835</v>
      </c>
      <c r="F207" s="21">
        <f t="shared" ref="F207" si="4">C207</f>
        <v>146.30560610707835</v>
      </c>
      <c r="G207" s="21">
        <v>146.38431098882799</v>
      </c>
    </row>
    <row r="208" spans="1:7" x14ac:dyDescent="0.25">
      <c r="B208" s="1">
        <v>46174</v>
      </c>
      <c r="C208" s="31">
        <v>147.3916683600894</v>
      </c>
      <c r="D208" s="67"/>
      <c r="E208" s="67"/>
      <c r="F208" s="31">
        <f t="shared" ref="F208" si="5">C208</f>
        <v>147.3916683600894</v>
      </c>
      <c r="G208" s="31">
        <v>146.38431098882799</v>
      </c>
    </row>
    <row r="209" spans="2:2" x14ac:dyDescent="0.25">
      <c r="B209" s="28"/>
    </row>
    <row r="210" spans="2:2" x14ac:dyDescent="0.25">
      <c r="B210" s="28"/>
    </row>
    <row r="211" spans="2:2" x14ac:dyDescent="0.25">
      <c r="B211" s="28"/>
    </row>
    <row r="212" spans="2:2" x14ac:dyDescent="0.25">
      <c r="B212" s="28"/>
    </row>
    <row r="213" spans="2:2" x14ac:dyDescent="0.25">
      <c r="B213" s="28"/>
    </row>
    <row r="214" spans="2:2" x14ac:dyDescent="0.25">
      <c r="B214" s="28"/>
    </row>
    <row r="215" spans="2:2" x14ac:dyDescent="0.25">
      <c r="B215" s="28"/>
    </row>
    <row r="216" spans="2:2" x14ac:dyDescent="0.25">
      <c r="B216" s="28"/>
    </row>
    <row r="217" spans="2:2" x14ac:dyDescent="0.25">
      <c r="B217" s="28"/>
    </row>
    <row r="218" spans="2:2" x14ac:dyDescent="0.25">
      <c r="B218" s="28"/>
    </row>
    <row r="219" spans="2:2" x14ac:dyDescent="0.25">
      <c r="B219" s="28"/>
    </row>
    <row r="220" spans="2:2" x14ac:dyDescent="0.25">
      <c r="B220" s="28"/>
    </row>
    <row r="221" spans="2:2" x14ac:dyDescent="0.25">
      <c r="B221" s="28"/>
    </row>
    <row r="222" spans="2:2" x14ac:dyDescent="0.25">
      <c r="B222" s="28"/>
    </row>
    <row r="223" spans="2:2" x14ac:dyDescent="0.25">
      <c r="B223" s="28"/>
    </row>
    <row r="224" spans="2:2" x14ac:dyDescent="0.25">
      <c r="B224" s="28"/>
    </row>
    <row r="225" spans="2:2" x14ac:dyDescent="0.25">
      <c r="B225" s="28"/>
    </row>
    <row r="226" spans="2:2" x14ac:dyDescent="0.25">
      <c r="B226" s="28"/>
    </row>
    <row r="227" spans="2:2" x14ac:dyDescent="0.25">
      <c r="B227" s="28"/>
    </row>
    <row r="228" spans="2:2" x14ac:dyDescent="0.25">
      <c r="B228" s="28"/>
    </row>
    <row r="229" spans="2:2" x14ac:dyDescent="0.25">
      <c r="B229" s="28"/>
    </row>
    <row r="230" spans="2:2" x14ac:dyDescent="0.25">
      <c r="B230" s="28"/>
    </row>
    <row r="231" spans="2:2" x14ac:dyDescent="0.25">
      <c r="B231" s="28"/>
    </row>
    <row r="232" spans="2:2" x14ac:dyDescent="0.25">
      <c r="B232" s="28"/>
    </row>
    <row r="233" spans="2:2" x14ac:dyDescent="0.25">
      <c r="B233" s="28"/>
    </row>
    <row r="234" spans="2:2" x14ac:dyDescent="0.25">
      <c r="B234" s="28"/>
    </row>
    <row r="235" spans="2:2" x14ac:dyDescent="0.25">
      <c r="B235" s="28"/>
    </row>
    <row r="236" spans="2:2" x14ac:dyDescent="0.25">
      <c r="B236" s="28"/>
    </row>
    <row r="237" spans="2:2" x14ac:dyDescent="0.25">
      <c r="B237" s="28"/>
    </row>
    <row r="238" spans="2:2" x14ac:dyDescent="0.25">
      <c r="B238" s="28"/>
    </row>
    <row r="239" spans="2:2" x14ac:dyDescent="0.25">
      <c r="B239" s="28"/>
    </row>
    <row r="240" spans="2:2" x14ac:dyDescent="0.25">
      <c r="B240" s="28"/>
    </row>
    <row r="241" spans="2:2" x14ac:dyDescent="0.25">
      <c r="B241" s="28"/>
    </row>
    <row r="242" spans="2:2" x14ac:dyDescent="0.25">
      <c r="B242" s="28"/>
    </row>
    <row r="243" spans="2:2" x14ac:dyDescent="0.25">
      <c r="B243" s="28"/>
    </row>
    <row r="244" spans="2:2" x14ac:dyDescent="0.25">
      <c r="B244" s="28"/>
    </row>
    <row r="245" spans="2:2" x14ac:dyDescent="0.25">
      <c r="B245" s="28"/>
    </row>
    <row r="246" spans="2:2" x14ac:dyDescent="0.25">
      <c r="B246" s="28"/>
    </row>
    <row r="247" spans="2:2" x14ac:dyDescent="0.25">
      <c r="B247" s="28"/>
    </row>
    <row r="248" spans="2:2" x14ac:dyDescent="0.25">
      <c r="B248" s="28"/>
    </row>
    <row r="249" spans="2:2" x14ac:dyDescent="0.25">
      <c r="B249" s="28"/>
    </row>
    <row r="250" spans="2:2" x14ac:dyDescent="0.25">
      <c r="B250" s="28"/>
    </row>
    <row r="251" spans="2:2" x14ac:dyDescent="0.25">
      <c r="B251" s="28"/>
    </row>
    <row r="252" spans="2:2" x14ac:dyDescent="0.25">
      <c r="B252" s="28"/>
    </row>
    <row r="253" spans="2:2" x14ac:dyDescent="0.25">
      <c r="B253" s="28"/>
    </row>
    <row r="254" spans="2:2" x14ac:dyDescent="0.25">
      <c r="B254" s="28"/>
    </row>
    <row r="255" spans="2:2" x14ac:dyDescent="0.25">
      <c r="B255" s="28"/>
    </row>
    <row r="256" spans="2:2" x14ac:dyDescent="0.25">
      <c r="B256" s="28"/>
    </row>
    <row r="257" spans="2:2" x14ac:dyDescent="0.25">
      <c r="B257" s="28"/>
    </row>
    <row r="258" spans="2:2" x14ac:dyDescent="0.25">
      <c r="B258" s="28"/>
    </row>
    <row r="259" spans="2:2" x14ac:dyDescent="0.25">
      <c r="B259" s="28"/>
    </row>
    <row r="260" spans="2:2" x14ac:dyDescent="0.25">
      <c r="B260" s="28"/>
    </row>
    <row r="261" spans="2:2" x14ac:dyDescent="0.25">
      <c r="B261" s="28"/>
    </row>
    <row r="262" spans="2:2" x14ac:dyDescent="0.25">
      <c r="B262" s="28"/>
    </row>
    <row r="263" spans="2:2" x14ac:dyDescent="0.25">
      <c r="B263" s="28"/>
    </row>
    <row r="264" spans="2:2" x14ac:dyDescent="0.25">
      <c r="B264" s="28"/>
    </row>
    <row r="265" spans="2:2" x14ac:dyDescent="0.25">
      <c r="B265" s="28"/>
    </row>
    <row r="266" spans="2:2" x14ac:dyDescent="0.25">
      <c r="B266" s="28"/>
    </row>
    <row r="267" spans="2:2" x14ac:dyDescent="0.25">
      <c r="B267" s="28"/>
    </row>
    <row r="268" spans="2:2" x14ac:dyDescent="0.25">
      <c r="B268" s="28"/>
    </row>
    <row r="269" spans="2:2" x14ac:dyDescent="0.25">
      <c r="B269" s="28"/>
    </row>
    <row r="270" spans="2:2" x14ac:dyDescent="0.25">
      <c r="B270" s="28"/>
    </row>
    <row r="271" spans="2:2" x14ac:dyDescent="0.25">
      <c r="B271" s="28"/>
    </row>
    <row r="272" spans="2:2" x14ac:dyDescent="0.25">
      <c r="B272" s="28"/>
    </row>
    <row r="273" spans="2:2" x14ac:dyDescent="0.25">
      <c r="B273" s="28"/>
    </row>
    <row r="274" spans="2:2" x14ac:dyDescent="0.25">
      <c r="B274" s="28"/>
    </row>
    <row r="275" spans="2:2" x14ac:dyDescent="0.25">
      <c r="B275" s="28"/>
    </row>
    <row r="276" spans="2:2" x14ac:dyDescent="0.25">
      <c r="B276" s="28"/>
    </row>
    <row r="277" spans="2:2" x14ac:dyDescent="0.25">
      <c r="B277" s="28"/>
    </row>
    <row r="278" spans="2:2" x14ac:dyDescent="0.25">
      <c r="B278" s="28"/>
    </row>
    <row r="279" spans="2:2" x14ac:dyDescent="0.25">
      <c r="B279" s="28"/>
    </row>
    <row r="280" spans="2:2" x14ac:dyDescent="0.25">
      <c r="B280" s="28"/>
    </row>
    <row r="281" spans="2:2" x14ac:dyDescent="0.25">
      <c r="B281" s="28"/>
    </row>
    <row r="282" spans="2:2" x14ac:dyDescent="0.25">
      <c r="B282" s="28"/>
    </row>
    <row r="283" spans="2:2" x14ac:dyDescent="0.25">
      <c r="B283" s="28"/>
    </row>
    <row r="284" spans="2:2" x14ac:dyDescent="0.25">
      <c r="B284" s="28"/>
    </row>
    <row r="285" spans="2:2" x14ac:dyDescent="0.25">
      <c r="B285" s="28"/>
    </row>
    <row r="286" spans="2:2" x14ac:dyDescent="0.25">
      <c r="B286" s="28"/>
    </row>
    <row r="287" spans="2:2" x14ac:dyDescent="0.25">
      <c r="B287" s="28"/>
    </row>
    <row r="288" spans="2:2" x14ac:dyDescent="0.25">
      <c r="B288" s="28"/>
    </row>
    <row r="289" spans="2:2" x14ac:dyDescent="0.25">
      <c r="B289" s="28"/>
    </row>
    <row r="290" spans="2:2" x14ac:dyDescent="0.25">
      <c r="B290" s="28"/>
    </row>
    <row r="291" spans="2:2" x14ac:dyDescent="0.25">
      <c r="B291" s="28"/>
    </row>
    <row r="292" spans="2:2" x14ac:dyDescent="0.25">
      <c r="B292" s="28"/>
    </row>
    <row r="293" spans="2:2" x14ac:dyDescent="0.25">
      <c r="B293" s="28"/>
    </row>
    <row r="294" spans="2:2" x14ac:dyDescent="0.25">
      <c r="B294" s="28"/>
    </row>
    <row r="295" spans="2:2" x14ac:dyDescent="0.25">
      <c r="B295" s="28"/>
    </row>
    <row r="296" spans="2:2" x14ac:dyDescent="0.25">
      <c r="B296" s="28"/>
    </row>
    <row r="297" spans="2:2" x14ac:dyDescent="0.25">
      <c r="B297" s="28"/>
    </row>
    <row r="298" spans="2:2" x14ac:dyDescent="0.25">
      <c r="B298" s="28"/>
    </row>
    <row r="299" spans="2:2" x14ac:dyDescent="0.25">
      <c r="B299" s="28"/>
    </row>
    <row r="300" spans="2:2" x14ac:dyDescent="0.25">
      <c r="B300" s="28"/>
    </row>
    <row r="301" spans="2:2" x14ac:dyDescent="0.25">
      <c r="B301" s="28"/>
    </row>
    <row r="302" spans="2:2" x14ac:dyDescent="0.25">
      <c r="B302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B09-201D-406D-AF2C-3815C0273008}">
  <dimension ref="A1:W298"/>
  <sheetViews>
    <sheetView workbookViewId="0">
      <pane xSplit="2" ySplit="2" topLeftCell="C171" activePane="bottomRight" state="frozen"/>
      <selection pane="topRight" activeCell="C1" sqref="C1"/>
      <selection pane="bottomLeft" activeCell="A4" sqref="A4"/>
      <selection pane="bottomRight" activeCell="C188" sqref="C188"/>
    </sheetView>
  </sheetViews>
  <sheetFormatPr defaultRowHeight="15" x14ac:dyDescent="0.25"/>
  <cols>
    <col min="3" max="3" width="14.42578125" customWidth="1"/>
    <col min="4" max="4" width="20.42578125" customWidth="1"/>
    <col min="9" max="9" width="10.85546875" customWidth="1"/>
    <col min="11" max="11" width="13.7109375" customWidth="1"/>
  </cols>
  <sheetData>
    <row r="1" spans="1:19" ht="60" x14ac:dyDescent="0.25">
      <c r="C1" s="4" t="s">
        <v>214</v>
      </c>
      <c r="D1" s="4" t="s">
        <v>125</v>
      </c>
      <c r="E1" s="8" t="s">
        <v>19</v>
      </c>
      <c r="F1" s="8" t="s">
        <v>19</v>
      </c>
      <c r="G1" s="9" t="s">
        <v>20</v>
      </c>
      <c r="H1" s="9" t="s">
        <v>103</v>
      </c>
      <c r="I1" s="4" t="s">
        <v>46</v>
      </c>
      <c r="J1" s="8" t="s">
        <v>10</v>
      </c>
      <c r="K1" s="4" t="s">
        <v>21</v>
      </c>
      <c r="L1" s="8" t="s">
        <v>11</v>
      </c>
      <c r="M1" s="8" t="s">
        <v>9</v>
      </c>
      <c r="N1" s="8" t="s">
        <v>43</v>
      </c>
      <c r="O1" s="8" t="s">
        <v>44</v>
      </c>
      <c r="S1" s="4" t="s">
        <v>121</v>
      </c>
    </row>
    <row r="2" spans="1:19" x14ac:dyDescent="0.25">
      <c r="B2" t="s">
        <v>0</v>
      </c>
      <c r="D2" t="s">
        <v>128</v>
      </c>
      <c r="E2" t="s">
        <v>126</v>
      </c>
      <c r="F2" t="s">
        <v>22</v>
      </c>
      <c r="G2" s="21"/>
      <c r="H2" s="21"/>
      <c r="I2" s="21"/>
      <c r="J2" s="20"/>
      <c r="K2" s="21"/>
      <c r="S2" t="s">
        <v>122</v>
      </c>
    </row>
    <row r="3" spans="1:19" x14ac:dyDescent="0.25">
      <c r="A3">
        <v>1980</v>
      </c>
      <c r="B3" s="1">
        <v>29281</v>
      </c>
      <c r="C3" s="21">
        <f>'CDM - Q'!M132</f>
        <v>277749.49349878775</v>
      </c>
      <c r="G3" s="21">
        <f>AVERAGEIFS('JN - M'!D:D,'JN - M'!$B:$B,"&gt;="&amp;EDATE('JN - Q'!$B3,-2),'JN - M'!$B:$B,"&lt;="&amp;EOMONTH('JN - Q'!$B3,0))</f>
        <v>77.581050826970909</v>
      </c>
      <c r="H3" s="21">
        <f>AVERAGEIFS('JN - M'!E:E,'JN - M'!$B:$B,"&gt;="&amp;EDATE('JN - Q'!$B3,-2),'JN - M'!$B:$B,"&lt;="&amp;EOMONTH('JN - Q'!$B3,0))</f>
        <v>77.620409072510242</v>
      </c>
      <c r="I3" s="21">
        <f>AVERAGEIFS('JN - M'!F:F,'JN - M'!$B:$B,"&gt;="&amp;EDATE('JN - Q'!$B3,-2),'JN - M'!$B:$B,"&lt;="&amp;EOMONTH('JN - Q'!$B3,0))</f>
        <v>77.620409072510242</v>
      </c>
      <c r="J3" s="20">
        <f>AVERAGEIFS('JN - M'!K:K,'JN - M'!$B:$B,"&gt;="&amp;EDATE('JN - Q'!$B3,-2),'JN - M'!$B:$B,"&lt;="&amp;EOMONTH('JN - Q'!$B3,0))</f>
        <v>1.8829930508119392</v>
      </c>
      <c r="K3" s="21"/>
      <c r="L3">
        <v>0</v>
      </c>
      <c r="M3" s="21"/>
      <c r="N3" s="20">
        <f>AVERAGEIFS('JN - M'!I:I,'JN - M'!$B:$B,"&gt;="&amp;EDATE('JN - Q'!$B3,-2),'JN - M'!$B:$B,"&lt;="&amp;EOMONTH('JN - Q'!$B3,0))</f>
        <v>9.1755666666666666</v>
      </c>
      <c r="O3" s="20">
        <f>AVERAGEIFS('JN - M'!J:J,'JN - M'!$B:$B,"&gt;="&amp;EDATE('JN - Q'!$B3,-2),'JN - M'!$B:$B,"&lt;="&amp;EOMONTH('JN - Q'!$B3,0))</f>
        <v>11.365417788053337</v>
      </c>
      <c r="S3" s="20"/>
    </row>
    <row r="4" spans="1:19" x14ac:dyDescent="0.25">
      <c r="B4" s="1">
        <v>29373</v>
      </c>
      <c r="C4" s="21">
        <f>'CDM - Q'!M133</f>
        <v>276285.3230551657</v>
      </c>
      <c r="G4" s="21">
        <f>AVERAGEIFS('JN - M'!D:D,'JN - M'!$B:$B,"&gt;="&amp;EDATE('JN - Q'!$B4,-2),'JN - M'!$B:$B,"&lt;="&amp;EOMONTH('JN - Q'!$B4,0))</f>
        <v>80.01111075386244</v>
      </c>
      <c r="H4" s="21">
        <f>AVERAGEIFS('JN - M'!E:E,'JN - M'!$B:$B,"&gt;="&amp;EDATE('JN - Q'!$B4,-2),'JN - M'!$B:$B,"&lt;="&amp;EOMONTH('JN - Q'!$B4,0))</f>
        <v>79.950130735953863</v>
      </c>
      <c r="I4" s="21">
        <f>AVERAGEIFS('JN - M'!F:F,'JN - M'!$B:$B,"&gt;="&amp;EDATE('JN - Q'!$B4,-2),'JN - M'!$B:$B,"&lt;="&amp;EOMONTH('JN - Q'!$B4,0))</f>
        <v>79.950130735953863</v>
      </c>
      <c r="J4" s="20">
        <f>AVERAGEIFS('JN - M'!K:K,'JN - M'!$B:$B,"&gt;="&amp;EDATE('JN - Q'!$B4,-2),'JN - M'!$B:$B,"&lt;="&amp;EOMONTH('JN - Q'!$B4,0))</f>
        <v>1.9402977346125636</v>
      </c>
      <c r="K4" s="21"/>
      <c r="L4">
        <v>0</v>
      </c>
      <c r="M4" s="21"/>
      <c r="N4" s="20">
        <f>AVERAGEIFS('JN - M'!I:I,'JN - M'!$B:$B,"&gt;="&amp;EDATE('JN - Q'!$B4,-2),'JN - M'!$B:$B,"&lt;="&amp;EOMONTH('JN - Q'!$B4,0))</f>
        <v>12.471666666666666</v>
      </c>
      <c r="O4" s="20">
        <f>AVERAGEIFS('JN - M'!J:J,'JN - M'!$B:$B,"&gt;="&amp;EDATE('JN - Q'!$B4,-2),'JN - M'!$B:$B,"&lt;="&amp;EOMONTH('JN - Q'!$B4,0))</f>
        <v>13.210223875116981</v>
      </c>
      <c r="S4" s="20"/>
    </row>
    <row r="5" spans="1:19" x14ac:dyDescent="0.25">
      <c r="B5" s="1">
        <v>29465</v>
      </c>
      <c r="C5" s="21">
        <f>'CDM - Q'!M134</f>
        <v>282473.92566245585</v>
      </c>
      <c r="G5" s="21">
        <f>AVERAGEIFS('JN - M'!D:D,'JN - M'!$B:$B,"&gt;="&amp;EDATE('JN - Q'!$B5,-2),'JN - M'!$B:$B,"&lt;="&amp;EOMONTH('JN - Q'!$B5,0))</f>
        <v>81.159658784102689</v>
      </c>
      <c r="H5" s="21">
        <f>AVERAGEIFS('JN - M'!E:E,'JN - M'!$B:$B,"&gt;="&amp;EDATE('JN - Q'!$B5,-2),'JN - M'!$B:$B,"&lt;="&amp;EOMONTH('JN - Q'!$B5,0))</f>
        <v>80.874623459542619</v>
      </c>
      <c r="I5" s="21">
        <f>AVERAGEIFS('JN - M'!F:F,'JN - M'!$B:$B,"&gt;="&amp;EDATE('JN - Q'!$B5,-2),'JN - M'!$B:$B,"&lt;="&amp;EOMONTH('JN - Q'!$B5,0))</f>
        <v>80.874623459542619</v>
      </c>
      <c r="J5" s="20">
        <f>AVERAGEIFS('JN - M'!K:K,'JN - M'!$B:$B,"&gt;="&amp;EDATE('JN - Q'!$B5,-2),'JN - M'!$B:$B,"&lt;="&amp;EOMONTH('JN - Q'!$B5,0))</f>
        <v>2.0604930075595753</v>
      </c>
      <c r="K5" s="21"/>
      <c r="L5">
        <v>0</v>
      </c>
      <c r="M5" s="21"/>
      <c r="N5" s="20">
        <f>AVERAGEIFS('JN - M'!I:I,'JN - M'!$B:$B,"&gt;="&amp;EDATE('JN - Q'!$B5,-2),'JN - M'!$B:$B,"&lt;="&amp;EOMONTH('JN - Q'!$B5,0))</f>
        <v>12.063833333333335</v>
      </c>
      <c r="O5" s="20">
        <f>AVERAGEIFS('JN - M'!J:J,'JN - M'!$B:$B,"&gt;="&amp;EDATE('JN - Q'!$B5,-2),'JN - M'!$B:$B,"&lt;="&amp;EOMONTH('JN - Q'!$B5,0))</f>
        <v>12.778239138749063</v>
      </c>
      <c r="S5" s="20"/>
    </row>
    <row r="6" spans="1:19" x14ac:dyDescent="0.25">
      <c r="B6" s="1">
        <v>29556</v>
      </c>
      <c r="C6" s="21">
        <f>'CDM - Q'!M135</f>
        <v>288477.87505316664</v>
      </c>
      <c r="G6" s="21">
        <f>AVERAGEIFS('JN - M'!D:D,'JN - M'!$B:$B,"&gt;="&amp;EDATE('JN - Q'!$B6,-2),'JN - M'!$B:$B,"&lt;="&amp;EOMONTH('JN - Q'!$B6,0))</f>
        <v>82.102485346740664</v>
      </c>
      <c r="H6" s="21">
        <f>AVERAGEIFS('JN - M'!E:E,'JN - M'!$B:$B,"&gt;="&amp;EDATE('JN - Q'!$B6,-2),'JN - M'!$B:$B,"&lt;="&amp;EOMONTH('JN - Q'!$B6,0))</f>
        <v>82.09495385467973</v>
      </c>
      <c r="I6" s="21">
        <f>AVERAGEIFS('JN - M'!F:F,'JN - M'!$B:$B,"&gt;="&amp;EDATE('JN - Q'!$B6,-2),'JN - M'!$B:$B,"&lt;="&amp;EOMONTH('JN - Q'!$B6,0))</f>
        <v>82.09495385467973</v>
      </c>
      <c r="J6" s="20">
        <f>AVERAGEIFS('JN - M'!K:K,'JN - M'!$B:$B,"&gt;="&amp;EDATE('JN - Q'!$B6,-2),'JN - M'!$B:$B,"&lt;="&amp;EOMONTH('JN - Q'!$B6,0))</f>
        <v>2.1733967495808741</v>
      </c>
      <c r="K6" s="21"/>
      <c r="L6">
        <v>0</v>
      </c>
      <c r="M6" s="21"/>
      <c r="N6" s="20">
        <f>AVERAGEIFS('JN - M'!I:I,'JN - M'!$B:$B,"&gt;="&amp;EDATE('JN - Q'!$B6,-2),'JN - M'!$B:$B,"&lt;="&amp;EOMONTH('JN - Q'!$B6,0))</f>
        <v>10.008166666666666</v>
      </c>
      <c r="O6" s="20">
        <f>AVERAGEIFS('JN - M'!J:J,'JN - M'!$B:$B,"&gt;="&amp;EDATE('JN - Q'!$B6,-2),'JN - M'!$B:$B,"&lt;="&amp;EOMONTH('JN - Q'!$B6,0))</f>
        <v>10.600838346610979</v>
      </c>
      <c r="S6" s="20"/>
    </row>
    <row r="7" spans="1:19" x14ac:dyDescent="0.25">
      <c r="A7">
        <v>1981</v>
      </c>
      <c r="B7" s="1">
        <v>29646</v>
      </c>
      <c r="C7" s="21">
        <f>'CDM - Q'!M136</f>
        <v>290246.47109969798</v>
      </c>
      <c r="G7" s="21">
        <f>AVERAGEIFS('JN - M'!D:D,'JN - M'!$B:$B,"&gt;="&amp;EDATE('JN - Q'!$B7,-2),'JN - M'!$B:$B,"&lt;="&amp;EOMONTH('JN - Q'!$B7,0))</f>
        <v>82.881340025552618</v>
      </c>
      <c r="H7" s="21">
        <f>AVERAGEIFS('JN - M'!E:E,'JN - M'!$B:$B,"&gt;="&amp;EDATE('JN - Q'!$B7,-2),'JN - M'!$B:$B,"&lt;="&amp;EOMONTH('JN - Q'!$B7,0))</f>
        <v>82.27985239939747</v>
      </c>
      <c r="I7" s="21">
        <f>AVERAGEIFS('JN - M'!F:F,'JN - M'!$B:$B,"&gt;="&amp;EDATE('JN - Q'!$B7,-2),'JN - M'!$B:$B,"&lt;="&amp;EOMONTH('JN - Q'!$B7,0))</f>
        <v>82.27985239939747</v>
      </c>
      <c r="J7" s="20">
        <f>AVERAGEIFS('JN - M'!K:K,'JN - M'!$B:$B,"&gt;="&amp;EDATE('JN - Q'!$B7,-2),'JN - M'!$B:$B,"&lt;="&amp;EOMONTH('JN - Q'!$B7,0))</f>
        <v>2.1839602118981363</v>
      </c>
      <c r="K7" s="46">
        <f t="shared" ref="K7:K66" si="0">K8*S7/S8</f>
        <v>4.2171196763904213</v>
      </c>
      <c r="L7">
        <v>0</v>
      </c>
      <c r="M7" s="21"/>
      <c r="N7" s="20">
        <f>AVERAGEIFS('JN - M'!I:I,'JN - M'!$B:$B,"&gt;="&amp;EDATE('JN - Q'!$B7,-2),'JN - M'!$B:$B,"&lt;="&amp;EOMONTH('JN - Q'!$B7,0))</f>
        <v>8.5152999999999999</v>
      </c>
      <c r="O7" s="20">
        <f>AVERAGEIFS('JN - M'!J:J,'JN - M'!$B:$B,"&gt;="&amp;EDATE('JN - Q'!$B7,-2),'JN - M'!$B:$B,"&lt;="&amp;EOMONTH('JN - Q'!$B7,0))</f>
        <v>9.0195658984725604</v>
      </c>
      <c r="S7" s="20">
        <f t="shared" ref="S7:S66" si="1">(H7/H3-1)*100+2</f>
        <v>8.0028585040495575</v>
      </c>
    </row>
    <row r="8" spans="1:19" x14ac:dyDescent="0.25">
      <c r="B8" s="1">
        <v>29738</v>
      </c>
      <c r="C8" s="21">
        <f>'CDM - Q'!M137</f>
        <v>293798.39984475356</v>
      </c>
      <c r="G8" s="21">
        <f>AVERAGEIFS('JN - M'!D:D,'JN - M'!$B:$B,"&gt;="&amp;EDATE('JN - Q'!$B8,-2),'JN - M'!$B:$B,"&lt;="&amp;EOMONTH('JN - Q'!$B8,0))</f>
        <v>83.564763009166995</v>
      </c>
      <c r="H8" s="21">
        <f>AVERAGEIFS('JN - M'!E:E,'JN - M'!$B:$B,"&gt;="&amp;EDATE('JN - Q'!$B8,-2),'JN - M'!$B:$B,"&lt;="&amp;EOMONTH('JN - Q'!$B8,0))</f>
        <v>83.759040757139473</v>
      </c>
      <c r="I8" s="21">
        <f>AVERAGEIFS('JN - M'!F:F,'JN - M'!$B:$B,"&gt;="&amp;EDATE('JN - Q'!$B8,-2),'JN - M'!$B:$B,"&lt;="&amp;EOMONTH('JN - Q'!$B8,0))</f>
        <v>83.759040757139473</v>
      </c>
      <c r="J8" s="20">
        <f>AVERAGEIFS('JN - M'!K:K,'JN - M'!$B:$B,"&gt;="&amp;EDATE('JN - Q'!$B8,-2),'JN - M'!$B:$B,"&lt;="&amp;EOMONTH('JN - Q'!$B8,0))</f>
        <v>2.274637809753699</v>
      </c>
      <c r="K8" s="46">
        <f t="shared" si="0"/>
        <v>3.5643576613971026</v>
      </c>
      <c r="L8">
        <v>0</v>
      </c>
      <c r="M8" s="21"/>
      <c r="N8" s="20">
        <f>AVERAGEIFS('JN - M'!I:I,'JN - M'!$B:$B,"&gt;="&amp;EDATE('JN - Q'!$B8,-2),'JN - M'!$B:$B,"&lt;="&amp;EOMONTH('JN - Q'!$B8,0))</f>
        <v>7.1200333333333328</v>
      </c>
      <c r="O8" s="20">
        <f>AVERAGEIFS('JN - M'!J:J,'JN - M'!$B:$B,"&gt;="&amp;EDATE('JN - Q'!$B8,-2),'JN - M'!$B:$B,"&lt;="&amp;EOMONTH('JN - Q'!$B8,0))</f>
        <v>7.5416732057967719</v>
      </c>
      <c r="S8" s="20">
        <f t="shared" si="1"/>
        <v>6.7641073080481267</v>
      </c>
    </row>
    <row r="9" spans="1:19" x14ac:dyDescent="0.25">
      <c r="B9" s="1">
        <v>29830</v>
      </c>
      <c r="C9" s="21">
        <f>'CDM - Q'!M138</f>
        <v>293144.94306813827</v>
      </c>
      <c r="G9" s="21">
        <f>AVERAGEIFS('JN - M'!D:D,'JN - M'!$B:$B,"&gt;="&amp;EDATE('JN - Q'!$B9,-2),'JN - M'!$B:$B,"&lt;="&amp;EOMONTH('JN - Q'!$B9,0))</f>
        <v>84.460921920480203</v>
      </c>
      <c r="H9" s="21">
        <f>AVERAGEIFS('JN - M'!E:E,'JN - M'!$B:$B,"&gt;="&amp;EDATE('JN - Q'!$B9,-2),'JN - M'!$B:$B,"&lt;="&amp;EOMONTH('JN - Q'!$B9,0))</f>
        <v>84.239776973405611</v>
      </c>
      <c r="I9" s="21">
        <f>AVERAGEIFS('JN - M'!F:F,'JN - M'!$B:$B,"&gt;="&amp;EDATE('JN - Q'!$B9,-2),'JN - M'!$B:$B,"&lt;="&amp;EOMONTH('JN - Q'!$B9,0))</f>
        <v>84.239776973405611</v>
      </c>
      <c r="J9" s="20">
        <f>AVERAGEIFS('JN - M'!K:K,'JN - M'!$B:$B,"&gt;="&amp;EDATE('JN - Q'!$B9,-2),'JN - M'!$B:$B,"&lt;="&amp;EOMONTH('JN - Q'!$B9,0))</f>
        <v>2.1598291306112296</v>
      </c>
      <c r="K9" s="46">
        <f t="shared" si="0"/>
        <v>3.246523475148003</v>
      </c>
      <c r="L9">
        <v>0</v>
      </c>
      <c r="M9" s="21"/>
      <c r="N9" s="20">
        <f>AVERAGEIFS('JN - M'!I:I,'JN - M'!$B:$B,"&gt;="&amp;EDATE('JN - Q'!$B9,-2),'JN - M'!$B:$B,"&lt;="&amp;EOMONTH('JN - Q'!$B9,0))</f>
        <v>7.2508999999999988</v>
      </c>
      <c r="O9" s="20">
        <f>AVERAGEIFS('JN - M'!J:J,'JN - M'!$B:$B,"&gt;="&amp;EDATE('JN - Q'!$B9,-2),'JN - M'!$B:$B,"&lt;="&amp;EOMONTH('JN - Q'!$B9,0))</f>
        <v>7.680289640204653</v>
      </c>
      <c r="S9" s="20">
        <f t="shared" si="1"/>
        <v>6.1609510745313161</v>
      </c>
    </row>
    <row r="10" spans="1:19" x14ac:dyDescent="0.25">
      <c r="B10" s="1">
        <v>29921</v>
      </c>
      <c r="C10" s="21">
        <f>'CDM - Q'!M139</f>
        <v>295284.72471821704</v>
      </c>
      <c r="G10" s="21">
        <f>AVERAGEIFS('JN - M'!D:D,'JN - M'!$B:$B,"&gt;="&amp;EDATE('JN - Q'!$B10,-2),'JN - M'!$B:$B,"&lt;="&amp;EOMONTH('JN - Q'!$B10,0))</f>
        <v>85.321449680909197</v>
      </c>
      <c r="H10" s="21">
        <f>AVERAGEIFS('JN - M'!E:E,'JN - M'!$B:$B,"&gt;="&amp;EDATE('JN - Q'!$B10,-2),'JN - M'!$B:$B,"&lt;="&amp;EOMONTH('JN - Q'!$B10,0))</f>
        <v>85.349168241712093</v>
      </c>
      <c r="I10" s="21">
        <f>AVERAGEIFS('JN - M'!F:F,'JN - M'!$B:$B,"&gt;="&amp;EDATE('JN - Q'!$B10,-2),'JN - M'!$B:$B,"&lt;="&amp;EOMONTH('JN - Q'!$B10,0))</f>
        <v>85.349168241712093</v>
      </c>
      <c r="J10" s="20">
        <f>AVERAGEIFS('JN - M'!K:K,'JN - M'!$B:$B,"&gt;="&amp;EDATE('JN - Q'!$B10,-2),'JN - M'!$B:$B,"&lt;="&amp;EOMONTH('JN - Q'!$B10,0))</f>
        <v>2.2174354516905441</v>
      </c>
      <c r="K10" s="46">
        <f t="shared" si="0"/>
        <v>3.1427207877022094</v>
      </c>
      <c r="L10">
        <v>0</v>
      </c>
      <c r="M10" s="21"/>
      <c r="N10" s="20">
        <f>AVERAGEIFS('JN - M'!I:I,'JN - M'!$B:$B,"&gt;="&amp;EDATE('JN - Q'!$B10,-2),'JN - M'!$B:$B,"&lt;="&amp;EOMONTH('JN - Q'!$B10,0))</f>
        <v>6.8502666666666663</v>
      </c>
      <c r="O10" s="20">
        <f>AVERAGEIFS('JN - M'!J:J,'JN - M'!$B:$B,"&gt;="&amp;EDATE('JN - Q'!$B10,-2),'JN - M'!$B:$B,"&lt;="&amp;EOMONTH('JN - Q'!$B10,0))</f>
        <v>7.2559312792397179</v>
      </c>
      <c r="S10" s="20">
        <f t="shared" si="1"/>
        <v>5.9639639639639901</v>
      </c>
    </row>
    <row r="11" spans="1:19" x14ac:dyDescent="0.25">
      <c r="A11">
        <v>1982</v>
      </c>
      <c r="B11" s="1">
        <v>30011</v>
      </c>
      <c r="C11" s="21">
        <f>'CDM - Q'!M140</f>
        <v>299809.96482072223</v>
      </c>
      <c r="G11" s="21">
        <f>AVERAGEIFS('JN - M'!D:D,'JN - M'!$B:$B,"&gt;="&amp;EDATE('JN - Q'!$B11,-2),'JN - M'!$B:$B,"&lt;="&amp;EOMONTH('JN - Q'!$B11,0))</f>
        <v>85.813063025263716</v>
      </c>
      <c r="H11" s="21">
        <f>AVERAGEIFS('JN - M'!E:E,'JN - M'!$B:$B,"&gt;="&amp;EDATE('JN - Q'!$B11,-2),'JN - M'!$B:$B,"&lt;="&amp;EOMONTH('JN - Q'!$B11,0))</f>
        <v>85.127289988050791</v>
      </c>
      <c r="I11" s="21">
        <f>AVERAGEIFS('JN - M'!F:F,'JN - M'!$B:$B,"&gt;="&amp;EDATE('JN - Q'!$B11,-2),'JN - M'!$B:$B,"&lt;="&amp;EOMONTH('JN - Q'!$B11,0))</f>
        <v>85.127289988050791</v>
      </c>
      <c r="J11" s="20">
        <f>AVERAGEIFS('JN - M'!K:K,'JN - M'!$B:$B,"&gt;="&amp;EDATE('JN - Q'!$B11,-2),'JN - M'!$B:$B,"&lt;="&amp;EOMONTH('JN - Q'!$B11,0))</f>
        <v>2.2333783149348494</v>
      </c>
      <c r="K11" s="46">
        <f t="shared" si="0"/>
        <v>2.8775113821477798</v>
      </c>
      <c r="L11">
        <v>0</v>
      </c>
      <c r="M11" s="21"/>
      <c r="N11" s="20">
        <f>AVERAGEIFS('JN - M'!I:I,'JN - M'!$B:$B,"&gt;="&amp;EDATE('JN - Q'!$B11,-2),'JN - M'!$B:$B,"&lt;="&amp;EOMONTH('JN - Q'!$B11,0))</f>
        <v>6.6092333333333331</v>
      </c>
      <c r="O11" s="20">
        <f>AVERAGEIFS('JN - M'!J:J,'JN - M'!$B:$B,"&gt;="&amp;EDATE('JN - Q'!$B11,-2),'JN - M'!$B:$B,"&lt;="&amp;EOMONTH('JN - Q'!$B11,0))</f>
        <v>7.0006242397075225</v>
      </c>
      <c r="S11" s="20">
        <f t="shared" si="1"/>
        <v>5.4606741573033784</v>
      </c>
    </row>
    <row r="12" spans="1:19" x14ac:dyDescent="0.25">
      <c r="B12" s="1">
        <v>30103</v>
      </c>
      <c r="C12" s="21">
        <f>'CDM - Q'!M141</f>
        <v>301868.34872187488</v>
      </c>
      <c r="G12" s="21">
        <f>AVERAGEIFS('JN - M'!D:D,'JN - M'!$B:$B,"&gt;="&amp;EDATE('JN - Q'!$B12,-2),'JN - M'!$B:$B,"&lt;="&amp;EOMONTH('JN - Q'!$B12,0))</f>
        <v>86.226089699513182</v>
      </c>
      <c r="H12" s="21">
        <f>AVERAGEIFS('JN - M'!E:E,'JN - M'!$B:$B,"&gt;="&amp;EDATE('JN - Q'!$B12,-2),'JN - M'!$B:$B,"&lt;="&amp;EOMONTH('JN - Q'!$B12,0))</f>
        <v>86.310640674244368</v>
      </c>
      <c r="I12" s="21">
        <f>AVERAGEIFS('JN - M'!F:F,'JN - M'!$B:$B,"&gt;="&amp;EDATE('JN - Q'!$B12,-2),'JN - M'!$B:$B,"&lt;="&amp;EOMONTH('JN - Q'!$B12,0))</f>
        <v>86.310640674244368</v>
      </c>
      <c r="J12" s="20">
        <f>AVERAGEIFS('JN - M'!K:K,'JN - M'!$B:$B,"&gt;="&amp;EDATE('JN - Q'!$B12,-2),'JN - M'!$B:$B,"&lt;="&amp;EOMONTH('JN - Q'!$B12,0))</f>
        <v>2.342157859868816</v>
      </c>
      <c r="K12" s="46">
        <f t="shared" si="0"/>
        <v>2.6591865875575351</v>
      </c>
      <c r="L12">
        <v>0</v>
      </c>
      <c r="M12" s="21"/>
      <c r="N12" s="20">
        <f>AVERAGEIFS('JN - M'!I:I,'JN - M'!$B:$B,"&gt;="&amp;EDATE('JN - Q'!$B12,-2),'JN - M'!$B:$B,"&lt;="&amp;EOMONTH('JN - Q'!$B12,0))</f>
        <v>7.1722333333333337</v>
      </c>
      <c r="O12" s="20">
        <f>AVERAGEIFS('JN - M'!J:J,'JN - M'!$B:$B,"&gt;="&amp;EDATE('JN - Q'!$B12,-2),'JN - M'!$B:$B,"&lt;="&amp;EOMONTH('JN - Q'!$B12,0))</f>
        <v>7.5969644274683832</v>
      </c>
      <c r="S12" s="20">
        <f t="shared" si="1"/>
        <v>5.0463576158940242</v>
      </c>
    </row>
    <row r="13" spans="1:19" x14ac:dyDescent="0.25">
      <c r="B13" s="1">
        <v>30195</v>
      </c>
      <c r="C13" s="21">
        <f>'CDM - Q'!M142</f>
        <v>303187.52633448172</v>
      </c>
      <c r="G13" s="21">
        <f>AVERAGEIFS('JN - M'!D:D,'JN - M'!$B:$B,"&gt;="&amp;EDATE('JN - Q'!$B13,-2),'JN - M'!$B:$B,"&lt;="&amp;EOMONTH('JN - Q'!$B13,0))</f>
        <v>86.965629825837041</v>
      </c>
      <c r="H13" s="21">
        <f>AVERAGEIFS('JN - M'!E:E,'JN - M'!$B:$B,"&gt;="&amp;EDATE('JN - Q'!$B13,-2),'JN - M'!$B:$B,"&lt;="&amp;EOMONTH('JN - Q'!$B13,0))</f>
        <v>86.606478345792766</v>
      </c>
      <c r="I13" s="21">
        <f>AVERAGEIFS('JN - M'!F:F,'JN - M'!$B:$B,"&gt;="&amp;EDATE('JN - Q'!$B13,-2),'JN - M'!$B:$B,"&lt;="&amp;EOMONTH('JN - Q'!$B13,0))</f>
        <v>86.606478345792766</v>
      </c>
      <c r="J13" s="20">
        <f>AVERAGEIFS('JN - M'!K:K,'JN - M'!$B:$B,"&gt;="&amp;EDATE('JN - Q'!$B13,-2),'JN - M'!$B:$B,"&lt;="&amp;EOMONTH('JN - Q'!$B13,0))</f>
        <v>2.371176543864943</v>
      </c>
      <c r="K13" s="46">
        <f t="shared" si="0"/>
        <v>2.5343645864271429</v>
      </c>
      <c r="L13">
        <v>0</v>
      </c>
      <c r="M13" s="21"/>
      <c r="N13" s="20">
        <f>AVERAGEIFS('JN - M'!I:I,'JN - M'!$B:$B,"&gt;="&amp;EDATE('JN - Q'!$B13,-2),'JN - M'!$B:$B,"&lt;="&amp;EOMONTH('JN - Q'!$B13,0))</f>
        <v>7.1183000000000005</v>
      </c>
      <c r="O13" s="20">
        <f>AVERAGEIFS('JN - M'!J:J,'JN - M'!$B:$B,"&gt;="&amp;EDATE('JN - Q'!$B13,-2),'JN - M'!$B:$B,"&lt;="&amp;EOMONTH('JN - Q'!$B13,0))</f>
        <v>7.5398372265330922</v>
      </c>
      <c r="S13" s="20">
        <f t="shared" si="1"/>
        <v>4.8094820017559252</v>
      </c>
    </row>
    <row r="14" spans="1:19" x14ac:dyDescent="0.25">
      <c r="B14" s="1">
        <v>30286</v>
      </c>
      <c r="C14" s="21">
        <f>'CDM - Q'!M143</f>
        <v>307400.62634511502</v>
      </c>
      <c r="G14" s="21">
        <f>AVERAGEIFS('JN - M'!D:D,'JN - M'!$B:$B,"&gt;="&amp;EDATE('JN - Q'!$B14,-2),'JN - M'!$B:$B,"&lt;="&amp;EOMONTH('JN - Q'!$B14,0))</f>
        <v>87.572005041984212</v>
      </c>
      <c r="H14" s="21">
        <f>AVERAGEIFS('JN - M'!E:E,'JN - M'!$B:$B,"&gt;="&amp;EDATE('JN - Q'!$B14,-2),'JN - M'!$B:$B,"&lt;="&amp;EOMONTH('JN - Q'!$B14,0))</f>
        <v>87.567950778325041</v>
      </c>
      <c r="I14" s="21">
        <f>AVERAGEIFS('JN - M'!F:F,'JN - M'!$B:$B,"&gt;="&amp;EDATE('JN - Q'!$B14,-2),'JN - M'!$B:$B,"&lt;="&amp;EOMONTH('JN - Q'!$B14,0))</f>
        <v>87.567950778325041</v>
      </c>
      <c r="J14" s="20">
        <f>AVERAGEIFS('JN - M'!K:K,'JN - M'!$B:$B,"&gt;="&amp;EDATE('JN - Q'!$B14,-2),'JN - M'!$B:$B,"&lt;="&amp;EOMONTH('JN - Q'!$B14,0))</f>
        <v>2.4610027402847399</v>
      </c>
      <c r="K14" s="46">
        <f t="shared" si="0"/>
        <v>2.4237950429409758</v>
      </c>
      <c r="L14">
        <v>0</v>
      </c>
      <c r="M14" s="21"/>
      <c r="N14" s="20">
        <f>AVERAGEIFS('JN - M'!I:I,'JN - M'!$B:$B,"&gt;="&amp;EDATE('JN - Q'!$B14,-2),'JN - M'!$B:$B,"&lt;="&amp;EOMONTH('JN - Q'!$B14,0))</f>
        <v>6.8412333333333324</v>
      </c>
      <c r="O14" s="20">
        <f>AVERAGEIFS('JN - M'!J:J,'JN - M'!$B:$B,"&gt;="&amp;EDATE('JN - Q'!$B14,-2),'JN - M'!$B:$B,"&lt;="&amp;EOMONTH('JN - Q'!$B14,0))</f>
        <v>7.2463630026924619</v>
      </c>
      <c r="S14" s="20">
        <f t="shared" si="1"/>
        <v>4.5996533795493715</v>
      </c>
    </row>
    <row r="15" spans="1:19" x14ac:dyDescent="0.25">
      <c r="A15">
        <v>1983</v>
      </c>
      <c r="B15" s="1">
        <v>30376</v>
      </c>
      <c r="C15" s="21">
        <f>'CDM - Q'!M144</f>
        <v>307594.47760622686</v>
      </c>
      <c r="G15" s="21">
        <f>AVERAGEIFS('JN - M'!D:D,'JN - M'!$B:$B,"&gt;="&amp;EDATE('JN - Q'!$B15,-2),'JN - M'!$B:$B,"&lt;="&amp;EOMONTH('JN - Q'!$B15,0))</f>
        <v>87.740423888819009</v>
      </c>
      <c r="H15" s="21">
        <f>AVERAGEIFS('JN - M'!E:E,'JN - M'!$B:$B,"&gt;="&amp;EDATE('JN - Q'!$B15,-2),'JN - M'!$B:$B,"&lt;="&amp;EOMONTH('JN - Q'!$B15,0))</f>
        <v>87.124194271002466</v>
      </c>
      <c r="I15" s="21">
        <f>AVERAGEIFS('JN - M'!F:F,'JN - M'!$B:$B,"&gt;="&amp;EDATE('JN - Q'!$B15,-2),'JN - M'!$B:$B,"&lt;="&amp;EOMONTH('JN - Q'!$B15,0))</f>
        <v>87.124194271002466</v>
      </c>
      <c r="J15" s="20">
        <f>AVERAGEIFS('JN - M'!K:K,'JN - M'!$B:$B,"&gt;="&amp;EDATE('JN - Q'!$B15,-2),'JN - M'!$B:$B,"&lt;="&amp;EOMONTH('JN - Q'!$B15,0))</f>
        <v>2.6717197234831738</v>
      </c>
      <c r="K15" s="46">
        <f t="shared" si="0"/>
        <v>2.2900193463579428</v>
      </c>
      <c r="L15">
        <v>0</v>
      </c>
      <c r="M15" s="21"/>
      <c r="N15" s="20">
        <f>AVERAGEIFS('JN - M'!I:I,'JN - M'!$B:$B,"&gt;="&amp;EDATE('JN - Q'!$B15,-2),'JN - M'!$B:$B,"&lt;="&amp;EOMONTH('JN - Q'!$B15,0))</f>
        <v>6.6356666666666664</v>
      </c>
      <c r="O15" s="20">
        <f>AVERAGEIFS('JN - M'!J:J,'JN - M'!$B:$B,"&gt;="&amp;EDATE('JN - Q'!$B15,-2),'JN - M'!$B:$B,"&lt;="&amp;EOMONTH('JN - Q'!$B15,0))</f>
        <v>7.0286229234786539</v>
      </c>
      <c r="S15" s="20">
        <f t="shared" si="1"/>
        <v>4.3457862728062606</v>
      </c>
    </row>
    <row r="16" spans="1:19" x14ac:dyDescent="0.25">
      <c r="B16" s="1">
        <v>30468</v>
      </c>
      <c r="C16" s="21">
        <f>'CDM - Q'!M145</f>
        <v>309907.43964314571</v>
      </c>
      <c r="G16" s="21">
        <f>AVERAGEIFS('JN - M'!D:D,'JN - M'!$B:$B,"&gt;="&amp;EDATE('JN - Q'!$B16,-2),'JN - M'!$B:$B,"&lt;="&amp;EOMONTH('JN - Q'!$B16,0))</f>
        <v>87.94377296198634</v>
      </c>
      <c r="H16" s="21">
        <f>AVERAGEIFS('JN - M'!E:E,'JN - M'!$B:$B,"&gt;="&amp;EDATE('JN - Q'!$B16,-2),'JN - M'!$B:$B,"&lt;="&amp;EOMONTH('JN - Q'!$B16,0))</f>
        <v>88.344524666139591</v>
      </c>
      <c r="I16" s="21">
        <f>AVERAGEIFS('JN - M'!F:F,'JN - M'!$B:$B,"&gt;="&amp;EDATE('JN - Q'!$B16,-2),'JN - M'!$B:$B,"&lt;="&amp;EOMONTH('JN - Q'!$B16,0))</f>
        <v>88.344524666139591</v>
      </c>
      <c r="J16" s="20">
        <f>AVERAGEIFS('JN - M'!K:K,'JN - M'!$B:$B,"&gt;="&amp;EDATE('JN - Q'!$B16,-2),'JN - M'!$B:$B,"&lt;="&amp;EOMONTH('JN - Q'!$B16,0))</f>
        <v>2.645083498122117</v>
      </c>
      <c r="K16" s="46">
        <f t="shared" si="0"/>
        <v>2.295648933018605</v>
      </c>
      <c r="L16">
        <v>0</v>
      </c>
      <c r="M16" s="21"/>
      <c r="N16" s="20">
        <f>AVERAGEIFS('JN - M'!I:I,'JN - M'!$B:$B,"&gt;="&amp;EDATE('JN - Q'!$B16,-2),'JN - M'!$B:$B,"&lt;="&amp;EOMONTH('JN - Q'!$B16,0))</f>
        <v>6.1909333333333336</v>
      </c>
      <c r="O16" s="20">
        <f>AVERAGEIFS('JN - M'!J:J,'JN - M'!$B:$B,"&gt;="&amp;EDATE('JN - Q'!$B16,-2),'JN - M'!$B:$B,"&lt;="&amp;EOMONTH('JN - Q'!$B16,0))</f>
        <v>6.5575530131704589</v>
      </c>
      <c r="S16" s="20">
        <f t="shared" si="1"/>
        <v>4.3564695801199687</v>
      </c>
    </row>
    <row r="17" spans="1:19" x14ac:dyDescent="0.25">
      <c r="B17" s="1">
        <v>30560</v>
      </c>
      <c r="C17" s="21">
        <f>'CDM - Q'!M146</f>
        <v>314544.44093190419</v>
      </c>
      <c r="G17" s="21">
        <f>AVERAGEIFS('JN - M'!D:D,'JN - M'!$B:$B,"&gt;="&amp;EDATE('JN - Q'!$B17,-2),'JN - M'!$B:$B,"&lt;="&amp;EOMONTH('JN - Q'!$B17,0))</f>
        <v>88.300480346214968</v>
      </c>
      <c r="H17" s="21">
        <f>AVERAGEIFS('JN - M'!E:E,'JN - M'!$B:$B,"&gt;="&amp;EDATE('JN - Q'!$B17,-2),'JN - M'!$B:$B,"&lt;="&amp;EOMONTH('JN - Q'!$B17,0))</f>
        <v>88.455463792970292</v>
      </c>
      <c r="I17" s="21">
        <f>AVERAGEIFS('JN - M'!F:F,'JN - M'!$B:$B,"&gt;="&amp;EDATE('JN - Q'!$B17,-2),'JN - M'!$B:$B,"&lt;="&amp;EOMONTH('JN - Q'!$B17,0))</f>
        <v>88.455463792970292</v>
      </c>
      <c r="J17" s="20">
        <f>AVERAGEIFS('JN - M'!K:K,'JN - M'!$B:$B,"&gt;="&amp;EDATE('JN - Q'!$B17,-2),'JN - M'!$B:$B,"&lt;="&amp;EOMONTH('JN - Q'!$B17,0))</f>
        <v>2.6748133726927783</v>
      </c>
      <c r="K17" s="46">
        <f t="shared" si="0"/>
        <v>2.1789069171648445</v>
      </c>
      <c r="L17">
        <v>0</v>
      </c>
      <c r="M17" s="21"/>
      <c r="N17" s="20">
        <f>AVERAGEIFS('JN - M'!I:I,'JN - M'!$B:$B,"&gt;="&amp;EDATE('JN - Q'!$B17,-2),'JN - M'!$B:$B,"&lt;="&amp;EOMONTH('JN - Q'!$B17,0))</f>
        <v>6.4587666666666665</v>
      </c>
      <c r="O17" s="20">
        <f>AVERAGEIFS('JN - M'!J:J,'JN - M'!$B:$B,"&gt;="&amp;EDATE('JN - Q'!$B17,-2),'JN - M'!$B:$B,"&lt;="&amp;EOMONTH('JN - Q'!$B17,0))</f>
        <v>6.8412471167026387</v>
      </c>
      <c r="S17" s="20">
        <f t="shared" si="1"/>
        <v>4.1349274124680351</v>
      </c>
    </row>
    <row r="18" spans="1:19" x14ac:dyDescent="0.25">
      <c r="B18" s="1">
        <v>30651</v>
      </c>
      <c r="C18" s="21">
        <f>'CDM - Q'!M147</f>
        <v>317164.99349028111</v>
      </c>
      <c r="G18" s="21">
        <f>AVERAGEIFS('JN - M'!D:D,'JN - M'!$B:$B,"&gt;="&amp;EDATE('JN - Q'!$B18,-2),'JN - M'!$B:$B,"&lt;="&amp;EOMONTH('JN - Q'!$B18,0))</f>
        <v>89.007703875260333</v>
      </c>
      <c r="H18" s="21">
        <f>AVERAGEIFS('JN - M'!E:E,'JN - M'!$B:$B,"&gt;="&amp;EDATE('JN - Q'!$B18,-2),'JN - M'!$B:$B,"&lt;="&amp;EOMONTH('JN - Q'!$B18,0))</f>
        <v>89.527875352333197</v>
      </c>
      <c r="I18" s="21">
        <f>AVERAGEIFS('JN - M'!F:F,'JN - M'!$B:$B,"&gt;="&amp;EDATE('JN - Q'!$B18,-2),'JN - M'!$B:$B,"&lt;="&amp;EOMONTH('JN - Q'!$B18,0))</f>
        <v>89.527875352333197</v>
      </c>
      <c r="J18" s="20">
        <f>AVERAGEIFS('JN - M'!K:K,'JN - M'!$B:$B,"&gt;="&amp;EDATE('JN - Q'!$B18,-2),'JN - M'!$B:$B,"&lt;="&amp;EOMONTH('JN - Q'!$B18,0))</f>
        <v>2.6216240243373408</v>
      </c>
      <c r="K18" s="46">
        <f t="shared" si="0"/>
        <v>2.2333137621822794</v>
      </c>
      <c r="L18">
        <v>0</v>
      </c>
      <c r="M18" s="21"/>
      <c r="N18" s="20">
        <f>AVERAGEIFS('JN - M'!I:I,'JN - M'!$B:$B,"&gt;="&amp;EDATE('JN - Q'!$B18,-2),'JN - M'!$B:$B,"&lt;="&amp;EOMONTH('JN - Q'!$B18,0))</f>
        <v>6.2836666666666661</v>
      </c>
      <c r="O18" s="20">
        <f>AVERAGEIFS('JN - M'!J:J,'JN - M'!$B:$B,"&gt;="&amp;EDATE('JN - Q'!$B18,-2),'JN - M'!$B:$B,"&lt;="&amp;EOMONTH('JN - Q'!$B18,0))</f>
        <v>6.6557779037773672</v>
      </c>
      <c r="S18" s="20">
        <f t="shared" si="1"/>
        <v>4.2381756756757243</v>
      </c>
    </row>
    <row r="19" spans="1:19" x14ac:dyDescent="0.25">
      <c r="A19">
        <v>1984</v>
      </c>
      <c r="B19" s="1">
        <v>30742</v>
      </c>
      <c r="C19" s="21">
        <f>'CDM - Q'!M148</f>
        <v>320817.70511037379</v>
      </c>
      <c r="G19" s="21">
        <f>AVERAGEIFS('JN - M'!D:D,'JN - M'!$B:$B,"&gt;="&amp;EDATE('JN - Q'!$B19,-2),'JN - M'!$B:$B,"&lt;="&amp;EOMONTH('JN - Q'!$B19,0))</f>
        <v>89.334208427592316</v>
      </c>
      <c r="H19" s="21">
        <f>AVERAGEIFS('JN - M'!E:E,'JN - M'!$B:$B,"&gt;="&amp;EDATE('JN - Q'!$B19,-2),'JN - M'!$B:$B,"&lt;="&amp;EOMONTH('JN - Q'!$B19,0))</f>
        <v>89.305997098671909</v>
      </c>
      <c r="I19" s="21">
        <f>AVERAGEIFS('JN - M'!F:F,'JN - M'!$B:$B,"&gt;="&amp;EDATE('JN - Q'!$B19,-2),'JN - M'!$B:$B,"&lt;="&amp;EOMONTH('JN - Q'!$B19,0))</f>
        <v>89.305997098671909</v>
      </c>
      <c r="J19" s="20">
        <f>AVERAGEIFS('JN - M'!K:K,'JN - M'!$B:$B,"&gt;="&amp;EDATE('JN - Q'!$B19,-2),'JN - M'!$B:$B,"&lt;="&amp;EOMONTH('JN - Q'!$B19,0))</f>
        <v>2.7405278977726542</v>
      </c>
      <c r="K19" s="46">
        <f t="shared" si="0"/>
        <v>2.373519164862647</v>
      </c>
      <c r="L19">
        <v>0</v>
      </c>
      <c r="M19" s="21"/>
      <c r="N19" s="20">
        <f>AVERAGEIFS('JN - M'!I:I,'JN - M'!$B:$B,"&gt;="&amp;EDATE('JN - Q'!$B19,-2),'JN - M'!$B:$B,"&lt;="&amp;EOMONTH('JN - Q'!$B19,0))</f>
        <v>6.1817666666666673</v>
      </c>
      <c r="O19" s="20">
        <f>AVERAGEIFS('JN - M'!J:J,'JN - M'!$B:$B,"&gt;="&amp;EDATE('JN - Q'!$B19,-2),'JN - M'!$B:$B,"&lt;="&amp;EOMONTH('JN - Q'!$B19,0))</f>
        <v>6.5478435074490706</v>
      </c>
      <c r="S19" s="20">
        <f t="shared" si="1"/>
        <v>4.5042444821732124</v>
      </c>
    </row>
    <row r="20" spans="1:19" x14ac:dyDescent="0.25">
      <c r="B20" s="1">
        <v>30834</v>
      </c>
      <c r="C20" s="21">
        <f>'CDM - Q'!M149</f>
        <v>325676.25069754582</v>
      </c>
      <c r="G20" s="21">
        <f>AVERAGEIFS('JN - M'!D:D,'JN - M'!$B:$B,"&gt;="&amp;EDATE('JN - Q'!$B20,-2),'JN - M'!$B:$B,"&lt;="&amp;EOMONTH('JN - Q'!$B20,0))</f>
        <v>89.833272676504521</v>
      </c>
      <c r="H20" s="21">
        <f>AVERAGEIFS('JN - M'!E:E,'JN - M'!$B:$B,"&gt;="&amp;EDATE('JN - Q'!$B20,-2),'JN - M'!$B:$B,"&lt;="&amp;EOMONTH('JN - Q'!$B20,0))</f>
        <v>90.526327493809049</v>
      </c>
      <c r="I20" s="21">
        <f>AVERAGEIFS('JN - M'!F:F,'JN - M'!$B:$B,"&gt;="&amp;EDATE('JN - Q'!$B20,-2),'JN - M'!$B:$B,"&lt;="&amp;EOMONTH('JN - Q'!$B20,0))</f>
        <v>90.526327493809049</v>
      </c>
      <c r="J20" s="20">
        <f>AVERAGEIFS('JN - M'!K:K,'JN - M'!$B:$B,"&gt;="&amp;EDATE('JN - Q'!$B20,-2),'JN - M'!$B:$B,"&lt;="&amp;EOMONTH('JN - Q'!$B20,0))</f>
        <v>2.7143291668323335</v>
      </c>
      <c r="K20" s="46">
        <f t="shared" si="0"/>
        <v>2.3552909011407848</v>
      </c>
      <c r="L20">
        <v>0</v>
      </c>
      <c r="M20" s="21"/>
      <c r="N20" s="20">
        <f>AVERAGEIFS('JN - M'!I:I,'JN - M'!$B:$B,"&gt;="&amp;EDATE('JN - Q'!$B20,-2),'JN - M'!$B:$B,"&lt;="&amp;EOMONTH('JN - Q'!$B20,0))</f>
        <v>5.8443000000000005</v>
      </c>
      <c r="O20" s="20">
        <f>AVERAGEIFS('JN - M'!J:J,'JN - M'!$B:$B,"&gt;="&amp;EDATE('JN - Q'!$B20,-2),'JN - M'!$B:$B,"&lt;="&amp;EOMONTH('JN - Q'!$B20,0))</f>
        <v>6.1903924677278779</v>
      </c>
      <c r="S20" s="20">
        <f t="shared" si="1"/>
        <v>4.4696525742989195</v>
      </c>
    </row>
    <row r="21" spans="1:19" x14ac:dyDescent="0.25">
      <c r="B21" s="1">
        <v>30926</v>
      </c>
      <c r="C21" s="21">
        <f>'CDM - Q'!M150</f>
        <v>329656.23467632168</v>
      </c>
      <c r="G21" s="21">
        <f>AVERAGEIFS('JN - M'!D:D,'JN - M'!$B:$B,"&gt;="&amp;EDATE('JN - Q'!$B21,-2),'JN - M'!$B:$B,"&lt;="&amp;EOMONTH('JN - Q'!$B21,0))</f>
        <v>90.242485052307288</v>
      </c>
      <c r="H21" s="21">
        <f>AVERAGEIFS('JN - M'!E:E,'JN - M'!$B:$B,"&gt;="&amp;EDATE('JN - Q'!$B21,-2),'JN - M'!$B:$B,"&lt;="&amp;EOMONTH('JN - Q'!$B21,0))</f>
        <v>90.637266620639707</v>
      </c>
      <c r="I21" s="21">
        <f>AVERAGEIFS('JN - M'!F:F,'JN - M'!$B:$B,"&gt;="&amp;EDATE('JN - Q'!$B21,-2),'JN - M'!$B:$B,"&lt;="&amp;EOMONTH('JN - Q'!$B21,0))</f>
        <v>90.637266620639707</v>
      </c>
      <c r="J21" s="20">
        <f>AVERAGEIFS('JN - M'!K:K,'JN - M'!$B:$B,"&gt;="&amp;EDATE('JN - Q'!$B21,-2),'JN - M'!$B:$B,"&lt;="&amp;EOMONTH('JN - Q'!$B21,0))</f>
        <v>2.7312394587232838</v>
      </c>
      <c r="K21" s="46">
        <f t="shared" si="0"/>
        <v>2.3536587261130664</v>
      </c>
      <c r="L21">
        <v>0</v>
      </c>
      <c r="M21" s="21"/>
      <c r="N21" s="20">
        <f>AVERAGEIFS('JN - M'!I:I,'JN - M'!$B:$B,"&gt;="&amp;EDATE('JN - Q'!$B21,-2),'JN - M'!$B:$B,"&lt;="&amp;EOMONTH('JN - Q'!$B21,0))</f>
        <v>6.1527666666666674</v>
      </c>
      <c r="O21" s="20">
        <f>AVERAGEIFS('JN - M'!J:J,'JN - M'!$B:$B,"&gt;="&amp;EDATE('JN - Q'!$B21,-2),'JN - M'!$B:$B,"&lt;="&amp;EOMONTH('JN - Q'!$B21,0))</f>
        <v>6.5171261620759537</v>
      </c>
      <c r="S21" s="20">
        <f t="shared" si="1"/>
        <v>4.466555183946495</v>
      </c>
    </row>
    <row r="22" spans="1:19" x14ac:dyDescent="0.25">
      <c r="B22" s="1">
        <v>31017</v>
      </c>
      <c r="C22" s="21">
        <f>'CDM - Q'!M151</f>
        <v>330225.22768916667</v>
      </c>
      <c r="G22" s="21">
        <f>AVERAGEIFS('JN - M'!D:D,'JN - M'!$B:$B,"&gt;="&amp;EDATE('JN - Q'!$B22,-2),'JN - M'!$B:$B,"&lt;="&amp;EOMONTH('JN - Q'!$B22,0))</f>
        <v>91.046593157270877</v>
      </c>
      <c r="H22" s="21">
        <f>AVERAGEIFS('JN - M'!E:E,'JN - M'!$B:$B,"&gt;="&amp;EDATE('JN - Q'!$B22,-2),'JN - M'!$B:$B,"&lt;="&amp;EOMONTH('JN - Q'!$B22,0))</f>
        <v>91.820617306833284</v>
      </c>
      <c r="I22" s="21">
        <f>AVERAGEIFS('JN - M'!F:F,'JN - M'!$B:$B,"&gt;="&amp;EDATE('JN - Q'!$B22,-2),'JN - M'!$B:$B,"&lt;="&amp;EOMONTH('JN - Q'!$B22,0))</f>
        <v>91.820617306833284</v>
      </c>
      <c r="J22" s="20">
        <f>AVERAGEIFS('JN - M'!K:K,'JN - M'!$B:$B,"&gt;="&amp;EDATE('JN - Q'!$B22,-2),'JN - M'!$B:$B,"&lt;="&amp;EOMONTH('JN - Q'!$B22,0))</f>
        <v>2.6796846221896913</v>
      </c>
      <c r="K22" s="46">
        <f t="shared" si="0"/>
        <v>2.4033871837039431</v>
      </c>
      <c r="L22">
        <v>0</v>
      </c>
      <c r="M22" s="21"/>
      <c r="N22" s="20">
        <f>AVERAGEIFS('JN - M'!I:I,'JN - M'!$B:$B,"&gt;="&amp;EDATE('JN - Q'!$B22,-2),'JN - M'!$B:$B,"&lt;="&amp;EOMONTH('JN - Q'!$B22,0))</f>
        <v>6.2210999999999999</v>
      </c>
      <c r="O22" s="20">
        <f>AVERAGEIFS('JN - M'!J:J,'JN - M'!$B:$B,"&gt;="&amp;EDATE('JN - Q'!$B22,-2),'JN - M'!$B:$B,"&lt;="&amp;EOMONTH('JN - Q'!$B22,0))</f>
        <v>6.5895061138172055</v>
      </c>
      <c r="S22" s="20">
        <f t="shared" si="1"/>
        <v>4.5609252375051961</v>
      </c>
    </row>
    <row r="23" spans="1:19" x14ac:dyDescent="0.25">
      <c r="A23">
        <v>1985</v>
      </c>
      <c r="B23" s="1">
        <v>31107</v>
      </c>
      <c r="C23" s="21">
        <f>'CDM - Q'!M152</f>
        <v>338317.62770724337</v>
      </c>
      <c r="G23" s="21">
        <f>AVERAGEIFS('JN - M'!D:D,'JN - M'!$B:$B,"&gt;="&amp;EDATE('JN - Q'!$B23,-2),'JN - M'!$B:$B,"&lt;="&amp;EOMONTH('JN - Q'!$B23,0))</f>
        <v>91.480648528965574</v>
      </c>
      <c r="H23" s="21">
        <f>AVERAGEIFS('JN - M'!E:E,'JN - M'!$B:$B,"&gt;="&amp;EDATE('JN - Q'!$B23,-2),'JN - M'!$B:$B,"&lt;="&amp;EOMONTH('JN - Q'!$B23,0))</f>
        <v>91.746657888946174</v>
      </c>
      <c r="I23" s="21">
        <f>AVERAGEIFS('JN - M'!F:F,'JN - M'!$B:$B,"&gt;="&amp;EDATE('JN - Q'!$B23,-2),'JN - M'!$B:$B,"&lt;="&amp;EOMONTH('JN - Q'!$B23,0))</f>
        <v>91.746657888946174</v>
      </c>
      <c r="J23" s="20">
        <f>AVERAGEIFS('JN - M'!K:K,'JN - M'!$B:$B,"&gt;="&amp;EDATE('JN - Q'!$B23,-2),'JN - M'!$B:$B,"&lt;="&amp;EOMONTH('JN - Q'!$B23,0))</f>
        <v>2.5623957779966458</v>
      </c>
      <c r="K23" s="46">
        <f t="shared" si="0"/>
        <v>2.4940197187651543</v>
      </c>
      <c r="L23">
        <v>0</v>
      </c>
      <c r="M23" s="21"/>
      <c r="N23" s="20">
        <f>AVERAGEIFS('JN - M'!I:I,'JN - M'!$B:$B,"&gt;="&amp;EDATE('JN - Q'!$B23,-2),'JN - M'!$B:$B,"&lt;="&amp;EOMONTH('JN - Q'!$B23,0))</f>
        <v>6.248733333333333</v>
      </c>
      <c r="O23" s="20">
        <f>AVERAGEIFS('JN - M'!J:J,'JN - M'!$B:$B,"&gt;="&amp;EDATE('JN - Q'!$B23,-2),'JN - M'!$B:$B,"&lt;="&amp;EOMONTH('JN - Q'!$B23,0))</f>
        <v>6.6187758601554982</v>
      </c>
      <c r="S23" s="20">
        <f t="shared" si="1"/>
        <v>4.7329192546583947</v>
      </c>
    </row>
    <row r="24" spans="1:19" x14ac:dyDescent="0.25">
      <c r="B24" s="1">
        <v>31199</v>
      </c>
      <c r="C24" s="21">
        <f>'CDM - Q'!M153</f>
        <v>345168.39061715797</v>
      </c>
      <c r="G24" s="21">
        <f>AVERAGEIFS('JN - M'!D:D,'JN - M'!$B:$B,"&gt;="&amp;EDATE('JN - Q'!$B24,-2),'JN - M'!$B:$B,"&lt;="&amp;EOMONTH('JN - Q'!$B24,0))</f>
        <v>91.81350800455057</v>
      </c>
      <c r="H24" s="21">
        <f>AVERAGEIFS('JN - M'!E:E,'JN - M'!$B:$B,"&gt;="&amp;EDATE('JN - Q'!$B24,-2),'JN - M'!$B:$B,"&lt;="&amp;EOMONTH('JN - Q'!$B24,0))</f>
        <v>92.671150612534902</v>
      </c>
      <c r="I24" s="21">
        <f>AVERAGEIFS('JN - M'!F:F,'JN - M'!$B:$B,"&gt;="&amp;EDATE('JN - Q'!$B24,-2),'JN - M'!$B:$B,"&lt;="&amp;EOMONTH('JN - Q'!$B24,0))</f>
        <v>92.671150612534902</v>
      </c>
      <c r="J24" s="20">
        <f>AVERAGEIFS('JN - M'!K:K,'JN - M'!$B:$B,"&gt;="&amp;EDATE('JN - Q'!$B24,-2),'JN - M'!$B:$B,"&lt;="&amp;EOMONTH('JN - Q'!$B24,0))</f>
        <v>2.5467524104039829</v>
      </c>
      <c r="K24" s="46">
        <f t="shared" si="0"/>
        <v>2.3023999562650261</v>
      </c>
      <c r="L24">
        <v>0</v>
      </c>
      <c r="M24" s="21"/>
      <c r="N24" s="20">
        <f>AVERAGEIFS('JN - M'!I:I,'JN - M'!$B:$B,"&gt;="&amp;EDATE('JN - Q'!$B24,-2),'JN - M'!$B:$B,"&lt;="&amp;EOMONTH('JN - Q'!$B24,0))</f>
        <v>6.0685666666666664</v>
      </c>
      <c r="O24" s="20">
        <f>AVERAGEIFS('JN - M'!J:J,'JN - M'!$B:$B,"&gt;="&amp;EDATE('JN - Q'!$B24,-2),'JN - M'!$B:$B,"&lt;="&amp;EOMONTH('JN - Q'!$B24,0))</f>
        <v>6.4279399386133163</v>
      </c>
      <c r="S24" s="20">
        <f t="shared" si="1"/>
        <v>4.3692810457516256</v>
      </c>
    </row>
    <row r="25" spans="1:19" x14ac:dyDescent="0.25">
      <c r="B25" s="1">
        <v>31291</v>
      </c>
      <c r="C25" s="21">
        <f>'CDM - Q'!M154</f>
        <v>349685.1250010634</v>
      </c>
      <c r="G25" s="21">
        <f>AVERAGEIFS('JN - M'!D:D,'JN - M'!$B:$B,"&gt;="&amp;EDATE('JN - Q'!$B25,-2),'JN - M'!$B:$B,"&lt;="&amp;EOMONTH('JN - Q'!$B25,0))</f>
        <v>92.110871961218024</v>
      </c>
      <c r="H25" s="21">
        <f>AVERAGEIFS('JN - M'!E:E,'JN - M'!$B:$B,"&gt;="&amp;EDATE('JN - Q'!$B25,-2),'JN - M'!$B:$B,"&lt;="&amp;EOMONTH('JN - Q'!$B25,0))</f>
        <v>92.819069448309094</v>
      </c>
      <c r="I25" s="21">
        <f>AVERAGEIFS('JN - M'!F:F,'JN - M'!$B:$B,"&gt;="&amp;EDATE('JN - Q'!$B25,-2),'JN - M'!$B:$B,"&lt;="&amp;EOMONTH('JN - Q'!$B25,0))</f>
        <v>92.819069448309094</v>
      </c>
      <c r="J25" s="20">
        <f>AVERAGEIFS('JN - M'!K:K,'JN - M'!$B:$B,"&gt;="&amp;EDATE('JN - Q'!$B25,-2),'JN - M'!$B:$B,"&lt;="&amp;EOMONTH('JN - Q'!$B25,0))</f>
        <v>2.5862000629451045</v>
      </c>
      <c r="K25" s="46">
        <f t="shared" si="0"/>
        <v>2.3223712648960255</v>
      </c>
      <c r="L25">
        <v>0</v>
      </c>
      <c r="M25" s="21"/>
      <c r="N25" s="20">
        <f>AVERAGEIFS('JN - M'!I:I,'JN - M'!$B:$B,"&gt;="&amp;EDATE('JN - Q'!$B25,-2),'JN - M'!$B:$B,"&lt;="&amp;EOMONTH('JN - Q'!$B25,0))</f>
        <v>6.2540333333333331</v>
      </c>
      <c r="O25" s="20">
        <f>AVERAGEIFS('JN - M'!J:J,'JN - M'!$B:$B,"&gt;="&amp;EDATE('JN - Q'!$B25,-2),'JN - M'!$B:$B,"&lt;="&amp;EOMONTH('JN - Q'!$B25,0))</f>
        <v>6.6243897198271355</v>
      </c>
      <c r="S25" s="20">
        <f t="shared" si="1"/>
        <v>4.4071807425540159</v>
      </c>
    </row>
    <row r="26" spans="1:19" x14ac:dyDescent="0.25">
      <c r="B26" s="1">
        <v>31382</v>
      </c>
      <c r="C26" s="21">
        <f>'CDM - Q'!M155</f>
        <v>354330.43420101231</v>
      </c>
      <c r="G26" s="21">
        <f>AVERAGEIFS('JN - M'!D:D,'JN - M'!$B:$B,"&gt;="&amp;EDATE('JN - Q'!$B26,-2),'JN - M'!$B:$B,"&lt;="&amp;EOMONTH('JN - Q'!$B26,0))</f>
        <v>92.297281737875736</v>
      </c>
      <c r="H26" s="21">
        <f>AVERAGEIFS('JN - M'!E:E,'JN - M'!$B:$B,"&gt;="&amp;EDATE('JN - Q'!$B26,-2),'JN - M'!$B:$B,"&lt;="&amp;EOMONTH('JN - Q'!$B26,0))</f>
        <v>93.410744791405889</v>
      </c>
      <c r="I26" s="21">
        <f>AVERAGEIFS('JN - M'!F:F,'JN - M'!$B:$B,"&gt;="&amp;EDATE('JN - Q'!$B26,-2),'JN - M'!$B:$B,"&lt;="&amp;EOMONTH('JN - Q'!$B26,0))</f>
        <v>93.410744791405889</v>
      </c>
      <c r="J26" s="20">
        <f>AVERAGEIFS('JN - M'!K:K,'JN - M'!$B:$B,"&gt;="&amp;EDATE('JN - Q'!$B26,-2),'JN - M'!$B:$B,"&lt;="&amp;EOMONTH('JN - Q'!$B26,0))</f>
        <v>2.7792051110076912</v>
      </c>
      <c r="K26" s="46">
        <f t="shared" si="0"/>
        <v>1.9664656466949109</v>
      </c>
      <c r="L26">
        <v>0</v>
      </c>
      <c r="M26" s="21"/>
      <c r="N26" s="20">
        <f>AVERAGEIFS('JN - M'!I:I,'JN - M'!$B:$B,"&gt;="&amp;EDATE('JN - Q'!$B26,-2),'JN - M'!$B:$B,"&lt;="&amp;EOMONTH('JN - Q'!$B26,0))</f>
        <v>7.281833333333334</v>
      </c>
      <c r="O26" s="20">
        <f>AVERAGEIFS('JN - M'!J:J,'JN - M'!$B:$B,"&gt;="&amp;EDATE('JN - Q'!$B26,-2),'JN - M'!$B:$B,"&lt;="&amp;EOMONTH('JN - Q'!$B26,0))</f>
        <v>7.7130548086026467</v>
      </c>
      <c r="S26" s="20">
        <f t="shared" si="1"/>
        <v>3.7317760773257973</v>
      </c>
    </row>
    <row r="27" spans="1:19" x14ac:dyDescent="0.25">
      <c r="A27">
        <v>1986</v>
      </c>
      <c r="B27" s="1">
        <v>31472</v>
      </c>
      <c r="C27" s="21">
        <f>'CDM - Q'!M156</f>
        <v>355739.41637744027</v>
      </c>
      <c r="G27" s="21">
        <f>AVERAGEIFS('JN - M'!D:D,'JN - M'!$B:$B,"&gt;="&amp;EDATE('JN - Q'!$B27,-2),'JN - M'!$B:$B,"&lt;="&amp;EOMONTH('JN - Q'!$B27,0))</f>
        <v>92.75516726277165</v>
      </c>
      <c r="H27" s="21">
        <f>AVERAGEIFS('JN - M'!E:E,'JN - M'!$B:$B,"&gt;="&amp;EDATE('JN - Q'!$B27,-2),'JN - M'!$B:$B,"&lt;="&amp;EOMONTH('JN - Q'!$B27,0))</f>
        <v>93.336785373518794</v>
      </c>
      <c r="I27" s="21">
        <f>AVERAGEIFS('JN - M'!F:F,'JN - M'!$B:$B,"&gt;="&amp;EDATE('JN - Q'!$B27,-2),'JN - M'!$B:$B,"&lt;="&amp;EOMONTH('JN - Q'!$B27,0))</f>
        <v>93.336785373518794</v>
      </c>
      <c r="J27" s="20">
        <f>AVERAGEIFS('JN - M'!K:K,'JN - M'!$B:$B,"&gt;="&amp;EDATE('JN - Q'!$B27,-2),'JN - M'!$B:$B,"&lt;="&amp;EOMONTH('JN - Q'!$B27,0))</f>
        <v>2.6757035747294986</v>
      </c>
      <c r="K27" s="46">
        <f t="shared" si="0"/>
        <v>1.9672012874050904</v>
      </c>
      <c r="L27">
        <v>0</v>
      </c>
      <c r="M27" s="21"/>
      <c r="N27" s="20">
        <f>AVERAGEIFS('JN - M'!I:I,'JN - M'!$B:$B,"&gt;="&amp;EDATE('JN - Q'!$B27,-2),'JN - M'!$B:$B,"&lt;="&amp;EOMONTH('JN - Q'!$B27,0))</f>
        <v>6.0529999999999999</v>
      </c>
      <c r="O27" s="20">
        <f>AVERAGEIFS('JN - M'!J:J,'JN - M'!$B:$B,"&gt;="&amp;EDATE('JN - Q'!$B27,-2),'JN - M'!$B:$B,"&lt;="&amp;EOMONTH('JN - Q'!$B27,0))</f>
        <v>6.411451432533724</v>
      </c>
      <c r="S27" s="20">
        <f t="shared" si="1"/>
        <v>3.7331721080209528</v>
      </c>
    </row>
    <row r="28" spans="1:19" x14ac:dyDescent="0.25">
      <c r="B28" s="1">
        <v>31564</v>
      </c>
      <c r="C28" s="21">
        <f>'CDM - Q'!M157</f>
        <v>354865.40433945815</v>
      </c>
      <c r="G28" s="21">
        <f>AVERAGEIFS('JN - M'!D:D,'JN - M'!$B:$B,"&gt;="&amp;EDATE('JN - Q'!$B28,-2),'JN - M'!$B:$B,"&lt;="&amp;EOMONTH('JN - Q'!$B28,0))</f>
        <v>92.843616052474104</v>
      </c>
      <c r="H28" s="21">
        <f>AVERAGEIFS('JN - M'!E:E,'JN - M'!$B:$B,"&gt;="&amp;EDATE('JN - Q'!$B28,-2),'JN - M'!$B:$B,"&lt;="&amp;EOMONTH('JN - Q'!$B28,0))</f>
        <v>94.224298388164016</v>
      </c>
      <c r="I28" s="21">
        <f>AVERAGEIFS('JN - M'!F:F,'JN - M'!$B:$B,"&gt;="&amp;EDATE('JN - Q'!$B28,-2),'JN - M'!$B:$B,"&lt;="&amp;EOMONTH('JN - Q'!$B28,0))</f>
        <v>94.224298388164016</v>
      </c>
      <c r="J28" s="20">
        <f>AVERAGEIFS('JN - M'!K:K,'JN - M'!$B:$B,"&gt;="&amp;EDATE('JN - Q'!$B28,-2),'JN - M'!$B:$B,"&lt;="&amp;EOMONTH('JN - Q'!$B28,0))</f>
        <v>2.7539108810872186</v>
      </c>
      <c r="K28" s="46">
        <f t="shared" si="0"/>
        <v>1.9370625739860192</v>
      </c>
      <c r="L28">
        <v>0</v>
      </c>
      <c r="M28" s="21"/>
      <c r="N28" s="20">
        <f>AVERAGEIFS('JN - M'!I:I,'JN - M'!$B:$B,"&gt;="&amp;EDATE('JN - Q'!$B28,-2),'JN - M'!$B:$B,"&lt;="&amp;EOMONTH('JN - Q'!$B28,0))</f>
        <v>4.4357333333333324</v>
      </c>
      <c r="O28" s="20">
        <f>AVERAGEIFS('JN - M'!J:J,'JN - M'!$B:$B,"&gt;="&amp;EDATE('JN - Q'!$B28,-2),'JN - M'!$B:$B,"&lt;="&amp;EOMONTH('JN - Q'!$B28,0))</f>
        <v>4.6984121649326926</v>
      </c>
      <c r="S28" s="20">
        <f t="shared" si="1"/>
        <v>3.675977653631322</v>
      </c>
    </row>
    <row r="29" spans="1:19" x14ac:dyDescent="0.25">
      <c r="B29" s="1">
        <v>31656</v>
      </c>
      <c r="C29" s="21">
        <f>'CDM - Q'!M158</f>
        <v>356944.16240376845</v>
      </c>
      <c r="G29" s="21">
        <f>AVERAGEIFS('JN - M'!D:D,'JN - M'!$B:$B,"&gt;="&amp;EDATE('JN - Q'!$B29,-2),'JN - M'!$B:$B,"&lt;="&amp;EOMONTH('JN - Q'!$B29,0))</f>
        <v>92.623869463411495</v>
      </c>
      <c r="H29" s="21">
        <f>AVERAGEIFS('JN - M'!E:E,'JN - M'!$B:$B,"&gt;="&amp;EDATE('JN - Q'!$B29,-2),'JN - M'!$B:$B,"&lt;="&amp;EOMONTH('JN - Q'!$B29,0))</f>
        <v>94.224298388164001</v>
      </c>
      <c r="I29" s="21">
        <f>AVERAGEIFS('JN - M'!F:F,'JN - M'!$B:$B,"&gt;="&amp;EDATE('JN - Q'!$B29,-2),'JN - M'!$B:$B,"&lt;="&amp;EOMONTH('JN - Q'!$B29,0))</f>
        <v>94.224298388164001</v>
      </c>
      <c r="J29" s="20">
        <f>AVERAGEIFS('JN - M'!K:K,'JN - M'!$B:$B,"&gt;="&amp;EDATE('JN - Q'!$B29,-2),'JN - M'!$B:$B,"&lt;="&amp;EOMONTH('JN - Q'!$B29,0))</f>
        <v>2.843870085108962</v>
      </c>
      <c r="K29" s="46">
        <f t="shared" si="0"/>
        <v>1.8516787867119016</v>
      </c>
      <c r="L29">
        <v>0</v>
      </c>
      <c r="M29" s="21"/>
      <c r="N29" s="20">
        <f>AVERAGEIFS('JN - M'!I:I,'JN - M'!$B:$B,"&gt;="&amp;EDATE('JN - Q'!$B29,-2),'JN - M'!$B:$B,"&lt;="&amp;EOMONTH('JN - Q'!$B29,0))</f>
        <v>4.5625333333333336</v>
      </c>
      <c r="O29" s="20">
        <f>AVERAGEIFS('JN - M'!J:J,'JN - M'!$B:$B,"&gt;="&amp;EDATE('JN - Q'!$B29,-2),'JN - M'!$B:$B,"&lt;="&amp;EOMONTH('JN - Q'!$B29,0))</f>
        <v>4.8327211095296327</v>
      </c>
      <c r="S29" s="20">
        <f t="shared" si="1"/>
        <v>3.5139442231075995</v>
      </c>
    </row>
    <row r="30" spans="1:19" x14ac:dyDescent="0.25">
      <c r="B30" s="1">
        <v>31747</v>
      </c>
      <c r="C30" s="21">
        <f>'CDM - Q'!M159</f>
        <v>359759.45635659905</v>
      </c>
      <c r="G30" s="21">
        <f>AVERAGEIFS('JN - M'!D:D,'JN - M'!$B:$B,"&gt;="&amp;EDATE('JN - Q'!$B30,-2),'JN - M'!$B:$B,"&lt;="&amp;EOMONTH('JN - Q'!$B30,0))</f>
        <v>92.569319263152295</v>
      </c>
      <c r="H30" s="21">
        <f>AVERAGEIFS('JN - M'!E:E,'JN - M'!$B:$B,"&gt;="&amp;EDATE('JN - Q'!$B30,-2),'JN - M'!$B:$B,"&lt;="&amp;EOMONTH('JN - Q'!$B30,0))</f>
        <v>94.778994022317235</v>
      </c>
      <c r="I30" s="21">
        <f>AVERAGEIFS('JN - M'!F:F,'JN - M'!$B:$B,"&gt;="&amp;EDATE('JN - Q'!$B30,-2),'JN - M'!$B:$B,"&lt;="&amp;EOMONTH('JN - Q'!$B30,0))</f>
        <v>94.778994022317235</v>
      </c>
      <c r="J30" s="20">
        <f>AVERAGEIFS('JN - M'!K:K,'JN - M'!$B:$B,"&gt;="&amp;EDATE('JN - Q'!$B30,-2),'JN - M'!$B:$B,"&lt;="&amp;EOMONTH('JN - Q'!$B30,0))</f>
        <v>2.7941753570467505</v>
      </c>
      <c r="K30" s="46">
        <f t="shared" si="0"/>
        <v>1.8257644659114085</v>
      </c>
      <c r="L30">
        <v>0</v>
      </c>
      <c r="M30" s="21"/>
      <c r="N30" s="20">
        <f>AVERAGEIFS('JN - M'!I:I,'JN - M'!$B:$B,"&gt;="&amp;EDATE('JN - Q'!$B30,-2),'JN - M'!$B:$B,"&lt;="&amp;EOMONTH('JN - Q'!$B30,0))</f>
        <v>4.1207333333333338</v>
      </c>
      <c r="O30" s="20">
        <f>AVERAGEIFS('JN - M'!J:J,'JN - M'!$B:$B,"&gt;="&amp;EDATE('JN - Q'!$B30,-2),'JN - M'!$B:$B,"&lt;="&amp;EOMONTH('JN - Q'!$B30,0))</f>
        <v>4.3647582410522823</v>
      </c>
      <c r="S30" s="20">
        <f t="shared" si="1"/>
        <v>3.4647664291369988</v>
      </c>
    </row>
    <row r="31" spans="1:19" x14ac:dyDescent="0.25">
      <c r="A31">
        <v>1987</v>
      </c>
      <c r="B31" s="1">
        <v>31837</v>
      </c>
      <c r="C31" s="21">
        <f>'CDM - Q'!M160</f>
        <v>359501.41659117013</v>
      </c>
      <c r="G31" s="21">
        <f>AVERAGEIFS('JN - M'!D:D,'JN - M'!$B:$B,"&gt;="&amp;EDATE('JN - Q'!$B31,-2),'JN - M'!$B:$B,"&lt;="&amp;EOMONTH('JN - Q'!$B31,0))</f>
        <v>92.616929296427074</v>
      </c>
      <c r="H31" s="21">
        <f>AVERAGEIFS('JN - M'!E:E,'JN - M'!$B:$B,"&gt;="&amp;EDATE('JN - Q'!$B31,-2),'JN - M'!$B:$B,"&lt;="&amp;EOMONTH('JN - Q'!$B31,0))</f>
        <v>94.446176641825289</v>
      </c>
      <c r="I31" s="21">
        <f>AVERAGEIFS('JN - M'!F:F,'JN - M'!$B:$B,"&gt;="&amp;EDATE('JN - Q'!$B31,-2),'JN - M'!$B:$B,"&lt;="&amp;EOMONTH('JN - Q'!$B31,0))</f>
        <v>94.446176641825289</v>
      </c>
      <c r="J31" s="20">
        <f>AVERAGEIFS('JN - M'!K:K,'JN - M'!$B:$B,"&gt;="&amp;EDATE('JN - Q'!$B31,-2),'JN - M'!$B:$B,"&lt;="&amp;EOMONTH('JN - Q'!$B31,0))</f>
        <v>2.9426736939411531</v>
      </c>
      <c r="K31" s="46">
        <f t="shared" si="0"/>
        <v>1.6802325923918517</v>
      </c>
      <c r="L31">
        <v>0</v>
      </c>
      <c r="M31" s="21"/>
      <c r="N31" s="20">
        <f>AVERAGEIFS('JN - M'!I:I,'JN - M'!$B:$B,"&gt;="&amp;EDATE('JN - Q'!$B31,-2),'JN - M'!$B:$B,"&lt;="&amp;EOMONTH('JN - Q'!$B31,0))</f>
        <v>3.9980333333333338</v>
      </c>
      <c r="O31" s="20">
        <f>AVERAGEIFS('JN - M'!J:J,'JN - M'!$B:$B,"&gt;="&amp;EDATE('JN - Q'!$B31,-2),'JN - M'!$B:$B,"&lt;="&amp;EOMONTH('JN - Q'!$B31,0))</f>
        <v>4.2347920935598182</v>
      </c>
      <c r="S31" s="20">
        <f t="shared" si="1"/>
        <v>3.188589540412055</v>
      </c>
    </row>
    <row r="32" spans="1:19" x14ac:dyDescent="0.25">
      <c r="B32" s="1">
        <v>31929</v>
      </c>
      <c r="C32" s="21">
        <f>'CDM - Q'!M161</f>
        <v>367035.1095816851</v>
      </c>
      <c r="G32" s="21">
        <f>AVERAGEIFS('JN - M'!D:D,'JN - M'!$B:$B,"&gt;="&amp;EDATE('JN - Q'!$B32,-2),'JN - M'!$B:$B,"&lt;="&amp;EOMONTH('JN - Q'!$B32,0))</f>
        <v>92.886880074863242</v>
      </c>
      <c r="H32" s="21">
        <f>AVERAGEIFS('JN - M'!E:E,'JN - M'!$B:$B,"&gt;="&amp;EDATE('JN - Q'!$B32,-2),'JN - M'!$B:$B,"&lt;="&amp;EOMONTH('JN - Q'!$B32,0))</f>
        <v>95.037851984922057</v>
      </c>
      <c r="I32" s="21">
        <f>AVERAGEIFS('JN - M'!F:F,'JN - M'!$B:$B,"&gt;="&amp;EDATE('JN - Q'!$B32,-2),'JN - M'!$B:$B,"&lt;="&amp;EOMONTH('JN - Q'!$B32,0))</f>
        <v>95.037851984922057</v>
      </c>
      <c r="J32" s="20">
        <f>AVERAGEIFS('JN - M'!K:K,'JN - M'!$B:$B,"&gt;="&amp;EDATE('JN - Q'!$B32,-2),'JN - M'!$B:$B,"&lt;="&amp;EOMONTH('JN - Q'!$B32,0))</f>
        <v>3.0070388738445444</v>
      </c>
      <c r="K32" s="46">
        <f t="shared" si="0"/>
        <v>1.5088851668777064</v>
      </c>
      <c r="L32">
        <v>0</v>
      </c>
      <c r="M32" s="21"/>
      <c r="N32" s="20">
        <f>AVERAGEIFS('JN - M'!I:I,'JN - M'!$B:$B,"&gt;="&amp;EDATE('JN - Q'!$B32,-2),'JN - M'!$B:$B,"&lt;="&amp;EOMONTH('JN - Q'!$B32,0))</f>
        <v>3.2817666666666665</v>
      </c>
      <c r="O32" s="20">
        <f>AVERAGEIFS('JN - M'!J:J,'JN - M'!$B:$B,"&gt;="&amp;EDATE('JN - Q'!$B32,-2),'JN - M'!$B:$B,"&lt;="&amp;EOMONTH('JN - Q'!$B32,0))</f>
        <v>3.4761089701373575</v>
      </c>
      <c r="S32" s="20">
        <f t="shared" si="1"/>
        <v>2.8634222919936763</v>
      </c>
    </row>
    <row r="33" spans="1:19" x14ac:dyDescent="0.25">
      <c r="B33" s="1">
        <v>32021</v>
      </c>
      <c r="C33" s="21">
        <f>'CDM - Q'!M162</f>
        <v>374376.83048147679</v>
      </c>
      <c r="G33" s="21">
        <f>AVERAGEIFS('JN - M'!D:D,'JN - M'!$B:$B,"&gt;="&amp;EDATE('JN - Q'!$B33,-2),'JN - M'!$B:$B,"&lt;="&amp;EOMONTH('JN - Q'!$B33,0))</f>
        <v>93.103928656926584</v>
      </c>
      <c r="H33" s="21">
        <f>AVERAGEIFS('JN - M'!E:E,'JN - M'!$B:$B,"&gt;="&amp;EDATE('JN - Q'!$B33,-2),'JN - M'!$B:$B,"&lt;="&amp;EOMONTH('JN - Q'!$B33,0))</f>
        <v>95.074831693865633</v>
      </c>
      <c r="I33" s="21">
        <f>AVERAGEIFS('JN - M'!F:F,'JN - M'!$B:$B,"&gt;="&amp;EDATE('JN - Q'!$B33,-2),'JN - M'!$B:$B,"&lt;="&amp;EOMONTH('JN - Q'!$B33,0))</f>
        <v>95.074831693865633</v>
      </c>
      <c r="J33" s="20">
        <f>AVERAGEIFS('JN - M'!K:K,'JN - M'!$B:$B,"&gt;="&amp;EDATE('JN - Q'!$B33,-2),'JN - M'!$B:$B,"&lt;="&amp;EOMONTH('JN - Q'!$B33,0))</f>
        <v>2.7532668196278109</v>
      </c>
      <c r="K33" s="46">
        <f t="shared" si="0"/>
        <v>1.5295661587483143</v>
      </c>
      <c r="L33">
        <v>0</v>
      </c>
      <c r="M33" s="21"/>
      <c r="N33" s="20">
        <f>AVERAGEIFS('JN - M'!I:I,'JN - M'!$B:$B,"&gt;="&amp;EDATE('JN - Q'!$B33,-2),'JN - M'!$B:$B,"&lt;="&amp;EOMONTH('JN - Q'!$B33,0))</f>
        <v>3.2489333333333335</v>
      </c>
      <c r="O33" s="20">
        <f>AVERAGEIFS('JN - M'!J:J,'JN - M'!$B:$B,"&gt;="&amp;EDATE('JN - Q'!$B33,-2),'JN - M'!$B:$B,"&lt;="&amp;EOMONTH('JN - Q'!$B33,0))</f>
        <v>3.4413312860080238</v>
      </c>
      <c r="S33" s="20">
        <f t="shared" si="1"/>
        <v>2.9026687598116201</v>
      </c>
    </row>
    <row r="34" spans="1:19" x14ac:dyDescent="0.25">
      <c r="B34" s="1">
        <v>32112</v>
      </c>
      <c r="C34" s="21">
        <f>'CDM - Q'!M163</f>
        <v>384016.28224767133</v>
      </c>
      <c r="G34" s="21">
        <f>AVERAGEIFS('JN - M'!D:D,'JN - M'!$B:$B,"&gt;="&amp;EDATE('JN - Q'!$B34,-2),'JN - M'!$B:$B,"&lt;="&amp;EOMONTH('JN - Q'!$B34,0))</f>
        <v>93.081721174380462</v>
      </c>
      <c r="H34" s="21">
        <f>AVERAGEIFS('JN - M'!E:E,'JN - M'!$B:$B,"&gt;="&amp;EDATE('JN - Q'!$B34,-2),'JN - M'!$B:$B,"&lt;="&amp;EOMONTH('JN - Q'!$B34,0))</f>
        <v>95.444628783301098</v>
      </c>
      <c r="I34" s="21">
        <f>AVERAGEIFS('JN - M'!F:F,'JN - M'!$B:$B,"&gt;="&amp;EDATE('JN - Q'!$B34,-2),'JN - M'!$B:$B,"&lt;="&amp;EOMONTH('JN - Q'!$B34,0))</f>
        <v>95.444628783301098</v>
      </c>
      <c r="J34" s="20">
        <f>AVERAGEIFS('JN - M'!K:K,'JN - M'!$B:$B,"&gt;="&amp;EDATE('JN - Q'!$B34,-2),'JN - M'!$B:$B,"&lt;="&amp;EOMONTH('JN - Q'!$B34,0))</f>
        <v>2.6737895445596007</v>
      </c>
      <c r="K34" s="46">
        <f t="shared" si="0"/>
        <v>1.4239825541339506</v>
      </c>
      <c r="L34">
        <v>0</v>
      </c>
      <c r="M34" s="21"/>
      <c r="N34" s="20">
        <f>AVERAGEIFS('JN - M'!I:I,'JN - M'!$B:$B,"&gt;="&amp;EDATE('JN - Q'!$B34,-2),'JN - M'!$B:$B,"&lt;="&amp;EOMONTH('JN - Q'!$B34,0))</f>
        <v>3.5249666666666664</v>
      </c>
      <c r="O34" s="20">
        <f>AVERAGEIFS('JN - M'!J:J,'JN - M'!$B:$B,"&gt;="&amp;EDATE('JN - Q'!$B34,-2),'JN - M'!$B:$B,"&lt;="&amp;EOMONTH('JN - Q'!$B34,0))</f>
        <v>3.7337109837491531</v>
      </c>
      <c r="S34" s="20">
        <f t="shared" si="1"/>
        <v>2.7023019898556138</v>
      </c>
    </row>
    <row r="35" spans="1:19" x14ac:dyDescent="0.25">
      <c r="A35">
        <v>1988</v>
      </c>
      <c r="B35" s="1">
        <v>32203</v>
      </c>
      <c r="C35" s="21">
        <f>'CDM - Q'!M164</f>
        <v>393183.567727872</v>
      </c>
      <c r="G35" s="21">
        <f>AVERAGEIFS('JN - M'!D:D,'JN - M'!$B:$B,"&gt;="&amp;EDATE('JN - Q'!$B35,-2),'JN - M'!$B:$B,"&lt;="&amp;EOMONTH('JN - Q'!$B35,0))</f>
        <v>93.115229858298406</v>
      </c>
      <c r="H35" s="21">
        <f>AVERAGEIFS('JN - M'!E:E,'JN - M'!$B:$B,"&gt;="&amp;EDATE('JN - Q'!$B35,-2),'JN - M'!$B:$B,"&lt;="&amp;EOMONTH('JN - Q'!$B35,0))</f>
        <v>95.037851984922042</v>
      </c>
      <c r="I35" s="21">
        <f>AVERAGEIFS('JN - M'!F:F,'JN - M'!$B:$B,"&gt;="&amp;EDATE('JN - Q'!$B35,-2),'JN - M'!$B:$B,"&lt;="&amp;EOMONTH('JN - Q'!$B35,0))</f>
        <v>95.037851984922042</v>
      </c>
      <c r="J35" s="20">
        <f>AVERAGEIFS('JN - M'!K:K,'JN - M'!$B:$B,"&gt;="&amp;EDATE('JN - Q'!$B35,-2),'JN - M'!$B:$B,"&lt;="&amp;EOMONTH('JN - Q'!$B35,0))</f>
        <v>2.6941991212172147</v>
      </c>
      <c r="K35" s="46">
        <f t="shared" si="0"/>
        <v>1.3840218565235993</v>
      </c>
      <c r="L35">
        <v>0</v>
      </c>
      <c r="M35" s="21"/>
      <c r="N35" s="20">
        <f>AVERAGEIFS('JN - M'!I:I,'JN - M'!$B:$B,"&gt;="&amp;EDATE('JN - Q'!$B35,-2),'JN - M'!$B:$B,"&lt;="&amp;EOMONTH('JN - Q'!$B35,0))</f>
        <v>3.4885666666666668</v>
      </c>
      <c r="O35" s="20">
        <f>AVERAGEIFS('JN - M'!J:J,'JN - M'!$B:$B,"&gt;="&amp;EDATE('JN - Q'!$B35,-2),'JN - M'!$B:$B,"&lt;="&amp;EOMONTH('JN - Q'!$B35,0))</f>
        <v>3.6951554192118614</v>
      </c>
      <c r="S35" s="20">
        <f t="shared" si="1"/>
        <v>2.6264682850430248</v>
      </c>
    </row>
    <row r="36" spans="1:19" x14ac:dyDescent="0.25">
      <c r="B36" s="1">
        <v>32295</v>
      </c>
      <c r="C36" s="21">
        <f>'CDM - Q'!M165</f>
        <v>392609.53062608995</v>
      </c>
      <c r="G36" s="21">
        <f>AVERAGEIFS('JN - M'!D:D,'JN - M'!$B:$B,"&gt;="&amp;EDATE('JN - Q'!$B36,-2),'JN - M'!$B:$B,"&lt;="&amp;EOMONTH('JN - Q'!$B36,0))</f>
        <v>93.219632203556387</v>
      </c>
      <c r="H36" s="21">
        <f>AVERAGEIFS('JN - M'!E:E,'JN - M'!$B:$B,"&gt;="&amp;EDATE('JN - Q'!$B36,-2),'JN - M'!$B:$B,"&lt;="&amp;EOMONTH('JN - Q'!$B36,0))</f>
        <v>95.740466454849468</v>
      </c>
      <c r="I36" s="21">
        <f>AVERAGEIFS('JN - M'!F:F,'JN - M'!$B:$B,"&gt;="&amp;EDATE('JN - Q'!$B36,-2),'JN - M'!$B:$B,"&lt;="&amp;EOMONTH('JN - Q'!$B36,0))</f>
        <v>95.740466454849468</v>
      </c>
      <c r="J36" s="20">
        <f>AVERAGEIFS('JN - M'!K:K,'JN - M'!$B:$B,"&gt;="&amp;EDATE('JN - Q'!$B36,-2),'JN - M'!$B:$B,"&lt;="&amp;EOMONTH('JN - Q'!$B36,0))</f>
        <v>2.4840467712686576</v>
      </c>
      <c r="K36" s="46">
        <f t="shared" si="0"/>
        <v>1.4434785124325422</v>
      </c>
      <c r="L36">
        <v>0</v>
      </c>
      <c r="M36" s="21"/>
      <c r="N36" s="20">
        <f>AVERAGEIFS('JN - M'!I:I,'JN - M'!$B:$B,"&gt;="&amp;EDATE('JN - Q'!$B36,-2),'JN - M'!$B:$B,"&lt;="&amp;EOMONTH('JN - Q'!$B36,0))</f>
        <v>3.3323666666666667</v>
      </c>
      <c r="O36" s="20">
        <f>AVERAGEIFS('JN - M'!J:J,'JN - M'!$B:$B,"&gt;="&amp;EDATE('JN - Q'!$B36,-2),'JN - M'!$B:$B,"&lt;="&amp;EOMONTH('JN - Q'!$B36,0))</f>
        <v>3.5297054417194165</v>
      </c>
      <c r="S36" s="20">
        <f t="shared" si="1"/>
        <v>2.7392996108949168</v>
      </c>
    </row>
    <row r="37" spans="1:19" x14ac:dyDescent="0.25">
      <c r="B37" s="1">
        <v>32387</v>
      </c>
      <c r="C37" s="21">
        <f>'CDM - Q'!M166</f>
        <v>401368.44270979537</v>
      </c>
      <c r="G37" s="21">
        <f>AVERAGEIFS('JN - M'!D:D,'JN - M'!$B:$B,"&gt;="&amp;EDATE('JN - Q'!$B37,-2),'JN - M'!$B:$B,"&lt;="&amp;EOMONTH('JN - Q'!$B37,0))</f>
        <v>93.395412856246949</v>
      </c>
      <c r="H37" s="21">
        <f>AVERAGEIFS('JN - M'!E:E,'JN - M'!$B:$B,"&gt;="&amp;EDATE('JN - Q'!$B37,-2),'JN - M'!$B:$B,"&lt;="&amp;EOMONTH('JN - Q'!$B37,0))</f>
        <v>95.666507036962386</v>
      </c>
      <c r="I37" s="21">
        <f>AVERAGEIFS('JN - M'!F:F,'JN - M'!$B:$B,"&gt;="&amp;EDATE('JN - Q'!$B37,-2),'JN - M'!$B:$B,"&lt;="&amp;EOMONTH('JN - Q'!$B37,0))</f>
        <v>95.666507036962386</v>
      </c>
      <c r="J37" s="20">
        <f>AVERAGEIFS('JN - M'!K:K,'JN - M'!$B:$B,"&gt;="&amp;EDATE('JN - Q'!$B37,-2),'JN - M'!$B:$B,"&lt;="&amp;EOMONTH('JN - Q'!$B37,0))</f>
        <v>2.5203507451833125</v>
      </c>
      <c r="K37" s="46">
        <f t="shared" si="0"/>
        <v>1.3818390425665521</v>
      </c>
      <c r="L37">
        <v>0</v>
      </c>
      <c r="M37" s="21"/>
      <c r="N37" s="20">
        <f>AVERAGEIFS('JN - M'!I:I,'JN - M'!$B:$B,"&gt;="&amp;EDATE('JN - Q'!$B37,-2),'JN - M'!$B:$B,"&lt;="&amp;EOMONTH('JN - Q'!$B37,0))</f>
        <v>3.7781333333333333</v>
      </c>
      <c r="O37" s="20">
        <f>AVERAGEIFS('JN - M'!J:J,'JN - M'!$B:$B,"&gt;="&amp;EDATE('JN - Q'!$B37,-2),'JN - M'!$B:$B,"&lt;="&amp;EOMONTH('JN - Q'!$B37,0))</f>
        <v>4.0018698781271125</v>
      </c>
      <c r="S37" s="20">
        <f t="shared" si="1"/>
        <v>2.6223259432127204</v>
      </c>
    </row>
    <row r="38" spans="1:19" x14ac:dyDescent="0.25">
      <c r="B38" s="1">
        <v>32478</v>
      </c>
      <c r="C38" s="21">
        <f>'CDM - Q'!M167</f>
        <v>405598.15854280966</v>
      </c>
      <c r="E38" s="21"/>
      <c r="F38" s="21"/>
      <c r="G38" s="21">
        <f>AVERAGEIFS('JN - M'!D:D,'JN - M'!$B:$B,"&gt;="&amp;EDATE('JN - Q'!$B38,-2),'JN - M'!$B:$B,"&lt;="&amp;EOMONTH('JN - Q'!$B38,0))</f>
        <v>93.625668097175847</v>
      </c>
      <c r="H38" s="21">
        <f>AVERAGEIFS('JN - M'!E:E,'JN - M'!$B:$B,"&gt;="&amp;EDATE('JN - Q'!$B38,-2),'JN - M'!$B:$B,"&lt;="&amp;EOMONTH('JN - Q'!$B38,0))</f>
        <v>96.295162089002744</v>
      </c>
      <c r="I38" s="21">
        <f>AVERAGEIFS('JN - M'!F:F,'JN - M'!$B:$B,"&gt;="&amp;EDATE('JN - Q'!$B38,-2),'JN - M'!$B:$B,"&lt;="&amp;EOMONTH('JN - Q'!$B38,0))</f>
        <v>96.295162089002744</v>
      </c>
      <c r="J38" s="20">
        <f>AVERAGEIFS('JN - M'!K:K,'JN - M'!$B:$B,"&gt;="&amp;EDATE('JN - Q'!$B38,-2),'JN - M'!$B:$B,"&lt;="&amp;EOMONTH('JN - Q'!$B38,0))</f>
        <v>2.4009921471997053</v>
      </c>
      <c r="K38" s="46">
        <f t="shared" si="0"/>
        <v>1.5234844567608024</v>
      </c>
      <c r="L38">
        <v>0</v>
      </c>
      <c r="M38" s="21"/>
      <c r="N38" s="20">
        <f>AVERAGEIFS('JN - M'!I:I,'JN - M'!$B:$B,"&gt;="&amp;EDATE('JN - Q'!$B38,-2),'JN - M'!$B:$B,"&lt;="&amp;EOMONTH('JN - Q'!$B38,0))</f>
        <v>3.8885666666666672</v>
      </c>
      <c r="O38" s="20">
        <f>AVERAGEIFS('JN - M'!J:J,'JN - M'!$B:$B,"&gt;="&amp;EDATE('JN - Q'!$B38,-2),'JN - M'!$B:$B,"&lt;="&amp;EOMONTH('JN - Q'!$B38,0))</f>
        <v>4.1188429415996834</v>
      </c>
      <c r="S38" s="20">
        <f t="shared" si="1"/>
        <v>2.8911274699728855</v>
      </c>
    </row>
    <row r="39" spans="1:19" x14ac:dyDescent="0.25">
      <c r="A39">
        <v>1989</v>
      </c>
      <c r="B39" s="1">
        <v>32568</v>
      </c>
      <c r="C39" s="21">
        <f>'CDM - Q'!M168</f>
        <v>416541.35894368601</v>
      </c>
      <c r="E39" s="21"/>
      <c r="F39" s="21"/>
      <c r="G39" s="21">
        <f>AVERAGEIFS('JN - M'!D:D,'JN - M'!$B:$B,"&gt;="&amp;EDATE('JN - Q'!$B39,-2),'JN - M'!$B:$B,"&lt;="&amp;EOMONTH('JN - Q'!$B39,0))</f>
        <v>93.925036633279475</v>
      </c>
      <c r="H39" s="21">
        <f>AVERAGEIFS('JN - M'!E:E,'JN - M'!$B:$B,"&gt;="&amp;EDATE('JN - Q'!$B39,-2),'JN - M'!$B:$B,"&lt;="&amp;EOMONTH('JN - Q'!$B39,0))</f>
        <v>96.147243253228524</v>
      </c>
      <c r="I39" s="21">
        <f>AVERAGEIFS('JN - M'!F:F,'JN - M'!$B:$B,"&gt;="&amp;EDATE('JN - Q'!$B39,-2),'JN - M'!$B:$B,"&lt;="&amp;EOMONTH('JN - Q'!$B39,0))</f>
        <v>96.147243253228524</v>
      </c>
      <c r="J39" s="20">
        <f>AVERAGEIFS('JN - M'!K:K,'JN - M'!$B:$B,"&gt;="&amp;EDATE('JN - Q'!$B39,-2),'JN - M'!$B:$B,"&lt;="&amp;EOMONTH('JN - Q'!$B39,0))</f>
        <v>2.3276462242559304</v>
      </c>
      <c r="K39" s="46">
        <f t="shared" si="0"/>
        <v>1.6690220300001395</v>
      </c>
      <c r="L39">
        <v>0</v>
      </c>
      <c r="M39" s="21"/>
      <c r="N39" s="20">
        <f>AVERAGEIFS('JN - M'!I:I,'JN - M'!$B:$B,"&gt;="&amp;EDATE('JN - Q'!$B39,-2),'JN - M'!$B:$B,"&lt;="&amp;EOMONTH('JN - Q'!$B39,0))</f>
        <v>3.9091633333333333</v>
      </c>
      <c r="O39" s="20">
        <f>AVERAGEIFS('JN - M'!J:J,'JN - M'!$B:$B,"&gt;="&amp;EDATE('JN - Q'!$B39,-2),'JN - M'!$B:$B,"&lt;="&amp;EOMONTH('JN - Q'!$B39,0))</f>
        <v>4.1406593182733022</v>
      </c>
      <c r="S39" s="20">
        <f t="shared" si="1"/>
        <v>3.1673151750972721</v>
      </c>
    </row>
    <row r="40" spans="1:19" x14ac:dyDescent="0.25">
      <c r="B40" s="1">
        <v>32660</v>
      </c>
      <c r="C40" s="21">
        <f>'CDM - Q'!M169</f>
        <v>411102.44641763426</v>
      </c>
      <c r="E40" s="21"/>
      <c r="F40" s="21"/>
      <c r="G40" s="21">
        <f>AVERAGEIFS('JN - M'!D:D,'JN - M'!$B:$B,"&gt;="&amp;EDATE('JN - Q'!$B40,-2),'JN - M'!$B:$B,"&lt;="&amp;EOMONTH('JN - Q'!$B40,0))</f>
        <v>92.891018067163031</v>
      </c>
      <c r="H40" s="21">
        <f>AVERAGEIFS('JN - M'!E:E,'JN - M'!$B:$B,"&gt;="&amp;EDATE('JN - Q'!$B40,-2),'JN - M'!$B:$B,"&lt;="&amp;EOMONTH('JN - Q'!$B40,0))</f>
        <v>95.644606432636579</v>
      </c>
      <c r="I40" s="21">
        <f>AVERAGEIFS('JN - M'!F:F,'JN - M'!$B:$B,"&gt;="&amp;EDATE('JN - Q'!$B40,-2),'JN - M'!$B:$B,"&lt;="&amp;EOMONTH('JN - Q'!$B40,0))</f>
        <v>95.644606432636579</v>
      </c>
      <c r="J40" s="20">
        <f>AVERAGEIFS('JN - M'!K:K,'JN - M'!$B:$B,"&gt;="&amp;EDATE('JN - Q'!$B40,-2),'JN - M'!$B:$B,"&lt;="&amp;EOMONTH('JN - Q'!$B40,0))</f>
        <v>2.3001800384860491</v>
      </c>
      <c r="K40" s="46">
        <f t="shared" si="0"/>
        <v>1.0011423754307631</v>
      </c>
      <c r="L40">
        <v>0</v>
      </c>
      <c r="M40" s="21"/>
      <c r="N40" s="20">
        <f>AVERAGEIFS('JN - M'!I:I,'JN - M'!$B:$B,"&gt;="&amp;EDATE('JN - Q'!$B40,-2),'JN - M'!$B:$B,"&lt;="&amp;EOMONTH('JN - Q'!$B40,0))</f>
        <v>4.3608433333333325</v>
      </c>
      <c r="O40" s="20">
        <f>AVERAGEIFS('JN - M'!J:J,'JN - M'!$B:$B,"&gt;="&amp;EDATE('JN - Q'!$B40,-2),'JN - M'!$B:$B,"&lt;="&amp;EOMONTH('JN - Q'!$B40,0))</f>
        <v>4.6190872685536304</v>
      </c>
      <c r="S40" s="20">
        <f t="shared" si="1"/>
        <v>1.8998751251560901</v>
      </c>
    </row>
    <row r="41" spans="1:19" x14ac:dyDescent="0.25">
      <c r="B41" s="1">
        <v>32752</v>
      </c>
      <c r="C41" s="21">
        <f>'CDM - Q'!M170</f>
        <v>418295.41614563396</v>
      </c>
      <c r="E41" s="21"/>
      <c r="F41" s="21"/>
      <c r="G41" s="21">
        <f>AVERAGEIFS('JN - M'!D:D,'JN - M'!$B:$B,"&gt;="&amp;EDATE('JN - Q'!$B41,-2),'JN - M'!$B:$B,"&lt;="&amp;EOMONTH('JN - Q'!$B41,0))</f>
        <v>93.329827742918908</v>
      </c>
      <c r="H41" s="21">
        <f>AVERAGEIFS('JN - M'!E:E,'JN - M'!$B:$B,"&gt;="&amp;EDATE('JN - Q'!$B41,-2),'JN - M'!$B:$B,"&lt;="&amp;EOMONTH('JN - Q'!$B41,0))</f>
        <v>95.752314322763425</v>
      </c>
      <c r="I41" s="21">
        <f>AVERAGEIFS('JN - M'!F:F,'JN - M'!$B:$B,"&gt;="&amp;EDATE('JN - Q'!$B41,-2),'JN - M'!$B:$B,"&lt;="&amp;EOMONTH('JN - Q'!$B41,0))</f>
        <v>95.752314322763425</v>
      </c>
      <c r="J41" s="20">
        <f>AVERAGEIFS('JN - M'!K:K,'JN - M'!$B:$B,"&gt;="&amp;EDATE('JN - Q'!$B41,-2),'JN - M'!$B:$B,"&lt;="&amp;EOMONTH('JN - Q'!$B41,0))</f>
        <v>2.2204339840307932</v>
      </c>
      <c r="K41" s="46">
        <f t="shared" si="0"/>
        <v>1.1011678421480613</v>
      </c>
      <c r="L41">
        <v>0</v>
      </c>
      <c r="M41" s="21"/>
      <c r="N41" s="20">
        <f>AVERAGEIFS('JN - M'!I:I,'JN - M'!$B:$B,"&gt;="&amp;EDATE('JN - Q'!$B41,-2),'JN - M'!$B:$B,"&lt;="&amp;EOMONTH('JN - Q'!$B41,0))</f>
        <v>5.1832599999999998</v>
      </c>
      <c r="O41" s="20">
        <f>AVERAGEIFS('JN - M'!J:J,'JN - M'!$B:$B,"&gt;="&amp;EDATE('JN - Q'!$B41,-2),'JN - M'!$B:$B,"&lt;="&amp;EOMONTH('JN - Q'!$B41,0))</f>
        <v>5.4902064682297604</v>
      </c>
      <c r="S41" s="20">
        <f t="shared" si="1"/>
        <v>2.0896941766337145</v>
      </c>
    </row>
    <row r="42" spans="1:19" x14ac:dyDescent="0.25">
      <c r="B42" s="1">
        <v>32843</v>
      </c>
      <c r="C42" s="21">
        <f>'CDM - Q'!M171</f>
        <v>431255.26308430097</v>
      </c>
      <c r="E42" s="21"/>
      <c r="F42" s="21"/>
      <c r="G42" s="21">
        <f>AVERAGEIFS('JN - M'!D:D,'JN - M'!$B:$B,"&gt;="&amp;EDATE('JN - Q'!$B42,-2),'JN - M'!$B:$B,"&lt;="&amp;EOMONTH('JN - Q'!$B42,0))</f>
        <v>93.54155516942491</v>
      </c>
      <c r="H42" s="21">
        <f>AVERAGEIFS('JN - M'!E:E,'JN - M'!$B:$B,"&gt;="&amp;EDATE('JN - Q'!$B42,-2),'JN - M'!$B:$B,"&lt;="&amp;EOMONTH('JN - Q'!$B42,0))</f>
        <v>96.398561663524504</v>
      </c>
      <c r="I42" s="21">
        <f>AVERAGEIFS('JN - M'!F:F,'JN - M'!$B:$B,"&gt;="&amp;EDATE('JN - Q'!$B42,-2),'JN - M'!$B:$B,"&lt;="&amp;EOMONTH('JN - Q'!$B42,0))</f>
        <v>96.398561663524504</v>
      </c>
      <c r="J42" s="20">
        <f>AVERAGEIFS('JN - M'!K:K,'JN - M'!$B:$B,"&gt;="&amp;EDATE('JN - Q'!$B42,-2),'JN - M'!$B:$B,"&lt;="&amp;EOMONTH('JN - Q'!$B42,0))</f>
        <v>2.1863614310105763</v>
      </c>
      <c r="K42" s="46">
        <f t="shared" si="0"/>
        <v>1.1104862285878569</v>
      </c>
      <c r="L42">
        <v>0</v>
      </c>
      <c r="M42" s="21"/>
      <c r="N42" s="20">
        <f>AVERAGEIFS('JN - M'!I:I,'JN - M'!$B:$B,"&gt;="&amp;EDATE('JN - Q'!$B42,-2),'JN - M'!$B:$B,"&lt;="&amp;EOMONTH('JN - Q'!$B42,0))</f>
        <v>6.0353666666666657</v>
      </c>
      <c r="O42" s="20">
        <f>AVERAGEIFS('JN - M'!J:J,'JN - M'!$B:$B,"&gt;="&amp;EDATE('JN - Q'!$B42,-2),'JN - M'!$B:$B,"&lt;="&amp;EOMONTH('JN - Q'!$B42,0))</f>
        <v>6.3927738742551243</v>
      </c>
      <c r="S42" s="20">
        <f t="shared" si="1"/>
        <v>2.107377745962145</v>
      </c>
    </row>
    <row r="43" spans="1:19" x14ac:dyDescent="0.25">
      <c r="A43">
        <v>1990</v>
      </c>
      <c r="B43" s="1">
        <v>32933</v>
      </c>
      <c r="C43" s="21">
        <f>'CDM - Q'!M172</f>
        <v>429203.50573135976</v>
      </c>
      <c r="E43" s="21">
        <f>AVERAGEIFS('JN - M'!G:G,'JN - M'!$B:$B,"&gt;="&amp;EDATE('JN - Q'!$B43,-2),'JN - M'!$B:$B,"&lt;="&amp;EOMONTH('JN - Q'!$B43,0))</f>
        <v>74.899999999999991</v>
      </c>
      <c r="F43" s="21">
        <f>AVERAGEIFS('JN - M'!H:H,'JN - M'!$B:$B,"&gt;="&amp;EDATE('JN - Q'!$B43,-2),'JN - M'!$B:$B,"&lt;="&amp;EOMONTH('JN - Q'!$B43,0))</f>
        <v>72.360196821142864</v>
      </c>
      <c r="G43" s="21">
        <f>AVERAGEIFS('JN - M'!D:D,'JN - M'!$B:$B,"&gt;="&amp;EDATE('JN - Q'!$B43,-2),'JN - M'!$B:$B,"&lt;="&amp;EOMONTH('JN - Q'!$B43,0))</f>
        <v>94.149231463167027</v>
      </c>
      <c r="H43" s="21">
        <f>AVERAGEIFS('JN - M'!E:E,'JN - M'!$B:$B,"&gt;="&amp;EDATE('JN - Q'!$B43,-2),'JN - M'!$B:$B,"&lt;="&amp;EOMONTH('JN - Q'!$B43,0))</f>
        <v>96.39856166352449</v>
      </c>
      <c r="I43" s="21">
        <f>AVERAGEIFS('JN - M'!F:F,'JN - M'!$B:$B,"&gt;="&amp;EDATE('JN - Q'!$B43,-2),'JN - M'!$B:$B,"&lt;="&amp;EOMONTH('JN - Q'!$B43,0))</f>
        <v>96.39856166352449</v>
      </c>
      <c r="J43" s="20">
        <f>AVERAGEIFS('JN - M'!K:K,'JN - M'!$B:$B,"&gt;="&amp;EDATE('JN - Q'!$B43,-2),'JN - M'!$B:$B,"&lt;="&amp;EOMONTH('JN - Q'!$B43,0))</f>
        <v>2.1027708051868252</v>
      </c>
      <c r="K43" s="46">
        <f t="shared" si="0"/>
        <v>1.1916427673095615</v>
      </c>
      <c r="L43">
        <v>0</v>
      </c>
      <c r="M43" s="21"/>
      <c r="N43" s="20">
        <f>AVERAGEIFS('JN - M'!I:I,'JN - M'!$B:$B,"&gt;="&amp;EDATE('JN - Q'!$B43,-2),'JN - M'!$B:$B,"&lt;="&amp;EOMONTH('JN - Q'!$B43,0))</f>
        <v>6.5162633333333337</v>
      </c>
      <c r="O43" s="20">
        <f>AVERAGEIFS('JN - M'!J:J,'JN - M'!$B:$B,"&gt;="&amp;EDATE('JN - Q'!$B43,-2),'JN - M'!$B:$B,"&lt;="&amp;EOMONTH('JN - Q'!$B43,0))</f>
        <v>6.9021486673165313</v>
      </c>
      <c r="S43" s="20">
        <f t="shared" si="1"/>
        <v>2.2613890963405474</v>
      </c>
    </row>
    <row r="44" spans="1:19" x14ac:dyDescent="0.25">
      <c r="B44" s="1">
        <v>33025</v>
      </c>
      <c r="C44" s="21">
        <f>'CDM - Q'!M173</f>
        <v>442740.45578665304</v>
      </c>
      <c r="E44" s="21">
        <f>AVERAGEIFS('JN - M'!G:G,'JN - M'!$B:$B,"&gt;="&amp;EDATE('JN - Q'!$B44,-2),'JN - M'!$B:$B,"&lt;="&amp;EOMONTH('JN - Q'!$B44,0))</f>
        <v>72.099999999999994</v>
      </c>
      <c r="F44" s="21">
        <f>AVERAGEIFS('JN - M'!H:H,'JN - M'!$B:$B,"&gt;="&amp;EDATE('JN - Q'!$B44,-2),'JN - M'!$B:$B,"&lt;="&amp;EOMONTH('JN - Q'!$B44,0))</f>
        <v>74.114892647310896</v>
      </c>
      <c r="G44" s="21">
        <f>AVERAGEIFS('JN - M'!D:D,'JN - M'!$B:$B,"&gt;="&amp;EDATE('JN - Q'!$B44,-2),'JN - M'!$B:$B,"&lt;="&amp;EOMONTH('JN - Q'!$B44,0))</f>
        <v>94.843396677730809</v>
      </c>
      <c r="H44" s="21">
        <f>AVERAGEIFS('JN - M'!E:E,'JN - M'!$B:$B,"&gt;="&amp;EDATE('JN - Q'!$B44,-2),'JN - M'!$B:$B,"&lt;="&amp;EOMONTH('JN - Q'!$B44,0))</f>
        <v>97.583348454919758</v>
      </c>
      <c r="I44" s="21">
        <f>AVERAGEIFS('JN - M'!F:F,'JN - M'!$B:$B,"&gt;="&amp;EDATE('JN - Q'!$B44,-2),'JN - M'!$B:$B,"&lt;="&amp;EOMONTH('JN - Q'!$B44,0))</f>
        <v>97.583348454919758</v>
      </c>
      <c r="J44" s="20">
        <f>AVERAGEIFS('JN - M'!K:K,'JN - M'!$B:$B,"&gt;="&amp;EDATE('JN - Q'!$B44,-2),'JN - M'!$B:$B,"&lt;="&amp;EOMONTH('JN - Q'!$B44,0))</f>
        <v>2.1141884467878302</v>
      </c>
      <c r="K44" s="46">
        <f t="shared" si="0"/>
        <v>2.1220486285542077</v>
      </c>
      <c r="L44">
        <v>0</v>
      </c>
      <c r="M44" s="21"/>
      <c r="N44" s="20">
        <f>AVERAGEIFS('JN - M'!I:I,'JN - M'!$B:$B,"&gt;="&amp;EDATE('JN - Q'!$B44,-2),'JN - M'!$B:$B,"&lt;="&amp;EOMONTH('JN - Q'!$B44,0))</f>
        <v>7.1001733333333332</v>
      </c>
      <c r="O44" s="20">
        <f>AVERAGEIFS('JN - M'!J:J,'JN - M'!$B:$B,"&gt;="&amp;EDATE('JN - Q'!$B44,-2),'JN - M'!$B:$B,"&lt;="&amp;EOMONTH('JN - Q'!$B44,0))</f>
        <v>7.5206371203102158</v>
      </c>
      <c r="S44" s="20">
        <f t="shared" si="1"/>
        <v>4.0270270270270396</v>
      </c>
    </row>
    <row r="45" spans="1:19" x14ac:dyDescent="0.25">
      <c r="B45" s="1">
        <v>33117</v>
      </c>
      <c r="C45" s="21">
        <f>'CDM - Q'!M174</f>
        <v>450164.06895389385</v>
      </c>
      <c r="E45" s="21">
        <f>AVERAGEIFS('JN - M'!G:G,'JN - M'!$B:$B,"&gt;="&amp;EDATE('JN - Q'!$B45,-2),'JN - M'!$B:$B,"&lt;="&amp;EOMONTH('JN - Q'!$B45,0))</f>
        <v>74.899999999999991</v>
      </c>
      <c r="F45" s="21">
        <f>AVERAGEIFS('JN - M'!H:H,'JN - M'!$B:$B,"&gt;="&amp;EDATE('JN - Q'!$B45,-2),'JN - M'!$B:$B,"&lt;="&amp;EOMONTH('JN - Q'!$B45,0))</f>
        <v>75.163465817578171</v>
      </c>
      <c r="G45" s="21">
        <f>AVERAGEIFS('JN - M'!D:D,'JN - M'!$B:$B,"&gt;="&amp;EDATE('JN - Q'!$B45,-2),'JN - M'!$B:$B,"&lt;="&amp;EOMONTH('JN - Q'!$B45,0))</f>
        <v>95.479902743232898</v>
      </c>
      <c r="H45" s="21">
        <f>AVERAGEIFS('JN - M'!E:E,'JN - M'!$B:$B,"&gt;="&amp;EDATE('JN - Q'!$B45,-2),'JN - M'!$B:$B,"&lt;="&amp;EOMONTH('JN - Q'!$B45,0))</f>
        <v>97.942374755342556</v>
      </c>
      <c r="I45" s="21">
        <f>AVERAGEIFS('JN - M'!F:F,'JN - M'!$B:$B,"&gt;="&amp;EDATE('JN - Q'!$B45,-2),'JN - M'!$B:$B,"&lt;="&amp;EOMONTH('JN - Q'!$B45,0))</f>
        <v>97.942374755342556</v>
      </c>
      <c r="J45" s="20">
        <f>AVERAGEIFS('JN - M'!K:K,'JN - M'!$B:$B,"&gt;="&amp;EDATE('JN - Q'!$B45,-2),'JN - M'!$B:$B,"&lt;="&amp;EOMONTH('JN - Q'!$B45,0))</f>
        <v>2.0841977782351329</v>
      </c>
      <c r="K45" s="46">
        <f t="shared" si="0"/>
        <v>2.2591546409858529</v>
      </c>
      <c r="L45">
        <v>0</v>
      </c>
      <c r="M45" s="21"/>
      <c r="N45" s="20">
        <f>AVERAGEIFS('JN - M'!I:I,'JN - M'!$B:$B,"&gt;="&amp;EDATE('JN - Q'!$B45,-2),'JN - M'!$B:$B,"&lt;="&amp;EOMONTH('JN - Q'!$B45,0))</f>
        <v>7.4412133333333337</v>
      </c>
      <c r="O45" s="20">
        <f>AVERAGEIFS('JN - M'!J:J,'JN - M'!$B:$B,"&gt;="&amp;EDATE('JN - Q'!$B45,-2),'JN - M'!$B:$B,"&lt;="&amp;EOMONTH('JN - Q'!$B45,0))</f>
        <v>7.8818731018980737</v>
      </c>
      <c r="S45" s="20">
        <f t="shared" si="1"/>
        <v>4.2872140982377109</v>
      </c>
    </row>
    <row r="46" spans="1:19" x14ac:dyDescent="0.25">
      <c r="B46" s="1">
        <v>33208</v>
      </c>
      <c r="C46" s="21">
        <f>'CDM - Q'!M175</f>
        <v>449308.84861979494</v>
      </c>
      <c r="E46" s="21">
        <f>AVERAGEIFS('JN - M'!G:G,'JN - M'!$B:$B,"&gt;="&amp;EDATE('JN - Q'!$B46,-2),'JN - M'!$B:$B,"&lt;="&amp;EOMONTH('JN - Q'!$B46,0))</f>
        <v>76.666666666666671</v>
      </c>
      <c r="F46" s="21">
        <f>AVERAGEIFS('JN - M'!H:H,'JN - M'!$B:$B,"&gt;="&amp;EDATE('JN - Q'!$B46,-2),'JN - M'!$B:$B,"&lt;="&amp;EOMONTH('JN - Q'!$B46,0))</f>
        <v>76.99717218554413</v>
      </c>
      <c r="G46" s="21">
        <f>AVERAGEIFS('JN - M'!D:D,'JN - M'!$B:$B,"&gt;="&amp;EDATE('JN - Q'!$B46,-2),'JN - M'!$B:$B,"&lt;="&amp;EOMONTH('JN - Q'!$B46,0))</f>
        <v>96.478006381324249</v>
      </c>
      <c r="H46" s="21">
        <f>AVERAGEIFS('JN - M'!E:E,'JN - M'!$B:$B,"&gt;="&amp;EDATE('JN - Q'!$B46,-2),'JN - M'!$B:$B,"&lt;="&amp;EOMONTH('JN - Q'!$B46,0))</f>
        <v>98.983551026568691</v>
      </c>
      <c r="I46" s="21">
        <f>AVERAGEIFS('JN - M'!F:F,'JN - M'!$B:$B,"&gt;="&amp;EDATE('JN - Q'!$B46,-2),'JN - M'!$B:$B,"&lt;="&amp;EOMONTH('JN - Q'!$B46,0))</f>
        <v>98.983551026568691</v>
      </c>
      <c r="J46" s="20">
        <f>AVERAGEIFS('JN - M'!K:K,'JN - M'!$B:$B,"&gt;="&amp;EDATE('JN - Q'!$B46,-2),'JN - M'!$B:$B,"&lt;="&amp;EOMONTH('JN - Q'!$B46,0))</f>
        <v>2.0802511136898922</v>
      </c>
      <c r="K46" s="46">
        <f t="shared" si="0"/>
        <v>2.4669581109426302</v>
      </c>
      <c r="L46">
        <v>0</v>
      </c>
      <c r="M46" s="21"/>
      <c r="N46" s="20">
        <f>AVERAGEIFS('JN - M'!I:I,'JN - M'!$B:$B,"&gt;="&amp;EDATE('JN - Q'!$B46,-2),'JN - M'!$B:$B,"&lt;="&amp;EOMONTH('JN - Q'!$B46,0))</f>
        <v>7.9095200000000006</v>
      </c>
      <c r="O46" s="20">
        <f>AVERAGEIFS('JN - M'!J:J,'JN - M'!$B:$B,"&gt;="&amp;EDATE('JN - Q'!$B46,-2),'JN - M'!$B:$B,"&lt;="&amp;EOMONTH('JN - Q'!$B46,0))</f>
        <v>8.3779123301923235</v>
      </c>
      <c r="S46" s="20">
        <f t="shared" si="1"/>
        <v>4.6815642458100086</v>
      </c>
    </row>
    <row r="47" spans="1:19" x14ac:dyDescent="0.25">
      <c r="A47">
        <v>1991</v>
      </c>
      <c r="B47" s="1">
        <v>33298</v>
      </c>
      <c r="C47" s="21">
        <f>'CDM - Q'!M176</f>
        <v>453223.75396091188</v>
      </c>
      <c r="E47" s="21">
        <f>AVERAGEIFS('JN - M'!G:G,'JN - M'!$B:$B,"&gt;="&amp;EDATE('JN - Q'!$B47,-2),'JN - M'!$B:$B,"&lt;="&amp;EOMONTH('JN - Q'!$B47,0))</f>
        <v>79.866666666666674</v>
      </c>
      <c r="F47" s="21">
        <f>AVERAGEIFS('JN - M'!H:H,'JN - M'!$B:$B,"&gt;="&amp;EDATE('JN - Q'!$B47,-2),'JN - M'!$B:$B,"&lt;="&amp;EOMONTH('JN - Q'!$B47,0))</f>
        <v>77.1280256520714</v>
      </c>
      <c r="G47" s="21">
        <f>AVERAGEIFS('JN - M'!D:D,'JN - M'!$B:$B,"&gt;="&amp;EDATE('JN - Q'!$B47,-2),'JN - M'!$B:$B,"&lt;="&amp;EOMONTH('JN - Q'!$B47,0))</f>
        <v>97.18927387940785</v>
      </c>
      <c r="H47" s="21">
        <f>AVERAGEIFS('JN - M'!E:E,'JN - M'!$B:$B,"&gt;="&amp;EDATE('JN - Q'!$B47,-2),'JN - M'!$B:$B,"&lt;="&amp;EOMONTH('JN - Q'!$B47,0))</f>
        <v>99.234869436864685</v>
      </c>
      <c r="I47" s="21">
        <f>AVERAGEIFS('JN - M'!F:F,'JN - M'!$B:$B,"&gt;="&amp;EDATE('JN - Q'!$B47,-2),'JN - M'!$B:$B,"&lt;="&amp;EOMONTH('JN - Q'!$B47,0))</f>
        <v>99.234869436864685</v>
      </c>
      <c r="J47" s="20">
        <f>AVERAGEIFS('JN - M'!K:K,'JN - M'!$B:$B,"&gt;="&amp;EDATE('JN - Q'!$B47,-2),'JN - M'!$B:$B,"&lt;="&amp;EOMONTH('JN - Q'!$B47,0))</f>
        <v>2.078170136074093</v>
      </c>
      <c r="K47" s="46">
        <f t="shared" si="0"/>
        <v>2.6043384353388266</v>
      </c>
      <c r="L47">
        <v>0</v>
      </c>
      <c r="M47" s="21"/>
      <c r="N47" s="20">
        <f>AVERAGEIFS('JN - M'!I:I,'JN - M'!$B:$B,"&gt;="&amp;EDATE('JN - Q'!$B47,-2),'JN - M'!$B:$B,"&lt;="&amp;EOMONTH('JN - Q'!$B47,0))</f>
        <v>8.0805366666666671</v>
      </c>
      <c r="O47" s="20">
        <f>AVERAGEIFS('JN - M'!J:J,'JN - M'!$B:$B,"&gt;="&amp;EDATE('JN - Q'!$B47,-2),'JN - M'!$B:$B,"&lt;="&amp;EOMONTH('JN - Q'!$B47,0))</f>
        <v>8.5590563996598821</v>
      </c>
      <c r="S47" s="20">
        <f t="shared" si="1"/>
        <v>4.9422718808193693</v>
      </c>
    </row>
    <row r="48" spans="1:19" x14ac:dyDescent="0.25">
      <c r="B48" s="1">
        <v>33390</v>
      </c>
      <c r="C48" s="21">
        <f>'CDM - Q'!M177</f>
        <v>458600.85167155799</v>
      </c>
      <c r="E48" s="21">
        <f>AVERAGEIFS('JN - M'!G:G,'JN - M'!$B:$B,"&gt;="&amp;EDATE('JN - Q'!$B48,-2),'JN - M'!$B:$B,"&lt;="&amp;EOMONTH('JN - Q'!$B48,0))</f>
        <v>75</v>
      </c>
      <c r="F48" s="21">
        <f>AVERAGEIFS('JN - M'!H:H,'JN - M'!$B:$B,"&gt;="&amp;EDATE('JN - Q'!$B48,-2),'JN - M'!$B:$B,"&lt;="&amp;EOMONTH('JN - Q'!$B48,0))</f>
        <v>77.088395962095262</v>
      </c>
      <c r="G48" s="21">
        <f>AVERAGEIFS('JN - M'!D:D,'JN - M'!$B:$B,"&gt;="&amp;EDATE('JN - Q'!$B48,-2),'JN - M'!$B:$B,"&lt;="&amp;EOMONTH('JN - Q'!$B48,0))</f>
        <v>97.69677366005611</v>
      </c>
      <c r="H48" s="21">
        <f>AVERAGEIFS('JN - M'!E:E,'JN - M'!$B:$B,"&gt;="&amp;EDATE('JN - Q'!$B48,-2),'JN - M'!$B:$B,"&lt;="&amp;EOMONTH('JN - Q'!$B48,0))</f>
        <v>100.56326674842909</v>
      </c>
      <c r="I48" s="21">
        <f>AVERAGEIFS('JN - M'!F:F,'JN - M'!$B:$B,"&gt;="&amp;EDATE('JN - Q'!$B48,-2),'JN - M'!$B:$B,"&lt;="&amp;EOMONTH('JN - Q'!$B48,0))</f>
        <v>100.56326674842909</v>
      </c>
      <c r="J48" s="20">
        <f>AVERAGEIFS('JN - M'!K:K,'JN - M'!$B:$B,"&gt;="&amp;EDATE('JN - Q'!$B48,-2),'JN - M'!$B:$B,"&lt;="&amp;EOMONTH('JN - Q'!$B48,0))</f>
        <v>2.1041677611115848</v>
      </c>
      <c r="K48" s="46">
        <f t="shared" si="0"/>
        <v>2.6630640833107595</v>
      </c>
      <c r="L48">
        <v>0</v>
      </c>
      <c r="M48" s="21"/>
      <c r="N48" s="20">
        <f>AVERAGEIFS('JN - M'!I:I,'JN - M'!$B:$B,"&gt;="&amp;EDATE('JN - Q'!$B48,-2),'JN - M'!$B:$B,"&lt;="&amp;EOMONTH('JN - Q'!$B48,0))</f>
        <v>8.0316700000000001</v>
      </c>
      <c r="O48" s="20">
        <f>AVERAGEIFS('JN - M'!J:J,'JN - M'!$B:$B,"&gt;="&amp;EDATE('JN - Q'!$B48,-2),'JN - M'!$B:$B,"&lt;="&amp;EOMONTH('JN - Q'!$B48,0))</f>
        <v>8.5072959073415024</v>
      </c>
      <c r="S48" s="20">
        <f t="shared" si="1"/>
        <v>5.0537159676232495</v>
      </c>
    </row>
    <row r="49" spans="1:19" x14ac:dyDescent="0.25">
      <c r="B49" s="1">
        <v>33482</v>
      </c>
      <c r="C49" s="21">
        <f>'CDM - Q'!M178</f>
        <v>457585.60514333716</v>
      </c>
      <c r="E49" s="21">
        <f>AVERAGEIFS('JN - M'!G:G,'JN - M'!$B:$B,"&gt;="&amp;EDATE('JN - Q'!$B49,-2),'JN - M'!$B:$B,"&lt;="&amp;EOMONTH('JN - Q'!$B49,0))</f>
        <v>76.633333333333326</v>
      </c>
      <c r="F49" s="21">
        <f>AVERAGEIFS('JN - M'!H:H,'JN - M'!$B:$B,"&gt;="&amp;EDATE('JN - Q'!$B49,-2),'JN - M'!$B:$B,"&lt;="&amp;EOMONTH('JN - Q'!$B49,0))</f>
        <v>76.91451564477596</v>
      </c>
      <c r="G49" s="21">
        <f>AVERAGEIFS('JN - M'!D:D,'JN - M'!$B:$B,"&gt;="&amp;EDATE('JN - Q'!$B49,-2),'JN - M'!$B:$B,"&lt;="&amp;EOMONTH('JN - Q'!$B49,0))</f>
        <v>98.303687588548613</v>
      </c>
      <c r="H49" s="21">
        <f>AVERAGEIFS('JN - M'!E:E,'JN - M'!$B:$B,"&gt;="&amp;EDATE('JN - Q'!$B49,-2),'JN - M'!$B:$B,"&lt;="&amp;EOMONTH('JN - Q'!$B49,0))</f>
        <v>100.88639041880958</v>
      </c>
      <c r="I49" s="21">
        <f>AVERAGEIFS('JN - M'!F:F,'JN - M'!$B:$B,"&gt;="&amp;EDATE('JN - Q'!$B49,-2),'JN - M'!$B:$B,"&lt;="&amp;EOMONTH('JN - Q'!$B49,0))</f>
        <v>100.88639041880958</v>
      </c>
      <c r="J49" s="20">
        <f>AVERAGEIFS('JN - M'!K:K,'JN - M'!$B:$B,"&gt;="&amp;EDATE('JN - Q'!$B49,-2),'JN - M'!$B:$B,"&lt;="&amp;EOMONTH('JN - Q'!$B49,0))</f>
        <v>2.1355035781227092</v>
      </c>
      <c r="K49" s="46">
        <f t="shared" si="0"/>
        <v>2.637848989959537</v>
      </c>
      <c r="L49">
        <v>0</v>
      </c>
      <c r="M49" s="21"/>
      <c r="N49" s="20">
        <f>AVERAGEIFS('JN - M'!I:I,'JN - M'!$B:$B,"&gt;="&amp;EDATE('JN - Q'!$B49,-2),'JN - M'!$B:$B,"&lt;="&amp;EOMONTH('JN - Q'!$B49,0))</f>
        <v>7.2607400000000011</v>
      </c>
      <c r="O49" s="20">
        <f>AVERAGEIFS('JN - M'!J:J,'JN - M'!$B:$B,"&gt;="&amp;EDATE('JN - Q'!$B49,-2),'JN - M'!$B:$B,"&lt;="&amp;EOMONTH('JN - Q'!$B49,0))</f>
        <v>7.6907123532553925</v>
      </c>
      <c r="S49" s="20">
        <f t="shared" si="1"/>
        <v>5.0058651026392713</v>
      </c>
    </row>
    <row r="50" spans="1:19" x14ac:dyDescent="0.25">
      <c r="B50" s="1">
        <v>33573</v>
      </c>
      <c r="C50" s="21">
        <f>'CDM - Q'!M179</f>
        <v>460799.38212219812</v>
      </c>
      <c r="E50" s="21">
        <f>AVERAGEIFS('JN - M'!G:G,'JN - M'!$B:$B,"&gt;="&amp;EDATE('JN - Q'!$B50,-2),'JN - M'!$B:$B,"&lt;="&amp;EOMONTH('JN - Q'!$B50,0))</f>
        <v>76.399999999999991</v>
      </c>
      <c r="F50" s="21">
        <f>AVERAGEIFS('JN - M'!H:H,'JN - M'!$B:$B,"&gt;="&amp;EDATE('JN - Q'!$B50,-2),'JN - M'!$B:$B,"&lt;="&amp;EOMONTH('JN - Q'!$B50,0))</f>
        <v>76.817810052522134</v>
      </c>
      <c r="G50" s="21">
        <f>AVERAGEIFS('JN - M'!D:D,'JN - M'!$B:$B,"&gt;="&amp;EDATE('JN - Q'!$B50,-2),'JN - M'!$B:$B,"&lt;="&amp;EOMONTH('JN - Q'!$B50,0))</f>
        <v>98.750074439995799</v>
      </c>
      <c r="H50" s="21">
        <f>AVERAGEIFS('JN - M'!E:E,'JN - M'!$B:$B,"&gt;="&amp;EDATE('JN - Q'!$B50,-2),'JN - M'!$B:$B,"&lt;="&amp;EOMONTH('JN - Q'!$B50,0))</f>
        <v>101.67624827973975</v>
      </c>
      <c r="I50" s="21">
        <f>AVERAGEIFS('JN - M'!F:F,'JN - M'!$B:$B,"&gt;="&amp;EDATE('JN - Q'!$B50,-2),'JN - M'!$B:$B,"&lt;="&amp;EOMONTH('JN - Q'!$B50,0))</f>
        <v>101.67624827973975</v>
      </c>
      <c r="J50" s="20">
        <f>AVERAGEIFS('JN - M'!K:K,'JN - M'!$B:$B,"&gt;="&amp;EDATE('JN - Q'!$B50,-2),'JN - M'!$B:$B,"&lt;="&amp;EOMONTH('JN - Q'!$B50,0))</f>
        <v>2.0652136771980198</v>
      </c>
      <c r="K50" s="46">
        <f t="shared" si="0"/>
        <v>2.4873953828915241</v>
      </c>
      <c r="L50">
        <v>0</v>
      </c>
      <c r="M50" s="21"/>
      <c r="N50" s="20">
        <f>AVERAGEIFS('JN - M'!I:I,'JN - M'!$B:$B,"&gt;="&amp;EDATE('JN - Q'!$B50,-2),'JN - M'!$B:$B,"&lt;="&amp;EOMONTH('JN - Q'!$B50,0))</f>
        <v>6.4548766666666664</v>
      </c>
      <c r="O50" s="20">
        <f>AVERAGEIFS('JN - M'!J:J,'JN - M'!$B:$B,"&gt;="&amp;EDATE('JN - Q'!$B50,-2),'JN - M'!$B:$B,"&lt;="&amp;EOMONTH('JN - Q'!$B50,0))</f>
        <v>6.8371267555474136</v>
      </c>
      <c r="S50" s="20">
        <f t="shared" si="1"/>
        <v>4.7203482045701666</v>
      </c>
    </row>
    <row r="51" spans="1:19" x14ac:dyDescent="0.25">
      <c r="A51">
        <v>1992</v>
      </c>
      <c r="B51" s="1">
        <v>33664</v>
      </c>
      <c r="C51" s="21">
        <f>'CDM - Q'!M180</f>
        <v>460942.69359023432</v>
      </c>
      <c r="E51" s="21">
        <f>AVERAGEIFS('JN - M'!G:G,'JN - M'!$B:$B,"&gt;="&amp;EDATE('JN - Q'!$B51,-2),'JN - M'!$B:$B,"&lt;="&amp;EOMONTH('JN - Q'!$B51,0))</f>
        <v>77.466666666666683</v>
      </c>
      <c r="F51" s="21">
        <f>AVERAGEIFS('JN - M'!H:H,'JN - M'!$B:$B,"&gt;="&amp;EDATE('JN - Q'!$B51,-2),'JN - M'!$B:$B,"&lt;="&amp;EOMONTH('JN - Q'!$B51,0))</f>
        <v>74.756962707828521</v>
      </c>
      <c r="G51" s="21">
        <f>AVERAGEIFS('JN - M'!D:D,'JN - M'!$B:$B,"&gt;="&amp;EDATE('JN - Q'!$B51,-2),'JN - M'!$B:$B,"&lt;="&amp;EOMONTH('JN - Q'!$B51,0))</f>
        <v>99.337748542245421</v>
      </c>
      <c r="H51" s="21">
        <f>AVERAGEIFS('JN - M'!E:E,'JN - M'!$B:$B,"&gt;="&amp;EDATE('JN - Q'!$B51,-2),'JN - M'!$B:$B,"&lt;="&amp;EOMONTH('JN - Q'!$B51,0))</f>
        <v>101.74805353982431</v>
      </c>
      <c r="I51" s="21">
        <f>AVERAGEIFS('JN - M'!F:F,'JN - M'!$B:$B,"&gt;="&amp;EDATE('JN - Q'!$B51,-2),'JN - M'!$B:$B,"&lt;="&amp;EOMONTH('JN - Q'!$B51,0))</f>
        <v>101.74805353982431</v>
      </c>
      <c r="J51" s="20">
        <f>AVERAGEIFS('JN - M'!K:K,'JN - M'!$B:$B,"&gt;="&amp;EDATE('JN - Q'!$B51,-2),'JN - M'!$B:$B,"&lt;="&amp;EOMONTH('JN - Q'!$B51,0))</f>
        <v>2.0901003014834867</v>
      </c>
      <c r="K51" s="46">
        <f t="shared" si="0"/>
        <v>2.3884408674460049</v>
      </c>
      <c r="L51">
        <v>0</v>
      </c>
      <c r="M51" s="21"/>
      <c r="N51" s="20">
        <f>AVERAGEIFS('JN - M'!I:I,'JN - M'!$B:$B,"&gt;="&amp;EDATE('JN - Q'!$B51,-2),'JN - M'!$B:$B,"&lt;="&amp;EOMONTH('JN - Q'!$B51,0))</f>
        <v>5.5433366666666659</v>
      </c>
      <c r="O51" s="20">
        <f>AVERAGEIFS('JN - M'!J:J,'JN - M'!$B:$B,"&gt;="&amp;EDATE('JN - Q'!$B51,-2),'JN - M'!$B:$B,"&lt;="&amp;EOMONTH('JN - Q'!$B51,0))</f>
        <v>5.8716064451539252</v>
      </c>
      <c r="S51" s="20">
        <f t="shared" si="1"/>
        <v>4.5325615050650896</v>
      </c>
    </row>
    <row r="52" spans="1:19" x14ac:dyDescent="0.25">
      <c r="B52" s="1">
        <v>33756</v>
      </c>
      <c r="C52" s="21">
        <f>'CDM - Q'!M181</f>
        <v>462556.70314639958</v>
      </c>
      <c r="E52" s="21">
        <f>AVERAGEIFS('JN - M'!G:G,'JN - M'!$B:$B,"&gt;="&amp;EDATE('JN - Q'!$B52,-2),'JN - M'!$B:$B,"&lt;="&amp;EOMONTH('JN - Q'!$B52,0))</f>
        <v>72.099999999999994</v>
      </c>
      <c r="F52" s="21">
        <f>AVERAGEIFS('JN - M'!H:H,'JN - M'!$B:$B,"&gt;="&amp;EDATE('JN - Q'!$B52,-2),'JN - M'!$B:$B,"&lt;="&amp;EOMONTH('JN - Q'!$B52,0))</f>
        <v>74.11454774477177</v>
      </c>
      <c r="G52" s="21">
        <f>AVERAGEIFS('JN - M'!D:D,'JN - M'!$B:$B,"&gt;="&amp;EDATE('JN - Q'!$B52,-2),'JN - M'!$B:$B,"&lt;="&amp;EOMONTH('JN - Q'!$B52,0))</f>
        <v>100.13655424779309</v>
      </c>
      <c r="H52" s="21">
        <f>AVERAGEIFS('JN - M'!E:E,'JN - M'!$B:$B,"&gt;="&amp;EDATE('JN - Q'!$B52,-2),'JN - M'!$B:$B,"&lt;="&amp;EOMONTH('JN - Q'!$B52,0))</f>
        <v>103.29186663164235</v>
      </c>
      <c r="I52" s="21">
        <f>AVERAGEIFS('JN - M'!F:F,'JN - M'!$B:$B,"&gt;="&amp;EDATE('JN - Q'!$B52,-2),'JN - M'!$B:$B,"&lt;="&amp;EOMONTH('JN - Q'!$B52,0))</f>
        <v>103.29186663164235</v>
      </c>
      <c r="J52" s="20">
        <f>AVERAGEIFS('JN - M'!K:K,'JN - M'!$B:$B,"&gt;="&amp;EDATE('JN - Q'!$B52,-2),'JN - M'!$B:$B,"&lt;="&amp;EOMONTH('JN - Q'!$B52,0))</f>
        <v>2.099632284490784</v>
      </c>
      <c r="K52" s="46">
        <f t="shared" si="0"/>
        <v>2.4836901053659264</v>
      </c>
      <c r="L52">
        <v>0</v>
      </c>
      <c r="M52" s="21"/>
      <c r="N52" s="20">
        <f>AVERAGEIFS('JN - M'!I:I,'JN - M'!$B:$B,"&gt;="&amp;EDATE('JN - Q'!$B52,-2),'JN - M'!$B:$B,"&lt;="&amp;EOMONTH('JN - Q'!$B52,0))</f>
        <v>4.680296666666667</v>
      </c>
      <c r="O52" s="20">
        <f>AVERAGEIFS('JN - M'!J:J,'JN - M'!$B:$B,"&gt;="&amp;EDATE('JN - Q'!$B52,-2),'JN - M'!$B:$B,"&lt;="&amp;EOMONTH('JN - Q'!$B52,0))</f>
        <v>4.9574582468499591</v>
      </c>
      <c r="S52" s="20">
        <f t="shared" si="1"/>
        <v>4.7133166726168279</v>
      </c>
    </row>
    <row r="53" spans="1:19" x14ac:dyDescent="0.25">
      <c r="B53" s="1">
        <v>33848</v>
      </c>
      <c r="C53" s="21">
        <f>'CDM - Q'!M182</f>
        <v>463100.97023308242</v>
      </c>
      <c r="E53" s="21">
        <f>AVERAGEIFS('JN - M'!G:G,'JN - M'!$B:$B,"&gt;="&amp;EDATE('JN - Q'!$B53,-2),'JN - M'!$B:$B,"&lt;="&amp;EOMONTH('JN - Q'!$B53,0))</f>
        <v>74.433333333333337</v>
      </c>
      <c r="F53" s="21">
        <f>AVERAGEIFS('JN - M'!H:H,'JN - M'!$B:$B,"&gt;="&amp;EDATE('JN - Q'!$B53,-2),'JN - M'!$B:$B,"&lt;="&amp;EOMONTH('JN - Q'!$B53,0))</f>
        <v>74.703616550589501</v>
      </c>
      <c r="G53" s="21">
        <f>AVERAGEIFS('JN - M'!D:D,'JN - M'!$B:$B,"&gt;="&amp;EDATE('JN - Q'!$B53,-2),'JN - M'!$B:$B,"&lt;="&amp;EOMONTH('JN - Q'!$B53,0))</f>
        <v>100.44853093491319</v>
      </c>
      <c r="H53" s="21">
        <f>AVERAGEIFS('JN - M'!E:E,'JN - M'!$B:$B,"&gt;="&amp;EDATE('JN - Q'!$B53,-2),'JN - M'!$B:$B,"&lt;="&amp;EOMONTH('JN - Q'!$B53,0))</f>
        <v>103.29186663164235</v>
      </c>
      <c r="I53" s="21">
        <f>AVERAGEIFS('JN - M'!F:F,'JN - M'!$B:$B,"&gt;="&amp;EDATE('JN - Q'!$B53,-2),'JN - M'!$B:$B,"&lt;="&amp;EOMONTH('JN - Q'!$B53,0))</f>
        <v>103.29186663164235</v>
      </c>
      <c r="J53" s="20">
        <f>AVERAGEIFS('JN - M'!K:K,'JN - M'!$B:$B,"&gt;="&amp;EDATE('JN - Q'!$B53,-2),'JN - M'!$B:$B,"&lt;="&amp;EOMONTH('JN - Q'!$B53,0))</f>
        <v>2.1761715170852369</v>
      </c>
      <c r="K53" s="46">
        <f t="shared" si="0"/>
        <v>2.3103361600232519</v>
      </c>
      <c r="L53">
        <v>0</v>
      </c>
      <c r="M53" s="21"/>
      <c r="N53" s="20">
        <f>AVERAGEIFS('JN - M'!I:I,'JN - M'!$B:$B,"&gt;="&amp;EDATE('JN - Q'!$B53,-2),'JN - M'!$B:$B,"&lt;="&amp;EOMONTH('JN - Q'!$B53,0))</f>
        <v>4.20153</v>
      </c>
      <c r="O53" s="20">
        <f>AVERAGEIFS('JN - M'!J:J,'JN - M'!$B:$B,"&gt;="&amp;EDATE('JN - Q'!$B53,-2),'JN - M'!$B:$B,"&lt;="&amp;EOMONTH('JN - Q'!$B53,0))</f>
        <v>4.4503395898452673</v>
      </c>
      <c r="S53" s="20">
        <f t="shared" si="1"/>
        <v>4.384341637010623</v>
      </c>
    </row>
    <row r="54" spans="1:19" x14ac:dyDescent="0.25">
      <c r="B54" s="1">
        <v>33939</v>
      </c>
      <c r="C54" s="21">
        <f>'CDM - Q'!M183</f>
        <v>460148.69464931311</v>
      </c>
      <c r="E54" s="21">
        <f>AVERAGEIFS('JN - M'!G:G,'JN - M'!$B:$B,"&gt;="&amp;EDATE('JN - Q'!$B54,-2),'JN - M'!$B:$B,"&lt;="&amp;EOMONTH('JN - Q'!$B54,0))</f>
        <v>72.899999999999991</v>
      </c>
      <c r="F54" s="21">
        <f>AVERAGEIFS('JN - M'!H:H,'JN - M'!$B:$B,"&gt;="&amp;EDATE('JN - Q'!$B54,-2),'JN - M'!$B:$B,"&lt;="&amp;EOMONTH('JN - Q'!$B54,0))</f>
        <v>73.45825268004323</v>
      </c>
      <c r="G54" s="21">
        <f>AVERAGEIFS('JN - M'!D:D,'JN - M'!$B:$B,"&gt;="&amp;EDATE('JN - Q'!$B54,-2),'JN - M'!$B:$B,"&lt;="&amp;EOMONTH('JN - Q'!$B54,0))</f>
        <v>100.81233721326265</v>
      </c>
      <c r="H54" s="21">
        <f>AVERAGEIFS('JN - M'!E:E,'JN - M'!$B:$B,"&gt;="&amp;EDATE('JN - Q'!$B54,-2),'JN - M'!$B:$B,"&lt;="&amp;EOMONTH('JN - Q'!$B54,0))</f>
        <v>103.97401660244566</v>
      </c>
      <c r="I54" s="21">
        <f>AVERAGEIFS('JN - M'!F:F,'JN - M'!$B:$B,"&gt;="&amp;EDATE('JN - Q'!$B54,-2),'JN - M'!$B:$B,"&lt;="&amp;EOMONTH('JN - Q'!$B54,0))</f>
        <v>103.97401660244566</v>
      </c>
      <c r="J54" s="20">
        <f>AVERAGEIFS('JN - M'!K:K,'JN - M'!$B:$B,"&gt;="&amp;EDATE('JN - Q'!$B54,-2),'JN - M'!$B:$B,"&lt;="&amp;EOMONTH('JN - Q'!$B54,0))</f>
        <v>2.2724563194116456</v>
      </c>
      <c r="K54" s="46">
        <f t="shared" si="0"/>
        <v>2.2447545838321084</v>
      </c>
      <c r="L54">
        <v>0</v>
      </c>
      <c r="M54" s="21"/>
      <c r="N54" s="20">
        <f>AVERAGEIFS('JN - M'!I:I,'JN - M'!$B:$B,"&gt;="&amp;EDATE('JN - Q'!$B54,-2),'JN - M'!$B:$B,"&lt;="&amp;EOMONTH('JN - Q'!$B54,0))</f>
        <v>3.9054500000000001</v>
      </c>
      <c r="O54" s="20">
        <f>AVERAGEIFS('JN - M'!J:J,'JN - M'!$B:$B,"&gt;="&amp;EDATE('JN - Q'!$B54,-2),'JN - M'!$B:$B,"&lt;="&amp;EOMONTH('JN - Q'!$B54,0))</f>
        <v>4.1367260857737991</v>
      </c>
      <c r="S54" s="20">
        <f t="shared" si="1"/>
        <v>4.2598870056496523</v>
      </c>
    </row>
    <row r="55" spans="1:19" x14ac:dyDescent="0.25">
      <c r="A55">
        <v>1993</v>
      </c>
      <c r="B55" s="1">
        <v>34029</v>
      </c>
      <c r="C55" s="21">
        <f>'CDM - Q'!M184</f>
        <v>465333.91917294025</v>
      </c>
      <c r="E55" s="21">
        <f>AVERAGEIFS('JN - M'!G:G,'JN - M'!$B:$B,"&gt;="&amp;EDATE('JN - Q'!$B55,-2),'JN - M'!$B:$B,"&lt;="&amp;EOMONTH('JN - Q'!$B55,0))</f>
        <v>76.899999999999991</v>
      </c>
      <c r="F55" s="21">
        <f>AVERAGEIFS('JN - M'!H:H,'JN - M'!$B:$B,"&gt;="&amp;EDATE('JN - Q'!$B55,-2),'JN - M'!$B:$B,"&lt;="&amp;EOMONTH('JN - Q'!$B55,0))</f>
        <v>73.997122193385337</v>
      </c>
      <c r="G55" s="21">
        <f>AVERAGEIFS('JN - M'!D:D,'JN - M'!$B:$B,"&gt;="&amp;EDATE('JN - Q'!$B55,-2),'JN - M'!$B:$B,"&lt;="&amp;EOMONTH('JN - Q'!$B55,0))</f>
        <v>101.05088931232234</v>
      </c>
      <c r="H55" s="21">
        <f>AVERAGEIFS('JN - M'!E:E,'JN - M'!$B:$B,"&gt;="&amp;EDATE('JN - Q'!$B55,-2),'JN - M'!$B:$B,"&lt;="&amp;EOMONTH('JN - Q'!$B55,0))</f>
        <v>103.61499030202286</v>
      </c>
      <c r="I55" s="21">
        <f>AVERAGEIFS('JN - M'!F:F,'JN - M'!$B:$B,"&gt;="&amp;EDATE('JN - Q'!$B55,-2),'JN - M'!$B:$B,"&lt;="&amp;EOMONTH('JN - Q'!$B55,0))</f>
        <v>103.61499030202286</v>
      </c>
      <c r="J55" s="20">
        <f>AVERAGEIFS('JN - M'!K:K,'JN - M'!$B:$B,"&gt;="&amp;EDATE('JN - Q'!$B55,-2),'JN - M'!$B:$B,"&lt;="&amp;EOMONTH('JN - Q'!$B55,0))</f>
        <v>2.3271195354392922</v>
      </c>
      <c r="K55" s="46">
        <f t="shared" si="0"/>
        <v>2.0207871491422202</v>
      </c>
      <c r="L55">
        <v>0</v>
      </c>
      <c r="M55" s="21"/>
      <c r="N55" s="20">
        <f>AVERAGEIFS('JN - M'!I:I,'JN - M'!$B:$B,"&gt;="&amp;EDATE('JN - Q'!$B55,-2),'JN - M'!$B:$B,"&lt;="&amp;EOMONTH('JN - Q'!$B55,0))</f>
        <v>3.3899666666666666</v>
      </c>
      <c r="O55" s="20">
        <f>AVERAGEIFS('JN - M'!J:J,'JN - M'!$B:$B,"&gt;="&amp;EDATE('JN - Q'!$B55,-2),'JN - M'!$B:$B,"&lt;="&amp;EOMONTH('JN - Q'!$B55,0))</f>
        <v>3.59071644494326</v>
      </c>
      <c r="S55" s="20">
        <f t="shared" si="1"/>
        <v>3.8348623853210455</v>
      </c>
    </row>
    <row r="56" spans="1:19" x14ac:dyDescent="0.25">
      <c r="B56" s="1">
        <v>34121</v>
      </c>
      <c r="C56" s="21">
        <f>'CDM - Q'!M185</f>
        <v>462387.67671515455</v>
      </c>
      <c r="E56" s="21">
        <f>AVERAGEIFS('JN - M'!G:G,'JN - M'!$B:$B,"&gt;="&amp;EDATE('JN - Q'!$B56,-2),'JN - M'!$B:$B,"&lt;="&amp;EOMONTH('JN - Q'!$B56,0))</f>
        <v>71.833333333333329</v>
      </c>
      <c r="F56" s="21">
        <f>AVERAGEIFS('JN - M'!H:H,'JN - M'!$B:$B,"&gt;="&amp;EDATE('JN - Q'!$B56,-2),'JN - M'!$B:$B,"&lt;="&amp;EOMONTH('JN - Q'!$B56,0))</f>
        <v>73.823797085464079</v>
      </c>
      <c r="G56" s="21">
        <f>AVERAGEIFS('JN - M'!D:D,'JN - M'!$B:$B,"&gt;="&amp;EDATE('JN - Q'!$B56,-2),'JN - M'!$B:$B,"&lt;="&amp;EOMONTH('JN - Q'!$B56,0))</f>
        <v>101.42737587095523</v>
      </c>
      <c r="H56" s="21">
        <f>AVERAGEIFS('JN - M'!E:E,'JN - M'!$B:$B,"&gt;="&amp;EDATE('JN - Q'!$B56,-2),'JN - M'!$B:$B,"&lt;="&amp;EOMONTH('JN - Q'!$B56,0))</f>
        <v>104.72797183333357</v>
      </c>
      <c r="I56" s="21">
        <f>AVERAGEIFS('JN - M'!F:F,'JN - M'!$B:$B,"&gt;="&amp;EDATE('JN - Q'!$B56,-2),'JN - M'!$B:$B,"&lt;="&amp;EOMONTH('JN - Q'!$B56,0))</f>
        <v>104.72797183333357</v>
      </c>
      <c r="J56" s="20">
        <f>AVERAGEIFS('JN - M'!K:K,'JN - M'!$B:$B,"&gt;="&amp;EDATE('JN - Q'!$B56,-2),'JN - M'!$B:$B,"&lt;="&amp;EOMONTH('JN - Q'!$B56,0))</f>
        <v>2.4431685445833828</v>
      </c>
      <c r="K56" s="46">
        <f t="shared" si="0"/>
        <v>1.7865438363226716</v>
      </c>
      <c r="L56">
        <v>0</v>
      </c>
      <c r="M56" s="21"/>
      <c r="N56" s="20">
        <f>AVERAGEIFS('JN - M'!I:I,'JN - M'!$B:$B,"&gt;="&amp;EDATE('JN - Q'!$B56,-2),'JN - M'!$B:$B,"&lt;="&amp;EOMONTH('JN - Q'!$B56,0))</f>
        <v>3.1341766666666668</v>
      </c>
      <c r="O56" s="20">
        <f>AVERAGEIFS('JN - M'!J:J,'JN - M'!$B:$B,"&gt;="&amp;EDATE('JN - Q'!$B56,-2),'JN - M'!$B:$B,"&lt;="&amp;EOMONTH('JN - Q'!$B56,0))</f>
        <v>3.3197788665643073</v>
      </c>
      <c r="S56" s="20">
        <f t="shared" si="1"/>
        <v>3.3903371567604905</v>
      </c>
    </row>
    <row r="57" spans="1:19" x14ac:dyDescent="0.25">
      <c r="B57" s="1">
        <v>34213</v>
      </c>
      <c r="C57" s="21">
        <f>'CDM - Q'!M186</f>
        <v>459068.36948343331</v>
      </c>
      <c r="E57" s="21">
        <f>AVERAGEIFS('JN - M'!G:G,'JN - M'!$B:$B,"&gt;="&amp;EDATE('JN - Q'!$B57,-2),'JN - M'!$B:$B,"&lt;="&amp;EOMONTH('JN - Q'!$B57,0))</f>
        <v>72.666666666666671</v>
      </c>
      <c r="F57" s="21">
        <f>AVERAGEIFS('JN - M'!H:H,'JN - M'!$B:$B,"&gt;="&amp;EDATE('JN - Q'!$B57,-2),'JN - M'!$B:$B,"&lt;="&amp;EOMONTH('JN - Q'!$B57,0))</f>
        <v>72.986658809354637</v>
      </c>
      <c r="G57" s="21">
        <f>AVERAGEIFS('JN - M'!D:D,'JN - M'!$B:$B,"&gt;="&amp;EDATE('JN - Q'!$B57,-2),'JN - M'!$B:$B,"&lt;="&amp;EOMONTH('JN - Q'!$B57,0))</f>
        <v>101.67792831795866</v>
      </c>
      <c r="H57" s="21">
        <f>AVERAGEIFS('JN - M'!E:E,'JN - M'!$B:$B,"&gt;="&amp;EDATE('JN - Q'!$B57,-2),'JN - M'!$B:$B,"&lt;="&amp;EOMONTH('JN - Q'!$B57,0))</f>
        <v>104.656166573249</v>
      </c>
      <c r="I57" s="21">
        <f>AVERAGEIFS('JN - M'!F:F,'JN - M'!$B:$B,"&gt;="&amp;EDATE('JN - Q'!$B57,-2),'JN - M'!$B:$B,"&lt;="&amp;EOMONTH('JN - Q'!$B57,0))</f>
        <v>104.656166573249</v>
      </c>
      <c r="J57" s="20">
        <f>AVERAGEIFS('JN - M'!K:K,'JN - M'!$B:$B,"&gt;="&amp;EDATE('JN - Q'!$B57,-2),'JN - M'!$B:$B,"&lt;="&amp;EOMONTH('JN - Q'!$B57,0))</f>
        <v>2.5230422840545152</v>
      </c>
      <c r="K57" s="46">
        <f t="shared" si="0"/>
        <v>1.7499118117927825</v>
      </c>
      <c r="L57">
        <v>0</v>
      </c>
      <c r="M57" s="21"/>
      <c r="N57" s="20">
        <f>AVERAGEIFS('JN - M'!I:I,'JN - M'!$B:$B,"&gt;="&amp;EDATE('JN - Q'!$B57,-2),'JN - M'!$B:$B,"&lt;="&amp;EOMONTH('JN - Q'!$B57,0))</f>
        <v>3.0202633333333337</v>
      </c>
      <c r="O57" s="20">
        <f>AVERAGEIFS('JN - M'!J:J,'JN - M'!$B:$B,"&gt;="&amp;EDATE('JN - Q'!$B57,-2),'JN - M'!$B:$B,"&lt;="&amp;EOMONTH('JN - Q'!$B57,0))</f>
        <v>3.1991197216469622</v>
      </c>
      <c r="S57" s="20">
        <f t="shared" si="1"/>
        <v>3.3208202989224649</v>
      </c>
    </row>
    <row r="58" spans="1:19" x14ac:dyDescent="0.25">
      <c r="B58" s="1">
        <v>34304</v>
      </c>
      <c r="C58" s="21">
        <f>'CDM - Q'!M187</f>
        <v>461960.51161477604</v>
      </c>
      <c r="E58" s="21">
        <f>AVERAGEIFS('JN - M'!G:G,'JN - M'!$B:$B,"&gt;="&amp;EDATE('JN - Q'!$B58,-2),'JN - M'!$B:$B,"&lt;="&amp;EOMONTH('JN - Q'!$B58,0))</f>
        <v>71.600000000000009</v>
      </c>
      <c r="F58" s="21">
        <f>AVERAGEIFS('JN - M'!H:H,'JN - M'!$B:$B,"&gt;="&amp;EDATE('JN - Q'!$B58,-2),'JN - M'!$B:$B,"&lt;="&amp;EOMONTH('JN - Q'!$B58,0))</f>
        <v>72.297485610266534</v>
      </c>
      <c r="G58" s="21">
        <f>AVERAGEIFS('JN - M'!D:D,'JN - M'!$B:$B,"&gt;="&amp;EDATE('JN - Q'!$B58,-2),'JN - M'!$B:$B,"&lt;="&amp;EOMONTH('JN - Q'!$B58,0))</f>
        <v>101.80871250110992</v>
      </c>
      <c r="H58" s="21">
        <f>AVERAGEIFS('JN - M'!E:E,'JN - M'!$B:$B,"&gt;="&amp;EDATE('JN - Q'!$B58,-2),'JN - M'!$B:$B,"&lt;="&amp;EOMONTH('JN - Q'!$B58,0))</f>
        <v>105.12290076379867</v>
      </c>
      <c r="I58" s="21">
        <f>AVERAGEIFS('JN - M'!F:F,'JN - M'!$B:$B,"&gt;="&amp;EDATE('JN - Q'!$B58,-2),'JN - M'!$B:$B,"&lt;="&amp;EOMONTH('JN - Q'!$B58,0))</f>
        <v>105.12290076379867</v>
      </c>
      <c r="J58" s="20">
        <f>AVERAGEIFS('JN - M'!K:K,'JN - M'!$B:$B,"&gt;="&amp;EDATE('JN - Q'!$B58,-2),'JN - M'!$B:$B,"&lt;="&amp;EOMONTH('JN - Q'!$B58,0))</f>
        <v>2.7313429158609117</v>
      </c>
      <c r="K58" s="46">
        <f t="shared" si="0"/>
        <v>1.6361703875618794</v>
      </c>
      <c r="L58">
        <v>0</v>
      </c>
      <c r="M58" s="21"/>
      <c r="N58" s="20">
        <f>AVERAGEIFS('JN - M'!I:I,'JN - M'!$B:$B,"&gt;="&amp;EDATE('JN - Q'!$B58,-2),'JN - M'!$B:$B,"&lt;="&amp;EOMONTH('JN - Q'!$B58,0))</f>
        <v>2.4181533333333332</v>
      </c>
      <c r="O58" s="20">
        <f>AVERAGEIFS('JN - M'!J:J,'JN - M'!$B:$B,"&gt;="&amp;EDATE('JN - Q'!$B58,-2),'JN - M'!$B:$B,"&lt;="&amp;EOMONTH('JN - Q'!$B58,0))</f>
        <v>2.5613534863846334</v>
      </c>
      <c r="S58" s="20">
        <f t="shared" si="1"/>
        <v>3.1049723756906271</v>
      </c>
    </row>
    <row r="59" spans="1:19" x14ac:dyDescent="0.25">
      <c r="A59">
        <v>1994</v>
      </c>
      <c r="B59" s="1">
        <v>34394</v>
      </c>
      <c r="C59" s="21">
        <f>'CDM - Q'!M188</f>
        <v>465065</v>
      </c>
      <c r="D59" s="21">
        <v>521929.2</v>
      </c>
      <c r="E59" s="21">
        <f>AVERAGEIFS('JN - M'!G:G,'JN - M'!$B:$B,"&gt;="&amp;EDATE('JN - Q'!$B59,-2),'JN - M'!$B:$B,"&lt;="&amp;EOMONTH('JN - Q'!$B59,0))</f>
        <v>76.266666666666666</v>
      </c>
      <c r="F59" s="21">
        <f>AVERAGEIFS('JN - M'!H:H,'JN - M'!$B:$B,"&gt;="&amp;EDATE('JN - Q'!$B59,-2),'JN - M'!$B:$B,"&lt;="&amp;EOMONTH('JN - Q'!$B59,0))</f>
        <v>73.129317457252455</v>
      </c>
      <c r="G59" s="21">
        <f>AVERAGEIFS('JN - M'!D:D,'JN - M'!$B:$B,"&gt;="&amp;EDATE('JN - Q'!$B59,-2),'JN - M'!$B:$B,"&lt;="&amp;EOMONTH('JN - Q'!$B59,0))</f>
        <v>101.96389484283024</v>
      </c>
      <c r="H59" s="21">
        <f>AVERAGEIFS('JN - M'!E:E,'JN - M'!$B:$B,"&gt;="&amp;EDATE('JN - Q'!$B59,-2),'JN - M'!$B:$B,"&lt;="&amp;EOMONTH('JN - Q'!$B59,0))</f>
        <v>104.7638744633759</v>
      </c>
      <c r="I59" s="21">
        <f>AVERAGEIFS('JN - M'!F:F,'JN - M'!$B:$B,"&gt;="&amp;EDATE('JN - Q'!$B59,-2),'JN - M'!$B:$B,"&lt;="&amp;EOMONTH('JN - Q'!$B59,0))</f>
        <v>104.7638744633759</v>
      </c>
      <c r="J59" s="20">
        <f>AVERAGEIFS('JN - M'!K:K,'JN - M'!$B:$B,"&gt;="&amp;EDATE('JN - Q'!$B59,-2),'JN - M'!$B:$B,"&lt;="&amp;EOMONTH('JN - Q'!$B59,0))</f>
        <v>2.8551698632317475</v>
      </c>
      <c r="K59" s="46">
        <f t="shared" si="0"/>
        <v>1.638187944879419</v>
      </c>
      <c r="L59">
        <v>0</v>
      </c>
      <c r="M59" s="21">
        <f>'CDM - Q'!P188/'CDM - Q'!O188*100</f>
        <v>84.857684440065427</v>
      </c>
      <c r="N59" s="20">
        <f>AVERAGEIFS('JN - M'!I:I,'JN - M'!$B:$B,"&gt;="&amp;EDATE('JN - Q'!$B59,-2),'JN - M'!$B:$B,"&lt;="&amp;EOMONTH('JN - Q'!$B59,0))</f>
        <v>2.1955966666666664</v>
      </c>
      <c r="O59" s="20">
        <f>AVERAGEIFS('JN - M'!J:J,'JN - M'!$B:$B,"&gt;="&amp;EDATE('JN - Q'!$B59,-2),'JN - M'!$B:$B,"&lt;="&amp;EOMONTH('JN - Q'!$B59,0))</f>
        <v>2.3256172796574024</v>
      </c>
      <c r="S59" s="20">
        <f t="shared" si="1"/>
        <v>3.1088011088011607</v>
      </c>
    </row>
    <row r="60" spans="1:19" x14ac:dyDescent="0.25">
      <c r="B60" s="1">
        <v>34486</v>
      </c>
      <c r="C60" s="21">
        <f>'CDM - Q'!M189</f>
        <v>461497.8</v>
      </c>
      <c r="D60" s="21">
        <v>519853.1</v>
      </c>
      <c r="E60" s="21">
        <f>AVERAGEIFS('JN - M'!G:G,'JN - M'!$B:$B,"&gt;="&amp;EDATE('JN - Q'!$B60,-2),'JN - M'!$B:$B,"&lt;="&amp;EOMONTH('JN - Q'!$B60,0))</f>
        <v>72.86666666666666</v>
      </c>
      <c r="F60" s="21">
        <f>AVERAGEIFS('JN - M'!H:H,'JN - M'!$B:$B,"&gt;="&amp;EDATE('JN - Q'!$B60,-2),'JN - M'!$B:$B,"&lt;="&amp;EOMONTH('JN - Q'!$B60,0))</f>
        <v>74.928114662367264</v>
      </c>
      <c r="G60" s="21">
        <f>AVERAGEIFS('JN - M'!D:D,'JN - M'!$B:$B,"&gt;="&amp;EDATE('JN - Q'!$B60,-2),'JN - M'!$B:$B,"&lt;="&amp;EOMONTH('JN - Q'!$B60,0))</f>
        <v>102.39729018795578</v>
      </c>
      <c r="H60" s="21">
        <f>AVERAGEIFS('JN - M'!E:E,'JN - M'!$B:$B,"&gt;="&amp;EDATE('JN - Q'!$B60,-2),'JN - M'!$B:$B,"&lt;="&amp;EOMONTH('JN - Q'!$B60,0))</f>
        <v>105.91275862472889</v>
      </c>
      <c r="I60" s="21">
        <f>AVERAGEIFS('JN - M'!F:F,'JN - M'!$B:$B,"&gt;="&amp;EDATE('JN - Q'!$B60,-2),'JN - M'!$B:$B,"&lt;="&amp;EOMONTH('JN - Q'!$B60,0))</f>
        <v>105.91275862472889</v>
      </c>
      <c r="J60" s="20">
        <f>AVERAGEIFS('JN - M'!K:K,'JN - M'!$B:$B,"&gt;="&amp;EDATE('JN - Q'!$B60,-2),'JN - M'!$B:$B,"&lt;="&amp;EOMONTH('JN - Q'!$B60,0))</f>
        <v>2.8202327696811458</v>
      </c>
      <c r="K60" s="46">
        <f t="shared" si="0"/>
        <v>1.6500433938723782</v>
      </c>
      <c r="L60">
        <v>0</v>
      </c>
      <c r="M60" s="21">
        <f>'CDM - Q'!P189/'CDM - Q'!O189*100</f>
        <v>87.154563297350336</v>
      </c>
      <c r="N60" s="20">
        <f>AVERAGEIFS('JN - M'!I:I,'JN - M'!$B:$B,"&gt;="&amp;EDATE('JN - Q'!$B60,-2),'JN - M'!$B:$B,"&lt;="&amp;EOMONTH('JN - Q'!$B60,0))</f>
        <v>2.0462733333333332</v>
      </c>
      <c r="O60" s="20">
        <f>AVERAGEIFS('JN - M'!J:J,'JN - M'!$B:$B,"&gt;="&amp;EDATE('JN - Q'!$B60,-2),'JN - M'!$B:$B,"&lt;="&amp;EOMONTH('JN - Q'!$B60,0))</f>
        <v>2.1674511968206751</v>
      </c>
      <c r="S60" s="20">
        <f t="shared" si="1"/>
        <v>3.1312992800823318</v>
      </c>
    </row>
    <row r="61" spans="1:19" x14ac:dyDescent="0.25">
      <c r="B61" s="1">
        <v>34578</v>
      </c>
      <c r="C61" s="21">
        <f>'CDM - Q'!M190</f>
        <v>466136.4</v>
      </c>
      <c r="D61" s="21">
        <v>522921.4</v>
      </c>
      <c r="E61" s="21">
        <f>AVERAGEIFS('JN - M'!G:G,'JN - M'!$B:$B,"&gt;="&amp;EDATE('JN - Q'!$B61,-2),'JN - M'!$B:$B,"&lt;="&amp;EOMONTH('JN - Q'!$B61,0))</f>
        <v>75.466666666666654</v>
      </c>
      <c r="F61" s="21">
        <f>AVERAGEIFS('JN - M'!H:H,'JN - M'!$B:$B,"&gt;="&amp;EDATE('JN - Q'!$B61,-2),'JN - M'!$B:$B,"&lt;="&amp;EOMONTH('JN - Q'!$B61,0))</f>
        <v>75.837176215724597</v>
      </c>
      <c r="G61" s="21">
        <f>AVERAGEIFS('JN - M'!D:D,'JN - M'!$B:$B,"&gt;="&amp;EDATE('JN - Q'!$B61,-2),'JN - M'!$B:$B,"&lt;="&amp;EOMONTH('JN - Q'!$B61,0))</f>
        <v>102.34097164044523</v>
      </c>
      <c r="H61" s="21">
        <f>AVERAGEIFS('JN - M'!E:E,'JN - M'!$B:$B,"&gt;="&amp;EDATE('JN - Q'!$B61,-2),'JN - M'!$B:$B,"&lt;="&amp;EOMONTH('JN - Q'!$B61,0))</f>
        <v>105.55373232430611</v>
      </c>
      <c r="I61" s="21">
        <f>AVERAGEIFS('JN - M'!F:F,'JN - M'!$B:$B,"&gt;="&amp;EDATE('JN - Q'!$B61,-2),'JN - M'!$B:$B,"&lt;="&amp;EOMONTH('JN - Q'!$B61,0))</f>
        <v>105.55373232430611</v>
      </c>
      <c r="J61" s="20">
        <f>AVERAGEIFS('JN - M'!K:K,'JN - M'!$B:$B,"&gt;="&amp;EDATE('JN - Q'!$B61,-2),'JN - M'!$B:$B,"&lt;="&amp;EOMONTH('JN - Q'!$B61,0))</f>
        <v>2.9664143919551171</v>
      </c>
      <c r="K61" s="46">
        <f t="shared" si="0"/>
        <v>1.5058344545263711</v>
      </c>
      <c r="L61">
        <v>0</v>
      </c>
      <c r="M61" s="21">
        <f>'CDM - Q'!P190/'CDM - Q'!O190*100</f>
        <v>86.898286193329582</v>
      </c>
      <c r="N61" s="20">
        <f>AVERAGEIFS('JN - M'!I:I,'JN - M'!$B:$B,"&gt;="&amp;EDATE('JN - Q'!$B61,-2),'JN - M'!$B:$B,"&lt;="&amp;EOMONTH('JN - Q'!$B61,0))</f>
        <v>2.0698566666666669</v>
      </c>
      <c r="O61" s="20">
        <f>AVERAGEIFS('JN - M'!J:J,'JN - M'!$B:$B,"&gt;="&amp;EDATE('JN - Q'!$B61,-2),'JN - M'!$B:$B,"&lt;="&amp;EOMONTH('JN - Q'!$B61,0))</f>
        <v>2.1924311069947908</v>
      </c>
      <c r="S61" s="20">
        <f t="shared" si="1"/>
        <v>2.8576329331047239</v>
      </c>
    </row>
    <row r="62" spans="1:19" x14ac:dyDescent="0.25">
      <c r="B62" s="1">
        <v>34669</v>
      </c>
      <c r="C62" s="21">
        <f>'CDM - Q'!M191</f>
        <v>464395.6</v>
      </c>
      <c r="D62" s="21">
        <v>521954.8</v>
      </c>
      <c r="E62" s="21">
        <f>AVERAGEIFS('JN - M'!G:G,'JN - M'!$B:$B,"&gt;="&amp;EDATE('JN - Q'!$B62,-2),'JN - M'!$B:$B,"&lt;="&amp;EOMONTH('JN - Q'!$B62,0))</f>
        <v>76.033333333333346</v>
      </c>
      <c r="F62" s="21">
        <f>AVERAGEIFS('JN - M'!H:H,'JN - M'!$B:$B,"&gt;="&amp;EDATE('JN - Q'!$B62,-2),'JN - M'!$B:$B,"&lt;="&amp;EOMONTH('JN - Q'!$B62,0))</f>
        <v>76.887897682202492</v>
      </c>
      <c r="G62" s="21">
        <f>AVERAGEIFS('JN - M'!D:D,'JN - M'!$B:$B,"&gt;="&amp;EDATE('JN - Q'!$B62,-2),'JN - M'!$B:$B,"&lt;="&amp;EOMONTH('JN - Q'!$B62,0))</f>
        <v>102.22743421360902</v>
      </c>
      <c r="H62" s="21">
        <f>AVERAGEIFS('JN - M'!E:E,'JN - M'!$B:$B,"&gt;="&amp;EDATE('JN - Q'!$B62,-2),'JN - M'!$B:$B,"&lt;="&amp;EOMONTH('JN - Q'!$B62,0))</f>
        <v>105.73324547451752</v>
      </c>
      <c r="I62" s="21">
        <f>AVERAGEIFS('JN - M'!F:F,'JN - M'!$B:$B,"&gt;="&amp;EDATE('JN - Q'!$B62,-2),'JN - M'!$B:$B,"&lt;="&amp;EOMONTH('JN - Q'!$B62,0))</f>
        <v>105.73324547451752</v>
      </c>
      <c r="J62" s="20">
        <f>AVERAGEIFS('JN - M'!K:K,'JN - M'!$B:$B,"&gt;="&amp;EDATE('JN - Q'!$B62,-2),'JN - M'!$B:$B,"&lt;="&amp;EOMONTH('JN - Q'!$B62,0))</f>
        <v>2.910050061680844</v>
      </c>
      <c r="K62" s="46">
        <f t="shared" si="0"/>
        <v>1.3598520628923458</v>
      </c>
      <c r="L62">
        <v>0</v>
      </c>
      <c r="M62" s="21">
        <f>'CDM - Q'!P191/'CDM - Q'!O191*100</f>
        <v>86.114686923842257</v>
      </c>
      <c r="N62" s="20">
        <f>AVERAGEIFS('JN - M'!I:I,'JN - M'!$B:$B,"&gt;="&amp;EDATE('JN - Q'!$B62,-2),'JN - M'!$B:$B,"&lt;="&amp;EOMONTH('JN - Q'!$B62,0))</f>
        <v>2.2029766666666664</v>
      </c>
      <c r="O62" s="20">
        <f>AVERAGEIFS('JN - M'!J:J,'JN - M'!$B:$B,"&gt;="&amp;EDATE('JN - Q'!$B62,-2),'JN - M'!$B:$B,"&lt;="&amp;EOMONTH('JN - Q'!$B62,0))</f>
        <v>2.3334343144454572</v>
      </c>
      <c r="S62" s="20">
        <f t="shared" si="1"/>
        <v>2.580601092896238</v>
      </c>
    </row>
    <row r="63" spans="1:19" x14ac:dyDescent="0.25">
      <c r="A63">
        <v>1995</v>
      </c>
      <c r="B63" s="1">
        <v>34759</v>
      </c>
      <c r="C63" s="21">
        <f>'CDM - Q'!M192</f>
        <v>468895.6</v>
      </c>
      <c r="D63" s="21">
        <v>524167.5</v>
      </c>
      <c r="E63" s="21">
        <f>AVERAGEIFS('JN - M'!G:G,'JN - M'!$B:$B,"&gt;="&amp;EDATE('JN - Q'!$B63,-2),'JN - M'!$B:$B,"&lt;="&amp;EOMONTH('JN - Q'!$B63,0))</f>
        <v>81.233333333333334</v>
      </c>
      <c r="F63" s="21">
        <f>AVERAGEIFS('JN - M'!H:H,'JN - M'!$B:$B,"&gt;="&amp;EDATE('JN - Q'!$B63,-2),'JN - M'!$B:$B,"&lt;="&amp;EOMONTH('JN - Q'!$B63,0))</f>
        <v>77.699432048336931</v>
      </c>
      <c r="G63" s="21">
        <f>AVERAGEIFS('JN - M'!D:D,'JN - M'!$B:$B,"&gt;="&amp;EDATE('JN - Q'!$B63,-2),'JN - M'!$B:$B,"&lt;="&amp;EOMONTH('JN - Q'!$B63,0))</f>
        <v>102.33706500802366</v>
      </c>
      <c r="H63" s="21">
        <f>AVERAGEIFS('JN - M'!E:E,'JN - M'!$B:$B,"&gt;="&amp;EDATE('JN - Q'!$B63,-2),'JN - M'!$B:$B,"&lt;="&amp;EOMONTH('JN - Q'!$B63,0))</f>
        <v>105.26651128396786</v>
      </c>
      <c r="I63" s="21">
        <f>AVERAGEIFS('JN - M'!F:F,'JN - M'!$B:$B,"&gt;="&amp;EDATE('JN - Q'!$B63,-2),'JN - M'!$B:$B,"&lt;="&amp;EOMONTH('JN - Q'!$B63,0))</f>
        <v>105.26651128396786</v>
      </c>
      <c r="J63" s="20">
        <f>AVERAGEIFS('JN - M'!K:K,'JN - M'!$B:$B,"&gt;="&amp;EDATE('JN - Q'!$B63,-2),'JN - M'!$B:$B,"&lt;="&amp;EOMONTH('JN - Q'!$B63,0))</f>
        <v>3.0037127293063937</v>
      </c>
      <c r="K63" s="46">
        <f t="shared" si="0"/>
        <v>1.3067245732805837</v>
      </c>
      <c r="L63">
        <v>0</v>
      </c>
      <c r="M63" s="21">
        <f>'CDM - Q'!P192/'CDM - Q'!O192*100</f>
        <v>85.032555293773854</v>
      </c>
      <c r="N63" s="20">
        <f>AVERAGEIFS('JN - M'!I:I,'JN - M'!$B:$B,"&gt;="&amp;EDATE('JN - Q'!$B63,-2),'JN - M'!$B:$B,"&lt;="&amp;EOMONTH('JN - Q'!$B63,0))</f>
        <v>2.1547100000000001</v>
      </c>
      <c r="O63" s="20">
        <f>AVERAGEIFS('JN - M'!J:J,'JN - M'!$B:$B,"&gt;="&amp;EDATE('JN - Q'!$B63,-2),'JN - M'!$B:$B,"&lt;="&amp;EOMONTH('JN - Q'!$B63,0))</f>
        <v>2.1356815572229282</v>
      </c>
      <c r="S63" s="20">
        <f t="shared" si="1"/>
        <v>2.4797806716929642</v>
      </c>
    </row>
    <row r="64" spans="1:19" x14ac:dyDescent="0.25">
      <c r="B64" s="1">
        <v>34851</v>
      </c>
      <c r="C64" s="21">
        <f>'CDM - Q'!M193</f>
        <v>473156</v>
      </c>
      <c r="D64" s="21">
        <v>527594.6</v>
      </c>
      <c r="E64" s="21">
        <f>AVERAGEIFS('JN - M'!G:G,'JN - M'!$B:$B,"&gt;="&amp;EDATE('JN - Q'!$B64,-2),'JN - M'!$B:$B,"&lt;="&amp;EOMONTH('JN - Q'!$B64,0))</f>
        <v>76.733333333333334</v>
      </c>
      <c r="F64" s="21">
        <f>AVERAGEIFS('JN - M'!H:H,'JN - M'!$B:$B,"&gt;="&amp;EDATE('JN - Q'!$B64,-2),'JN - M'!$B:$B,"&lt;="&amp;EOMONTH('JN - Q'!$B64,0))</f>
        <v>79.06000495842494</v>
      </c>
      <c r="G64" s="21">
        <f>AVERAGEIFS('JN - M'!D:D,'JN - M'!$B:$B,"&gt;="&amp;EDATE('JN - Q'!$B64,-2),'JN - M'!$B:$B,"&lt;="&amp;EOMONTH('JN - Q'!$B64,0))</f>
        <v>102.18501251968148</v>
      </c>
      <c r="H64" s="21">
        <f>AVERAGEIFS('JN - M'!E:E,'JN - M'!$B:$B,"&gt;="&amp;EDATE('JN - Q'!$B64,-2),'JN - M'!$B:$B,"&lt;="&amp;EOMONTH('JN - Q'!$B64,0))</f>
        <v>105.80505073460209</v>
      </c>
      <c r="I64" s="21">
        <f>AVERAGEIFS('JN - M'!F:F,'JN - M'!$B:$B,"&gt;="&amp;EDATE('JN - Q'!$B64,-2),'JN - M'!$B:$B,"&lt;="&amp;EOMONTH('JN - Q'!$B64,0))</f>
        <v>105.80505073460209</v>
      </c>
      <c r="J64" s="20">
        <f>AVERAGEIFS('JN - M'!K:K,'JN - M'!$B:$B,"&gt;="&amp;EDATE('JN - Q'!$B64,-2),'JN - M'!$B:$B,"&lt;="&amp;EOMONTH('JN - Q'!$B64,0))</f>
        <v>3.0739633882959461</v>
      </c>
      <c r="K64" s="46">
        <f t="shared" si="0"/>
        <v>1.0003150400100977</v>
      </c>
      <c r="L64">
        <v>0</v>
      </c>
      <c r="M64" s="21">
        <f>'CDM - Q'!P193/'CDM - Q'!O193*100</f>
        <v>81.248753727738816</v>
      </c>
      <c r="N64" s="20">
        <f>AVERAGEIFS('JN - M'!I:I,'JN - M'!B:B,"&gt;="&amp;EDATE('JN - Q'!B64,-2),'JN - M'!B:B,"&lt;="&amp;EOMONTH('JN - Q'!B64,0))</f>
        <v>1.3201033333333334</v>
      </c>
      <c r="O64" s="20">
        <f>AVERAGEIFS('JN - M'!J:J,'JN - M'!$B:$B,"&gt;="&amp;EDATE('JN - Q'!$B64,-2),'JN - M'!$B:$B,"&lt;="&amp;EOMONTH('JN - Q'!$B64,0))</f>
        <v>1.0496934433045146</v>
      </c>
      <c r="S64" s="20">
        <f t="shared" si="1"/>
        <v>1.8983050847457976</v>
      </c>
    </row>
    <row r="65" spans="1:19" x14ac:dyDescent="0.25">
      <c r="B65" s="1">
        <v>34943</v>
      </c>
      <c r="C65" s="21">
        <f>'CDM - Q'!M194</f>
        <v>478593</v>
      </c>
      <c r="D65" s="21">
        <v>534041.19999999995</v>
      </c>
      <c r="E65" s="21">
        <f>AVERAGEIFS('JN - M'!G:G,'JN - M'!$B:$B,"&gt;="&amp;EDATE('JN - Q'!$B65,-2),'JN - M'!$B:$B,"&lt;="&amp;EOMONTH('JN - Q'!$B65,0))</f>
        <v>77.13333333333334</v>
      </c>
      <c r="F65" s="21">
        <f>AVERAGEIFS('JN - M'!H:H,'JN - M'!$B:$B,"&gt;="&amp;EDATE('JN - Q'!$B65,-2),'JN - M'!$B:$B,"&lt;="&amp;EOMONTH('JN - Q'!$B65,0))</f>
        <v>77.514163070582342</v>
      </c>
      <c r="G65" s="21">
        <f>AVERAGEIFS('JN - M'!D:D,'JN - M'!$B:$B,"&gt;="&amp;EDATE('JN - Q'!$B65,-2),'JN - M'!$B:$B,"&lt;="&amp;EOMONTH('JN - Q'!$B65,0))</f>
        <v>102.23138492230822</v>
      </c>
      <c r="H65" s="21">
        <f>AVERAGEIFS('JN - M'!E:E,'JN - M'!$B:$B,"&gt;="&amp;EDATE('JN - Q'!$B65,-2),'JN - M'!$B:$B,"&lt;="&amp;EOMONTH('JN - Q'!$B65,0))</f>
        <v>105.55373232430611</v>
      </c>
      <c r="I65" s="21">
        <f>AVERAGEIFS('JN - M'!F:F,'JN - M'!$B:$B,"&gt;="&amp;EDATE('JN - Q'!$B65,-2),'JN - M'!$B:$B,"&lt;="&amp;EOMONTH('JN - Q'!$B65,0))</f>
        <v>105.55373232430611</v>
      </c>
      <c r="J65" s="20">
        <f>AVERAGEIFS('JN - M'!K:K,'JN - M'!$B:$B,"&gt;="&amp;EDATE('JN - Q'!$B65,-2),'JN - M'!$B:$B,"&lt;="&amp;EOMONTH('JN - Q'!$B65,0))</f>
        <v>3.1882607412675434</v>
      </c>
      <c r="K65" s="46">
        <f t="shared" si="0"/>
        <v>1.053903345724905</v>
      </c>
      <c r="L65">
        <v>0</v>
      </c>
      <c r="M65" s="21">
        <f>'CDM - Q'!P194/'CDM - Q'!O194*100</f>
        <v>85.100158448672076</v>
      </c>
      <c r="N65" s="20">
        <f>AVERAGEIFS('JN - M'!I:I,'JN - M'!B:B,"&gt;="&amp;EDATE('JN - Q'!B65,-2),'JN - M'!B:B,"&lt;="&amp;EOMONTH('JN - Q'!B65,0))</f>
        <v>0.7466666666666667</v>
      </c>
      <c r="O65" s="20">
        <f>AVERAGEIFS('JN - M'!J:J,'JN - M'!$B:$B,"&gt;="&amp;EDATE('JN - Q'!$B65,-2),'JN - M'!$B:$B,"&lt;="&amp;EOMONTH('JN - Q'!$B65,0))</f>
        <v>0.50784848456002174</v>
      </c>
      <c r="S65" s="20">
        <f t="shared" si="1"/>
        <v>2</v>
      </c>
    </row>
    <row r="66" spans="1:19" x14ac:dyDescent="0.25">
      <c r="B66" s="1">
        <v>35034</v>
      </c>
      <c r="C66" s="21">
        <f>'CDM - Q'!M195</f>
        <v>479789.2</v>
      </c>
      <c r="D66" s="21">
        <v>535702.9</v>
      </c>
      <c r="E66" s="21">
        <f>AVERAGEIFS('JN - M'!G:G,'JN - M'!$B:$B,"&gt;="&amp;EDATE('JN - Q'!$B66,-2),'JN - M'!$B:$B,"&lt;="&amp;EOMONTH('JN - Q'!$B66,0))</f>
        <v>78.433333333333337</v>
      </c>
      <c r="F66" s="21">
        <f>AVERAGEIFS('JN - M'!H:H,'JN - M'!$B:$B,"&gt;="&amp;EDATE('JN - Q'!$B66,-2),'JN - M'!$B:$B,"&lt;="&amp;EOMONTH('JN - Q'!$B66,0))</f>
        <v>79.344303584140121</v>
      </c>
      <c r="G66" s="21">
        <f>AVERAGEIFS('JN - M'!D:D,'JN - M'!$B:$B,"&gt;="&amp;EDATE('JN - Q'!$B66,-2),'JN - M'!$B:$B,"&lt;="&amp;EOMONTH('JN - Q'!$B66,0))</f>
        <v>102.2833559472691</v>
      </c>
      <c r="H66" s="21">
        <f>AVERAGEIFS('JN - M'!E:E,'JN - M'!$B:$B,"&gt;="&amp;EDATE('JN - Q'!$B66,-2),'JN - M'!$B:$B,"&lt;="&amp;EOMONTH('JN - Q'!$B66,0))</f>
        <v>106.02046651485576</v>
      </c>
      <c r="I66" s="21">
        <f>AVERAGEIFS('JN - M'!F:F,'JN - M'!$B:$B,"&gt;="&amp;EDATE('JN - Q'!$B66,-2),'JN - M'!$B:$B,"&lt;="&amp;EOMONTH('JN - Q'!$B66,0))</f>
        <v>106.02046651485576</v>
      </c>
      <c r="J66" s="20">
        <f>AVERAGEIFS('JN - M'!K:K,'JN - M'!$B:$B,"&gt;="&amp;EDATE('JN - Q'!$B66,-2),'JN - M'!$B:$B,"&lt;="&amp;EOMONTH('JN - Q'!$B66,0))</f>
        <v>3.3371671250016273</v>
      </c>
      <c r="K66" s="46">
        <f t="shared" si="0"/>
        <v>1.1970481125466206</v>
      </c>
      <c r="L66">
        <v>0</v>
      </c>
      <c r="M66" s="21">
        <f>'CDM - Q'!P195/'CDM - Q'!O195*100</f>
        <v>86.934096044801962</v>
      </c>
      <c r="N66" s="20">
        <f>AVERAGEIFS('JN - M'!I:I,'JN - M'!B:B,"&gt;="&amp;EDATE('JN - Q'!B66,-2),'JN - M'!B:B,"&lt;="&amp;EOMONTH('JN - Q'!B66,0))</f>
        <v>0.40333333333333332</v>
      </c>
      <c r="O66" s="20">
        <f>AVERAGEIFS('JN - M'!J:J,'JN - M'!$B:$B,"&gt;="&amp;EDATE('JN - Q'!$B66,-2),'JN - M'!$B:$B,"&lt;="&amp;EOMONTH('JN - Q'!$B66,0))</f>
        <v>-0.16655900986081593</v>
      </c>
      <c r="S66" s="20">
        <f t="shared" si="1"/>
        <v>2.2716468590831855</v>
      </c>
    </row>
    <row r="67" spans="1:19" x14ac:dyDescent="0.25">
      <c r="A67">
        <v>1996</v>
      </c>
      <c r="B67" s="1">
        <v>35125</v>
      </c>
      <c r="C67" s="21">
        <f>'CDM - Q'!M196</f>
        <v>484268.9</v>
      </c>
      <c r="D67" s="21">
        <v>540542.80000000005</v>
      </c>
      <c r="E67" s="21">
        <f>AVERAGEIFS('JN - M'!G:G,'JN - M'!$B:$B,"&gt;="&amp;EDATE('JN - Q'!$B67,-2),'JN - M'!$B:$B,"&lt;="&amp;EOMONTH('JN - Q'!$B67,0))</f>
        <v>82.833333333333329</v>
      </c>
      <c r="F67" s="21">
        <f>AVERAGEIFS('JN - M'!H:H,'JN - M'!$B:$B,"&gt;="&amp;EDATE('JN - Q'!$B67,-2),'JN - M'!$B:$B,"&lt;="&amp;EOMONTH('JN - Q'!$B67,0))</f>
        <v>79.22917683704263</v>
      </c>
      <c r="G67" s="21">
        <f>AVERAGEIFS('JN - M'!D:D,'JN - M'!$B:$B,"&gt;="&amp;EDATE('JN - Q'!$B67,-2),'JN - M'!$B:$B,"&lt;="&amp;EOMONTH('JN - Q'!$B67,0))</f>
        <v>102.24207895475017</v>
      </c>
      <c r="H67" s="21">
        <f>AVERAGEIFS('JN - M'!E:E,'JN - M'!$B:$B,"&gt;="&amp;EDATE('JN - Q'!$B67,-2),'JN - M'!$B:$B,"&lt;="&amp;EOMONTH('JN - Q'!$B67,0))</f>
        <v>105.51782969426385</v>
      </c>
      <c r="I67" s="21">
        <f>AVERAGEIFS('JN - M'!F:F,'JN - M'!$B:$B,"&gt;="&amp;EDATE('JN - Q'!$B67,-2),'JN - M'!$B:$B,"&lt;="&amp;EOMONTH('JN - Q'!$B67,0))</f>
        <v>105.51782969426385</v>
      </c>
      <c r="J67" s="20">
        <f>AVERAGEIFS('JN - M'!K:K,'JN - M'!$B:$B,"&gt;="&amp;EDATE('JN - Q'!$B67,-2),'JN - M'!$B:$B,"&lt;="&amp;EOMONTH('JN - Q'!$B67,0))</f>
        <v>3.3503794728162433</v>
      </c>
      <c r="K67" s="46">
        <f t="shared" ref="K67:K130" si="2">K68*S67/S68</f>
        <v>1.1797103617562044</v>
      </c>
      <c r="L67">
        <v>0</v>
      </c>
      <c r="M67" s="21">
        <f>'CDM - Q'!P196/'CDM - Q'!O196*100</f>
        <v>88.823670340201247</v>
      </c>
      <c r="N67" s="20">
        <f>AVERAGEIFS('JN - M'!I:I,'JN - M'!B:B,"&gt;="&amp;EDATE('JN - Q'!B67,-2),'JN - M'!B:B,"&lt;="&amp;EOMONTH('JN - Q'!B67,0))</f>
        <v>0.40333333333333332</v>
      </c>
      <c r="O67" s="20">
        <f>AVERAGEIFS('JN - M'!J:J,'JN - M'!$B:$B,"&gt;="&amp;EDATE('JN - Q'!$B67,-2),'JN - M'!$B:$B,"&lt;="&amp;EOMONTH('JN - Q'!$B67,0))</f>
        <v>0.31793911242603251</v>
      </c>
      <c r="S67" s="20">
        <f>(H67/H63-1)*100+2</f>
        <v>2.2387448840382334</v>
      </c>
    </row>
    <row r="68" spans="1:19" x14ac:dyDescent="0.25">
      <c r="B68" s="1">
        <v>35217</v>
      </c>
      <c r="C68" s="21">
        <f>'CDM - Q'!M197</f>
        <v>489500.4</v>
      </c>
      <c r="D68" s="21">
        <v>546527.4</v>
      </c>
      <c r="E68" s="21">
        <f>AVERAGEIFS('JN - M'!G:G,'JN - M'!$B:$B,"&gt;="&amp;EDATE('JN - Q'!$B68,-2),'JN - M'!$B:$B,"&lt;="&amp;EOMONTH('JN - Q'!$B68,0))</f>
        <v>77.566666666666663</v>
      </c>
      <c r="F68" s="21">
        <f>AVERAGEIFS('JN - M'!H:H,'JN - M'!$B:$B,"&gt;="&amp;EDATE('JN - Q'!$B68,-2),'JN - M'!$B:$B,"&lt;="&amp;EOMONTH('JN - Q'!$B68,0))</f>
        <v>80.084900745776338</v>
      </c>
      <c r="G68" s="21">
        <f>AVERAGEIFS('JN - M'!D:D,'JN - M'!$B:$B,"&gt;="&amp;EDATE('JN - Q'!$B68,-2),'JN - M'!$B:$B,"&lt;="&amp;EOMONTH('JN - Q'!$B68,0))</f>
        <v>102.37154448093639</v>
      </c>
      <c r="H68" s="21">
        <f>AVERAGEIFS('JN - M'!E:E,'JN - M'!$B:$B,"&gt;="&amp;EDATE('JN - Q'!$B68,-2),'JN - M'!$B:$B,"&lt;="&amp;EOMONTH('JN - Q'!$B68,0))</f>
        <v>106.16407703502487</v>
      </c>
      <c r="I68" s="21">
        <f>AVERAGEIFS('JN - M'!F:F,'JN - M'!$B:$B,"&gt;="&amp;EDATE('JN - Q'!$B68,-2),'JN - M'!$B:$B,"&lt;="&amp;EOMONTH('JN - Q'!$B68,0))</f>
        <v>106.16407703502487</v>
      </c>
      <c r="J68" s="20">
        <f>AVERAGEIFS('JN - M'!K:K,'JN - M'!$B:$B,"&gt;="&amp;EDATE('JN - Q'!$B68,-2),'JN - M'!$B:$B,"&lt;="&amp;EOMONTH('JN - Q'!$B68,0))</f>
        <v>3.3970177599719622</v>
      </c>
      <c r="K68" s="46">
        <f t="shared" si="2"/>
        <v>1.232712871636819</v>
      </c>
      <c r="L68">
        <v>0</v>
      </c>
      <c r="M68" s="21">
        <f>'CDM - Q'!P197/'CDM - Q'!O197*100</f>
        <v>91.05730980795218</v>
      </c>
      <c r="N68" s="20">
        <f>AVERAGEIFS('JN - M'!I:I,'JN - M'!B:B,"&gt;="&amp;EDATE('JN - Q'!B68,-2),'JN - M'!B:B,"&lt;="&amp;EOMONTH('JN - Q'!B68,0))</f>
        <v>0.41333333333333333</v>
      </c>
      <c r="O68" s="20">
        <f>AVERAGEIFS('JN - M'!J:J,'JN - M'!$B:$B,"&gt;="&amp;EDATE('JN - Q'!$B68,-2),'JN - M'!$B:$B,"&lt;="&amp;EOMONTH('JN - Q'!$B68,0))</f>
        <v>0.45843419428308435</v>
      </c>
      <c r="S68" s="20">
        <f t="shared" ref="S68:S131" si="3">(H68/H64-1)*100+2</f>
        <v>2.3393281303019746</v>
      </c>
    </row>
    <row r="69" spans="1:19" x14ac:dyDescent="0.25">
      <c r="B69" s="1">
        <v>35309</v>
      </c>
      <c r="C69" s="21">
        <f>'CDM - Q'!M198</f>
        <v>490385.9</v>
      </c>
      <c r="D69" s="21">
        <v>546679.69999999995</v>
      </c>
      <c r="E69" s="21">
        <f>AVERAGEIFS('JN - M'!G:G,'JN - M'!$B:$B,"&gt;="&amp;EDATE('JN - Q'!$B69,-2),'JN - M'!$B:$B,"&lt;="&amp;EOMONTH('JN - Q'!$B69,0))</f>
        <v>80.900000000000006</v>
      </c>
      <c r="F69" s="21">
        <f>AVERAGEIFS('JN - M'!H:H,'JN - M'!$B:$B,"&gt;="&amp;EDATE('JN - Q'!$B69,-2),'JN - M'!$B:$B,"&lt;="&amp;EOMONTH('JN - Q'!$B69,0))</f>
        <v>81.24465640540113</v>
      </c>
      <c r="G69" s="21">
        <f>AVERAGEIFS('JN - M'!D:D,'JN - M'!$B:$B,"&gt;="&amp;EDATE('JN - Q'!$B69,-2),'JN - M'!$B:$B,"&lt;="&amp;EOMONTH('JN - Q'!$B69,0))</f>
        <v>102.47182937217057</v>
      </c>
      <c r="H69" s="21">
        <f>AVERAGEIFS('JN - M'!E:E,'JN - M'!$B:$B,"&gt;="&amp;EDATE('JN - Q'!$B69,-2),'JN - M'!$B:$B,"&lt;="&amp;EOMONTH('JN - Q'!$B69,0))</f>
        <v>106.02046651485576</v>
      </c>
      <c r="I69" s="21">
        <f>AVERAGEIFS('JN - M'!F:F,'JN - M'!$B:$B,"&gt;="&amp;EDATE('JN - Q'!$B69,-2),'JN - M'!$B:$B,"&lt;="&amp;EOMONTH('JN - Q'!$B69,0))</f>
        <v>106.02046651485576</v>
      </c>
      <c r="J69" s="20">
        <f>AVERAGEIFS('JN - M'!K:K,'JN - M'!$B:$B,"&gt;="&amp;EDATE('JN - Q'!$B69,-2),'JN - M'!$B:$B,"&lt;="&amp;EOMONTH('JN - Q'!$B69,0))</f>
        <v>3.3255690628373347</v>
      </c>
      <c r="K69" s="46">
        <f t="shared" si="2"/>
        <v>1.2869091874668068</v>
      </c>
      <c r="L69">
        <v>0</v>
      </c>
      <c r="M69" s="21">
        <f>'CDM - Q'!P198/'CDM - Q'!O198*100</f>
        <v>92.059826827115046</v>
      </c>
      <c r="N69" s="20">
        <f>AVERAGEIFS('JN - M'!I:I,'JN - M'!B:B,"&gt;="&amp;EDATE('JN - Q'!B69,-2),'JN - M'!B:B,"&lt;="&amp;EOMONTH('JN - Q'!B69,0))</f>
        <v>0.40666666666666668</v>
      </c>
      <c r="O69" s="20">
        <f>AVERAGEIFS('JN - M'!J:J,'JN - M'!$B:$B,"&gt;="&amp;EDATE('JN - Q'!$B69,-2),'JN - M'!$B:$B,"&lt;="&amp;EOMONTH('JN - Q'!$B69,0))</f>
        <v>0.40487746403219854</v>
      </c>
      <c r="S69" s="20">
        <f t="shared" si="3"/>
        <v>2.4421768707483009</v>
      </c>
    </row>
    <row r="70" spans="1:19" x14ac:dyDescent="0.25">
      <c r="B70" s="1">
        <v>35400</v>
      </c>
      <c r="C70" s="21">
        <f>'CDM - Q'!M199</f>
        <v>495641.59999999998</v>
      </c>
      <c r="D70" s="21">
        <v>551567.19999999995</v>
      </c>
      <c r="E70" s="21">
        <f>AVERAGEIFS('JN - M'!G:G,'JN - M'!$B:$B,"&gt;="&amp;EDATE('JN - Q'!$B70,-2),'JN - M'!$B:$B,"&lt;="&amp;EOMONTH('JN - Q'!$B70,0))</f>
        <v>82</v>
      </c>
      <c r="F70" s="21">
        <f>AVERAGEIFS('JN - M'!H:H,'JN - M'!$B:$B,"&gt;="&amp;EDATE('JN - Q'!$B70,-2),'JN - M'!$B:$B,"&lt;="&amp;EOMONTH('JN - Q'!$B70,0))</f>
        <v>82.915528982781538</v>
      </c>
      <c r="G70" s="21">
        <f>AVERAGEIFS('JN - M'!D:D,'JN - M'!$B:$B,"&gt;="&amp;EDATE('JN - Q'!$B70,-2),'JN - M'!$B:$B,"&lt;="&amp;EOMONTH('JN - Q'!$B70,0))</f>
        <v>102.58505938402691</v>
      </c>
      <c r="H70" s="21">
        <f>AVERAGEIFS('JN - M'!E:E,'JN - M'!$B:$B,"&gt;="&amp;EDATE('JN - Q'!$B70,-2),'JN - M'!$B:$B,"&lt;="&amp;EOMONTH('JN - Q'!$B70,0))</f>
        <v>106.45129807536314</v>
      </c>
      <c r="I70" s="21">
        <f>AVERAGEIFS('JN - M'!F:F,'JN - M'!$B:$B,"&gt;="&amp;EDATE('JN - Q'!$B70,-2),'JN - M'!$B:$B,"&lt;="&amp;EOMONTH('JN - Q'!$B70,0))</f>
        <v>106.45129807536314</v>
      </c>
      <c r="J70" s="20">
        <f>AVERAGEIFS('JN - M'!K:K,'JN - M'!$B:$B,"&gt;="&amp;EDATE('JN - Q'!$B70,-2),'JN - M'!$B:$B,"&lt;="&amp;EOMONTH('JN - Q'!$B70,0))</f>
        <v>3.3471771686221921</v>
      </c>
      <c r="K70" s="46">
        <f t="shared" si="2"/>
        <v>1.2680388037116879</v>
      </c>
      <c r="L70">
        <v>0</v>
      </c>
      <c r="M70" s="21">
        <f>'CDM - Q'!P199/'CDM - Q'!O199*100</f>
        <v>94.265134509108094</v>
      </c>
      <c r="N70" s="20">
        <f>AVERAGEIFS('JN - M'!I:I,'JN - M'!B:B,"&gt;="&amp;EDATE('JN - Q'!B70,-2),'JN - M'!B:B,"&lt;="&amp;EOMONTH('JN - Q'!B70,0))</f>
        <v>0.42333333333333334</v>
      </c>
      <c r="O70" s="20">
        <f>AVERAGEIFS('JN - M'!J:J,'JN - M'!$B:$B,"&gt;="&amp;EDATE('JN - Q'!$B70,-2),'JN - M'!$B:$B,"&lt;="&amp;EOMONTH('JN - Q'!$B70,0))</f>
        <v>9.2115712343535383E-3</v>
      </c>
      <c r="S70" s="20">
        <f t="shared" si="3"/>
        <v>2.4063664070437012</v>
      </c>
    </row>
    <row r="71" spans="1:19" x14ac:dyDescent="0.25">
      <c r="A71">
        <v>1997</v>
      </c>
      <c r="B71" s="1">
        <v>35490</v>
      </c>
      <c r="C71" s="21">
        <f>'CDM - Q'!M200</f>
        <v>498907.8</v>
      </c>
      <c r="D71" s="21">
        <v>553273.69999999995</v>
      </c>
      <c r="E71" s="21">
        <f>AVERAGEIFS('JN - M'!G:G,'JN - M'!$B:$B,"&gt;="&amp;EDATE('JN - Q'!$B71,-2),'JN - M'!$B:$B,"&lt;="&amp;EOMONTH('JN - Q'!$B71,0))</f>
        <v>89.2</v>
      </c>
      <c r="F71" s="21">
        <f>AVERAGEIFS('JN - M'!H:H,'JN - M'!$B:$B,"&gt;="&amp;EDATE('JN - Q'!$B71,-2),'JN - M'!$B:$B,"&lt;="&amp;EOMONTH('JN - Q'!$B71,0))</f>
        <v>85.103222395367368</v>
      </c>
      <c r="G71" s="21">
        <f>AVERAGEIFS('JN - M'!D:D,'JN - M'!$B:$B,"&gt;="&amp;EDATE('JN - Q'!$B71,-2),'JN - M'!$B:$B,"&lt;="&amp;EOMONTH('JN - Q'!$B71,0))</f>
        <v>102.72207790016603</v>
      </c>
      <c r="H71" s="21">
        <f>AVERAGEIFS('JN - M'!E:E,'JN - M'!$B:$B,"&gt;="&amp;EDATE('JN - Q'!$B71,-2),'JN - M'!$B:$B,"&lt;="&amp;EOMONTH('JN - Q'!$B71,0))</f>
        <v>105.91275862472891</v>
      </c>
      <c r="I71" s="21">
        <f>AVERAGEIFS('JN - M'!F:F,'JN - M'!$B:$B,"&gt;="&amp;EDATE('JN - Q'!$B71,-2),'JN - M'!$B:$B,"&lt;="&amp;EOMONTH('JN - Q'!$B71,0))</f>
        <v>105.91275862472891</v>
      </c>
      <c r="J71" s="20">
        <f>AVERAGEIFS('JN - M'!K:K,'JN - M'!$B:$B,"&gt;="&amp;EDATE('JN - Q'!$B71,-2),'JN - M'!$B:$B,"&lt;="&amp;EOMONTH('JN - Q'!$B71,0))</f>
        <v>3.330377727525581</v>
      </c>
      <c r="K71" s="46">
        <f t="shared" si="2"/>
        <v>1.2511292185213094</v>
      </c>
      <c r="L71">
        <v>0</v>
      </c>
      <c r="M71" s="21">
        <f>'CDM - Q'!P200/'CDM - Q'!O200*100</f>
        <v>98.640704952357495</v>
      </c>
      <c r="N71" s="20">
        <f>AVERAGEIFS('JN - M'!I:I,'JN - M'!B:B,"&gt;="&amp;EDATE('JN - Q'!B71,-2),'JN - M'!B:B,"&lt;="&amp;EOMONTH('JN - Q'!B71,0))</f>
        <v>0.4366666666666667</v>
      </c>
      <c r="O71" s="20">
        <f>AVERAGEIFS('JN - M'!J:J,'JN - M'!$B:$B,"&gt;="&amp;EDATE('JN - Q'!$B71,-2),'JN - M'!$B:$B,"&lt;="&amp;EOMONTH('JN - Q'!$B71,0))</f>
        <v>-9.2426743343906048E-2</v>
      </c>
      <c r="S71" s="20">
        <f t="shared" si="3"/>
        <v>2.3742769649540234</v>
      </c>
    </row>
    <row r="72" spans="1:19" x14ac:dyDescent="0.25">
      <c r="B72" s="1">
        <v>35582</v>
      </c>
      <c r="C72" s="21">
        <f>'CDM - Q'!M201</f>
        <v>495402.7</v>
      </c>
      <c r="D72" s="21">
        <v>554794.69999999995</v>
      </c>
      <c r="E72" s="21">
        <f>AVERAGEIFS('JN - M'!G:G,'JN - M'!$B:$B,"&gt;="&amp;EDATE('JN - Q'!$B72,-2),'JN - M'!$B:$B,"&lt;="&amp;EOMONTH('JN - Q'!$B72,0))</f>
        <v>82.399999999999991</v>
      </c>
      <c r="F72" s="21">
        <f>AVERAGEIFS('JN - M'!H:H,'JN - M'!$B:$B,"&gt;="&amp;EDATE('JN - Q'!$B72,-2),'JN - M'!$B:$B,"&lt;="&amp;EOMONTH('JN - Q'!$B72,0))</f>
        <v>85.242595453835733</v>
      </c>
      <c r="G72" s="21">
        <f>AVERAGEIFS('JN - M'!D:D,'JN - M'!$B:$B,"&gt;="&amp;EDATE('JN - Q'!$B72,-2),'JN - M'!$B:$B,"&lt;="&amp;EOMONTH('JN - Q'!$B72,0))</f>
        <v>102.65952544022225</v>
      </c>
      <c r="H72" s="21">
        <f>AVERAGEIFS('JN - M'!E:E,'JN - M'!$B:$B,"&gt;="&amp;EDATE('JN - Q'!$B72,-2),'JN - M'!$B:$B,"&lt;="&amp;EOMONTH('JN - Q'!$B72,0))</f>
        <v>106.3872351763373</v>
      </c>
      <c r="I72" s="21">
        <f>AVERAGEIFS('JN - M'!F:F,'JN - M'!$B:$B,"&gt;="&amp;EDATE('JN - Q'!$B72,-2),'JN - M'!$B:$B,"&lt;="&amp;EOMONTH('JN - Q'!$B72,0))</f>
        <v>106.3872351763373</v>
      </c>
      <c r="J72" s="20">
        <f>AVERAGEIFS('JN - M'!K:K,'JN - M'!$B:$B,"&gt;="&amp;EDATE('JN - Q'!$B72,-2),'JN - M'!$B:$B,"&lt;="&amp;EOMONTH('JN - Q'!$B72,0))</f>
        <v>3.3317596070833164</v>
      </c>
      <c r="K72" s="46">
        <f t="shared" si="2"/>
        <v>1.1646692084928327</v>
      </c>
      <c r="L72">
        <v>0</v>
      </c>
      <c r="M72" s="21">
        <f>'CDM - Q'!P201/'CDM - Q'!O201*100</f>
        <v>97.277604306966197</v>
      </c>
      <c r="N72" s="20">
        <f>AVERAGEIFS('JN - M'!I:I,'JN - M'!B:B,"&gt;="&amp;EDATE('JN - Q'!B72,-2),'JN - M'!B:B,"&lt;="&amp;EOMONTH('JN - Q'!B72,0))</f>
        <v>0.4366666666666667</v>
      </c>
      <c r="O72" s="20">
        <f>AVERAGEIFS('JN - M'!J:J,'JN - M'!$B:$B,"&gt;="&amp;EDATE('JN - Q'!$B72,-2),'JN - M'!$B:$B,"&lt;="&amp;EOMONTH('JN - Q'!$B72,0))</f>
        <v>0.2874168498020182</v>
      </c>
      <c r="S72" s="20">
        <f t="shared" si="3"/>
        <v>2.2102011787271429</v>
      </c>
    </row>
    <row r="73" spans="1:19" x14ac:dyDescent="0.25">
      <c r="B73" s="1">
        <v>35674</v>
      </c>
      <c r="C73" s="21">
        <f>'CDM - Q'!M202</f>
        <v>496173.3</v>
      </c>
      <c r="D73" s="21">
        <v>554518.9</v>
      </c>
      <c r="E73" s="21">
        <f>AVERAGEIFS('JN - M'!G:G,'JN - M'!$B:$B,"&gt;="&amp;EDATE('JN - Q'!$B73,-2),'JN - M'!$B:$B,"&lt;="&amp;EOMONTH('JN - Q'!$B73,0))</f>
        <v>85.966666666666654</v>
      </c>
      <c r="F73" s="21">
        <f>AVERAGEIFS('JN - M'!H:H,'JN - M'!$B:$B,"&gt;="&amp;EDATE('JN - Q'!$B73,-2),'JN - M'!$B:$B,"&lt;="&amp;EOMONTH('JN - Q'!$B73,0))</f>
        <v>86.252735693437714</v>
      </c>
      <c r="G73" s="21">
        <f>AVERAGEIFS('JN - M'!D:D,'JN - M'!$B:$B,"&gt;="&amp;EDATE('JN - Q'!$B73,-2),'JN - M'!$B:$B,"&lt;="&amp;EOMONTH('JN - Q'!$B73,0))</f>
        <v>102.92305364700216</v>
      </c>
      <c r="H73" s="21">
        <f>AVERAGEIFS('JN - M'!E:E,'JN - M'!$B:$B,"&gt;="&amp;EDATE('JN - Q'!$B73,-2),'JN - M'!$B:$B,"&lt;="&amp;EOMONTH('JN - Q'!$B73,0))</f>
        <v>106.35194919452094</v>
      </c>
      <c r="I73" s="21">
        <f>AVERAGEIFS('JN - M'!F:F,'JN - M'!$B:$B,"&gt;="&amp;EDATE('JN - Q'!$B73,-2),'JN - M'!$B:$B,"&lt;="&amp;EOMONTH('JN - Q'!$B73,0))</f>
        <v>106.35194919452094</v>
      </c>
      <c r="J73" s="20">
        <f>AVERAGEIFS('JN - M'!K:K,'JN - M'!$B:$B,"&gt;="&amp;EDATE('JN - Q'!$B73,-2),'JN - M'!$B:$B,"&lt;="&amp;EOMONTH('JN - Q'!$B73,0))</f>
        <v>3.4014146161681338</v>
      </c>
      <c r="K73" s="46">
        <f t="shared" si="2"/>
        <v>1.2186596029990877</v>
      </c>
      <c r="L73">
        <v>0</v>
      </c>
      <c r="M73" s="21">
        <f>'CDM - Q'!P202/'CDM - Q'!O202*100</f>
        <v>95.426855345314237</v>
      </c>
      <c r="N73" s="20">
        <f>AVERAGEIFS('JN - M'!I:I,'JN - M'!B:B,"&gt;="&amp;EDATE('JN - Q'!B73,-2),'JN - M'!B:B,"&lt;="&amp;EOMONTH('JN - Q'!B73,0))</f>
        <v>0.4366666666666667</v>
      </c>
      <c r="O73" s="20">
        <f>AVERAGEIFS('JN - M'!J:J,'JN - M'!$B:$B,"&gt;="&amp;EDATE('JN - Q'!$B73,-2),'JN - M'!$B:$B,"&lt;="&amp;EOMONTH('JN - Q'!$B73,0))</f>
        <v>0.15914391110168877</v>
      </c>
      <c r="S73" s="20">
        <f t="shared" si="3"/>
        <v>2.3126591407883961</v>
      </c>
    </row>
    <row r="74" spans="1:19" x14ac:dyDescent="0.25">
      <c r="B74" s="1">
        <v>35765</v>
      </c>
      <c r="C74" s="21">
        <f>'CDM - Q'!M203</f>
        <v>496112</v>
      </c>
      <c r="D74" s="21">
        <v>555038.5</v>
      </c>
      <c r="E74" s="21">
        <f>AVERAGEIFS('JN - M'!G:G,'JN - M'!$B:$B,"&gt;="&amp;EDATE('JN - Q'!$B74,-2),'JN - M'!$B:$B,"&lt;="&amp;EOMONTH('JN - Q'!$B74,0))</f>
        <v>83.733333333333334</v>
      </c>
      <c r="F74" s="21">
        <f>AVERAGEIFS('JN - M'!H:H,'JN - M'!$B:$B,"&gt;="&amp;EDATE('JN - Q'!$B74,-2),'JN - M'!$B:$B,"&lt;="&amp;EOMONTH('JN - Q'!$B74,0))</f>
        <v>84.619058582656805</v>
      </c>
      <c r="G74" s="21">
        <f>AVERAGEIFS('JN - M'!D:D,'JN - M'!$B:$B,"&gt;="&amp;EDATE('JN - Q'!$B74,-2),'JN - M'!$B:$B,"&lt;="&amp;EOMONTH('JN - Q'!$B74,0))</f>
        <v>103.06780874801122</v>
      </c>
      <c r="H74" s="21">
        <f>AVERAGEIFS('JN - M'!E:E,'JN - M'!$B:$B,"&gt;="&amp;EDATE('JN - Q'!$B74,-2),'JN - M'!$B:$B,"&lt;="&amp;EOMONTH('JN - Q'!$B74,0))</f>
        <v>106.91652490358278</v>
      </c>
      <c r="I74" s="21">
        <f>AVERAGEIFS('JN - M'!F:F,'JN - M'!$B:$B,"&gt;="&amp;EDATE('JN - Q'!$B74,-2),'JN - M'!$B:$B,"&lt;="&amp;EOMONTH('JN - Q'!$B74,0))</f>
        <v>106.91652490358278</v>
      </c>
      <c r="J74" s="20">
        <f>AVERAGEIFS('JN - M'!K:K,'JN - M'!$B:$B,"&gt;="&amp;EDATE('JN - Q'!$B74,-2),'JN - M'!$B:$B,"&lt;="&amp;EOMONTH('JN - Q'!$B74,0))</f>
        <v>3.5153332968477269</v>
      </c>
      <c r="K74" s="46">
        <f t="shared" si="2"/>
        <v>1.2841983818805753</v>
      </c>
      <c r="L74">
        <v>0</v>
      </c>
      <c r="M74" s="21">
        <f>'CDM - Q'!P203/'CDM - Q'!O203*100</f>
        <v>97.458628726529994</v>
      </c>
      <c r="N74" s="20">
        <f>AVERAGEIFS('JN - M'!I:I,'JN - M'!B:B,"&gt;="&amp;EDATE('JN - Q'!B74,-2),'JN - M'!B:B,"&lt;="&amp;EOMONTH('JN - Q'!B74,0))</f>
        <v>0.42333333333333334</v>
      </c>
      <c r="O74" s="20">
        <f>AVERAGEIFS('JN - M'!J:J,'JN - M'!$B:$B,"&gt;="&amp;EDATE('JN - Q'!$B74,-2),'JN - M'!$B:$B,"&lt;="&amp;EOMONTH('JN - Q'!$B74,0))</f>
        <v>-2.1107349545349489E-2</v>
      </c>
      <c r="S74" s="20">
        <f t="shared" si="3"/>
        <v>2.4370325553853638</v>
      </c>
    </row>
    <row r="75" spans="1:19" x14ac:dyDescent="0.25">
      <c r="A75">
        <v>1998</v>
      </c>
      <c r="B75" s="1">
        <v>35855</v>
      </c>
      <c r="C75" s="21">
        <f>'CDM - Q'!M204</f>
        <v>488264.2</v>
      </c>
      <c r="D75" s="21">
        <v>545621</v>
      </c>
      <c r="E75" s="21">
        <f>AVERAGEIFS('JN - M'!G:G,'JN - M'!$B:$B,"&gt;="&amp;EDATE('JN - Q'!$B75,-2),'JN - M'!$B:$B,"&lt;="&amp;EOMONTH('JN - Q'!$B75,0))</f>
        <v>88</v>
      </c>
      <c r="F75" s="21">
        <f>AVERAGEIFS('JN - M'!H:H,'JN - M'!$B:$B,"&gt;="&amp;EDATE('JN - Q'!$B75,-2),'JN - M'!$B:$B,"&lt;="&amp;EOMONTH('JN - Q'!$B75,0))</f>
        <v>84.008642823355714</v>
      </c>
      <c r="G75" s="21">
        <f>AVERAGEIFS('JN - M'!D:D,'JN - M'!$B:$B,"&gt;="&amp;EDATE('JN - Q'!$B75,-2),'JN - M'!$B:$B,"&lt;="&amp;EOMONTH('JN - Q'!$B75,0))</f>
        <v>102.90049062003997</v>
      </c>
      <c r="H75" s="21">
        <f>AVERAGEIFS('JN - M'!E:E,'JN - M'!$B:$B,"&gt;="&amp;EDATE('JN - Q'!$B75,-2),'JN - M'!$B:$B,"&lt;="&amp;EOMONTH('JN - Q'!$B75,0))</f>
        <v>106.28137723088821</v>
      </c>
      <c r="I75" s="21">
        <f>AVERAGEIFS('JN - M'!F:F,'JN - M'!$B:$B,"&gt;="&amp;EDATE('JN - Q'!$B75,-2),'JN - M'!$B:$B,"&lt;="&amp;EOMONTH('JN - Q'!$B75,0))</f>
        <v>106.28137723088821</v>
      </c>
      <c r="J75" s="20">
        <f>AVERAGEIFS('JN - M'!K:K,'JN - M'!$B:$B,"&gt;="&amp;EDATE('JN - Q'!$B75,-2),'JN - M'!$B:$B,"&lt;="&amp;EOMONTH('JN - Q'!$B75,0))</f>
        <v>3.6824482370267693</v>
      </c>
      <c r="K75" s="46">
        <f t="shared" si="2"/>
        <v>1.2373035268608941</v>
      </c>
      <c r="L75">
        <v>0</v>
      </c>
      <c r="M75" s="21">
        <f>'CDM - Q'!P204/'CDM - Q'!O204*100</f>
        <v>95.308740899601517</v>
      </c>
      <c r="N75" s="20">
        <f>AVERAGEIFS('JN - M'!I:I,'JN - M'!B:B,"&gt;="&amp;EDATE('JN - Q'!B75,-2),'JN - M'!B:B,"&lt;="&amp;EOMONTH('JN - Q'!B75,0))</f>
        <v>0.43333333333333335</v>
      </c>
      <c r="O75" s="20">
        <f>AVERAGEIFS('JN - M'!J:J,'JN - M'!$B:$B,"&gt;="&amp;EDATE('JN - Q'!$B75,-2),'JN - M'!$B:$B,"&lt;="&amp;EOMONTH('JN - Q'!$B75,0))</f>
        <v>0.24922869244490212</v>
      </c>
      <c r="S75" s="20">
        <f t="shared" si="3"/>
        <v>2.3480398499159154</v>
      </c>
    </row>
    <row r="76" spans="1:19" x14ac:dyDescent="0.25">
      <c r="B76" s="1">
        <v>35947</v>
      </c>
      <c r="C76" s="21">
        <f>'CDM - Q'!M205</f>
        <v>485566.6</v>
      </c>
      <c r="D76" s="21">
        <v>541538.80000000005</v>
      </c>
      <c r="E76" s="21">
        <f>AVERAGEIFS('JN - M'!G:G,'JN - M'!$B:$B,"&gt;="&amp;EDATE('JN - Q'!$B76,-2),'JN - M'!$B:$B,"&lt;="&amp;EOMONTH('JN - Q'!$B76,0))</f>
        <v>79.100000000000009</v>
      </c>
      <c r="F76" s="21">
        <f>AVERAGEIFS('JN - M'!H:H,'JN - M'!$B:$B,"&gt;="&amp;EDATE('JN - Q'!$B76,-2),'JN - M'!$B:$B,"&lt;="&amp;EOMONTH('JN - Q'!$B76,0))</f>
        <v>81.899890666406421</v>
      </c>
      <c r="G76" s="21">
        <f>AVERAGEIFS('JN - M'!D:D,'JN - M'!$B:$B,"&gt;="&amp;EDATE('JN - Q'!$B76,-2),'JN - M'!$B:$B,"&lt;="&amp;EOMONTH('JN - Q'!$B76,0))</f>
        <v>102.75281776364803</v>
      </c>
      <c r="H76" s="21">
        <f>AVERAGEIFS('JN - M'!E:E,'JN - M'!$B:$B,"&gt;="&amp;EDATE('JN - Q'!$B76,-2),'JN - M'!$B:$B,"&lt;="&amp;EOMONTH('JN - Q'!$B76,0))</f>
        <v>106.77538097631732</v>
      </c>
      <c r="I76" s="21">
        <f>AVERAGEIFS('JN - M'!F:F,'JN - M'!$B:$B,"&gt;="&amp;EDATE('JN - Q'!$B76,-2),'JN - M'!$B:$B,"&lt;="&amp;EOMONTH('JN - Q'!$B76,0))</f>
        <v>106.77538097631732</v>
      </c>
      <c r="J76" s="20">
        <f>AVERAGEIFS('JN - M'!K:K,'JN - M'!$B:$B,"&gt;="&amp;EDATE('JN - Q'!$B76,-2),'JN - M'!$B:$B,"&lt;="&amp;EOMONTH('JN - Q'!$B76,0))</f>
        <v>4.0776016107099169</v>
      </c>
      <c r="K76" s="46">
        <f t="shared" si="2"/>
        <v>1.2461576873994464</v>
      </c>
      <c r="L76">
        <v>0</v>
      </c>
      <c r="M76" s="21">
        <f>'CDM - Q'!P205/'CDM - Q'!O205*100</f>
        <v>96.099448149472195</v>
      </c>
      <c r="N76" s="20">
        <f>AVERAGEIFS('JN - M'!I:I,'JN - M'!B:B,"&gt;="&amp;EDATE('JN - Q'!B76,-2),'JN - M'!B:B,"&lt;="&amp;EOMONTH('JN - Q'!B76,0))</f>
        <v>0.41666666666666669</v>
      </c>
      <c r="O76" s="20">
        <f>AVERAGEIFS('JN - M'!J:J,'JN - M'!$B:$B,"&gt;="&amp;EDATE('JN - Q'!$B76,-2),'JN - M'!$B:$B,"&lt;="&amp;EOMONTH('JN - Q'!$B76,0))</f>
        <v>0.16260765927501517</v>
      </c>
      <c r="S76" s="20">
        <f t="shared" si="3"/>
        <v>2.3648424543947204</v>
      </c>
    </row>
    <row r="77" spans="1:19" x14ac:dyDescent="0.25">
      <c r="B77" s="1">
        <v>36039</v>
      </c>
      <c r="C77" s="21">
        <f>'CDM - Q'!M206</f>
        <v>486201.9</v>
      </c>
      <c r="D77" s="21">
        <v>540269.1</v>
      </c>
      <c r="E77" s="21">
        <f>AVERAGEIFS('JN - M'!G:G,'JN - M'!$B:$B,"&gt;="&amp;EDATE('JN - Q'!$B77,-2),'JN - M'!$B:$B,"&lt;="&amp;EOMONTH('JN - Q'!$B77,0))</f>
        <v>82.566666666666663</v>
      </c>
      <c r="F77" s="21">
        <f>AVERAGEIFS('JN - M'!H:H,'JN - M'!$B:$B,"&gt;="&amp;EDATE('JN - Q'!$B77,-2),'JN - M'!$B:$B,"&lt;="&amp;EOMONTH('JN - Q'!$B77,0))</f>
        <v>82.764944950235673</v>
      </c>
      <c r="G77" s="21">
        <f>AVERAGEIFS('JN - M'!D:D,'JN - M'!$B:$B,"&gt;="&amp;EDATE('JN - Q'!$B77,-2),'JN - M'!$B:$B,"&lt;="&amp;EOMONTH('JN - Q'!$B77,0))</f>
        <v>102.65877317626583</v>
      </c>
      <c r="H77" s="21">
        <f>AVERAGEIFS('JN - M'!E:E,'JN - M'!$B:$B,"&gt;="&amp;EDATE('JN - Q'!$B77,-2),'JN - M'!$B:$B,"&lt;="&amp;EOMONTH('JN - Q'!$B77,0))</f>
        <v>106.52837910360277</v>
      </c>
      <c r="I77" s="21">
        <f>AVERAGEIFS('JN - M'!F:F,'JN - M'!$B:$B,"&gt;="&amp;EDATE('JN - Q'!$B77,-2),'JN - M'!$B:$B,"&lt;="&amp;EOMONTH('JN - Q'!$B77,0))</f>
        <v>106.52837910360277</v>
      </c>
      <c r="J77" s="20">
        <f>AVERAGEIFS('JN - M'!K:K,'JN - M'!$B:$B,"&gt;="&amp;EDATE('JN - Q'!$B77,-2),'JN - M'!$B:$B,"&lt;="&amp;EOMONTH('JN - Q'!$B77,0))</f>
        <v>4.2504815900559061</v>
      </c>
      <c r="K77" s="46">
        <f t="shared" si="2"/>
        <v>1.1413206769894138</v>
      </c>
      <c r="L77">
        <v>0</v>
      </c>
      <c r="M77" s="21">
        <f>'CDM - Q'!P206/'CDM - Q'!O206*100</f>
        <v>97.425077417781409</v>
      </c>
      <c r="N77" s="20">
        <f>AVERAGEIFS('JN - M'!I:I,'JN - M'!B:B,"&gt;="&amp;EDATE('JN - Q'!B77,-2),'JN - M'!B:B,"&lt;="&amp;EOMONTH('JN - Q'!B77,0))</f>
        <v>0.36333333333333334</v>
      </c>
      <c r="O77" s="20">
        <f>AVERAGEIFS('JN - M'!J:J,'JN - M'!$B:$B,"&gt;="&amp;EDATE('JN - Q'!$B77,-2),'JN - M'!$B:$B,"&lt;="&amp;EOMONTH('JN - Q'!$B77,0))</f>
        <v>-1.2620772265453477E-3</v>
      </c>
      <c r="S77" s="20">
        <f t="shared" si="3"/>
        <v>2.1658925016589263</v>
      </c>
    </row>
    <row r="78" spans="1:19" x14ac:dyDescent="0.25">
      <c r="B78" s="1">
        <v>36130</v>
      </c>
      <c r="C78" s="21">
        <f>'CDM - Q'!M207</f>
        <v>490396.6</v>
      </c>
      <c r="D78" s="21">
        <v>545933.80000000005</v>
      </c>
      <c r="E78" s="21">
        <f>AVERAGEIFS('JN - M'!G:G,'JN - M'!$B:$B,"&gt;="&amp;EDATE('JN - Q'!$B78,-2),'JN - M'!$B:$B,"&lt;="&amp;EOMONTH('JN - Q'!$B78,0))</f>
        <v>81.466666666666654</v>
      </c>
      <c r="F78" s="21">
        <f>AVERAGEIFS('JN - M'!H:H,'JN - M'!$B:$B,"&gt;="&amp;EDATE('JN - Q'!$B78,-2),'JN - M'!$B:$B,"&lt;="&amp;EOMONTH('JN - Q'!$B78,0))</f>
        <v>82.34815905189167</v>
      </c>
      <c r="G78" s="21">
        <f>AVERAGEIFS('JN - M'!D:D,'JN - M'!$B:$B,"&gt;="&amp;EDATE('JN - Q'!$B78,-2),'JN - M'!$B:$B,"&lt;="&amp;EOMONTH('JN - Q'!$B78,0))</f>
        <v>102.72688712708509</v>
      </c>
      <c r="H78" s="21">
        <f>AVERAGEIFS('JN - M'!E:E,'JN - M'!$B:$B,"&gt;="&amp;EDATE('JN - Q'!$B78,-2),'JN - M'!$B:$B,"&lt;="&amp;EOMONTH('JN - Q'!$B78,0))</f>
        <v>106.91652490358278</v>
      </c>
      <c r="I78" s="21">
        <f>AVERAGEIFS('JN - M'!F:F,'JN - M'!$B:$B,"&gt;="&amp;EDATE('JN - Q'!$B78,-2),'JN - M'!$B:$B,"&lt;="&amp;EOMONTH('JN - Q'!$B78,0))</f>
        <v>106.91652490358278</v>
      </c>
      <c r="J78" s="20">
        <f>AVERAGEIFS('JN - M'!K:K,'JN - M'!$B:$B,"&gt;="&amp;EDATE('JN - Q'!$B78,-2),'JN - M'!$B:$B,"&lt;="&amp;EOMONTH('JN - Q'!$B78,0))</f>
        <v>4.4145175541192883</v>
      </c>
      <c r="K78" s="46">
        <f t="shared" si="2"/>
        <v>1.0539033457249054</v>
      </c>
      <c r="L78">
        <v>0</v>
      </c>
      <c r="M78" s="21">
        <f>'CDM - Q'!P207/'CDM - Q'!O207*100</f>
        <v>88.907935402246281</v>
      </c>
      <c r="N78" s="20">
        <f>AVERAGEIFS('JN - M'!I:I,'JN - M'!B:B,"&gt;="&amp;EDATE('JN - Q'!B78,-2),'JN - M'!B:B,"&lt;="&amp;EOMONTH('JN - Q'!B78,0))</f>
        <v>0.21666666666666667</v>
      </c>
      <c r="O78" s="20">
        <f>AVERAGEIFS('JN - M'!J:J,'JN - M'!$B:$B,"&gt;="&amp;EDATE('JN - Q'!$B78,-2),'JN - M'!$B:$B,"&lt;="&amp;EOMONTH('JN - Q'!$B78,0))</f>
        <v>-8.6000546824608781E-2</v>
      </c>
      <c r="S78" s="20">
        <f t="shared" si="3"/>
        <v>2</v>
      </c>
    </row>
    <row r="79" spans="1:19" x14ac:dyDescent="0.25">
      <c r="A79">
        <v>1999</v>
      </c>
      <c r="B79" s="1">
        <v>36220</v>
      </c>
      <c r="C79" s="21">
        <f>'CDM - Q'!M208</f>
        <v>483236.2</v>
      </c>
      <c r="D79" s="21">
        <v>534638</v>
      </c>
      <c r="E79" s="21">
        <f>AVERAGEIFS('JN - M'!G:G,'JN - M'!$B:$B,"&gt;="&amp;EDATE('JN - Q'!$B79,-2),'JN - M'!$B:$B,"&lt;="&amp;EOMONTH('JN - Q'!$B79,0))</f>
        <v>87.633333333333326</v>
      </c>
      <c r="F79" s="21">
        <f>AVERAGEIFS('JN - M'!H:H,'JN - M'!$B:$B,"&gt;="&amp;EDATE('JN - Q'!$B79,-2),'JN - M'!$B:$B,"&lt;="&amp;EOMONTH('JN - Q'!$B79,0))</f>
        <v>83.653535870554393</v>
      </c>
      <c r="G79" s="21">
        <f>AVERAGEIFS('JN - M'!D:D,'JN - M'!$B:$B,"&gt;="&amp;EDATE('JN - Q'!$B79,-2),'JN - M'!$B:$B,"&lt;="&amp;EOMONTH('JN - Q'!$B79,0))</f>
        <v>102.80043443096162</v>
      </c>
      <c r="H79" s="21">
        <f>AVERAGEIFS('JN - M'!E:E,'JN - M'!$B:$B,"&gt;="&amp;EDATE('JN - Q'!$B79,-2),'JN - M'!$B:$B,"&lt;="&amp;EOMONTH('JN - Q'!$B79,0))</f>
        <v>106.3872351763373</v>
      </c>
      <c r="I79" s="21">
        <f>AVERAGEIFS('JN - M'!F:F,'JN - M'!$B:$B,"&gt;="&amp;EDATE('JN - Q'!$B79,-2),'JN - M'!$B:$B,"&lt;="&amp;EOMONTH('JN - Q'!$B79,0))</f>
        <v>106.3872351763373</v>
      </c>
      <c r="J79" s="20">
        <f>AVERAGEIFS('JN - M'!K:K,'JN - M'!$B:$B,"&gt;="&amp;EDATE('JN - Q'!$B79,-2),'JN - M'!$B:$B,"&lt;="&amp;EOMONTH('JN - Q'!$B79,0))</f>
        <v>4.6179154218892453</v>
      </c>
      <c r="K79" s="46">
        <f t="shared" si="2"/>
        <v>1.1063885721056277</v>
      </c>
      <c r="L79">
        <v>0</v>
      </c>
      <c r="M79" s="21">
        <f>'CDM - Q'!P208/'CDM - Q'!O208*100</f>
        <v>85.317554128081383</v>
      </c>
      <c r="N79" s="20">
        <f>AVERAGEIFS('JN - M'!I:I,'JN - M'!B:B,"&gt;="&amp;EDATE('JN - Q'!B79,-2),'JN - M'!B:B,"&lt;="&amp;EOMONTH('JN - Q'!B79,0))</f>
        <v>0.16333333333333333</v>
      </c>
      <c r="O79" s="20">
        <f>AVERAGEIFS('JN - M'!J:J,'JN - M'!$B:$B,"&gt;="&amp;EDATE('JN - Q'!$B79,-2),'JN - M'!$B:$B,"&lt;="&amp;EOMONTH('JN - Q'!$B79,0))</f>
        <v>-0.37396138373204851</v>
      </c>
      <c r="S79" s="20">
        <f t="shared" si="3"/>
        <v>2.0996015936254979</v>
      </c>
    </row>
    <row r="80" spans="1:19" x14ac:dyDescent="0.25">
      <c r="B80" s="1">
        <v>36312</v>
      </c>
      <c r="C80" s="21">
        <f>'CDM - Q'!M209</f>
        <v>485679</v>
      </c>
      <c r="D80" s="21">
        <v>535350.19999999995</v>
      </c>
      <c r="E80" s="21">
        <f>AVERAGEIFS('JN - M'!G:G,'JN - M'!$B:$B,"&gt;="&amp;EDATE('JN - Q'!$B80,-2),'JN - M'!$B:$B,"&lt;="&amp;EOMONTH('JN - Q'!$B80,0))</f>
        <v>81.766666666666666</v>
      </c>
      <c r="F80" s="21">
        <f>AVERAGEIFS('JN - M'!H:H,'JN - M'!$B:$B,"&gt;="&amp;EDATE('JN - Q'!$B80,-2),'JN - M'!$B:$B,"&lt;="&amp;EOMONTH('JN - Q'!$B80,0))</f>
        <v>84.592549970182134</v>
      </c>
      <c r="G80" s="21">
        <f>AVERAGEIFS('JN - M'!D:D,'JN - M'!$B:$B,"&gt;="&amp;EDATE('JN - Q'!$B80,-2),'JN - M'!$B:$B,"&lt;="&amp;EOMONTH('JN - Q'!$B80,0))</f>
        <v>102.72696295406418</v>
      </c>
      <c r="H80" s="21">
        <f>AVERAGEIFS('JN - M'!E:E,'JN - M'!$B:$B,"&gt;="&amp;EDATE('JN - Q'!$B80,-2),'JN - M'!$B:$B,"&lt;="&amp;EOMONTH('JN - Q'!$B80,0))</f>
        <v>106.84595293995005</v>
      </c>
      <c r="I80" s="21">
        <f>AVERAGEIFS('JN - M'!F:F,'JN - M'!$B:$B,"&gt;="&amp;EDATE('JN - Q'!$B80,-2),'JN - M'!$B:$B,"&lt;="&amp;EOMONTH('JN - Q'!$B80,0))</f>
        <v>106.84595293995005</v>
      </c>
      <c r="J80" s="20">
        <f>AVERAGEIFS('JN - M'!K:K,'JN - M'!$B:$B,"&gt;="&amp;EDATE('JN - Q'!$B80,-2),'JN - M'!$B:$B,"&lt;="&amp;EOMONTH('JN - Q'!$B80,0))</f>
        <v>4.7298769230388187</v>
      </c>
      <c r="K80" s="46">
        <f t="shared" si="2"/>
        <v>1.0887316122723287</v>
      </c>
      <c r="L80">
        <v>0</v>
      </c>
      <c r="M80" s="21">
        <f>'CDM - Q'!P209/'CDM - Q'!O209*100</f>
        <v>87.676073953561911</v>
      </c>
      <c r="N80" s="20">
        <f>AVERAGEIFS('JN - M'!I:I,'JN - M'!B:B,"&gt;="&amp;EDATE('JN - Q'!B80,-2),'JN - M'!B:B,"&lt;="&amp;EOMONTH('JN - Q'!B80,0))</f>
        <v>0</v>
      </c>
      <c r="O80" s="20">
        <f>AVERAGEIFS('JN - M'!J:J,'JN - M'!$B:$B,"&gt;="&amp;EDATE('JN - Q'!$B80,-2),'JN - M'!$B:$B,"&lt;="&amp;EOMONTH('JN - Q'!$B80,0))</f>
        <v>-1.0343889311909771</v>
      </c>
      <c r="S80" s="20">
        <f t="shared" si="3"/>
        <v>2.0660938532716537</v>
      </c>
    </row>
    <row r="81" spans="1:19" x14ac:dyDescent="0.25">
      <c r="B81" s="1">
        <v>36404</v>
      </c>
      <c r="C81" s="21">
        <f>'CDM - Q'!M210</f>
        <v>488376</v>
      </c>
      <c r="D81" s="21">
        <v>534866.80000000005</v>
      </c>
      <c r="E81" s="21">
        <f>AVERAGEIFS('JN - M'!G:G,'JN - M'!$B:$B,"&gt;="&amp;EDATE('JN - Q'!$B81,-2),'JN - M'!$B:$B,"&lt;="&amp;EOMONTH('JN - Q'!$B81,0))</f>
        <v>86.3</v>
      </c>
      <c r="F81" s="21">
        <f>AVERAGEIFS('JN - M'!H:H,'JN - M'!$B:$B,"&gt;="&amp;EDATE('JN - Q'!$B81,-2),'JN - M'!$B:$B,"&lt;="&amp;EOMONTH('JN - Q'!$B81,0))</f>
        <v>86.506657165285162</v>
      </c>
      <c r="G81" s="21">
        <f>AVERAGEIFS('JN - M'!D:D,'JN - M'!$B:$B,"&gt;="&amp;EDATE('JN - Q'!$B81,-2),'JN - M'!$B:$B,"&lt;="&amp;EOMONTH('JN - Q'!$B81,0))</f>
        <v>102.63051856271521</v>
      </c>
      <c r="H81" s="21">
        <f>AVERAGEIFS('JN - M'!E:E,'JN - M'!$B:$B,"&gt;="&amp;EDATE('JN - Q'!$B81,-2),'JN - M'!$B:$B,"&lt;="&amp;EOMONTH('JN - Q'!$B81,0))</f>
        <v>106.59895106723549</v>
      </c>
      <c r="I81" s="21">
        <f>AVERAGEIFS('JN - M'!F:F,'JN - M'!$B:$B,"&gt;="&amp;EDATE('JN - Q'!$B81,-2),'JN - M'!$B:$B,"&lt;="&amp;EOMONTH('JN - Q'!$B81,0))</f>
        <v>106.59895106723549</v>
      </c>
      <c r="J81" s="20">
        <f>AVERAGEIFS('JN - M'!K:K,'JN - M'!$B:$B,"&gt;="&amp;EDATE('JN - Q'!$B81,-2),'JN - M'!$B:$B,"&lt;="&amp;EOMONTH('JN - Q'!$B81,0))</f>
        <v>4.7360932459216789</v>
      </c>
      <c r="K81" s="46">
        <f t="shared" si="2"/>
        <v>1.0888123667823701</v>
      </c>
      <c r="L81">
        <v>0</v>
      </c>
      <c r="M81" s="21">
        <f>'CDM - Q'!P210/'CDM - Q'!O210*100</f>
        <v>87.503609981501285</v>
      </c>
      <c r="N81" s="20">
        <f>AVERAGEIFS('JN - M'!I:I,'JN - M'!B:B,"&gt;="&amp;EDATE('JN - Q'!B81,-2),'JN - M'!B:B,"&lt;="&amp;EOMONTH('JN - Q'!B81,0))</f>
        <v>0</v>
      </c>
      <c r="O81" s="20">
        <f>AVERAGEIFS('JN - M'!J:J,'JN - M'!$B:$B,"&gt;="&amp;EDATE('JN - Q'!$B81,-2),'JN - M'!$B:$B,"&lt;="&amp;EOMONTH('JN - Q'!$B81,0))</f>
        <v>-0.66624818152574139</v>
      </c>
      <c r="S81" s="20">
        <f t="shared" si="3"/>
        <v>2.0662471016892985</v>
      </c>
    </row>
    <row r="82" spans="1:19" x14ac:dyDescent="0.25">
      <c r="B82" s="1">
        <v>36495</v>
      </c>
      <c r="C82" s="21">
        <f>'CDM - Q'!M211</f>
        <v>488083.5</v>
      </c>
      <c r="D82" s="21">
        <v>533984</v>
      </c>
      <c r="E82" s="21">
        <f>AVERAGEIFS('JN - M'!G:G,'JN - M'!$B:$B,"&gt;="&amp;EDATE('JN - Q'!$B82,-2),'JN - M'!$B:$B,"&lt;="&amp;EOMONTH('JN - Q'!$B82,0))</f>
        <v>87.09999999999998</v>
      </c>
      <c r="F82" s="21">
        <f>AVERAGEIFS('JN - M'!H:H,'JN - M'!$B:$B,"&gt;="&amp;EDATE('JN - Q'!$B82,-2),'JN - M'!$B:$B,"&lt;="&amp;EOMONTH('JN - Q'!$B82,0))</f>
        <v>88.111971464692701</v>
      </c>
      <c r="G82" s="21">
        <f>AVERAGEIFS('JN - M'!D:D,'JN - M'!$B:$B,"&gt;="&amp;EDATE('JN - Q'!$B82,-2),'JN - M'!$B:$B,"&lt;="&amp;EOMONTH('JN - Q'!$B82,0))</f>
        <v>102.60388354082461</v>
      </c>
      <c r="H82" s="21">
        <f>AVERAGEIFS('JN - M'!E:E,'JN - M'!$B:$B,"&gt;="&amp;EDATE('JN - Q'!$B82,-2),'JN - M'!$B:$B,"&lt;="&amp;EOMONTH('JN - Q'!$B82,0))</f>
        <v>106.74009499450098</v>
      </c>
      <c r="I82" s="21">
        <f>AVERAGEIFS('JN - M'!F:F,'JN - M'!$B:$B,"&gt;="&amp;EDATE('JN - Q'!$B82,-2),'JN - M'!$B:$B,"&lt;="&amp;EOMONTH('JN - Q'!$B82,0))</f>
        <v>106.74009499450098</v>
      </c>
      <c r="J82" s="20">
        <f>AVERAGEIFS('JN - M'!K:K,'JN - M'!$B:$B,"&gt;="&amp;EDATE('JN - Q'!$B82,-2),'JN - M'!$B:$B,"&lt;="&amp;EOMONTH('JN - Q'!$B82,0))</f>
        <v>4.6208337860137041</v>
      </c>
      <c r="K82" s="46">
        <f t="shared" si="2"/>
        <v>0.96694762413044888</v>
      </c>
      <c r="L82">
        <v>0</v>
      </c>
      <c r="M82" s="21">
        <f>'CDM - Q'!P211/'CDM - Q'!O211*100</f>
        <v>85.514384271352881</v>
      </c>
      <c r="N82" s="20">
        <f>AVERAGEIFS('JN - M'!I:I,'JN - M'!B:B,"&gt;="&amp;EDATE('JN - Q'!B82,-2),'JN - M'!B:B,"&lt;="&amp;EOMONTH('JN - Q'!B82,0))</f>
        <v>0</v>
      </c>
      <c r="O82" s="20">
        <f>AVERAGEIFS('JN - M'!J:J,'JN - M'!$B:$B,"&gt;="&amp;EDATE('JN - Q'!$B82,-2),'JN - M'!$B:$B,"&lt;="&amp;EOMONTH('JN - Q'!$B82,0))</f>
        <v>-0.73936192315730997</v>
      </c>
      <c r="S82" s="20">
        <f t="shared" si="3"/>
        <v>1.8349834983498496</v>
      </c>
    </row>
    <row r="83" spans="1:19" x14ac:dyDescent="0.25">
      <c r="A83">
        <v>2000</v>
      </c>
      <c r="B83" s="1">
        <v>36586</v>
      </c>
      <c r="C83" s="21">
        <f>'CDM - Q'!M212</f>
        <v>497255.3</v>
      </c>
      <c r="D83" s="21">
        <v>542387.69999999995</v>
      </c>
      <c r="E83" s="21">
        <f>AVERAGEIFS('JN - M'!G:G,'JN - M'!$B:$B,"&gt;="&amp;EDATE('JN - Q'!$B83,-2),'JN - M'!$B:$B,"&lt;="&amp;EOMONTH('JN - Q'!$B83,0))</f>
        <v>93.366666666666674</v>
      </c>
      <c r="F83" s="21">
        <f>AVERAGEIFS('JN - M'!H:H,'JN - M'!$B:$B,"&gt;="&amp;EDATE('JN - Q'!$B83,-2),'JN - M'!$B:$B,"&lt;="&amp;EOMONTH('JN - Q'!$B83,0))</f>
        <v>89.302202377961024</v>
      </c>
      <c r="G83" s="21">
        <f>AVERAGEIFS('JN - M'!D:D,'JN - M'!$B:$B,"&gt;="&amp;EDATE('JN - Q'!$B83,-2),'JN - M'!$B:$B,"&lt;="&amp;EOMONTH('JN - Q'!$B83,0))</f>
        <v>102.56678087382568</v>
      </c>
      <c r="H83" s="21">
        <f>AVERAGEIFS('JN - M'!E:E,'JN - M'!$B:$B,"&gt;="&amp;EDATE('JN - Q'!$B83,-2),'JN - M'!$B:$B,"&lt;="&amp;EOMONTH('JN - Q'!$B83,0))</f>
        <v>106.17551928543914</v>
      </c>
      <c r="I83" s="21">
        <f>AVERAGEIFS('JN - M'!F:F,'JN - M'!$B:$B,"&gt;="&amp;EDATE('JN - Q'!$B83,-2),'JN - M'!$B:$B,"&lt;="&amp;EOMONTH('JN - Q'!$B83,0))</f>
        <v>106.17551928543914</v>
      </c>
      <c r="J83" s="20">
        <f>AVERAGEIFS('JN - M'!K:K,'JN - M'!$B:$B,"&gt;="&amp;EDATE('JN - Q'!$B83,-2),'JN - M'!$B:$B,"&lt;="&amp;EOMONTH('JN - Q'!$B83,0))</f>
        <v>4.8002897077318769</v>
      </c>
      <c r="K83" s="46">
        <f t="shared" si="2"/>
        <v>0.94903734117517224</v>
      </c>
      <c r="L83">
        <v>0</v>
      </c>
      <c r="M83" s="21">
        <f>'CDM - Q'!P212/'CDM - Q'!O212*100</f>
        <v>87.59308923687658</v>
      </c>
      <c r="N83" s="20">
        <f>AVERAGEIFS('JN - M'!I:I,'JN - M'!B:B,"&gt;="&amp;EDATE('JN - Q'!B83,-2),'JN - M'!B:B,"&lt;="&amp;EOMONTH('JN - Q'!B83,0))</f>
        <v>0</v>
      </c>
      <c r="O83" s="20">
        <f>AVERAGEIFS('JN - M'!J:J,'JN - M'!$B:$B,"&gt;="&amp;EDATE('JN - Q'!$B83,-2),'JN - M'!$B:$B,"&lt;="&amp;EOMONTH('JN - Q'!$B83,0))</f>
        <v>-0.26456666151459757</v>
      </c>
      <c r="S83" s="20">
        <f t="shared" si="3"/>
        <v>1.8009950248756383</v>
      </c>
    </row>
    <row r="84" spans="1:19" x14ac:dyDescent="0.25">
      <c r="B84" s="1">
        <v>36678</v>
      </c>
      <c r="C84" s="21">
        <f>'CDM - Q'!M213</f>
        <v>500296.7</v>
      </c>
      <c r="D84" s="21">
        <v>544166.80000000005</v>
      </c>
      <c r="E84" s="21">
        <f>AVERAGEIFS('JN - M'!G:G,'JN - M'!$B:$B,"&gt;="&amp;EDATE('JN - Q'!$B84,-2),'JN - M'!$B:$B,"&lt;="&amp;EOMONTH('JN - Q'!$B84,0))</f>
        <v>88.366666666666674</v>
      </c>
      <c r="F84" s="21">
        <f>AVERAGEIFS('JN - M'!H:H,'JN - M'!$B:$B,"&gt;="&amp;EDATE('JN - Q'!$B84,-2),'JN - M'!$B:$B,"&lt;="&amp;EOMONTH('JN - Q'!$B84,0))</f>
        <v>91.238881169982733</v>
      </c>
      <c r="G84" s="21">
        <f>AVERAGEIFS('JN - M'!D:D,'JN - M'!$B:$B,"&gt;="&amp;EDATE('JN - Q'!$B84,-2),'JN - M'!$B:$B,"&lt;="&amp;EOMONTH('JN - Q'!$B84,0))</f>
        <v>102.43400834195018</v>
      </c>
      <c r="H84" s="21">
        <f>AVERAGEIFS('JN - M'!E:E,'JN - M'!$B:$B,"&gt;="&amp;EDATE('JN - Q'!$B84,-2),'JN - M'!$B:$B,"&lt;="&amp;EOMONTH('JN - Q'!$B84,0))</f>
        <v>105.9370757066781</v>
      </c>
      <c r="I84" s="21">
        <f>AVERAGEIFS('JN - M'!F:F,'JN - M'!$B:$B,"&gt;="&amp;EDATE('JN - Q'!$B84,-2),'JN - M'!$B:$B,"&lt;="&amp;EOMONTH('JN - Q'!$B84,0))</f>
        <v>105.9370757066781</v>
      </c>
      <c r="J84" s="20">
        <f>AVERAGEIFS('JN - M'!K:K,'JN - M'!$B:$B,"&gt;="&amp;EDATE('JN - Q'!$B84,-2),'JN - M'!$B:$B,"&lt;="&amp;EOMONTH('JN - Q'!$B84,0))</f>
        <v>4.7008053024609424</v>
      </c>
      <c r="K84" s="46">
        <f t="shared" si="2"/>
        <v>0.60565578433301437</v>
      </c>
      <c r="L84">
        <v>0</v>
      </c>
      <c r="M84" s="21">
        <f>'CDM - Q'!P213/'CDM - Q'!O213*100</f>
        <v>86.11948106870534</v>
      </c>
      <c r="N84" s="20">
        <f>AVERAGEIFS('JN - M'!I:I,'JN - M'!B:B,"&gt;="&amp;EDATE('JN - Q'!B84,-2),'JN - M'!B:B,"&lt;="&amp;EOMONTH('JN - Q'!B84,0))</f>
        <v>0</v>
      </c>
      <c r="O84" s="20">
        <f>AVERAGEIFS('JN - M'!J:J,'JN - M'!$B:$B,"&gt;="&amp;EDATE('JN - Q'!$B84,-2),'JN - M'!$B:$B,"&lt;="&amp;EOMONTH('JN - Q'!$B84,0))</f>
        <v>-0.11577830072303785</v>
      </c>
      <c r="S84" s="20">
        <f t="shared" si="3"/>
        <v>1.1493573614503076</v>
      </c>
    </row>
    <row r="85" spans="1:19" x14ac:dyDescent="0.25">
      <c r="B85" s="1">
        <v>36770</v>
      </c>
      <c r="C85" s="21">
        <f>'CDM - Q'!M214</f>
        <v>500070.9</v>
      </c>
      <c r="D85" s="21">
        <v>542139.6</v>
      </c>
      <c r="E85" s="21">
        <f>AVERAGEIFS('JN - M'!G:G,'JN - M'!$B:$B,"&gt;="&amp;EDATE('JN - Q'!$B85,-2),'JN - M'!$B:$B,"&lt;="&amp;EOMONTH('JN - Q'!$B85,0))</f>
        <v>92.566666666666663</v>
      </c>
      <c r="F85" s="21">
        <f>AVERAGEIFS('JN - M'!H:H,'JN - M'!$B:$B,"&gt;="&amp;EDATE('JN - Q'!$B85,-2),'JN - M'!$B:$B,"&lt;="&amp;EOMONTH('JN - Q'!$B85,0))</f>
        <v>92.902714961363813</v>
      </c>
      <c r="G85" s="21">
        <f>AVERAGEIFS('JN - M'!D:D,'JN - M'!$B:$B,"&gt;="&amp;EDATE('JN - Q'!$B85,-2),'JN - M'!$B:$B,"&lt;="&amp;EOMONTH('JN - Q'!$B85,0))</f>
        <v>102.16846327819916</v>
      </c>
      <c r="H85" s="21">
        <f>AVERAGEIFS('JN - M'!E:E,'JN - M'!$B:$B,"&gt;="&amp;EDATE('JN - Q'!$B85,-2),'JN - M'!$B:$B,"&lt;="&amp;EOMONTH('JN - Q'!$B85,0))</f>
        <v>105.56237865433935</v>
      </c>
      <c r="I85" s="21">
        <f>AVERAGEIFS('JN - M'!F:F,'JN - M'!$B:$B,"&gt;="&amp;EDATE('JN - Q'!$B85,-2),'JN - M'!$B:$B,"&lt;="&amp;EOMONTH('JN - Q'!$B85,0))</f>
        <v>105.56237865433935</v>
      </c>
      <c r="J85" s="20">
        <f>AVERAGEIFS('JN - M'!K:K,'JN - M'!$B:$B,"&gt;="&amp;EDATE('JN - Q'!$B85,-2),'JN - M'!$B:$B,"&lt;="&amp;EOMONTH('JN - Q'!$B85,0))</f>
        <v>4.661124175351012</v>
      </c>
      <c r="K85" s="46">
        <f t="shared" si="2"/>
        <v>0.5414934565561379</v>
      </c>
      <c r="L85">
        <v>0</v>
      </c>
      <c r="M85" s="21">
        <f>'CDM - Q'!P214/'CDM - Q'!O214*100</f>
        <v>87.593431785466763</v>
      </c>
      <c r="N85" s="20">
        <f>AVERAGEIFS('JN - M'!I:I,'JN - M'!B:B,"&gt;="&amp;EDATE('JN - Q'!B85,-2),'JN - M'!B:B,"&lt;="&amp;EOMONTH('JN - Q'!B85,0))</f>
        <v>0.16666666666666666</v>
      </c>
      <c r="O85" s="20">
        <f>AVERAGEIFS('JN - M'!J:J,'JN - M'!$B:$B,"&gt;="&amp;EDATE('JN - Q'!$B85,-2),'JN - M'!$B:$B,"&lt;="&amp;EOMONTH('JN - Q'!$B85,0))</f>
        <v>5.8354590104503591E-2</v>
      </c>
      <c r="S85" s="20">
        <f t="shared" si="3"/>
        <v>1.0275960480677342</v>
      </c>
    </row>
    <row r="86" spans="1:19" x14ac:dyDescent="0.25">
      <c r="B86" s="1">
        <v>36861</v>
      </c>
      <c r="C86" s="21">
        <f>'CDM - Q'!M215</f>
        <v>505253.3</v>
      </c>
      <c r="D86" s="21">
        <v>546255.1</v>
      </c>
      <c r="E86" s="21">
        <f>AVERAGEIFS('JN - M'!G:G,'JN - M'!$B:$B,"&gt;="&amp;EDATE('JN - Q'!$B86,-2),'JN - M'!$B:$B,"&lt;="&amp;EOMONTH('JN - Q'!$B86,0))</f>
        <v>91.933333333333337</v>
      </c>
      <c r="F86" s="21">
        <f>AVERAGEIFS('JN - M'!H:H,'JN - M'!$B:$B,"&gt;="&amp;EDATE('JN - Q'!$B86,-2),'JN - M'!$B:$B,"&lt;="&amp;EOMONTH('JN - Q'!$B86,0))</f>
        <v>93.058954846419397</v>
      </c>
      <c r="G86" s="21">
        <f>AVERAGEIFS('JN - M'!D:D,'JN - M'!$B:$B,"&gt;="&amp;EDATE('JN - Q'!$B86,-2),'JN - M'!$B:$B,"&lt;="&amp;EOMONTH('JN - Q'!$B86,0))</f>
        <v>101.93611134741703</v>
      </c>
      <c r="H86" s="21">
        <f>AVERAGEIFS('JN - M'!E:E,'JN - M'!$B:$B,"&gt;="&amp;EDATE('JN - Q'!$B86,-2),'JN - M'!$B:$B,"&lt;="&amp;EOMONTH('JN - Q'!$B86,0))</f>
        <v>105.32393507557833</v>
      </c>
      <c r="I86" s="21">
        <f>AVERAGEIFS('JN - M'!F:F,'JN - M'!$B:$B,"&gt;="&amp;EDATE('JN - Q'!$B86,-2),'JN - M'!$B:$B,"&lt;="&amp;EOMONTH('JN - Q'!$B86,0))</f>
        <v>105.32393507557833</v>
      </c>
      <c r="J86" s="20">
        <f>AVERAGEIFS('JN - M'!K:K,'JN - M'!$B:$B,"&gt;="&amp;EDATE('JN - Q'!$B86,-2),'JN - M'!$B:$B,"&lt;="&amp;EOMONTH('JN - Q'!$B86,0))</f>
        <v>4.7315238840970766</v>
      </c>
      <c r="K86" s="46">
        <f t="shared" si="2"/>
        <v>0.35477726910347374</v>
      </c>
      <c r="L86">
        <v>0</v>
      </c>
      <c r="M86" s="21">
        <f>'CDM - Q'!P215/'CDM - Q'!O215*100</f>
        <v>89.020397884663822</v>
      </c>
      <c r="N86" s="20">
        <f>AVERAGEIFS('JN - M'!I:I,'JN - M'!B:B,"&gt;="&amp;EDATE('JN - Q'!B86,-2),'JN - M'!B:B,"&lt;="&amp;EOMONTH('JN - Q'!B86,0))</f>
        <v>0.25</v>
      </c>
      <c r="O86" s="20">
        <f>AVERAGEIFS('JN - M'!J:J,'JN - M'!$B:$B,"&gt;="&amp;EDATE('JN - Q'!$B86,-2),'JN - M'!$B:$B,"&lt;="&amp;EOMONTH('JN - Q'!$B86,0))</f>
        <v>-5.044189569002145E-2</v>
      </c>
      <c r="S86" s="20">
        <f t="shared" si="3"/>
        <v>0.67326338898648741</v>
      </c>
    </row>
    <row r="87" spans="1:19" x14ac:dyDescent="0.25">
      <c r="A87">
        <v>2001</v>
      </c>
      <c r="B87" s="1">
        <v>36951</v>
      </c>
      <c r="C87" s="21">
        <f>'CDM - Q'!M216</f>
        <v>508208</v>
      </c>
      <c r="D87" s="21">
        <v>550226.69999999995</v>
      </c>
      <c r="E87" s="21">
        <f>AVERAGEIFS('JN - M'!G:G,'JN - M'!$B:$B,"&gt;="&amp;EDATE('JN - Q'!$B87,-2),'JN - M'!$B:$B,"&lt;="&amp;EOMONTH('JN - Q'!$B87,0))</f>
        <v>95.733333333333334</v>
      </c>
      <c r="F87" s="21">
        <f>AVERAGEIFS('JN - M'!H:H,'JN - M'!$B:$B,"&gt;="&amp;EDATE('JN - Q'!$B87,-2),'JN - M'!$B:$B,"&lt;="&amp;EOMONTH('JN - Q'!$B87,0))</f>
        <v>91.555671489991596</v>
      </c>
      <c r="G87" s="21">
        <f>AVERAGEIFS('JN - M'!D:D,'JN - M'!$B:$B,"&gt;="&amp;EDATE('JN - Q'!$B87,-2),'JN - M'!$B:$B,"&lt;="&amp;EOMONTH('JN - Q'!$B87,0))</f>
        <v>101.7037594166349</v>
      </c>
      <c r="H87" s="21">
        <f>AVERAGEIFS('JN - M'!E:E,'JN - M'!$B:$B,"&gt;="&amp;EDATE('JN - Q'!$B87,-2),'JN - M'!$B:$B,"&lt;="&amp;EOMONTH('JN - Q'!$B87,0))</f>
        <v>105.1536182336062</v>
      </c>
      <c r="I87" s="21">
        <f>AVERAGEIFS('JN - M'!F:F,'JN - M'!$B:$B,"&gt;="&amp;EDATE('JN - Q'!$B87,-2),'JN - M'!$B:$B,"&lt;="&amp;EOMONTH('JN - Q'!$B87,0))</f>
        <v>105.1536182336062</v>
      </c>
      <c r="J87" s="20">
        <f>AVERAGEIFS('JN - M'!K:K,'JN - M'!$B:$B,"&gt;="&amp;EDATE('JN - Q'!$B87,-2),'JN - M'!$B:$B,"&lt;="&amp;EOMONTH('JN - Q'!$B87,0))</f>
        <v>4.7591107420443555</v>
      </c>
      <c r="K87" s="46">
        <f t="shared" si="2"/>
        <v>0.5467313795435107</v>
      </c>
      <c r="L87">
        <v>0</v>
      </c>
      <c r="M87" s="21">
        <f>'CDM - Q'!P216/'CDM - Q'!O216*100</f>
        <v>89.721070847184023</v>
      </c>
      <c r="N87" s="20">
        <f>AVERAGEIFS('JN - M'!I:I,'JN - M'!B:B,"&gt;="&amp;EDATE('JN - Q'!B87,-2),'JN - M'!B:B,"&lt;="&amp;EOMONTH('JN - Q'!B87,0))</f>
        <v>0.18333333333333335</v>
      </c>
      <c r="O87" s="20">
        <f>AVERAGEIFS('JN - M'!J:J,'JN - M'!$B:$B,"&gt;="&amp;EDATE('JN - Q'!$B87,-2),'JN - M'!$B:$B,"&lt;="&amp;EOMONTH('JN - Q'!$B87,0))</f>
        <v>-0.4426800257457984</v>
      </c>
      <c r="S87" s="20">
        <f t="shared" si="3"/>
        <v>1.0375360923965053</v>
      </c>
    </row>
    <row r="88" spans="1:19" x14ac:dyDescent="0.25">
      <c r="B88" s="1">
        <v>37043</v>
      </c>
      <c r="C88" s="21">
        <f>'CDM - Q'!M217</f>
        <v>504352.5</v>
      </c>
      <c r="D88" s="21">
        <v>542516.1</v>
      </c>
      <c r="E88" s="21">
        <f>AVERAGEIFS('JN - M'!G:G,'JN - M'!$B:$B,"&gt;="&amp;EDATE('JN - Q'!$B88,-2),'JN - M'!$B:$B,"&lt;="&amp;EOMONTH('JN - Q'!$B88,0))</f>
        <v>87.09999999999998</v>
      </c>
      <c r="F88" s="21">
        <f>AVERAGEIFS('JN - M'!H:H,'JN - M'!$B:$B,"&gt;="&amp;EDATE('JN - Q'!$B88,-2),'JN - M'!$B:$B,"&lt;="&amp;EOMONTH('JN - Q'!$B88,0))</f>
        <v>89.788742700854684</v>
      </c>
      <c r="G88" s="21">
        <f>AVERAGEIFS('JN - M'!D:D,'JN - M'!$B:$B,"&gt;="&amp;EDATE('JN - Q'!$B88,-2),'JN - M'!$B:$B,"&lt;="&amp;EOMONTH('JN - Q'!$B88,0))</f>
        <v>101.5377937517905</v>
      </c>
      <c r="H88" s="21">
        <f>AVERAGEIFS('JN - M'!E:E,'JN - M'!$B:$B,"&gt;="&amp;EDATE('JN - Q'!$B88,-2),'JN - M'!$B:$B,"&lt;="&amp;EOMONTH('JN - Q'!$B88,0))</f>
        <v>104.9492380232396</v>
      </c>
      <c r="I88" s="21">
        <f>AVERAGEIFS('JN - M'!F:F,'JN - M'!$B:$B,"&gt;="&amp;EDATE('JN - Q'!$B88,-2),'JN - M'!$B:$B,"&lt;="&amp;EOMONTH('JN - Q'!$B88,0))</f>
        <v>104.9492380232396</v>
      </c>
      <c r="J88" s="20">
        <f>AVERAGEIFS('JN - M'!K:K,'JN - M'!$B:$B,"&gt;="&amp;EDATE('JN - Q'!$B88,-2),'JN - M'!$B:$B,"&lt;="&amp;EOMONTH('JN - Q'!$B88,0))</f>
        <v>4.9094051368469209</v>
      </c>
      <c r="K88" s="46">
        <f t="shared" si="2"/>
        <v>0.56253361861842444</v>
      </c>
      <c r="L88">
        <v>0</v>
      </c>
      <c r="M88" s="21">
        <f>'CDM - Q'!P217/'CDM - Q'!O217*100</f>
        <v>90.646880807565154</v>
      </c>
      <c r="N88" s="20">
        <f>AVERAGEIFS('JN - M'!I:I,'JN - M'!B:B,"&gt;="&amp;EDATE('JN - Q'!B88,-2),'JN - M'!B:B,"&lt;="&amp;EOMONTH('JN - Q'!B88,0))</f>
        <v>0</v>
      </c>
      <c r="O88" s="20">
        <f>AVERAGEIFS('JN - M'!J:J,'JN - M'!$B:$B,"&gt;="&amp;EDATE('JN - Q'!$B88,-2),'JN - M'!$B:$B,"&lt;="&amp;EOMONTH('JN - Q'!$B88,0))</f>
        <v>-1.2768295719313481</v>
      </c>
      <c r="S88" s="20">
        <f t="shared" si="3"/>
        <v>1.0675241157556008</v>
      </c>
    </row>
    <row r="89" spans="1:19" x14ac:dyDescent="0.25">
      <c r="B89" s="1">
        <v>37135</v>
      </c>
      <c r="C89" s="21">
        <f>'CDM - Q'!M218</f>
        <v>498415</v>
      </c>
      <c r="D89" s="21">
        <v>534275.69999999995</v>
      </c>
      <c r="E89" s="21">
        <f>AVERAGEIFS('JN - M'!G:G,'JN - M'!$B:$B,"&gt;="&amp;EDATE('JN - Q'!$B89,-2),'JN - M'!$B:$B,"&lt;="&amp;EOMONTH('JN - Q'!$B89,0))</f>
        <v>87.633333333333326</v>
      </c>
      <c r="F89" s="21">
        <f>AVERAGEIFS('JN - M'!H:H,'JN - M'!$B:$B,"&gt;="&amp;EDATE('JN - Q'!$B89,-2),'JN - M'!$B:$B,"&lt;="&amp;EOMONTH('JN - Q'!$B89,0))</f>
        <v>88.039930923254431</v>
      </c>
      <c r="G89" s="21">
        <f>AVERAGEIFS('JN - M'!D:D,'JN - M'!$B:$B,"&gt;="&amp;EDATE('JN - Q'!$B89,-2),'JN - M'!$B:$B,"&lt;="&amp;EOMONTH('JN - Q'!$B89,0))</f>
        <v>101.30544182100839</v>
      </c>
      <c r="H89" s="21">
        <f>AVERAGEIFS('JN - M'!E:E,'JN - M'!$B:$B,"&gt;="&amp;EDATE('JN - Q'!$B89,-2),'JN - M'!$B:$B,"&lt;="&amp;EOMONTH('JN - Q'!$B89,0))</f>
        <v>104.67673107608415</v>
      </c>
      <c r="I89" s="21">
        <f>AVERAGEIFS('JN - M'!F:F,'JN - M'!$B:$B,"&gt;="&amp;EDATE('JN - Q'!$B89,-2),'JN - M'!$B:$B,"&lt;="&amp;EOMONTH('JN - Q'!$B89,0))</f>
        <v>104.67673107608415</v>
      </c>
      <c r="J89" s="20">
        <f>AVERAGEIFS('JN - M'!K:K,'JN - M'!$B:$B,"&gt;="&amp;EDATE('JN - Q'!$B89,-2),'JN - M'!$B:$B,"&lt;="&amp;EOMONTH('JN - Q'!$B89,0))</f>
        <v>5.1135068147042375</v>
      </c>
      <c r="K89" s="46">
        <f t="shared" si="2"/>
        <v>0.61180126458828255</v>
      </c>
      <c r="L89">
        <v>0</v>
      </c>
      <c r="M89" s="21">
        <f>'CDM - Q'!P218/'CDM - Q'!O218*100</f>
        <v>89.702019483687678</v>
      </c>
      <c r="N89" s="20">
        <f>AVERAGEIFS('JN - M'!I:I,'JN - M'!B:B,"&gt;="&amp;EDATE('JN - Q'!B89,-2),'JN - M'!B:B,"&lt;="&amp;EOMONTH('JN - Q'!B89,0))</f>
        <v>0</v>
      </c>
      <c r="O89" s="20">
        <f>AVERAGEIFS('JN - M'!J:J,'JN - M'!$B:$B,"&gt;="&amp;EDATE('JN - Q'!$B89,-2),'JN - M'!$B:$B,"&lt;="&amp;EOMONTH('JN - Q'!$B89,0))</f>
        <v>-1.7611091213505008</v>
      </c>
      <c r="S89" s="20">
        <f t="shared" si="3"/>
        <v>1.1610196837689473</v>
      </c>
    </row>
    <row r="90" spans="1:19" x14ac:dyDescent="0.25">
      <c r="B90" s="1">
        <v>37226</v>
      </c>
      <c r="C90" s="21">
        <f>'CDM - Q'!M219</f>
        <v>497326.7</v>
      </c>
      <c r="D90" s="21">
        <v>531827.4</v>
      </c>
      <c r="E90" s="21">
        <f>AVERAGEIFS('JN - M'!G:G,'JN - M'!$B:$B,"&gt;="&amp;EDATE('JN - Q'!$B90,-2),'JN - M'!$B:$B,"&lt;="&amp;EOMONTH('JN - Q'!$B90,0))</f>
        <v>85.266666666666666</v>
      </c>
      <c r="F90" s="21">
        <f>AVERAGEIFS('JN - M'!H:H,'JN - M'!$B:$B,"&gt;="&amp;EDATE('JN - Q'!$B90,-2),'JN - M'!$B:$B,"&lt;="&amp;EOMONTH('JN - Q'!$B90,0))</f>
        <v>86.288561272600418</v>
      </c>
      <c r="G90" s="21">
        <f>AVERAGEIFS('JN - M'!D:D,'JN - M'!$B:$B,"&gt;="&amp;EDATE('JN - Q'!$B90,-2),'JN - M'!$B:$B,"&lt;="&amp;EOMONTH('JN - Q'!$B90,0))</f>
        <v>101.03989675725738</v>
      </c>
      <c r="H90" s="21">
        <f>AVERAGEIFS('JN - M'!E:E,'JN - M'!$B:$B,"&gt;="&amp;EDATE('JN - Q'!$B90,-2),'JN - M'!$B:$B,"&lt;="&amp;EOMONTH('JN - Q'!$B90,0))</f>
        <v>104.50641423411203</v>
      </c>
      <c r="I90" s="21">
        <f>AVERAGEIFS('JN - M'!F:F,'JN - M'!$B:$B,"&gt;="&amp;EDATE('JN - Q'!$B90,-2),'JN - M'!$B:$B,"&lt;="&amp;EOMONTH('JN - Q'!$B90,0))</f>
        <v>104.50641423411203</v>
      </c>
      <c r="J90" s="20">
        <f>AVERAGEIFS('JN - M'!K:K,'JN - M'!$B:$B,"&gt;="&amp;EDATE('JN - Q'!$B90,-2),'JN - M'!$B:$B,"&lt;="&amp;EOMONTH('JN - Q'!$B90,0))</f>
        <v>5.3569392684911366</v>
      </c>
      <c r="K90" s="46">
        <f t="shared" si="2"/>
        <v>0.64488522966091788</v>
      </c>
      <c r="L90">
        <v>0</v>
      </c>
      <c r="M90" s="21">
        <f>'CDM - Q'!P219/'CDM - Q'!O219*100</f>
        <v>88.228769742110131</v>
      </c>
      <c r="N90" s="20">
        <f>AVERAGEIFS('JN - M'!I:I,'JN - M'!B:B,"&gt;="&amp;EDATE('JN - Q'!B90,-2),'JN - M'!B:B,"&lt;="&amp;EOMONTH('JN - Q'!B90,0))</f>
        <v>0</v>
      </c>
      <c r="O90" s="20">
        <f>AVERAGEIFS('JN - M'!J:J,'JN - M'!$B:$B,"&gt;="&amp;EDATE('JN - Q'!$B90,-2),'JN - M'!$B:$B,"&lt;="&amp;EOMONTH('JN - Q'!$B90,0))</f>
        <v>-1.8508284809363678</v>
      </c>
      <c r="S90" s="20">
        <f t="shared" si="3"/>
        <v>1.2238033635187811</v>
      </c>
    </row>
    <row r="91" spans="1:19" x14ac:dyDescent="0.25">
      <c r="A91">
        <v>2002</v>
      </c>
      <c r="B91" s="1">
        <v>37316</v>
      </c>
      <c r="C91" s="21">
        <f>'CDM - Q'!M220</f>
        <v>498587.7</v>
      </c>
      <c r="D91" s="21">
        <v>533964.80000000005</v>
      </c>
      <c r="E91" s="21">
        <f>AVERAGEIFS('JN - M'!G:G,'JN - M'!$B:$B,"&gt;="&amp;EDATE('JN - Q'!$B91,-2),'JN - M'!$B:$B,"&lt;="&amp;EOMONTH('JN - Q'!$B91,0))</f>
        <v>92.866666666666674</v>
      </c>
      <c r="F91" s="21">
        <f>AVERAGEIFS('JN - M'!H:H,'JN - M'!$B:$B,"&gt;="&amp;EDATE('JN - Q'!$B91,-2),'JN - M'!$B:$B,"&lt;="&amp;EOMONTH('JN - Q'!$B91,0))</f>
        <v>88.797289300338136</v>
      </c>
      <c r="G91" s="21">
        <f>AVERAGEIFS('JN - M'!D:D,'JN - M'!$B:$B,"&gt;="&amp;EDATE('JN - Q'!$B91,-2),'JN - M'!$B:$B,"&lt;="&amp;EOMONTH('JN - Q'!$B91,0))</f>
        <v>100.87393109241299</v>
      </c>
      <c r="H91" s="21">
        <f>AVERAGEIFS('JN - M'!E:E,'JN - M'!$B:$B,"&gt;="&amp;EDATE('JN - Q'!$B91,-2),'JN - M'!$B:$B,"&lt;="&amp;EOMONTH('JN - Q'!$B91,0))</f>
        <v>104.3701607605343</v>
      </c>
      <c r="I91" s="21">
        <f>AVERAGEIFS('JN - M'!F:F,'JN - M'!$B:$B,"&gt;="&amp;EDATE('JN - Q'!$B91,-2),'JN - M'!$B:$B,"&lt;="&amp;EOMONTH('JN - Q'!$B91,0))</f>
        <v>104.3701607605343</v>
      </c>
      <c r="J91" s="20">
        <f>AVERAGEIFS('JN - M'!K:K,'JN - M'!$B:$B,"&gt;="&amp;EDATE('JN - Q'!$B91,-2),'JN - M'!$B:$B,"&lt;="&amp;EOMONTH('JN - Q'!$B91,0))</f>
        <v>5.2837751429501738</v>
      </c>
      <c r="K91" s="46">
        <f t="shared" si="2"/>
        <v>0.66129276989606367</v>
      </c>
      <c r="L91">
        <v>0</v>
      </c>
      <c r="M91" s="21">
        <f>'CDM - Q'!P220/'CDM - Q'!O220*100</f>
        <v>89.780164765992538</v>
      </c>
      <c r="N91" s="20">
        <f>AVERAGEIFS('JN - M'!I:I,'JN - M'!B:B,"&gt;="&amp;EDATE('JN - Q'!B91,-2),'JN - M'!B:B,"&lt;="&amp;EOMONTH('JN - Q'!B91,0))</f>
        <v>0</v>
      </c>
      <c r="O91" s="20">
        <f>AVERAGEIFS('JN - M'!J:J,'JN - M'!$B:$B,"&gt;="&amp;EDATE('JN - Q'!$B91,-2),'JN - M'!$B:$B,"&lt;="&amp;EOMONTH('JN - Q'!$B91,0))</f>
        <v>-1.5676373676578181</v>
      </c>
      <c r="S91" s="20">
        <f t="shared" si="3"/>
        <v>1.2549400712666063</v>
      </c>
    </row>
    <row r="92" spans="1:19" x14ac:dyDescent="0.25">
      <c r="B92" s="1">
        <v>37408</v>
      </c>
      <c r="C92" s="21">
        <f>'CDM - Q'!M221</f>
        <v>502166.1</v>
      </c>
      <c r="D92" s="21">
        <v>532359.5</v>
      </c>
      <c r="E92" s="21">
        <f>AVERAGEIFS('JN - M'!G:G,'JN - M'!$B:$B,"&gt;="&amp;EDATE('JN - Q'!$B92,-2),'JN - M'!$B:$B,"&lt;="&amp;EOMONTH('JN - Q'!$B92,0))</f>
        <v>89.433333333333323</v>
      </c>
      <c r="F92" s="21">
        <f>AVERAGEIFS('JN - M'!H:H,'JN - M'!$B:$B,"&gt;="&amp;EDATE('JN - Q'!$B92,-2),'JN - M'!$B:$B,"&lt;="&amp;EOMONTH('JN - Q'!$B92,0))</f>
        <v>92.076422990894073</v>
      </c>
      <c r="G92" s="21">
        <f>AVERAGEIFS('JN - M'!D:D,'JN - M'!$B:$B,"&gt;="&amp;EDATE('JN - Q'!$B92,-2),'JN - M'!$B:$B,"&lt;="&amp;EOMONTH('JN - Q'!$B92,0))</f>
        <v>100.60838602866198</v>
      </c>
      <c r="H92" s="21">
        <f>AVERAGEIFS('JN - M'!E:E,'JN - M'!$B:$B,"&gt;="&amp;EDATE('JN - Q'!$B92,-2),'JN - M'!$B:$B,"&lt;="&amp;EOMONTH('JN - Q'!$B92,0))</f>
        <v>104.09765381337884</v>
      </c>
      <c r="I92" s="21">
        <f>AVERAGEIFS('JN - M'!F:F,'JN - M'!$B:$B,"&gt;="&amp;EDATE('JN - Q'!$B92,-2),'JN - M'!$B:$B,"&lt;="&amp;EOMONTH('JN - Q'!$B92,0))</f>
        <v>104.09765381337884</v>
      </c>
      <c r="J92" s="20">
        <f>AVERAGEIFS('JN - M'!K:K,'JN - M'!$B:$B,"&gt;="&amp;EDATE('JN - Q'!$B92,-2),'JN - M'!$B:$B,"&lt;="&amp;EOMONTH('JN - Q'!$B92,0))</f>
        <v>5.3906327667085696</v>
      </c>
      <c r="K92" s="46">
        <f t="shared" si="2"/>
        <v>0.62632165726137601</v>
      </c>
      <c r="L92">
        <v>0</v>
      </c>
      <c r="M92" s="21">
        <f>'CDM - Q'!P221/'CDM - Q'!O221*100</f>
        <v>88.93850793656469</v>
      </c>
      <c r="N92" s="20">
        <f>AVERAGEIFS('JN - M'!I:I,'JN - M'!B:B,"&gt;="&amp;EDATE('JN - Q'!B92,-2),'JN - M'!B:B,"&lt;="&amp;EOMONTH('JN - Q'!B92,0))</f>
        <v>0</v>
      </c>
      <c r="O92" s="20">
        <f>AVERAGEIFS('JN - M'!J:J,'JN - M'!$B:$B,"&gt;="&amp;EDATE('JN - Q'!$B92,-2),'JN - M'!$B:$B,"&lt;="&amp;EOMONTH('JN - Q'!$B92,0))</f>
        <v>-1.6794575576302984</v>
      </c>
      <c r="S92" s="20">
        <f t="shared" si="3"/>
        <v>1.1885751379422254</v>
      </c>
    </row>
    <row r="93" spans="1:19" x14ac:dyDescent="0.25">
      <c r="B93" s="1">
        <v>37500</v>
      </c>
      <c r="C93" s="21">
        <f>'CDM - Q'!M222</f>
        <v>503711.3</v>
      </c>
      <c r="D93" s="21">
        <v>531843.69999999995</v>
      </c>
      <c r="E93" s="21">
        <f>AVERAGEIFS('JN - M'!G:G,'JN - M'!$B:$B,"&gt;="&amp;EDATE('JN - Q'!$B93,-2),'JN - M'!$B:$B,"&lt;="&amp;EOMONTH('JN - Q'!$B93,0))</f>
        <v>94.166666666666671</v>
      </c>
      <c r="F93" s="21">
        <f>AVERAGEIFS('JN - M'!H:H,'JN - M'!$B:$B,"&gt;="&amp;EDATE('JN - Q'!$B93,-2),'JN - M'!$B:$B,"&lt;="&amp;EOMONTH('JN - Q'!$B93,0))</f>
        <v>94.674454570784022</v>
      </c>
      <c r="G93" s="21">
        <f>AVERAGEIFS('JN - M'!D:D,'JN - M'!$B:$B,"&gt;="&amp;EDATE('JN - Q'!$B93,-2),'JN - M'!$B:$B,"&lt;="&amp;EOMONTH('JN - Q'!$B93,0))</f>
        <v>100.37603409787987</v>
      </c>
      <c r="H93" s="21">
        <f>AVERAGEIFS('JN - M'!E:E,'JN - M'!$B:$B,"&gt;="&amp;EDATE('JN - Q'!$B93,-2),'JN - M'!$B:$B,"&lt;="&amp;EOMONTH('JN - Q'!$B93,0))</f>
        <v>103.85921023461783</v>
      </c>
      <c r="I93" s="21">
        <f>AVERAGEIFS('JN - M'!F:F,'JN - M'!$B:$B,"&gt;="&amp;EDATE('JN - Q'!$B93,-2),'JN - M'!$B:$B,"&lt;="&amp;EOMONTH('JN - Q'!$B93,0))</f>
        <v>103.85921023461783</v>
      </c>
      <c r="J93" s="20">
        <f>AVERAGEIFS('JN - M'!K:K,'JN - M'!$B:$B,"&gt;="&amp;EDATE('JN - Q'!$B93,-2),'JN - M'!$B:$B,"&lt;="&amp;EOMONTH('JN - Q'!$B93,0))</f>
        <v>5.4300397731174712</v>
      </c>
      <c r="K93" s="46">
        <f t="shared" si="2"/>
        <v>0.64235631843239804</v>
      </c>
      <c r="L93">
        <v>0</v>
      </c>
      <c r="M93" s="21">
        <f>'CDM - Q'!P222/'CDM - Q'!O222*100</f>
        <v>86.63752483482358</v>
      </c>
      <c r="N93" s="20">
        <f>AVERAGEIFS('JN - M'!I:I,'JN - M'!B:B,"&gt;="&amp;EDATE('JN - Q'!B93,-2),'JN - M'!B:B,"&lt;="&amp;EOMONTH('JN - Q'!B93,0))</f>
        <v>0</v>
      </c>
      <c r="O93" s="20">
        <f>AVERAGEIFS('JN - M'!J:J,'JN - M'!$B:$B,"&gt;="&amp;EDATE('JN - Q'!$B93,-2),'JN - M'!$B:$B,"&lt;="&amp;EOMONTH('JN - Q'!$B93,0))</f>
        <v>-1.8095410114516157</v>
      </c>
      <c r="S93" s="20">
        <f t="shared" si="3"/>
        <v>1.2190042303937592</v>
      </c>
    </row>
    <row r="94" spans="1:19" x14ac:dyDescent="0.25">
      <c r="B94" s="1">
        <v>37591</v>
      </c>
      <c r="C94" s="21">
        <f>'CDM - Q'!M223</f>
        <v>504887.9</v>
      </c>
      <c r="D94" s="21">
        <v>531684.9</v>
      </c>
      <c r="E94" s="21">
        <f>AVERAGEIFS('JN - M'!G:G,'JN - M'!$B:$B,"&gt;="&amp;EDATE('JN - Q'!$B94,-2),'JN - M'!$B:$B,"&lt;="&amp;EOMONTH('JN - Q'!$B94,0))</f>
        <v>93.3</v>
      </c>
      <c r="F94" s="21">
        <f>AVERAGEIFS('JN - M'!H:H,'JN - M'!$B:$B,"&gt;="&amp;EDATE('JN - Q'!$B94,-2),'JN - M'!$B:$B,"&lt;="&amp;EOMONTH('JN - Q'!$B94,0))</f>
        <v>94.301004891857886</v>
      </c>
      <c r="G94" s="21">
        <f>AVERAGEIFS('JN - M'!D:D,'JN - M'!$B:$B,"&gt;="&amp;EDATE('JN - Q'!$B94,-2),'JN - M'!$B:$B,"&lt;="&amp;EOMONTH('JN - Q'!$B94,0))</f>
        <v>100.24326156600434</v>
      </c>
      <c r="H94" s="21">
        <f>AVERAGEIFS('JN - M'!E:E,'JN - M'!$B:$B,"&gt;="&amp;EDATE('JN - Q'!$B94,-2),'JN - M'!$B:$B,"&lt;="&amp;EOMONTH('JN - Q'!$B94,0))</f>
        <v>103.75702012943458</v>
      </c>
      <c r="I94" s="21">
        <f>AVERAGEIFS('JN - M'!F:F,'JN - M'!$B:$B,"&gt;="&amp;EDATE('JN - Q'!$B94,-2),'JN - M'!$B:$B,"&lt;="&amp;EOMONTH('JN - Q'!$B94,0))</f>
        <v>103.75702012943458</v>
      </c>
      <c r="J94" s="20">
        <f>AVERAGEIFS('JN - M'!K:K,'JN - M'!$B:$B,"&gt;="&amp;EDATE('JN - Q'!$B94,-2),'JN - M'!$B:$B,"&lt;="&amp;EOMONTH('JN - Q'!$B94,0))</f>
        <v>5.3380461802358949</v>
      </c>
      <c r="K94" s="46">
        <f t="shared" si="2"/>
        <v>0.6760370874793451</v>
      </c>
      <c r="L94">
        <v>0</v>
      </c>
      <c r="M94" s="21">
        <f>'CDM - Q'!P223/'CDM - Q'!O223*100</f>
        <v>89.416769683277195</v>
      </c>
      <c r="N94" s="20">
        <f>AVERAGEIFS('JN - M'!I:I,'JN - M'!B:B,"&gt;="&amp;EDATE('JN - Q'!B94,-2),'JN - M'!B:B,"&lt;="&amp;EOMONTH('JN - Q'!B94,0))</f>
        <v>0</v>
      </c>
      <c r="O94" s="20">
        <f>AVERAGEIFS('JN - M'!J:J,'JN - M'!$B:$B,"&gt;="&amp;EDATE('JN - Q'!$B94,-2),'JN - M'!$B:$B,"&lt;="&amp;EOMONTH('JN - Q'!$B94,0))</f>
        <v>-1.8814632859639342</v>
      </c>
      <c r="S94" s="20">
        <f t="shared" si="3"/>
        <v>1.2829204693611578</v>
      </c>
    </row>
    <row r="95" spans="1:19" x14ac:dyDescent="0.25">
      <c r="A95">
        <v>2003</v>
      </c>
      <c r="B95" s="1">
        <v>37681</v>
      </c>
      <c r="C95" s="21">
        <f>'CDM - Q'!M224</f>
        <v>504307.3</v>
      </c>
      <c r="D95" s="21">
        <v>526783.80000000005</v>
      </c>
      <c r="E95" s="21">
        <f>AVERAGEIFS('JN - M'!G:G,'JN - M'!$B:$B,"&gt;="&amp;EDATE('JN - Q'!$B95,-2),'JN - M'!$B:$B,"&lt;="&amp;EOMONTH('JN - Q'!$B95,0))</f>
        <v>99.866666666666674</v>
      </c>
      <c r="F95" s="21">
        <f>AVERAGEIFS('JN - M'!H:H,'JN - M'!$B:$B,"&gt;="&amp;EDATE('JN - Q'!$B95,-2),'JN - M'!$B:$B,"&lt;="&amp;EOMONTH('JN - Q'!$B95,0))</f>
        <v>95.547703987410912</v>
      </c>
      <c r="G95" s="21">
        <f>AVERAGEIFS('JN - M'!D:D,'JN - M'!$B:$B,"&gt;="&amp;EDATE('JN - Q'!$B95,-2),'JN - M'!$B:$B,"&lt;="&amp;EOMONTH('JN - Q'!$B95,0))</f>
        <v>100.17687530006658</v>
      </c>
      <c r="H95" s="21">
        <f>AVERAGEIFS('JN - M'!E:E,'JN - M'!$B:$B,"&gt;="&amp;EDATE('JN - Q'!$B95,-2),'JN - M'!$B:$B,"&lt;="&amp;EOMONTH('JN - Q'!$B95,0))</f>
        <v>103.65483002425128</v>
      </c>
      <c r="I95" s="21">
        <f>AVERAGEIFS('JN - M'!F:F,'JN - M'!$B:$B,"&gt;="&amp;EDATE('JN - Q'!$B95,-2),'JN - M'!$B:$B,"&lt;="&amp;EOMONTH('JN - Q'!$B95,0))</f>
        <v>103.65483002425128</v>
      </c>
      <c r="J95" s="20">
        <f>AVERAGEIFS('JN - M'!K:K,'JN - M'!$B:$B,"&gt;="&amp;EDATE('JN - Q'!$B95,-2),'JN - M'!$B:$B,"&lt;="&amp;EOMONTH('JN - Q'!$B95,0))</f>
        <v>5.3721736809557656</v>
      </c>
      <c r="K95" s="46">
        <f t="shared" si="2"/>
        <v>0.69274195113902992</v>
      </c>
      <c r="L95">
        <v>0</v>
      </c>
      <c r="M95" s="21">
        <f>'CDM - Q'!P224/'CDM - Q'!O224*100</f>
        <v>89.560513081964046</v>
      </c>
      <c r="N95" s="20">
        <f>AVERAGEIFS('JN - M'!I:I,'JN - M'!B:B,"&gt;="&amp;EDATE('JN - Q'!B95,-2),'JN - M'!B:B,"&lt;="&amp;EOMONTH('JN - Q'!B95,0))</f>
        <v>0</v>
      </c>
      <c r="O95" s="20">
        <f>AVERAGEIFS('JN - M'!J:J,'JN - M'!$B:$B,"&gt;="&amp;EDATE('JN - Q'!$B95,-2),'JN - M'!$B:$B,"&lt;="&amp;EOMONTH('JN - Q'!$B95,0))</f>
        <v>-1.5775863624764199</v>
      </c>
      <c r="S95" s="20">
        <f t="shared" si="3"/>
        <v>1.3146214099216884</v>
      </c>
    </row>
    <row r="96" spans="1:19" x14ac:dyDescent="0.25">
      <c r="B96" s="1">
        <v>37773</v>
      </c>
      <c r="C96" s="21">
        <f>'CDM - Q'!M225</f>
        <v>508468.4</v>
      </c>
      <c r="D96" s="21">
        <v>531416.1</v>
      </c>
      <c r="E96" s="21">
        <f>AVERAGEIFS('JN - M'!G:G,'JN - M'!$B:$B,"&gt;="&amp;EDATE('JN - Q'!$B96,-2),'JN - M'!$B:$B,"&lt;="&amp;EOMONTH('JN - Q'!$B96,0))</f>
        <v>93.166666666666671</v>
      </c>
      <c r="F96" s="21">
        <f>AVERAGEIFS('JN - M'!H:H,'JN - M'!$B:$B,"&gt;="&amp;EDATE('JN - Q'!$B96,-2),'JN - M'!$B:$B,"&lt;="&amp;EOMONTH('JN - Q'!$B96,0))</f>
        <v>95.985215262043553</v>
      </c>
      <c r="G96" s="21">
        <f>AVERAGEIFS('JN - M'!D:D,'JN - M'!$B:$B,"&gt;="&amp;EDATE('JN - Q'!$B96,-2),'JN - M'!$B:$B,"&lt;="&amp;EOMONTH('JN - Q'!$B96,0))</f>
        <v>100.24326156600434</v>
      </c>
      <c r="H96" s="21">
        <f>AVERAGEIFS('JN - M'!E:E,'JN - M'!$B:$B,"&gt;="&amp;EDATE('JN - Q'!$B96,-2),'JN - M'!$B:$B,"&lt;="&amp;EOMONTH('JN - Q'!$B96,0))</f>
        <v>103.79108349782901</v>
      </c>
      <c r="I96" s="21">
        <f>AVERAGEIFS('JN - M'!F:F,'JN - M'!$B:$B,"&gt;="&amp;EDATE('JN - Q'!$B96,-2),'JN - M'!$B:$B,"&lt;="&amp;EOMONTH('JN - Q'!$B96,0))</f>
        <v>103.79108349782901</v>
      </c>
      <c r="J96" s="20">
        <f>AVERAGEIFS('JN - M'!K:K,'JN - M'!$B:$B,"&gt;="&amp;EDATE('JN - Q'!$B96,-2),'JN - M'!$B:$B,"&lt;="&amp;EOMONTH('JN - Q'!$B96,0))</f>
        <v>5.4304335964909143</v>
      </c>
      <c r="K96" s="46">
        <f t="shared" si="2"/>
        <v>0.89871469861229347</v>
      </c>
      <c r="L96">
        <v>0</v>
      </c>
      <c r="M96" s="21">
        <f>'CDM - Q'!P225/'CDM - Q'!O225*100</f>
        <v>88.281088649689337</v>
      </c>
      <c r="N96" s="20">
        <f>AVERAGEIFS('JN - M'!I:I,'JN - M'!B:B,"&gt;="&amp;EDATE('JN - Q'!B96,-2),'JN - M'!B:B,"&lt;="&amp;EOMONTH('JN - Q'!B96,0))</f>
        <v>0</v>
      </c>
      <c r="O96" s="20">
        <f>AVERAGEIFS('JN - M'!J:J,'JN - M'!$B:$B,"&gt;="&amp;EDATE('JN - Q'!$B96,-2),'JN - M'!$B:$B,"&lt;="&amp;EOMONTH('JN - Q'!$B96,0))</f>
        <v>-1.2558500490250397</v>
      </c>
      <c r="S96" s="20">
        <f t="shared" si="3"/>
        <v>1.7054973821989932</v>
      </c>
    </row>
    <row r="97" spans="1:19" x14ac:dyDescent="0.25">
      <c r="B97" s="1">
        <v>37865</v>
      </c>
      <c r="C97" s="21">
        <f>'CDM - Q'!M226</f>
        <v>509943.7</v>
      </c>
      <c r="D97" s="21">
        <v>530993.9</v>
      </c>
      <c r="E97" s="21">
        <f>AVERAGEIFS('JN - M'!G:G,'JN - M'!$B:$B,"&gt;="&amp;EDATE('JN - Q'!$B97,-2),'JN - M'!$B:$B,"&lt;="&amp;EOMONTH('JN - Q'!$B97,0))</f>
        <v>96.5</v>
      </c>
      <c r="F97" s="21">
        <f>AVERAGEIFS('JN - M'!H:H,'JN - M'!$B:$B,"&gt;="&amp;EDATE('JN - Q'!$B97,-2),'JN - M'!$B:$B,"&lt;="&amp;EOMONTH('JN - Q'!$B97,0))</f>
        <v>97.06758932135692</v>
      </c>
      <c r="G97" s="21">
        <f>AVERAGEIFS('JN - M'!D:D,'JN - M'!$B:$B,"&gt;="&amp;EDATE('JN - Q'!$B97,-2),'JN - M'!$B:$B,"&lt;="&amp;EOMONTH('JN - Q'!$B97,0))</f>
        <v>100.24326156600434</v>
      </c>
      <c r="H97" s="21">
        <f>AVERAGEIFS('JN - M'!E:E,'JN - M'!$B:$B,"&gt;="&amp;EDATE('JN - Q'!$B97,-2),'JN - M'!$B:$B,"&lt;="&amp;EOMONTH('JN - Q'!$B97,0))</f>
        <v>103.82514686622346</v>
      </c>
      <c r="I97" s="21">
        <f>AVERAGEIFS('JN - M'!F:F,'JN - M'!$B:$B,"&gt;="&amp;EDATE('JN - Q'!$B97,-2),'JN - M'!$B:$B,"&lt;="&amp;EOMONTH('JN - Q'!$B97,0))</f>
        <v>103.82514686622346</v>
      </c>
      <c r="J97" s="20">
        <f>AVERAGEIFS('JN - M'!K:K,'JN - M'!$B:$B,"&gt;="&amp;EDATE('JN - Q'!$B97,-2),'JN - M'!$B:$B,"&lt;="&amp;EOMONTH('JN - Q'!$B97,0))</f>
        <v>5.1598249258504518</v>
      </c>
      <c r="K97" s="46">
        <f t="shared" si="2"/>
        <v>1.0366205752145217</v>
      </c>
      <c r="L97">
        <v>0</v>
      </c>
      <c r="M97" s="21">
        <f>'CDM - Q'!P226/'CDM - Q'!O226*100</f>
        <v>88.213368334162197</v>
      </c>
      <c r="N97" s="20">
        <f>AVERAGEIFS('JN - M'!I:I,'JN - M'!B:B,"&gt;="&amp;EDATE('JN - Q'!B97,-2),'JN - M'!B:B,"&lt;="&amp;EOMONTH('JN - Q'!B97,0))</f>
        <v>0</v>
      </c>
      <c r="O97" s="20">
        <f>AVERAGEIFS('JN - M'!J:J,'JN - M'!$B:$B,"&gt;="&amp;EDATE('JN - Q'!$B97,-2),'JN - M'!$B:$B,"&lt;="&amp;EOMONTH('JN - Q'!$B97,0))</f>
        <v>-0.74936226674446027</v>
      </c>
      <c r="S97" s="20">
        <f t="shared" si="3"/>
        <v>1.9672023614300298</v>
      </c>
    </row>
    <row r="98" spans="1:19" x14ac:dyDescent="0.25">
      <c r="B98" s="1">
        <v>37956</v>
      </c>
      <c r="C98" s="21">
        <f>'CDM - Q'!M227</f>
        <v>515100.9</v>
      </c>
      <c r="D98" s="21">
        <v>532355.6</v>
      </c>
      <c r="E98" s="21">
        <f>AVERAGEIFS('JN - M'!G:G,'JN - M'!$B:$B,"&gt;="&amp;EDATE('JN - Q'!$B98,-2),'JN - M'!$B:$B,"&lt;="&amp;EOMONTH('JN - Q'!$B98,0))</f>
        <v>98.333333333333329</v>
      </c>
      <c r="F98" s="21">
        <f>AVERAGEIFS('JN - M'!H:H,'JN - M'!$B:$B,"&gt;="&amp;EDATE('JN - Q'!$B98,-2),'JN - M'!$B:$B,"&lt;="&amp;EOMONTH('JN - Q'!$B98,0))</f>
        <v>99.182644112471962</v>
      </c>
      <c r="G98" s="21">
        <f>AVERAGEIFS('JN - M'!D:D,'JN - M'!$B:$B,"&gt;="&amp;EDATE('JN - Q'!$B98,-2),'JN - M'!$B:$B,"&lt;="&amp;EOMONTH('JN - Q'!$B98,0))</f>
        <v>100.21006843303546</v>
      </c>
      <c r="H98" s="21">
        <f>AVERAGEIFS('JN - M'!E:E,'JN - M'!$B:$B,"&gt;="&amp;EDATE('JN - Q'!$B98,-2),'JN - M'!$B:$B,"&lt;="&amp;EOMONTH('JN - Q'!$B98,0))</f>
        <v>103.58670328746247</v>
      </c>
      <c r="I98" s="21">
        <f>AVERAGEIFS('JN - M'!F:F,'JN - M'!$B:$B,"&gt;="&amp;EDATE('JN - Q'!$B98,-2),'JN - M'!$B:$B,"&lt;="&amp;EOMONTH('JN - Q'!$B98,0))</f>
        <v>103.58670328746247</v>
      </c>
      <c r="J98" s="20">
        <f>AVERAGEIFS('JN - M'!K:K,'JN - M'!$B:$B,"&gt;="&amp;EDATE('JN - Q'!$B98,-2),'JN - M'!$B:$B,"&lt;="&amp;EOMONTH('JN - Q'!$B98,0))</f>
        <v>5.0363972339700434</v>
      </c>
      <c r="K98" s="46">
        <f t="shared" si="2"/>
        <v>0.9674043843226855</v>
      </c>
      <c r="L98">
        <v>0</v>
      </c>
      <c r="M98" s="21">
        <f>'CDM - Q'!P227/'CDM - Q'!O227*100</f>
        <v>86.208146096029154</v>
      </c>
      <c r="N98" s="20">
        <f>AVERAGEIFS('JN - M'!I:I,'JN - M'!B:B,"&gt;="&amp;EDATE('JN - Q'!B98,-2),'JN - M'!B:B,"&lt;="&amp;EOMONTH('JN - Q'!B98,0))</f>
        <v>0</v>
      </c>
      <c r="O98" s="20">
        <f>AVERAGEIFS('JN - M'!J:J,'JN - M'!$B:$B,"&gt;="&amp;EDATE('JN - Q'!$B98,-2),'JN - M'!$B:$B,"&lt;="&amp;EOMONTH('JN - Q'!$B98,0))</f>
        <v>-0.88594258570446816</v>
      </c>
      <c r="S98" s="20">
        <f t="shared" si="3"/>
        <v>1.8358502954695082</v>
      </c>
    </row>
    <row r="99" spans="1:19" x14ac:dyDescent="0.25">
      <c r="A99">
        <v>2004</v>
      </c>
      <c r="B99" s="1">
        <v>38047</v>
      </c>
      <c r="C99" s="21">
        <f>'CDM - Q'!M228</f>
        <v>519507.8</v>
      </c>
      <c r="D99" s="21">
        <v>534931.80000000005</v>
      </c>
      <c r="E99" s="21">
        <f>AVERAGEIFS('JN - M'!G:G,'JN - M'!$B:$B,"&gt;="&amp;EDATE('JN - Q'!$B99,-2),'JN - M'!$B:$B,"&lt;="&amp;EOMONTH('JN - Q'!$B99,0))</f>
        <v>104.76666666666665</v>
      </c>
      <c r="F99" s="21">
        <f>AVERAGEIFS('JN - M'!H:H,'JN - M'!$B:$B,"&gt;="&amp;EDATE('JN - Q'!$B99,-2),'JN - M'!$B:$B,"&lt;="&amp;EOMONTH('JN - Q'!$B99,0))</f>
        <v>100.338338623978</v>
      </c>
      <c r="G99" s="21">
        <f>AVERAGEIFS('JN - M'!D:D,'JN - M'!$B:$B,"&gt;="&amp;EDATE('JN - Q'!$B99,-2),'JN - M'!$B:$B,"&lt;="&amp;EOMONTH('JN - Q'!$B99,0))</f>
        <v>100.11048903412883</v>
      </c>
      <c r="H99" s="21">
        <f>AVERAGEIFS('JN - M'!E:E,'JN - M'!$B:$B,"&gt;="&amp;EDATE('JN - Q'!$B99,-2),'JN - M'!$B:$B,"&lt;="&amp;EOMONTH('JN - Q'!$B99,0))</f>
        <v>103.24606960351817</v>
      </c>
      <c r="I99" s="21">
        <f>AVERAGEIFS('JN - M'!F:F,'JN - M'!$B:$B,"&gt;="&amp;EDATE('JN - Q'!$B99,-2),'JN - M'!$B:$B,"&lt;="&amp;EOMONTH('JN - Q'!$B99,0))</f>
        <v>103.24606960351817</v>
      </c>
      <c r="J99" s="20">
        <f>AVERAGEIFS('JN - M'!K:K,'JN - M'!$B:$B,"&gt;="&amp;EDATE('JN - Q'!$B99,-2),'JN - M'!$B:$B,"&lt;="&amp;EOMONTH('JN - Q'!$B99,0))</f>
        <v>4.866961367260533</v>
      </c>
      <c r="K99" s="46">
        <f t="shared" si="2"/>
        <v>0.84610117436937626</v>
      </c>
      <c r="L99">
        <v>0</v>
      </c>
      <c r="M99" s="21">
        <f>'CDM - Q'!P228/'CDM - Q'!O228*100</f>
        <v>87.999143664822626</v>
      </c>
      <c r="N99" s="20">
        <f>AVERAGEIFS('JN - M'!I:I,'JN - M'!B:B,"&gt;="&amp;EDATE('JN - Q'!B99,-2),'JN - M'!B:B,"&lt;="&amp;EOMONTH('JN - Q'!B99,0))</f>
        <v>0</v>
      </c>
      <c r="O99" s="20">
        <f>AVERAGEIFS('JN - M'!J:J,'JN - M'!$B:$B,"&gt;="&amp;EDATE('JN - Q'!$B99,-2),'JN - M'!$B:$B,"&lt;="&amp;EOMONTH('JN - Q'!$B99,0))</f>
        <v>-1.130956279547739</v>
      </c>
      <c r="S99" s="20">
        <f t="shared" si="3"/>
        <v>1.6056523167926811</v>
      </c>
    </row>
    <row r="100" spans="1:19" x14ac:dyDescent="0.25">
      <c r="B100" s="1">
        <v>38139</v>
      </c>
      <c r="C100" s="21">
        <f>'CDM - Q'!M229</f>
        <v>519128.9</v>
      </c>
      <c r="D100" s="21">
        <v>533633.30000000005</v>
      </c>
      <c r="E100" s="21">
        <f>AVERAGEIFS('JN - M'!G:G,'JN - M'!$B:$B,"&gt;="&amp;EDATE('JN - Q'!$B100,-2),'JN - M'!$B:$B,"&lt;="&amp;EOMONTH('JN - Q'!$B100,0))</f>
        <v>99</v>
      </c>
      <c r="F100" s="21">
        <f>AVERAGEIFS('JN - M'!H:H,'JN - M'!$B:$B,"&gt;="&amp;EDATE('JN - Q'!$B100,-2),'JN - M'!$B:$B,"&lt;="&amp;EOMONTH('JN - Q'!$B100,0))</f>
        <v>102.07806183177566</v>
      </c>
      <c r="G100" s="21">
        <f>AVERAGEIFS('JN - M'!D:D,'JN - M'!$B:$B,"&gt;="&amp;EDATE('JN - Q'!$B100,-2),'JN - M'!$B:$B,"&lt;="&amp;EOMONTH('JN - Q'!$B100,0))</f>
        <v>100.04410276819108</v>
      </c>
      <c r="H100" s="21">
        <f>AVERAGEIFS('JN - M'!E:E,'JN - M'!$B:$B,"&gt;="&amp;EDATE('JN - Q'!$B100,-2),'JN - M'!$B:$B,"&lt;="&amp;EOMONTH('JN - Q'!$B100,0))</f>
        <v>103.0416893931516</v>
      </c>
      <c r="I100" s="21">
        <f>AVERAGEIFS('JN - M'!F:F,'JN - M'!$B:$B,"&gt;="&amp;EDATE('JN - Q'!$B100,-2),'JN - M'!$B:$B,"&lt;="&amp;EOMONTH('JN - Q'!$B100,0))</f>
        <v>103.0416893931516</v>
      </c>
      <c r="J100" s="20">
        <f>AVERAGEIFS('JN - M'!K:K,'JN - M'!$B:$B,"&gt;="&amp;EDATE('JN - Q'!$B100,-2),'JN - M'!$B:$B,"&lt;="&amp;EOMONTH('JN - Q'!$B100,0))</f>
        <v>4.7211913325536869</v>
      </c>
      <c r="K100" s="46">
        <f t="shared" si="2"/>
        <v>0.67343282380258662</v>
      </c>
      <c r="L100">
        <v>0</v>
      </c>
      <c r="M100" s="21">
        <f>'CDM - Q'!P229/'CDM - Q'!O229*100</f>
        <v>90.368347857151974</v>
      </c>
      <c r="N100" s="20">
        <f>AVERAGEIFS('JN - M'!I:I,'JN - M'!B:B,"&gt;="&amp;EDATE('JN - Q'!B100,-2),'JN - M'!B:B,"&lt;="&amp;EOMONTH('JN - Q'!B100,0))</f>
        <v>0</v>
      </c>
      <c r="O100" s="20">
        <f>AVERAGEIFS('JN - M'!J:J,'JN - M'!$B:$B,"&gt;="&amp;EDATE('JN - Q'!$B100,-2),'JN - M'!$B:$B,"&lt;="&amp;EOMONTH('JN - Q'!$B100,0))</f>
        <v>-0.98923431354984037</v>
      </c>
      <c r="S100" s="20">
        <f t="shared" si="3"/>
        <v>1.2779783393502369</v>
      </c>
    </row>
    <row r="101" spans="1:19" x14ac:dyDescent="0.25">
      <c r="B101" s="1">
        <v>38231</v>
      </c>
      <c r="C101" s="21">
        <f>'CDM - Q'!M230</f>
        <v>522005.8</v>
      </c>
      <c r="D101" s="21">
        <v>535945.5</v>
      </c>
      <c r="E101" s="21">
        <f>AVERAGEIFS('JN - M'!G:G,'JN - M'!$B:$B,"&gt;="&amp;EDATE('JN - Q'!$B101,-2),'JN - M'!$B:$B,"&lt;="&amp;EOMONTH('JN - Q'!$B101,0))</f>
        <v>102.23333333333335</v>
      </c>
      <c r="F101" s="21">
        <f>AVERAGEIFS('JN - M'!H:H,'JN - M'!$B:$B,"&gt;="&amp;EDATE('JN - Q'!$B101,-2),'JN - M'!$B:$B,"&lt;="&amp;EOMONTH('JN - Q'!$B101,0))</f>
        <v>102.94531730344301</v>
      </c>
      <c r="G101" s="21">
        <f>AVERAGEIFS('JN - M'!D:D,'JN - M'!$B:$B,"&gt;="&amp;EDATE('JN - Q'!$B101,-2),'JN - M'!$B:$B,"&lt;="&amp;EOMONTH('JN - Q'!$B101,0))</f>
        <v>100.07729590115996</v>
      </c>
      <c r="H101" s="21">
        <f>AVERAGEIFS('JN - M'!E:E,'JN - M'!$B:$B,"&gt;="&amp;EDATE('JN - Q'!$B101,-2),'JN - M'!$B:$B,"&lt;="&amp;EOMONTH('JN - Q'!$B101,0))</f>
        <v>102.97356265636273</v>
      </c>
      <c r="I101" s="21">
        <f>AVERAGEIFS('JN - M'!F:F,'JN - M'!$B:$B,"&gt;="&amp;EDATE('JN - Q'!$B101,-2),'JN - M'!$B:$B,"&lt;="&amp;EOMONTH('JN - Q'!$B101,0))</f>
        <v>102.97356265636273</v>
      </c>
      <c r="J101" s="20">
        <f>AVERAGEIFS('JN - M'!K:K,'JN - M'!$B:$B,"&gt;="&amp;EDATE('JN - Q'!$B101,-2),'JN - M'!$B:$B,"&lt;="&amp;EOMONTH('JN - Q'!$B101,0))</f>
        <v>4.7558372121203822</v>
      </c>
      <c r="K101" s="46">
        <f t="shared" si="2"/>
        <v>0.62169232795715623</v>
      </c>
      <c r="L101">
        <v>0</v>
      </c>
      <c r="M101" s="21">
        <f>'CDM - Q'!P230/'CDM - Q'!O230*100</f>
        <v>91.74787486374332</v>
      </c>
      <c r="N101" s="20">
        <f>AVERAGEIFS('JN - M'!I:I,'JN - M'!B:B,"&gt;="&amp;EDATE('JN - Q'!B101,-2),'JN - M'!B:B,"&lt;="&amp;EOMONTH('JN - Q'!B101,0))</f>
        <v>0</v>
      </c>
      <c r="O101" s="20">
        <f>AVERAGEIFS('JN - M'!J:J,'JN - M'!$B:$B,"&gt;="&amp;EDATE('JN - Q'!$B101,-2),'JN - M'!$B:$B,"&lt;="&amp;EOMONTH('JN - Q'!$B101,0))</f>
        <v>-1.0876098292910645</v>
      </c>
      <c r="S101" s="20">
        <f t="shared" si="3"/>
        <v>1.1797900262467391</v>
      </c>
    </row>
    <row r="102" spans="1:19" x14ac:dyDescent="0.25">
      <c r="B102" s="1">
        <v>38322</v>
      </c>
      <c r="C102" s="21">
        <f>'CDM - Q'!M231</f>
        <v>520016.1</v>
      </c>
      <c r="D102" s="21">
        <v>533904.30000000005</v>
      </c>
      <c r="E102" s="21">
        <f>AVERAGEIFS('JN - M'!G:G,'JN - M'!$B:$B,"&gt;="&amp;EDATE('JN - Q'!$B102,-2),'JN - M'!$B:$B,"&lt;="&amp;EOMONTH('JN - Q'!$B102,0))</f>
        <v>101.39999999999999</v>
      </c>
      <c r="F102" s="21">
        <f>AVERAGEIFS('JN - M'!H:H,'JN - M'!$B:$B,"&gt;="&amp;EDATE('JN - Q'!$B102,-2),'JN - M'!$B:$B,"&lt;="&amp;EOMONTH('JN - Q'!$B102,0))</f>
        <v>101.90395726002741</v>
      </c>
      <c r="G102" s="21">
        <f>AVERAGEIFS('JN - M'!D:D,'JN - M'!$B:$B,"&gt;="&amp;EDATE('JN - Q'!$B102,-2),'JN - M'!$B:$B,"&lt;="&amp;EOMONTH('JN - Q'!$B102,0))</f>
        <v>100.04410276819107</v>
      </c>
      <c r="H102" s="21">
        <f>AVERAGEIFS('JN - M'!E:E,'JN - M'!$B:$B,"&gt;="&amp;EDATE('JN - Q'!$B102,-2),'JN - M'!$B:$B,"&lt;="&amp;EOMONTH('JN - Q'!$B102,0))</f>
        <v>102.83730918278498</v>
      </c>
      <c r="I102" s="21">
        <f>AVERAGEIFS('JN - M'!F:F,'JN - M'!$B:$B,"&gt;="&amp;EDATE('JN - Q'!$B102,-2),'JN - M'!$B:$B,"&lt;="&amp;EOMONTH('JN - Q'!$B102,0))</f>
        <v>102.83730918278498</v>
      </c>
      <c r="J102" s="20">
        <f>AVERAGEIFS('JN - M'!K:K,'JN - M'!$B:$B,"&gt;="&amp;EDATE('JN - Q'!$B102,-2),'JN - M'!$B:$B,"&lt;="&amp;EOMONTH('JN - Q'!$B102,0))</f>
        <v>4.5184720543981838</v>
      </c>
      <c r="K102" s="46">
        <f t="shared" si="2"/>
        <v>0.67268214207563248</v>
      </c>
      <c r="L102">
        <v>0</v>
      </c>
      <c r="M102" s="21">
        <f>'CDM - Q'!P231/'CDM - Q'!O231*100</f>
        <v>91.514601580891167</v>
      </c>
      <c r="N102" s="20">
        <f>AVERAGEIFS('JN - M'!I:I,'JN - M'!B:B,"&gt;="&amp;EDATE('JN - Q'!B102,-2),'JN - M'!B:B,"&lt;="&amp;EOMONTH('JN - Q'!B102,0))</f>
        <v>0</v>
      </c>
      <c r="O102" s="20">
        <f>AVERAGEIFS('JN - M'!J:J,'JN - M'!$B:$B,"&gt;="&amp;EDATE('JN - Q'!$B102,-2),'JN - M'!$B:$B,"&lt;="&amp;EOMONTH('JN - Q'!$B102,0))</f>
        <v>-1.3074189671875525</v>
      </c>
      <c r="S102" s="20">
        <f t="shared" si="3"/>
        <v>1.2765537652087859</v>
      </c>
    </row>
    <row r="103" spans="1:19" x14ac:dyDescent="0.25">
      <c r="A103">
        <v>2005</v>
      </c>
      <c r="B103" s="1">
        <v>38412</v>
      </c>
      <c r="C103" s="21">
        <f>'CDM - Q'!M232</f>
        <v>523235.1</v>
      </c>
      <c r="D103" s="21">
        <v>534433.9</v>
      </c>
      <c r="E103" s="21">
        <f>AVERAGEIFS('JN - M'!G:G,'JN - M'!$B:$B,"&gt;="&amp;EDATE('JN - Q'!$B103,-2),'JN - M'!$B:$B,"&lt;="&amp;EOMONTH('JN - Q'!$B103,0))</f>
        <v>108.36666666666667</v>
      </c>
      <c r="F103" s="21">
        <f>AVERAGEIFS('JN - M'!H:H,'JN - M'!$B:$B,"&gt;="&amp;EDATE('JN - Q'!$B103,-2),'JN - M'!$B:$B,"&lt;="&amp;EOMONTH('JN - Q'!$B103,0))</f>
        <v>104.00455566713934</v>
      </c>
      <c r="G103" s="21">
        <f>AVERAGEIFS('JN - M'!D:D,'JN - M'!$B:$B,"&gt;="&amp;EDATE('JN - Q'!$B103,-2),'JN - M'!$B:$B,"&lt;="&amp;EOMONTH('JN - Q'!$B103,0))</f>
        <v>99.778557704440047</v>
      </c>
      <c r="H103" s="21">
        <f>AVERAGEIFS('JN - M'!E:E,'JN - M'!$B:$B,"&gt;="&amp;EDATE('JN - Q'!$B103,-2),'JN - M'!$B:$B,"&lt;="&amp;EOMONTH('JN - Q'!$B103,0))</f>
        <v>102.43300904792306</v>
      </c>
      <c r="I103" s="21">
        <f>AVERAGEIFS('JN - M'!F:F,'JN - M'!$B:$B,"&gt;="&amp;EDATE('JN - Q'!$B103,-2),'JN - M'!$B:$B,"&lt;="&amp;EOMONTH('JN - Q'!$B103,0))</f>
        <v>102.43300904792306</v>
      </c>
      <c r="J103" s="20">
        <f>AVERAGEIFS('JN - M'!K:K,'JN - M'!$B:$B,"&gt;="&amp;EDATE('JN - Q'!$B103,-2),'JN - M'!$B:$B,"&lt;="&amp;EOMONTH('JN - Q'!$B103,0))</f>
        <v>4.5242579410573187</v>
      </c>
      <c r="K103" s="46">
        <f t="shared" si="2"/>
        <v>0.63893004789903518</v>
      </c>
      <c r="L103">
        <v>0</v>
      </c>
      <c r="M103" s="21">
        <f>'CDM - Q'!P232/'CDM - Q'!O232*100</f>
        <v>92.088375084981905</v>
      </c>
      <c r="N103" s="20">
        <f>AVERAGEIFS('JN - M'!I:I,'JN - M'!B:B,"&gt;="&amp;EDATE('JN - Q'!B103,-2),'JN - M'!B:B,"&lt;="&amp;EOMONTH('JN - Q'!B103,0))</f>
        <v>0</v>
      </c>
      <c r="O103" s="20">
        <f>AVERAGEIFS('JN - M'!J:J,'JN - M'!$B:$B,"&gt;="&amp;EDATE('JN - Q'!$B103,-2),'JN - M'!$B:$B,"&lt;="&amp;EOMONTH('JN - Q'!$B103,0))</f>
        <v>-1.3239537798148169</v>
      </c>
      <c r="S103" s="20">
        <f t="shared" si="3"/>
        <v>1.212502172027095</v>
      </c>
    </row>
    <row r="104" spans="1:19" x14ac:dyDescent="0.25">
      <c r="B104" s="1">
        <v>38504</v>
      </c>
      <c r="C104" s="21">
        <f>'CDM - Q'!M233</f>
        <v>528264.19999999995</v>
      </c>
      <c r="D104" s="21">
        <v>536918.69999999995</v>
      </c>
      <c r="E104" s="21">
        <f>AVERAGEIFS('JN - M'!G:G,'JN - M'!$B:$B,"&gt;="&amp;EDATE('JN - Q'!$B104,-2),'JN - M'!$B:$B,"&lt;="&amp;EOMONTH('JN - Q'!$B104,0))</f>
        <v>100.86666666666667</v>
      </c>
      <c r="F104" s="21">
        <f>AVERAGEIFS('JN - M'!H:H,'JN - M'!$B:$B,"&gt;="&amp;EDATE('JN - Q'!$B104,-2),'JN - M'!$B:$B,"&lt;="&amp;EOMONTH('JN - Q'!$B104,0))</f>
        <v>104.157492862239</v>
      </c>
      <c r="G104" s="21">
        <f>AVERAGEIFS('JN - M'!D:D,'JN - M'!$B:$B,"&gt;="&amp;EDATE('JN - Q'!$B104,-2),'JN - M'!$B:$B,"&lt;="&amp;EOMONTH('JN - Q'!$B104,0))</f>
        <v>99.745562149643618</v>
      </c>
      <c r="H104" s="21">
        <f>AVERAGEIFS('JN - M'!E:E,'JN - M'!$B:$B,"&gt;="&amp;EDATE('JN - Q'!$B104,-2),'JN - M'!$B:$B,"&lt;="&amp;EOMONTH('JN - Q'!$B104,0))</f>
        <v>102.26715249182216</v>
      </c>
      <c r="I104" s="21">
        <f>AVERAGEIFS('JN - M'!F:F,'JN - M'!$B:$B,"&gt;="&amp;EDATE('JN - Q'!$B104,-2),'JN - M'!$B:$B,"&lt;="&amp;EOMONTH('JN - Q'!$B104,0))</f>
        <v>102.26715249182216</v>
      </c>
      <c r="J104" s="20">
        <f>AVERAGEIFS('JN - M'!K:K,'JN - M'!$B:$B,"&gt;="&amp;EDATE('JN - Q'!$B104,-2),'JN - M'!$B:$B,"&lt;="&amp;EOMONTH('JN - Q'!$B104,0))</f>
        <v>4.4170309936077228</v>
      </c>
      <c r="K104" s="46">
        <f t="shared" si="2"/>
        <v>0.65780782530695991</v>
      </c>
      <c r="L104">
        <v>0</v>
      </c>
      <c r="M104" s="21">
        <f>'CDM - Q'!P233/'CDM - Q'!O233*100</f>
        <v>95.773222575347717</v>
      </c>
      <c r="N104" s="20">
        <f>AVERAGEIFS('JN - M'!I:I,'JN - M'!B:B,"&gt;="&amp;EDATE('JN - Q'!B104,-2),'JN - M'!B:B,"&lt;="&amp;EOMONTH('JN - Q'!B104,0))</f>
        <v>0</v>
      </c>
      <c r="O104" s="20">
        <f>AVERAGEIFS('JN - M'!J:J,'JN - M'!$B:$B,"&gt;="&amp;EDATE('JN - Q'!$B104,-2),'JN - M'!$B:$B,"&lt;="&amp;EOMONTH('JN - Q'!$B104,0))</f>
        <v>-1.6029614375166308</v>
      </c>
      <c r="S104" s="20">
        <f t="shared" si="3"/>
        <v>1.2483266667200881</v>
      </c>
    </row>
    <row r="105" spans="1:19" x14ac:dyDescent="0.25">
      <c r="B105" s="1">
        <v>38596</v>
      </c>
      <c r="C105" s="21">
        <f>'CDM - Q'!M234</f>
        <v>533024.69999999995</v>
      </c>
      <c r="D105" s="21">
        <v>539038.19999999995</v>
      </c>
      <c r="E105" s="21">
        <f>AVERAGEIFS('JN - M'!G:G,'JN - M'!$B:$B,"&gt;="&amp;EDATE('JN - Q'!$B105,-2),'JN - M'!$B:$B,"&lt;="&amp;EOMONTH('JN - Q'!$B105,0))</f>
        <v>102.93333333333334</v>
      </c>
      <c r="F105" s="21">
        <f>AVERAGEIFS('JN - M'!H:H,'JN - M'!$B:$B,"&gt;="&amp;EDATE('JN - Q'!$B105,-2),'JN - M'!$B:$B,"&lt;="&amp;EOMONTH('JN - Q'!$B105,0))</f>
        <v>103.57664741017101</v>
      </c>
      <c r="G105" s="21">
        <f>AVERAGEIFS('JN - M'!D:D,'JN - M'!$B:$B,"&gt;="&amp;EDATE('JN - Q'!$B105,-2),'JN - M'!$B:$B,"&lt;="&amp;EOMONTH('JN - Q'!$B105,0))</f>
        <v>99.51459326606853</v>
      </c>
      <c r="H105" s="21">
        <f>AVERAGEIFS('JN - M'!E:E,'JN - M'!$B:$B,"&gt;="&amp;EDATE('JN - Q'!$B105,-2),'JN - M'!$B:$B,"&lt;="&amp;EOMONTH('JN - Q'!$B105,0))</f>
        <v>102.16763855816161</v>
      </c>
      <c r="I105" s="21">
        <f>AVERAGEIFS('JN - M'!F:F,'JN - M'!$B:$B,"&gt;="&amp;EDATE('JN - Q'!$B105,-2),'JN - M'!$B:$B,"&lt;="&amp;EOMONTH('JN - Q'!$B105,0))</f>
        <v>102.16763855816161</v>
      </c>
      <c r="J105" s="20">
        <f>AVERAGEIFS('JN - M'!K:K,'JN - M'!$B:$B,"&gt;="&amp;EDATE('JN - Q'!$B105,-2),'JN - M'!$B:$B,"&lt;="&amp;EOMONTH('JN - Q'!$B105,0))</f>
        <v>4.3172698292627159</v>
      </c>
      <c r="K105" s="46">
        <f t="shared" si="2"/>
        <v>0.64148384620300336</v>
      </c>
      <c r="L105">
        <v>0</v>
      </c>
      <c r="M105" s="21">
        <f>'CDM - Q'!P234/'CDM - Q'!O234*100</f>
        <v>99.430694911124505</v>
      </c>
      <c r="N105" s="20">
        <f>AVERAGEIFS('JN - M'!I:I,'JN - M'!B:B,"&gt;="&amp;EDATE('JN - Q'!B105,-2),'JN - M'!B:B,"&lt;="&amp;EOMONTH('JN - Q'!B105,0))</f>
        <v>0</v>
      </c>
      <c r="O105" s="20">
        <f>AVERAGEIFS('JN - M'!J:J,'JN - M'!$B:$B,"&gt;="&amp;EDATE('JN - Q'!$B105,-2),'JN - M'!$B:$B,"&lt;="&amp;EOMONTH('JN - Q'!$B105,0))</f>
        <v>-1.4602234502434579</v>
      </c>
      <c r="S105" s="20">
        <f t="shared" si="3"/>
        <v>1.2173485335351546</v>
      </c>
    </row>
    <row r="106" spans="1:19" x14ac:dyDescent="0.25">
      <c r="B106" s="1">
        <v>38687</v>
      </c>
      <c r="C106" s="21">
        <f>'CDM - Q'!M235</f>
        <v>534524</v>
      </c>
      <c r="D106" s="21">
        <v>539551.30000000005</v>
      </c>
      <c r="E106" s="21">
        <f>AVERAGEIFS('JN - M'!G:G,'JN - M'!$B:$B,"&gt;="&amp;EDATE('JN - Q'!$B106,-2),'JN - M'!$B:$B,"&lt;="&amp;EOMONTH('JN - Q'!$B106,0))</f>
        <v>104.3</v>
      </c>
      <c r="F106" s="21">
        <f>AVERAGEIFS('JN - M'!H:H,'JN - M'!$B:$B,"&gt;="&amp;EDATE('JN - Q'!$B106,-2),'JN - M'!$B:$B,"&lt;="&amp;EOMONTH('JN - Q'!$B106,0))</f>
        <v>104.30357480265167</v>
      </c>
      <c r="G106" s="21">
        <f>AVERAGEIFS('JN - M'!D:D,'JN - M'!$B:$B,"&gt;="&amp;EDATE('JN - Q'!$B106,-2),'JN - M'!$B:$B,"&lt;="&amp;EOMONTH('JN - Q'!$B106,0))</f>
        <v>99.646575485254289</v>
      </c>
      <c r="H106" s="21">
        <f>AVERAGEIFS('JN - M'!E:E,'JN - M'!$B:$B,"&gt;="&amp;EDATE('JN - Q'!$B106,-2),'JN - M'!$B:$B,"&lt;="&amp;EOMONTH('JN - Q'!$B106,0))</f>
        <v>101.93543937962035</v>
      </c>
      <c r="I106" s="21">
        <f>AVERAGEIFS('JN - M'!F:F,'JN - M'!$B:$B,"&gt;="&amp;EDATE('JN - Q'!$B106,-2),'JN - M'!$B:$B,"&lt;="&amp;EOMONTH('JN - Q'!$B106,0))</f>
        <v>101.93543937962035</v>
      </c>
      <c r="J106" s="20">
        <f>AVERAGEIFS('JN - M'!K:K,'JN - M'!$B:$B,"&gt;="&amp;EDATE('JN - Q'!$B106,-2),'JN - M'!$B:$B,"&lt;="&amp;EOMONTH('JN - Q'!$B106,0))</f>
        <v>4.4434745861639238</v>
      </c>
      <c r="K106" s="46">
        <f t="shared" si="2"/>
        <v>0.59177359412179076</v>
      </c>
      <c r="L106">
        <v>0</v>
      </c>
      <c r="M106" s="21">
        <f>'CDM - Q'!P235/'CDM - Q'!O235*100</f>
        <v>104.22876626770541</v>
      </c>
      <c r="N106" s="20">
        <f>AVERAGEIFS('JN - M'!I:I,'JN - M'!B:B,"&gt;="&amp;EDATE('JN - Q'!B106,-2),'JN - M'!B:B,"&lt;="&amp;EOMONTH('JN - Q'!B106,0))</f>
        <v>0</v>
      </c>
      <c r="O106" s="20">
        <f>AVERAGEIFS('JN - M'!J:J,'JN - M'!$B:$B,"&gt;="&amp;EDATE('JN - Q'!$B106,-2),'JN - M'!$B:$B,"&lt;="&amp;EOMONTH('JN - Q'!$B106,0))</f>
        <v>-0.61836885969285216</v>
      </c>
      <c r="S106" s="20">
        <f t="shared" si="3"/>
        <v>1.1230130287037881</v>
      </c>
    </row>
    <row r="107" spans="1:19" x14ac:dyDescent="0.25">
      <c r="A107">
        <v>2006</v>
      </c>
      <c r="B107" s="1">
        <v>38777</v>
      </c>
      <c r="C107" s="21">
        <f>'CDM - Q'!M236</f>
        <v>534939.19999999995</v>
      </c>
      <c r="D107" s="21">
        <v>538782.19999999995</v>
      </c>
      <c r="E107" s="21">
        <f>AVERAGEIFS('JN - M'!G:G,'JN - M'!$B:$B,"&gt;="&amp;EDATE('JN - Q'!$B107,-2),'JN - M'!$B:$B,"&lt;="&amp;EOMONTH('JN - Q'!$B107,0))</f>
        <v>110.13333333333333</v>
      </c>
      <c r="F107" s="21">
        <f>AVERAGEIFS('JN - M'!H:H,'JN - M'!$B:$B,"&gt;="&amp;EDATE('JN - Q'!$B107,-2),'JN - M'!$B:$B,"&lt;="&amp;EOMONTH('JN - Q'!$B107,0))</f>
        <v>106.18545460242801</v>
      </c>
      <c r="G107" s="21">
        <f>AVERAGEIFS('JN - M'!D:D,'JN - M'!$B:$B,"&gt;="&amp;EDATE('JN - Q'!$B107,-2),'JN - M'!$B:$B,"&lt;="&amp;EOMONTH('JN - Q'!$B107,0))</f>
        <v>99.745562149643604</v>
      </c>
      <c r="H107" s="21">
        <f>AVERAGEIFS('JN - M'!E:E,'JN - M'!$B:$B,"&gt;="&amp;EDATE('JN - Q'!$B107,-2),'JN - M'!$B:$B,"&lt;="&amp;EOMONTH('JN - Q'!$B107,0))</f>
        <v>101.80275413473963</v>
      </c>
      <c r="I107" s="21">
        <f>AVERAGEIFS('JN - M'!F:F,'JN - M'!$B:$B,"&gt;="&amp;EDATE('JN - Q'!$B107,-2),'JN - M'!$B:$B,"&lt;="&amp;EOMONTH('JN - Q'!$B107,0))</f>
        <v>101.80275413473963</v>
      </c>
      <c r="J107" s="20">
        <f>AVERAGEIFS('JN - M'!K:K,'JN - M'!$B:$B,"&gt;="&amp;EDATE('JN - Q'!$B107,-2),'JN - M'!$B:$B,"&lt;="&amp;EOMONTH('JN - Q'!$B107,0))</f>
        <v>4.2218921910872647</v>
      </c>
      <c r="K107" s="46">
        <f t="shared" si="2"/>
        <v>0.72967789933934535</v>
      </c>
      <c r="L107">
        <v>0</v>
      </c>
      <c r="M107" s="21">
        <f>'CDM - Q'!P236/'CDM - Q'!O236*100</f>
        <v>107.09195306934602</v>
      </c>
      <c r="N107" s="20">
        <f>AVERAGEIFS('JN - M'!I:I,'JN - M'!B:B,"&gt;="&amp;EDATE('JN - Q'!B107,-2),'JN - M'!B:B,"&lt;="&amp;EOMONTH('JN - Q'!B107,0))</f>
        <v>0</v>
      </c>
      <c r="O107" s="20">
        <f>AVERAGEIFS('JN - M'!J:J,'JN - M'!$B:$B,"&gt;="&amp;EDATE('JN - Q'!$B107,-2),'JN - M'!$B:$B,"&lt;="&amp;EOMONTH('JN - Q'!$B107,0))</f>
        <v>-0.24632115236252014</v>
      </c>
      <c r="S107" s="20">
        <f t="shared" si="3"/>
        <v>1.3847150259067669</v>
      </c>
    </row>
    <row r="108" spans="1:19" x14ac:dyDescent="0.25">
      <c r="B108" s="1">
        <v>38869</v>
      </c>
      <c r="C108" s="21">
        <f>'CDM - Q'!M237</f>
        <v>536420.6</v>
      </c>
      <c r="D108" s="21">
        <v>539154.19999999995</v>
      </c>
      <c r="E108" s="21">
        <f>AVERAGEIFS('JN - M'!G:G,'JN - M'!$B:$B,"&gt;="&amp;EDATE('JN - Q'!$B108,-2),'JN - M'!$B:$B,"&lt;="&amp;EOMONTH('JN - Q'!$B108,0))</f>
        <v>103.86666666666666</v>
      </c>
      <c r="F108" s="21">
        <f>AVERAGEIFS('JN - M'!H:H,'JN - M'!$B:$B,"&gt;="&amp;EDATE('JN - Q'!$B108,-2),'JN - M'!$B:$B,"&lt;="&amp;EOMONTH('JN - Q'!$B108,0))</f>
        <v>107.43711754898733</v>
      </c>
      <c r="G108" s="21">
        <f>AVERAGEIFS('JN - M'!D:D,'JN - M'!$B:$B,"&gt;="&amp;EDATE('JN - Q'!$B108,-2),'JN - M'!$B:$B,"&lt;="&amp;EOMONTH('JN - Q'!$B108,0))</f>
        <v>99.778557704440047</v>
      </c>
      <c r="H108" s="21">
        <f>AVERAGEIFS('JN - M'!E:E,'JN - M'!$B:$B,"&gt;="&amp;EDATE('JN - Q'!$B108,-2),'JN - M'!$B:$B,"&lt;="&amp;EOMONTH('JN - Q'!$B108,0))</f>
        <v>101.76958282351946</v>
      </c>
      <c r="I108" s="21">
        <f>AVERAGEIFS('JN - M'!F:F,'JN - M'!$B:$B,"&gt;="&amp;EDATE('JN - Q'!$B108,-2),'JN - M'!$B:$B,"&lt;="&amp;EOMONTH('JN - Q'!$B108,0))</f>
        <v>101.76958282351946</v>
      </c>
      <c r="J108" s="20">
        <f>AVERAGEIFS('JN - M'!K:K,'JN - M'!$B:$B,"&gt;="&amp;EDATE('JN - Q'!$B108,-2),'JN - M'!$B:$B,"&lt;="&amp;EOMONTH('JN - Q'!$B108,0))</f>
        <v>4.1410609260516251</v>
      </c>
      <c r="K108" s="46">
        <f t="shared" si="2"/>
        <v>0.79752076080968171</v>
      </c>
      <c r="L108">
        <v>0</v>
      </c>
      <c r="M108" s="21">
        <f>'CDM - Q'!P237/'CDM - Q'!O237*100</f>
        <v>107.04050556776834</v>
      </c>
      <c r="N108" s="20">
        <f>AVERAGEIFS('JN - M'!I:I,'JN - M'!B:B,"&gt;="&amp;EDATE('JN - Q'!B108,-2),'JN - M'!B:B,"&lt;="&amp;EOMONTH('JN - Q'!B108,0))</f>
        <v>0</v>
      </c>
      <c r="O108" s="20">
        <f>AVERAGEIFS('JN - M'!J:J,'JN - M'!$B:$B,"&gt;="&amp;EDATE('JN - Q'!$B108,-2),'JN - M'!$B:$B,"&lt;="&amp;EOMONTH('JN - Q'!$B108,0))</f>
        <v>0.20022236205361191</v>
      </c>
      <c r="S108" s="20">
        <f t="shared" si="3"/>
        <v>1.5134609146935079</v>
      </c>
    </row>
    <row r="109" spans="1:19" x14ac:dyDescent="0.25">
      <c r="B109" s="1">
        <v>38961</v>
      </c>
      <c r="C109" s="21">
        <f>'CDM - Q'!M238</f>
        <v>536346.4</v>
      </c>
      <c r="D109" s="21">
        <v>538331</v>
      </c>
      <c r="E109" s="21">
        <f>AVERAGEIFS('JN - M'!G:G,'JN - M'!$B:$B,"&gt;="&amp;EDATE('JN - Q'!$B109,-2),'JN - M'!$B:$B,"&lt;="&amp;EOMONTH('JN - Q'!$B109,0))</f>
        <v>106.83333333333333</v>
      </c>
      <c r="F109" s="21">
        <f>AVERAGEIFS('JN - M'!H:H,'JN - M'!$B:$B,"&gt;="&amp;EDATE('JN - Q'!$B109,-2),'JN - M'!$B:$B,"&lt;="&amp;EOMONTH('JN - Q'!$B109,0))</f>
        <v>107.31802783492999</v>
      </c>
      <c r="G109" s="21">
        <f>AVERAGEIFS('JN - M'!D:D,'JN - M'!$B:$B,"&gt;="&amp;EDATE('JN - Q'!$B109,-2),'JN - M'!$B:$B,"&lt;="&amp;EOMONTH('JN - Q'!$B109,0))</f>
        <v>99.745562149643604</v>
      </c>
      <c r="H109" s="21">
        <f>AVERAGEIFS('JN - M'!E:E,'JN - M'!$B:$B,"&gt;="&amp;EDATE('JN - Q'!$B109,-2),'JN - M'!$B:$B,"&lt;="&amp;EOMONTH('JN - Q'!$B109,0))</f>
        <v>101.76958282351949</v>
      </c>
      <c r="I109" s="21">
        <f>AVERAGEIFS('JN - M'!F:F,'JN - M'!$B:$B,"&gt;="&amp;EDATE('JN - Q'!$B109,-2),'JN - M'!$B:$B,"&lt;="&amp;EOMONTH('JN - Q'!$B109,0))</f>
        <v>101.76958282351949</v>
      </c>
      <c r="J109" s="20">
        <f>AVERAGEIFS('JN - M'!K:K,'JN - M'!$B:$B,"&gt;="&amp;EDATE('JN - Q'!$B109,-2),'JN - M'!$B:$B,"&lt;="&amp;EOMONTH('JN - Q'!$B109,0))</f>
        <v>4.1073399763077276</v>
      </c>
      <c r="K109" s="46">
        <f t="shared" si="2"/>
        <v>0.84859749915515059</v>
      </c>
      <c r="L109">
        <v>0</v>
      </c>
      <c r="M109" s="21">
        <f>'CDM - Q'!P238/'CDM - Q'!O238*100</f>
        <v>110.7562460088272</v>
      </c>
      <c r="N109" s="20">
        <f>AVERAGEIFS('JN - M'!I:I,'JN - M'!B:B,"&gt;="&amp;EDATE('JN - Q'!B109,-2),'JN - M'!B:B,"&lt;="&amp;EOMONTH('JN - Q'!B109,0))</f>
        <v>0.25</v>
      </c>
      <c r="O109" s="20">
        <f>AVERAGEIFS('JN - M'!J:J,'JN - M'!$B:$B,"&gt;="&amp;EDATE('JN - Q'!$B109,-2),'JN - M'!$B:$B,"&lt;="&amp;EOMONTH('JN - Q'!$B109,0))</f>
        <v>0.25193670342985236</v>
      </c>
      <c r="S109" s="20">
        <f t="shared" si="3"/>
        <v>1.6103896103896713</v>
      </c>
    </row>
    <row r="110" spans="1:19" x14ac:dyDescent="0.25">
      <c r="B110" s="1">
        <v>39052</v>
      </c>
      <c r="C110" s="21">
        <f>'CDM - Q'!M239</f>
        <v>543555.69999999995</v>
      </c>
      <c r="D110" s="21">
        <v>546005</v>
      </c>
      <c r="E110" s="21">
        <f>AVERAGEIFS('JN - M'!G:G,'JN - M'!$B:$B,"&gt;="&amp;EDATE('JN - Q'!$B110,-2),'JN - M'!$B:$B,"&lt;="&amp;EOMONTH('JN - Q'!$B110,0))</f>
        <v>109.06666666666666</v>
      </c>
      <c r="F110" s="21">
        <f>AVERAGEIFS('JN - M'!H:H,'JN - M'!$B:$B,"&gt;="&amp;EDATE('JN - Q'!$B110,-2),'JN - M'!$B:$B,"&lt;="&amp;EOMONTH('JN - Q'!$B110,0))</f>
        <v>108.50708370601068</v>
      </c>
      <c r="G110" s="21">
        <f>AVERAGEIFS('JN - M'!D:D,'JN - M'!$B:$B,"&gt;="&amp;EDATE('JN - Q'!$B110,-2),'JN - M'!$B:$B,"&lt;="&amp;EOMONTH('JN - Q'!$B110,0))</f>
        <v>99.778557704440047</v>
      </c>
      <c r="H110" s="21">
        <f>AVERAGEIFS('JN - M'!E:E,'JN - M'!$B:$B,"&gt;="&amp;EDATE('JN - Q'!$B110,-2),'JN - M'!$B:$B,"&lt;="&amp;EOMONTH('JN - Q'!$B110,0))</f>
        <v>101.63689757863875</v>
      </c>
      <c r="I110" s="21">
        <f>AVERAGEIFS('JN - M'!F:F,'JN - M'!$B:$B,"&gt;="&amp;EDATE('JN - Q'!$B110,-2),'JN - M'!$B:$B,"&lt;="&amp;EOMONTH('JN - Q'!$B110,0))</f>
        <v>101.63689757863875</v>
      </c>
      <c r="J110" s="20">
        <f>AVERAGEIFS('JN - M'!K:K,'JN - M'!$B:$B,"&gt;="&amp;EDATE('JN - Q'!$B110,-2),'JN - M'!$B:$B,"&lt;="&amp;EOMONTH('JN - Q'!$B110,0))</f>
        <v>4.0204956225455204</v>
      </c>
      <c r="K110" s="46">
        <f t="shared" si="2"/>
        <v>0.89957321049023542</v>
      </c>
      <c r="L110">
        <v>0</v>
      </c>
      <c r="M110" s="21">
        <f>'CDM - Q'!P239/'CDM - Q'!O239*100</f>
        <v>110.57029419366869</v>
      </c>
      <c r="N110" s="20">
        <f>AVERAGEIFS('JN - M'!I:I,'JN - M'!B:B,"&gt;="&amp;EDATE('JN - Q'!B110,-2),'JN - M'!B:B,"&lt;="&amp;EOMONTH('JN - Q'!B110,0))</f>
        <v>0.25</v>
      </c>
      <c r="O110" s="20">
        <f>AVERAGEIFS('JN - M'!J:J,'JN - M'!$B:$B,"&gt;="&amp;EDATE('JN - Q'!$B110,-2),'JN - M'!$B:$B,"&lt;="&amp;EOMONTH('JN - Q'!$B110,0))</f>
        <v>0.29367735024293568</v>
      </c>
      <c r="S110" s="20">
        <f t="shared" si="3"/>
        <v>1.7071265863976985</v>
      </c>
    </row>
    <row r="111" spans="1:19" x14ac:dyDescent="0.25">
      <c r="A111">
        <v>2007</v>
      </c>
      <c r="B111" s="1">
        <v>39142</v>
      </c>
      <c r="C111" s="21">
        <f>'CDM - Q'!M240</f>
        <v>547462.40000000002</v>
      </c>
      <c r="D111" s="21">
        <v>546778.4</v>
      </c>
      <c r="E111" s="21">
        <f>AVERAGEIFS('JN - M'!G:G,'JN - M'!$B:$B,"&gt;="&amp;EDATE('JN - Q'!$B111,-2),'JN - M'!$B:$B,"&lt;="&amp;EOMONTH('JN - Q'!$B111,0))</f>
        <v>113.83333333333333</v>
      </c>
      <c r="F111" s="21">
        <f>AVERAGEIFS('JN - M'!H:H,'JN - M'!$B:$B,"&gt;="&amp;EDATE('JN - Q'!$B111,-2),'JN - M'!$B:$B,"&lt;="&amp;EOMONTH('JN - Q'!$B111,0))</f>
        <v>110.45238128660499</v>
      </c>
      <c r="G111" s="21">
        <f>AVERAGEIFS('JN - M'!D:D,'JN - M'!$B:$B,"&gt;="&amp;EDATE('JN - Q'!$B111,-2),'JN - M'!$B:$B,"&lt;="&amp;EOMONTH('JN - Q'!$B111,0))</f>
        <v>99.646575485254274</v>
      </c>
      <c r="H111" s="21">
        <f>AVERAGEIFS('JN - M'!E:E,'JN - M'!$B:$B,"&gt;="&amp;EDATE('JN - Q'!$B111,-2),'JN - M'!$B:$B,"&lt;="&amp;EOMONTH('JN - Q'!$B111,0))</f>
        <v>101.43786971131766</v>
      </c>
      <c r="I111" s="21">
        <f>AVERAGEIFS('JN - M'!F:F,'JN - M'!$B:$B,"&gt;="&amp;EDATE('JN - Q'!$B111,-2),'JN - M'!$B:$B,"&lt;="&amp;EOMONTH('JN - Q'!$B111,0))</f>
        <v>101.43786971131766</v>
      </c>
      <c r="J111" s="20">
        <f>AVERAGEIFS('JN - M'!K:K,'JN - M'!$B:$B,"&gt;="&amp;EDATE('JN - Q'!$B111,-2),'JN - M'!$B:$B,"&lt;="&amp;EOMONTH('JN - Q'!$B111,0))</f>
        <v>4.0108049835287725</v>
      </c>
      <c r="K111" s="46">
        <f t="shared" si="2"/>
        <v>0.86503177839071443</v>
      </c>
      <c r="L111">
        <v>0</v>
      </c>
      <c r="M111" s="21">
        <f>'CDM - Q'!P240/'CDM - Q'!O240*100</f>
        <v>112.54977540664213</v>
      </c>
      <c r="N111" s="20">
        <f>AVERAGEIFS('JN - M'!I:I,'JN - M'!B:B,"&gt;="&amp;EDATE('JN - Q'!B111,-2),'JN - M'!B:B,"&lt;="&amp;EOMONTH('JN - Q'!B111,0))</f>
        <v>0.41666666666666669</v>
      </c>
      <c r="O111" s="20">
        <f>AVERAGEIFS('JN - M'!J:J,'JN - M'!$B:$B,"&gt;="&amp;EDATE('JN - Q'!$B111,-2),'JN - M'!$B:$B,"&lt;="&amp;EOMONTH('JN - Q'!$B111,0))</f>
        <v>0.37980949762009431</v>
      </c>
      <c r="S111" s="20">
        <f t="shared" si="3"/>
        <v>1.6415770609319407</v>
      </c>
    </row>
    <row r="112" spans="1:19" x14ac:dyDescent="0.25">
      <c r="B112" s="1">
        <v>39234</v>
      </c>
      <c r="C112" s="21">
        <f>'CDM - Q'!M241</f>
        <v>548310.5</v>
      </c>
      <c r="D112" s="21">
        <v>547749.80000000005</v>
      </c>
      <c r="E112" s="21">
        <f>AVERAGEIFS('JN - M'!G:G,'JN - M'!$B:$B,"&gt;="&amp;EDATE('JN - Q'!$B112,-2),'JN - M'!$B:$B,"&lt;="&amp;EOMONTH('JN - Q'!$B112,0))</f>
        <v>105.90000000000002</v>
      </c>
      <c r="F112" s="21">
        <f>AVERAGEIFS('JN - M'!H:H,'JN - M'!$B:$B,"&gt;="&amp;EDATE('JN - Q'!$B112,-2),'JN - M'!$B:$B,"&lt;="&amp;EOMONTH('JN - Q'!$B112,0))</f>
        <v>109.68778691354868</v>
      </c>
      <c r="G112" s="21">
        <f>AVERAGEIFS('JN - M'!D:D,'JN - M'!$B:$B,"&gt;="&amp;EDATE('JN - Q'!$B112,-2),'JN - M'!$B:$B,"&lt;="&amp;EOMONTH('JN - Q'!$B112,0))</f>
        <v>99.646575485254289</v>
      </c>
      <c r="H112" s="21">
        <f>AVERAGEIFS('JN - M'!E:E,'JN - M'!$B:$B,"&gt;="&amp;EDATE('JN - Q'!$B112,-2),'JN - M'!$B:$B,"&lt;="&amp;EOMONTH('JN - Q'!$B112,0))</f>
        <v>101.47104102253785</v>
      </c>
      <c r="I112" s="21">
        <f>AVERAGEIFS('JN - M'!F:F,'JN - M'!$B:$B,"&gt;="&amp;EDATE('JN - Q'!$B112,-2),'JN - M'!$B:$B,"&lt;="&amp;EOMONTH('JN - Q'!$B112,0))</f>
        <v>101.47104102253785</v>
      </c>
      <c r="J112" s="20">
        <f>AVERAGEIFS('JN - M'!K:K,'JN - M'!$B:$B,"&gt;="&amp;EDATE('JN - Q'!$B112,-2),'JN - M'!$B:$B,"&lt;="&amp;EOMONTH('JN - Q'!$B112,0))</f>
        <v>3.7553593793101498</v>
      </c>
      <c r="K112" s="46">
        <f t="shared" si="2"/>
        <v>0.8993216946244631</v>
      </c>
      <c r="L112">
        <v>0</v>
      </c>
      <c r="M112" s="21">
        <f>'CDM - Q'!P241/'CDM - Q'!O241*100</f>
        <v>115.57023986362076</v>
      </c>
      <c r="N112" s="20">
        <f>AVERAGEIFS('JN - M'!I:I,'JN - M'!B:B,"&gt;="&amp;EDATE('JN - Q'!B112,-2),'JN - M'!B:B,"&lt;="&amp;EOMONTH('JN - Q'!B112,0))</f>
        <v>0.5</v>
      </c>
      <c r="O112" s="20">
        <f>AVERAGEIFS('JN - M'!J:J,'JN - M'!$B:$B,"&gt;="&amp;EDATE('JN - Q'!$B112,-2),'JN - M'!$B:$B,"&lt;="&amp;EOMONTH('JN - Q'!$B112,0))</f>
        <v>0.50363229052962921</v>
      </c>
      <c r="S112" s="20">
        <f t="shared" si="3"/>
        <v>1.7066492829205009</v>
      </c>
    </row>
    <row r="113" spans="1:19" x14ac:dyDescent="0.25">
      <c r="B113" s="1">
        <v>39326</v>
      </c>
      <c r="C113" s="21">
        <f>'CDM - Q'!M242</f>
        <v>544713.19999999995</v>
      </c>
      <c r="D113" s="21">
        <v>541601.5</v>
      </c>
      <c r="E113" s="21">
        <f>AVERAGEIFS('JN - M'!G:G,'JN - M'!$B:$B,"&gt;="&amp;EDATE('JN - Q'!$B113,-2),'JN - M'!$B:$B,"&lt;="&amp;EOMONTH('JN - Q'!$B113,0))</f>
        <v>110.3</v>
      </c>
      <c r="F113" s="21">
        <f>AVERAGEIFS('JN - M'!H:H,'JN - M'!$B:$B,"&gt;="&amp;EDATE('JN - Q'!$B113,-2),'JN - M'!$B:$B,"&lt;="&amp;EOMONTH('JN - Q'!$B113,0))</f>
        <v>110.37817440507133</v>
      </c>
      <c r="G113" s="21">
        <f>AVERAGEIFS('JN - M'!D:D,'JN - M'!$B:$B,"&gt;="&amp;EDATE('JN - Q'!$B113,-2),'JN - M'!$B:$B,"&lt;="&amp;EOMONTH('JN - Q'!$B113,0))</f>
        <v>99.646575485254246</v>
      </c>
      <c r="H113" s="21">
        <f>AVERAGEIFS('JN - M'!E:E,'JN - M'!$B:$B,"&gt;="&amp;EDATE('JN - Q'!$B113,-2),'JN - M'!$B:$B,"&lt;="&amp;EOMONTH('JN - Q'!$B113,0))</f>
        <v>101.43786971131765</v>
      </c>
      <c r="I113" s="21">
        <f>AVERAGEIFS('JN - M'!F:F,'JN - M'!$B:$B,"&gt;="&amp;EDATE('JN - Q'!$B113,-2),'JN - M'!$B:$B,"&lt;="&amp;EOMONTH('JN - Q'!$B113,0))</f>
        <v>101.43786971131765</v>
      </c>
      <c r="J113" s="20">
        <f>AVERAGEIFS('JN - M'!K:K,'JN - M'!$B:$B,"&gt;="&amp;EDATE('JN - Q'!$B113,-2),'JN - M'!$B:$B,"&lt;="&amp;EOMONTH('JN - Q'!$B113,0))</f>
        <v>3.744672635258977</v>
      </c>
      <c r="K113" s="46">
        <f t="shared" si="2"/>
        <v>0.88214595561327369</v>
      </c>
      <c r="L113">
        <v>0</v>
      </c>
      <c r="M113" s="21">
        <f>'CDM - Q'!P242/'CDM - Q'!O242*100</f>
        <v>116.25734996473685</v>
      </c>
      <c r="N113" s="20">
        <f>AVERAGEIFS('JN - M'!I:I,'JN - M'!B:B,"&gt;="&amp;EDATE('JN - Q'!B113,-2),'JN - M'!B:B,"&lt;="&amp;EOMONTH('JN - Q'!B113,0))</f>
        <v>0.5</v>
      </c>
      <c r="O113" s="20">
        <f>AVERAGEIFS('JN - M'!J:J,'JN - M'!$B:$B,"&gt;="&amp;EDATE('JN - Q'!$B113,-2),'JN - M'!$B:$B,"&lt;="&amp;EOMONTH('JN - Q'!$B113,0))</f>
        <v>0.51416364940641246</v>
      </c>
      <c r="S113" s="20">
        <f t="shared" si="3"/>
        <v>1.674054758800501</v>
      </c>
    </row>
    <row r="114" spans="1:19" x14ac:dyDescent="0.25">
      <c r="B114" s="1">
        <v>39417</v>
      </c>
      <c r="C114" s="21">
        <f>'CDM - Q'!M243</f>
        <v>547805.19999999995</v>
      </c>
      <c r="D114" s="21">
        <v>542382.5</v>
      </c>
      <c r="E114" s="21">
        <f>AVERAGEIFS('JN - M'!G:G,'JN - M'!$B:$B,"&gt;="&amp;EDATE('JN - Q'!$B114,-2),'JN - M'!$B:$B,"&lt;="&amp;EOMONTH('JN - Q'!$B114,0))</f>
        <v>112.13333333333333</v>
      </c>
      <c r="F114" s="21">
        <f>AVERAGEIFS('JN - M'!H:H,'JN - M'!$B:$B,"&gt;="&amp;EDATE('JN - Q'!$B114,-2),'JN - M'!$B:$B,"&lt;="&amp;EOMONTH('JN - Q'!$B114,0))</f>
        <v>111.14340022470667</v>
      </c>
      <c r="G114" s="21">
        <f>AVERAGEIFS('JN - M'!D:D,'JN - M'!$B:$B,"&gt;="&amp;EDATE('JN - Q'!$B114,-2),'JN - M'!$B:$B,"&lt;="&amp;EOMONTH('JN - Q'!$B114,0))</f>
        <v>100.24049547159022</v>
      </c>
      <c r="H114" s="21">
        <f>AVERAGEIFS('JN - M'!E:E,'JN - M'!$B:$B,"&gt;="&amp;EDATE('JN - Q'!$B114,-2),'JN - M'!$B:$B,"&lt;="&amp;EOMONTH('JN - Q'!$B114,0))</f>
        <v>101.47104102253782</v>
      </c>
      <c r="I114" s="21">
        <f>AVERAGEIFS('JN - M'!F:F,'JN - M'!$B:$B,"&gt;="&amp;EDATE('JN - Q'!$B114,-2),'JN - M'!$B:$B,"&lt;="&amp;EOMONTH('JN - Q'!$B114,0))</f>
        <v>101.47104102253782</v>
      </c>
      <c r="J114" s="20">
        <f>AVERAGEIFS('JN - M'!K:K,'JN - M'!$B:$B,"&gt;="&amp;EDATE('JN - Q'!$B114,-2),'JN - M'!$B:$B,"&lt;="&amp;EOMONTH('JN - Q'!$B114,0))</f>
        <v>3.8376410935334282</v>
      </c>
      <c r="K114" s="46">
        <f t="shared" si="2"/>
        <v>0.96791253749015793</v>
      </c>
      <c r="L114">
        <v>0</v>
      </c>
      <c r="M114" s="21">
        <f>'CDM - Q'!P243/'CDM - Q'!O243*100</f>
        <v>119.78005084196714</v>
      </c>
      <c r="N114" s="20">
        <f>AVERAGEIFS('JN - M'!I:I,'JN - M'!B:B,"&gt;="&amp;EDATE('JN - Q'!B114,-2),'JN - M'!B:B,"&lt;="&amp;EOMONTH('JN - Q'!B114,0))</f>
        <v>0.5</v>
      </c>
      <c r="O114" s="20">
        <f>AVERAGEIFS('JN - M'!J:J,'JN - M'!$B:$B,"&gt;="&amp;EDATE('JN - Q'!$B114,-2),'JN - M'!$B:$B,"&lt;="&amp;EOMONTH('JN - Q'!$B114,0))</f>
        <v>0.35597953061173387</v>
      </c>
      <c r="S114" s="20">
        <f t="shared" si="3"/>
        <v>1.8368146214098973</v>
      </c>
    </row>
    <row r="115" spans="1:19" x14ac:dyDescent="0.25">
      <c r="A115">
        <v>2008</v>
      </c>
      <c r="B115" s="1">
        <v>39508</v>
      </c>
      <c r="C115" s="21">
        <f>'CDM - Q'!M244</f>
        <v>548947.19999999995</v>
      </c>
      <c r="D115" s="21">
        <v>542654.69999999995</v>
      </c>
      <c r="E115" s="21">
        <f>AVERAGEIFS('JN - M'!G:G,'JN - M'!$B:$B,"&gt;="&amp;EDATE('JN - Q'!$B115,-2),'JN - M'!$B:$B,"&lt;="&amp;EOMONTH('JN - Q'!$B115,0))</f>
        <v>116.33333333333333</v>
      </c>
      <c r="F115" s="21">
        <f>AVERAGEIFS('JN - M'!H:H,'JN - M'!$B:$B,"&gt;="&amp;EDATE('JN - Q'!$B115,-2),'JN - M'!$B:$B,"&lt;="&amp;EOMONTH('JN - Q'!$B115,0))</f>
        <v>113.66976221114935</v>
      </c>
      <c r="G115" s="21">
        <f>AVERAGEIFS('JN - M'!D:D,'JN - M'!$B:$B,"&gt;="&amp;EDATE('JN - Q'!$B115,-2),'JN - M'!$B:$B,"&lt;="&amp;EOMONTH('JN - Q'!$B115,0))</f>
        <v>100.60344657435108</v>
      </c>
      <c r="H115" s="21">
        <f>AVERAGEIFS('JN - M'!E:E,'JN - M'!$B:$B,"&gt;="&amp;EDATE('JN - Q'!$B115,-2),'JN - M'!$B:$B,"&lt;="&amp;EOMONTH('JN - Q'!$B115,0))</f>
        <v>101.3383557776571</v>
      </c>
      <c r="I115" s="21">
        <f>AVERAGEIFS('JN - M'!F:F,'JN - M'!$B:$B,"&gt;="&amp;EDATE('JN - Q'!$B115,-2),'JN - M'!$B:$B,"&lt;="&amp;EOMONTH('JN - Q'!$B115,0))</f>
        <v>101.3383557776571</v>
      </c>
      <c r="J115" s="20">
        <f>AVERAGEIFS('JN - M'!K:K,'JN - M'!$B:$B,"&gt;="&amp;EDATE('JN - Q'!$B115,-2),'JN - M'!$B:$B,"&lt;="&amp;EOMONTH('JN - Q'!$B115,0))</f>
        <v>3.9153202961433569</v>
      </c>
      <c r="K115" s="46">
        <f t="shared" si="2"/>
        <v>1.0022076289627211</v>
      </c>
      <c r="L115">
        <v>0</v>
      </c>
      <c r="M115" s="21">
        <f>'CDM - Q'!P244/'CDM - Q'!O244*100</f>
        <v>120.00284620336801</v>
      </c>
      <c r="N115" s="20">
        <f>AVERAGEIFS('JN - M'!I:I,'JN - M'!B:B,"&gt;="&amp;EDATE('JN - Q'!B115,-2),'JN - M'!B:B,"&lt;="&amp;EOMONTH('JN - Q'!B115,0))</f>
        <v>0.5</v>
      </c>
      <c r="O115" s="20">
        <f>AVERAGEIFS('JN - M'!J:J,'JN - M'!$B:$B,"&gt;="&amp;EDATE('JN - Q'!$B115,-2),'JN - M'!$B:$B,"&lt;="&amp;EOMONTH('JN - Q'!$B115,0))</f>
        <v>0.1590919105270322</v>
      </c>
      <c r="S115" s="20">
        <f t="shared" si="3"/>
        <v>1.901896664486578</v>
      </c>
    </row>
    <row r="116" spans="1:19" x14ac:dyDescent="0.25">
      <c r="B116" s="1">
        <v>39600</v>
      </c>
      <c r="C116" s="21">
        <f>'CDM - Q'!M245</f>
        <v>546315.30000000005</v>
      </c>
      <c r="D116" s="21">
        <v>539234.30000000005</v>
      </c>
      <c r="E116" s="21">
        <f>AVERAGEIFS('JN - M'!G:G,'JN - M'!$B:$B,"&gt;="&amp;EDATE('JN - Q'!$B116,-2),'JN - M'!$B:$B,"&lt;="&amp;EOMONTH('JN - Q'!$B116,0))</f>
        <v>106.66666666666667</v>
      </c>
      <c r="F116" s="21">
        <f>AVERAGEIFS('JN - M'!H:H,'JN - M'!$B:$B,"&gt;="&amp;EDATE('JN - Q'!$B116,-2),'JN - M'!$B:$B,"&lt;="&amp;EOMONTH('JN - Q'!$B116,0))</f>
        <v>110.61397344519133</v>
      </c>
      <c r="G116" s="21">
        <f>AVERAGEIFS('JN - M'!D:D,'JN - M'!$B:$B,"&gt;="&amp;EDATE('JN - Q'!$B116,-2),'JN - M'!$B:$B,"&lt;="&amp;EOMONTH('JN - Q'!$B116,0))</f>
        <v>101.06538434150127</v>
      </c>
      <c r="H116" s="21">
        <f>AVERAGEIFS('JN - M'!E:E,'JN - M'!$B:$B,"&gt;="&amp;EDATE('JN - Q'!$B116,-2),'JN - M'!$B:$B,"&lt;="&amp;EOMONTH('JN - Q'!$B116,0))</f>
        <v>101.43786971131765</v>
      </c>
      <c r="I116" s="21">
        <f>AVERAGEIFS('JN - M'!F:F,'JN - M'!$B:$B,"&gt;="&amp;EDATE('JN - Q'!$B116,-2),'JN - M'!$B:$B,"&lt;="&amp;EOMONTH('JN - Q'!$B116,0))</f>
        <v>101.43786971131765</v>
      </c>
      <c r="J116" s="20">
        <f>AVERAGEIFS('JN - M'!K:K,'JN - M'!$B:$B,"&gt;="&amp;EDATE('JN - Q'!$B116,-2),'JN - M'!$B:$B,"&lt;="&amp;EOMONTH('JN - Q'!$B116,0))</f>
        <v>3.9505830272518749</v>
      </c>
      <c r="K116" s="46">
        <f t="shared" si="2"/>
        <v>1.0366770733201069</v>
      </c>
      <c r="L116">
        <v>0</v>
      </c>
      <c r="M116" s="21">
        <f>'CDM - Q'!P245/'CDM - Q'!O245*100</f>
        <v>126.56121931228287</v>
      </c>
      <c r="N116" s="20">
        <f>AVERAGEIFS('JN - M'!I:I,'JN - M'!B:B,"&gt;="&amp;EDATE('JN - Q'!B116,-2),'JN - M'!B:B,"&lt;="&amp;EOMONTH('JN - Q'!B116,0))</f>
        <v>0.5</v>
      </c>
      <c r="O116" s="20">
        <f>AVERAGEIFS('JN - M'!J:J,'JN - M'!$B:$B,"&gt;="&amp;EDATE('JN - Q'!$B116,-2),'JN - M'!$B:$B,"&lt;="&amp;EOMONTH('JN - Q'!$B116,0))</f>
        <v>0.35418241046206927</v>
      </c>
      <c r="S116" s="20">
        <f t="shared" si="3"/>
        <v>1.9673095782935395</v>
      </c>
    </row>
    <row r="117" spans="1:19" x14ac:dyDescent="0.25">
      <c r="B117" s="1">
        <v>39692</v>
      </c>
      <c r="C117" s="21">
        <f>'CDM - Q'!M246</f>
        <v>540243.9</v>
      </c>
      <c r="D117" s="21">
        <v>528868.9</v>
      </c>
      <c r="E117" s="21">
        <f>AVERAGEIFS('JN - M'!G:G,'JN - M'!$B:$B,"&gt;="&amp;EDATE('JN - Q'!$B117,-2),'JN - M'!$B:$B,"&lt;="&amp;EOMONTH('JN - Q'!$B117,0))</f>
        <v>108.66666666666667</v>
      </c>
      <c r="F117" s="21">
        <f>AVERAGEIFS('JN - M'!H:H,'JN - M'!$B:$B,"&gt;="&amp;EDATE('JN - Q'!$B117,-2),'JN - M'!$B:$B,"&lt;="&amp;EOMONTH('JN - Q'!$B117,0))</f>
        <v>108.14796331098533</v>
      </c>
      <c r="G117" s="21">
        <f>AVERAGEIFS('JN - M'!D:D,'JN - M'!$B:$B,"&gt;="&amp;EDATE('JN - Q'!$B117,-2),'JN - M'!$B:$B,"&lt;="&amp;EOMONTH('JN - Q'!$B117,0))</f>
        <v>101.98925987580162</v>
      </c>
      <c r="H117" s="21">
        <f>AVERAGEIFS('JN - M'!E:E,'JN - M'!$B:$B,"&gt;="&amp;EDATE('JN - Q'!$B117,-2),'JN - M'!$B:$B,"&lt;="&amp;EOMONTH('JN - Q'!$B117,0))</f>
        <v>101.60372626741855</v>
      </c>
      <c r="I117" s="21">
        <f>AVERAGEIFS('JN - M'!F:F,'JN - M'!$B:$B,"&gt;="&amp;EDATE('JN - Q'!$B117,-2),'JN - M'!$B:$B,"&lt;="&amp;EOMONTH('JN - Q'!$B117,0))</f>
        <v>101.60372626741855</v>
      </c>
      <c r="J117" s="20">
        <f>AVERAGEIFS('JN - M'!K:K,'JN - M'!$B:$B,"&gt;="&amp;EDATE('JN - Q'!$B117,-2),'JN - M'!$B:$B,"&lt;="&amp;EOMONTH('JN - Q'!$B117,0))</f>
        <v>3.9815669252795143</v>
      </c>
      <c r="K117" s="46">
        <f t="shared" si="2"/>
        <v>1.1400628736618614</v>
      </c>
      <c r="L117">
        <v>0</v>
      </c>
      <c r="M117" s="21">
        <f>'CDM - Q'!P246/'CDM - Q'!O246*100</f>
        <v>136.62584848665983</v>
      </c>
      <c r="N117" s="20">
        <f>AVERAGEIFS('JN - M'!I:I,'JN - M'!B:B,"&gt;="&amp;EDATE('JN - Q'!B117,-2),'JN - M'!B:B,"&lt;="&amp;EOMONTH('JN - Q'!B117,0))</f>
        <v>0.5</v>
      </c>
      <c r="O117" s="20">
        <f>AVERAGEIFS('JN - M'!J:J,'JN - M'!$B:$B,"&gt;="&amp;EDATE('JN - Q'!$B117,-2),'JN - M'!$B:$B,"&lt;="&amp;EOMONTH('JN - Q'!$B117,0))</f>
        <v>0.349609424926206</v>
      </c>
      <c r="S117" s="20">
        <f t="shared" si="3"/>
        <v>2.1635055591890033</v>
      </c>
    </row>
    <row r="118" spans="1:19" x14ac:dyDescent="0.25">
      <c r="B118" s="1">
        <v>39783</v>
      </c>
      <c r="C118" s="21">
        <f>'CDM - Q'!M247</f>
        <v>527418.9</v>
      </c>
      <c r="D118" s="21">
        <v>523077.7</v>
      </c>
      <c r="E118" s="21">
        <f>AVERAGEIFS('JN - M'!G:G,'JN - M'!$B:$B,"&gt;="&amp;EDATE('JN - Q'!$B118,-2),'JN - M'!$B:$B,"&lt;="&amp;EOMONTH('JN - Q'!$B118,0))</f>
        <v>98.966666666666654</v>
      </c>
      <c r="F118" s="21">
        <f>AVERAGEIFS('JN - M'!H:H,'JN - M'!$B:$B,"&gt;="&amp;EDATE('JN - Q'!$B118,-2),'JN - M'!$B:$B,"&lt;="&amp;EOMONTH('JN - Q'!$B118,0))</f>
        <v>98.002870911353781</v>
      </c>
      <c r="G118" s="21">
        <f>AVERAGEIFS('JN - M'!D:D,'JN - M'!$B:$B,"&gt;="&amp;EDATE('JN - Q'!$B118,-2),'JN - M'!$B:$B,"&lt;="&amp;EOMONTH('JN - Q'!$B118,0))</f>
        <v>101.29635322507636</v>
      </c>
      <c r="H118" s="21">
        <f>AVERAGEIFS('JN - M'!E:E,'JN - M'!$B:$B,"&gt;="&amp;EDATE('JN - Q'!$B118,-2),'JN - M'!$B:$B,"&lt;="&amp;EOMONTH('JN - Q'!$B118,0))</f>
        <v>101.53738364497819</v>
      </c>
      <c r="I118" s="21">
        <f>AVERAGEIFS('JN - M'!F:F,'JN - M'!$B:$B,"&gt;="&amp;EDATE('JN - Q'!$B118,-2),'JN - M'!$B:$B,"&lt;="&amp;EOMONTH('JN - Q'!$B118,0))</f>
        <v>101.53738364497819</v>
      </c>
      <c r="J118" s="20">
        <f>AVERAGEIFS('JN - M'!K:K,'JN - M'!$B:$B,"&gt;="&amp;EDATE('JN - Q'!$B118,-2),'JN - M'!$B:$B,"&lt;="&amp;EOMONTH('JN - Q'!$B118,0))</f>
        <v>4.0435322043538005</v>
      </c>
      <c r="K118" s="46">
        <f t="shared" si="2"/>
        <v>1.0883558905344906</v>
      </c>
      <c r="L118">
        <v>0</v>
      </c>
      <c r="M118" s="21">
        <f>'CDM - Q'!P247/'CDM - Q'!O247*100</f>
        <v>108.52961765665106</v>
      </c>
      <c r="N118" s="20">
        <f>AVERAGEIFS('JN - M'!I:I,'JN - M'!B:B,"&gt;="&amp;EDATE('JN - Q'!B118,-2),'JN - M'!B:B,"&lt;="&amp;EOMONTH('JN - Q'!B118,0))</f>
        <v>0.23333333333333331</v>
      </c>
      <c r="O118" s="20">
        <f>AVERAGEIFS('JN - M'!J:J,'JN - M'!$B:$B,"&gt;="&amp;EDATE('JN - Q'!$B118,-2),'JN - M'!$B:$B,"&lt;="&amp;EOMONTH('JN - Q'!$B118,0))</f>
        <v>0.1705748524604401</v>
      </c>
      <c r="S118" s="20">
        <f t="shared" si="3"/>
        <v>2.0653808434128988</v>
      </c>
    </row>
    <row r="119" spans="1:19" x14ac:dyDescent="0.25">
      <c r="A119">
        <v>2009</v>
      </c>
      <c r="B119" s="1">
        <v>39873</v>
      </c>
      <c r="C119" s="21">
        <f>'CDM - Q'!M248</f>
        <v>504026.6</v>
      </c>
      <c r="D119" s="21">
        <v>500162.5</v>
      </c>
      <c r="E119" s="21">
        <f>AVERAGEIFS('JN - M'!G:G,'JN - M'!$B:$B,"&gt;="&amp;EDATE('JN - Q'!$B119,-2),'JN - M'!$B:$B,"&lt;="&amp;EOMONTH('JN - Q'!$B119,0))</f>
        <v>86.133333333333326</v>
      </c>
      <c r="F119" s="21">
        <f>AVERAGEIFS('JN - M'!H:H,'JN - M'!$B:$B,"&gt;="&amp;EDATE('JN - Q'!$B119,-2),'JN - M'!$B:$B,"&lt;="&amp;EOMONTH('JN - Q'!$B119,0))</f>
        <v>84.391601006415598</v>
      </c>
      <c r="G119" s="21">
        <f>AVERAGEIFS('JN - M'!D:D,'JN - M'!$B:$B,"&gt;="&amp;EDATE('JN - Q'!$B119,-2),'JN - M'!$B:$B,"&lt;="&amp;EOMONTH('JN - Q'!$B119,0))</f>
        <v>100.53745546475818</v>
      </c>
      <c r="H119" s="21">
        <f>AVERAGEIFS('JN - M'!E:E,'JN - M'!$B:$B,"&gt;="&amp;EDATE('JN - Q'!$B119,-2),'JN - M'!$B:$B,"&lt;="&amp;EOMONTH('JN - Q'!$B119,0))</f>
        <v>101.10615659911582</v>
      </c>
      <c r="I119" s="21">
        <f>AVERAGEIFS('JN - M'!F:F,'JN - M'!$B:$B,"&gt;="&amp;EDATE('JN - Q'!$B119,-2),'JN - M'!$B:$B,"&lt;="&amp;EOMONTH('JN - Q'!$B119,0))</f>
        <v>101.10615659911582</v>
      </c>
      <c r="J119" s="20">
        <f>AVERAGEIFS('JN - M'!K:K,'JN - M'!$B:$B,"&gt;="&amp;EDATE('JN - Q'!$B119,-2),'JN - M'!$B:$B,"&lt;="&amp;EOMONTH('JN - Q'!$B119,0))</f>
        <v>4.5439888377464719</v>
      </c>
      <c r="K119" s="46">
        <f t="shared" si="2"/>
        <v>0.93316155488899277</v>
      </c>
      <c r="L119">
        <v>0</v>
      </c>
      <c r="M119" s="21">
        <f>'CDM - Q'!P248/'CDM - Q'!O248*100</f>
        <v>93.640275275307829</v>
      </c>
      <c r="N119" s="20">
        <f>AVERAGEIFS('JN - M'!I:I,'JN - M'!B:B,"&gt;="&amp;EDATE('JN - Q'!B119,-2),'JN - M'!B:B,"&lt;="&amp;EOMONTH('JN - Q'!B119,0))</f>
        <v>0.10000000000000002</v>
      </c>
      <c r="O119" s="20">
        <f>AVERAGEIFS('JN - M'!J:J,'JN - M'!$B:$B,"&gt;="&amp;EDATE('JN - Q'!$B119,-2),'JN - M'!$B:$B,"&lt;="&amp;EOMONTH('JN - Q'!$B119,0))</f>
        <v>-0.31158998787539832</v>
      </c>
      <c r="S119" s="20">
        <f t="shared" si="3"/>
        <v>1.7708674304419008</v>
      </c>
    </row>
    <row r="120" spans="1:19" x14ac:dyDescent="0.25">
      <c r="B120" s="1">
        <v>39965</v>
      </c>
      <c r="C120" s="21">
        <f>'CDM - Q'!M249</f>
        <v>509666.7</v>
      </c>
      <c r="D120" s="21">
        <v>502580.2</v>
      </c>
      <c r="E120" s="21">
        <f>AVERAGEIFS('JN - M'!G:G,'JN - M'!$B:$B,"&gt;="&amp;EDATE('JN - Q'!$B120,-2),'JN - M'!$B:$B,"&lt;="&amp;EOMONTH('JN - Q'!$B120,0))</f>
        <v>86.833333333333329</v>
      </c>
      <c r="F120" s="21">
        <f>AVERAGEIFS('JN - M'!H:H,'JN - M'!$B:$B,"&gt;="&amp;EDATE('JN - Q'!$B120,-2),'JN - M'!$B:$B,"&lt;="&amp;EOMONTH('JN - Q'!$B120,0))</f>
        <v>89.968599482503848</v>
      </c>
      <c r="G120" s="21">
        <f>AVERAGEIFS('JN - M'!D:D,'JN - M'!$B:$B,"&gt;="&amp;EDATE('JN - Q'!$B120,-2),'JN - M'!$B:$B,"&lt;="&amp;EOMONTH('JN - Q'!$B120,0))</f>
        <v>100.10851325240446</v>
      </c>
      <c r="H120" s="21">
        <f>AVERAGEIFS('JN - M'!E:E,'JN - M'!$B:$B,"&gt;="&amp;EDATE('JN - Q'!$B120,-2),'JN - M'!$B:$B,"&lt;="&amp;EOMONTH('JN - Q'!$B120,0))</f>
        <v>100.80761479813422</v>
      </c>
      <c r="I120" s="21">
        <f>AVERAGEIFS('JN - M'!F:F,'JN - M'!$B:$B,"&gt;="&amp;EDATE('JN - Q'!$B120,-2),'JN - M'!$B:$B,"&lt;="&amp;EOMONTH('JN - Q'!$B120,0))</f>
        <v>100.80761479813422</v>
      </c>
      <c r="J120" s="20">
        <f>AVERAGEIFS('JN - M'!K:K,'JN - M'!$B:$B,"&gt;="&amp;EDATE('JN - Q'!$B120,-2),'JN - M'!$B:$B,"&lt;="&amp;EOMONTH('JN - Q'!$B120,0))</f>
        <v>5.0788976053647863</v>
      </c>
      <c r="K120" s="46">
        <f t="shared" si="2"/>
        <v>0.72649713956447581</v>
      </c>
      <c r="L120">
        <v>0</v>
      </c>
      <c r="M120" s="21">
        <f>'CDM - Q'!P249/'CDM - Q'!O249*100</f>
        <v>95.03442875503238</v>
      </c>
      <c r="N120" s="20">
        <f>AVERAGEIFS('JN - M'!I:I,'JN - M'!B:B,"&gt;="&amp;EDATE('JN - Q'!B120,-2),'JN - M'!B:B,"&lt;="&amp;EOMONTH('JN - Q'!B120,0))</f>
        <v>0.10000000000000002</v>
      </c>
      <c r="O120" s="20">
        <f>AVERAGEIFS('JN - M'!J:J,'JN - M'!$B:$B,"&gt;="&amp;EDATE('JN - Q'!$B120,-2),'JN - M'!$B:$B,"&lt;="&amp;EOMONTH('JN - Q'!$B120,0))</f>
        <v>-0.36777059246081462</v>
      </c>
      <c r="S120" s="20">
        <f t="shared" si="3"/>
        <v>1.378678875081794</v>
      </c>
    </row>
    <row r="121" spans="1:19" x14ac:dyDescent="0.25">
      <c r="B121" s="1">
        <v>40057</v>
      </c>
      <c r="C121" s="21">
        <f>'CDM - Q'!M250</f>
        <v>506357</v>
      </c>
      <c r="D121" s="21">
        <v>495184.6</v>
      </c>
      <c r="E121" s="21">
        <f>AVERAGEIFS('JN - M'!G:G,'JN - M'!$B:$B,"&gt;="&amp;EDATE('JN - Q'!$B121,-2),'JN - M'!$B:$B,"&lt;="&amp;EOMONTH('JN - Q'!$B121,0))</f>
        <v>94.266666666666666</v>
      </c>
      <c r="F121" s="21">
        <f>AVERAGEIFS('JN - M'!H:H,'JN - M'!$B:$B,"&gt;="&amp;EDATE('JN - Q'!$B121,-2),'JN - M'!$B:$B,"&lt;="&amp;EOMONTH('JN - Q'!$B121,0))</f>
        <v>93.325311429926387</v>
      </c>
      <c r="G121" s="21">
        <f>AVERAGEIFS('JN - M'!D:D,'JN - M'!$B:$B,"&gt;="&amp;EDATE('JN - Q'!$B121,-2),'JN - M'!$B:$B,"&lt;="&amp;EOMONTH('JN - Q'!$B121,0))</f>
        <v>99.646575485254246</v>
      </c>
      <c r="H121" s="21">
        <f>AVERAGEIFS('JN - M'!E:E,'JN - M'!$B:$B,"&gt;="&amp;EDATE('JN - Q'!$B121,-2),'JN - M'!$B:$B,"&lt;="&amp;EOMONTH('JN - Q'!$B121,0))</f>
        <v>100.60858693081313</v>
      </c>
      <c r="I121" s="21">
        <f>AVERAGEIFS('JN - M'!F:F,'JN - M'!$B:$B,"&gt;="&amp;EDATE('JN - Q'!$B121,-2),'JN - M'!$B:$B,"&lt;="&amp;EOMONTH('JN - Q'!$B121,0))</f>
        <v>100.60858693081313</v>
      </c>
      <c r="J121" s="20">
        <f>AVERAGEIFS('JN - M'!K:K,'JN - M'!$B:$B,"&gt;="&amp;EDATE('JN - Q'!$B121,-2),'JN - M'!$B:$B,"&lt;="&amp;EOMONTH('JN - Q'!$B121,0))</f>
        <v>5.3981555746057639</v>
      </c>
      <c r="K121" s="46">
        <f t="shared" si="2"/>
        <v>0.53779005203007424</v>
      </c>
      <c r="L121">
        <v>0</v>
      </c>
      <c r="M121" s="21">
        <f>'CDM - Q'!P250/'CDM - Q'!O250*100</f>
        <v>98.389834069830968</v>
      </c>
      <c r="N121" s="20">
        <f>AVERAGEIFS('JN - M'!I:I,'JN - M'!B:B,"&gt;="&amp;EDATE('JN - Q'!B121,-2),'JN - M'!B:B,"&lt;="&amp;EOMONTH('JN - Q'!B121,0))</f>
        <v>0.10000000000000002</v>
      </c>
      <c r="O121" s="20">
        <f>AVERAGEIFS('JN - M'!J:J,'JN - M'!$B:$B,"&gt;="&amp;EDATE('JN - Q'!$B121,-2),'JN - M'!$B:$B,"&lt;="&amp;EOMONTH('JN - Q'!$B121,0))</f>
        <v>-0.99557679185194115</v>
      </c>
      <c r="S121" s="20">
        <f t="shared" si="3"/>
        <v>1.0205680705191549</v>
      </c>
    </row>
    <row r="122" spans="1:19" x14ac:dyDescent="0.25">
      <c r="B122" s="1">
        <v>40148</v>
      </c>
      <c r="C122" s="21">
        <f>'CDM - Q'!M251</f>
        <v>514486.5</v>
      </c>
      <c r="D122" s="21">
        <v>500129</v>
      </c>
      <c r="E122" s="21">
        <f>AVERAGEIFS('JN - M'!G:G,'JN - M'!$B:$B,"&gt;="&amp;EDATE('JN - Q'!$B122,-2),'JN - M'!$B:$B,"&lt;="&amp;EOMONTH('JN - Q'!$B122,0))</f>
        <v>99.399999999999991</v>
      </c>
      <c r="F122" s="21">
        <f>AVERAGEIFS('JN - M'!H:H,'JN - M'!$B:$B,"&gt;="&amp;EDATE('JN - Q'!$B122,-2),'JN - M'!$B:$B,"&lt;="&amp;EOMONTH('JN - Q'!$B122,0))</f>
        <v>98.790885806683789</v>
      </c>
      <c r="G122" s="21">
        <f>AVERAGEIFS('JN - M'!D:D,'JN - M'!$B:$B,"&gt;="&amp;EDATE('JN - Q'!$B122,-2),'JN - M'!$B:$B,"&lt;="&amp;EOMONTH('JN - Q'!$B122,0))</f>
        <v>99.547588820864931</v>
      </c>
      <c r="H122" s="21">
        <f>AVERAGEIFS('JN - M'!E:E,'JN - M'!$B:$B,"&gt;="&amp;EDATE('JN - Q'!$B122,-2),'JN - M'!$B:$B,"&lt;="&amp;EOMONTH('JN - Q'!$B122,0))</f>
        <v>100.37638775227185</v>
      </c>
      <c r="I122" s="21">
        <f>AVERAGEIFS('JN - M'!F:F,'JN - M'!$B:$B,"&gt;="&amp;EDATE('JN - Q'!$B122,-2),'JN - M'!$B:$B,"&lt;="&amp;EOMONTH('JN - Q'!$B122,0))</f>
        <v>100.37638775227185</v>
      </c>
      <c r="J122" s="20">
        <f>AVERAGEIFS('JN - M'!K:K,'JN - M'!$B:$B,"&gt;="&amp;EDATE('JN - Q'!$B122,-2),'JN - M'!$B:$B,"&lt;="&amp;EOMONTH('JN - Q'!$B122,0))</f>
        <v>5.1691982166886872</v>
      </c>
      <c r="K122" s="46">
        <f t="shared" si="2"/>
        <v>0.45137774787501606</v>
      </c>
      <c r="L122">
        <v>0</v>
      </c>
      <c r="M122" s="21">
        <f>'CDM - Q'!P251/'CDM - Q'!O251*100</f>
        <v>99.337548455201556</v>
      </c>
      <c r="N122" s="20">
        <f>AVERAGEIFS('JN - M'!I:I,'JN - M'!B:B,"&gt;="&amp;EDATE('JN - Q'!B122,-2),'JN - M'!B:B,"&lt;="&amp;EOMONTH('JN - Q'!B122,0))</f>
        <v>0.10000000000000002</v>
      </c>
      <c r="O122" s="20">
        <f>AVERAGEIFS('JN - M'!J:J,'JN - M'!$B:$B,"&gt;="&amp;EDATE('JN - Q'!$B122,-2),'JN - M'!$B:$B,"&lt;="&amp;EOMONTH('JN - Q'!$B122,0))</f>
        <v>-1.2288176758297629</v>
      </c>
      <c r="S122" s="20">
        <f t="shared" si="3"/>
        <v>0.85658281607322406</v>
      </c>
    </row>
    <row r="123" spans="1:19" x14ac:dyDescent="0.25">
      <c r="A123">
        <v>2010</v>
      </c>
      <c r="B123" s="1">
        <v>40238</v>
      </c>
      <c r="C123" s="21">
        <f>'CDM - Q'!M252</f>
        <v>520865.2</v>
      </c>
      <c r="D123" s="21">
        <v>505636.1</v>
      </c>
      <c r="E123" s="21">
        <f>AVERAGEIFS('JN - M'!G:G,'JN - M'!$B:$B,"&gt;="&amp;EDATE('JN - Q'!$B123,-2),'JN - M'!$B:$B,"&lt;="&amp;EOMONTH('JN - Q'!$B123,0))</f>
        <v>103.03333333333335</v>
      </c>
      <c r="F123" s="21">
        <f>AVERAGEIFS('JN - M'!H:H,'JN - M'!$B:$B,"&gt;="&amp;EDATE('JN - Q'!$B123,-2),'JN - M'!$B:$B,"&lt;="&amp;EOMONTH('JN - Q'!$B123,0))</f>
        <v>101.14680255986724</v>
      </c>
      <c r="G123" s="21">
        <f>AVERAGEIFS('JN - M'!D:D,'JN - M'!$B:$B,"&gt;="&amp;EDATE('JN - Q'!$B123,-2),'JN - M'!$B:$B,"&lt;="&amp;EOMONTH('JN - Q'!$B123,0))</f>
        <v>99.442421927689608</v>
      </c>
      <c r="H123" s="21">
        <f>AVERAGEIFS('JN - M'!E:E,'JN - M'!$B:$B,"&gt;="&amp;EDATE('JN - Q'!$B123,-2),'JN - M'!$B:$B,"&lt;="&amp;EOMONTH('JN - Q'!$B123,0))</f>
        <v>100.2713966155203</v>
      </c>
      <c r="I123" s="21">
        <f>AVERAGEIFS('JN - M'!F:F,'JN - M'!$B:$B,"&gt;="&amp;EDATE('JN - Q'!$B123,-2),'JN - M'!$B:$B,"&lt;="&amp;EOMONTH('JN - Q'!$B123,0))</f>
        <v>100.2713966155203</v>
      </c>
      <c r="J123" s="20">
        <f>AVERAGEIFS('JN - M'!K:K,'JN - M'!$B:$B,"&gt;="&amp;EDATE('JN - Q'!$B123,-2),'JN - M'!$B:$B,"&lt;="&amp;EOMONTH('JN - Q'!$B123,0))</f>
        <v>5.0145434457619897</v>
      </c>
      <c r="K123" s="46">
        <f t="shared" si="2"/>
        <v>0.61883768346419965</v>
      </c>
      <c r="L123">
        <v>0</v>
      </c>
      <c r="M123" s="21">
        <f>'CDM - Q'!P252/'CDM - Q'!O252*100</f>
        <v>101.0321734751529</v>
      </c>
      <c r="N123" s="20">
        <f>AVERAGEIFS('JN - M'!I:I,'JN - M'!B:B,"&gt;="&amp;EDATE('JN - Q'!B123,-2),'JN - M'!B:B,"&lt;="&amp;EOMONTH('JN - Q'!B123,0))</f>
        <v>0.10000000000000002</v>
      </c>
      <c r="O123" s="20">
        <f>AVERAGEIFS('JN - M'!J:J,'JN - M'!$B:$B,"&gt;="&amp;EDATE('JN - Q'!$B123,-2),'JN - M'!$B:$B,"&lt;="&amp;EOMONTH('JN - Q'!$B123,0))</f>
        <v>-1.6454484993573717</v>
      </c>
      <c r="S123" s="20">
        <f t="shared" si="3"/>
        <v>1.1743727467504055</v>
      </c>
    </row>
    <row r="124" spans="1:19" x14ac:dyDescent="0.25">
      <c r="B124" s="1">
        <v>40330</v>
      </c>
      <c r="C124" s="21">
        <f>'CDM - Q'!M253</f>
        <v>528046</v>
      </c>
      <c r="D124" s="21">
        <v>509998</v>
      </c>
      <c r="E124" s="21">
        <f>AVERAGEIFS('JN - M'!G:G,'JN - M'!$B:$B,"&gt;="&amp;EDATE('JN - Q'!$B124,-2),'JN - M'!$B:$B,"&lt;="&amp;EOMONTH('JN - Q'!$B124,0))</f>
        <v>99.166666666666671</v>
      </c>
      <c r="F124" s="21">
        <f>AVERAGEIFS('JN - M'!H:H,'JN - M'!$B:$B,"&gt;="&amp;EDATE('JN - Q'!$B124,-2),'JN - M'!$B:$B,"&lt;="&amp;EOMONTH('JN - Q'!$B124,0))</f>
        <v>102.73444843134767</v>
      </c>
      <c r="G124" s="21">
        <f>AVERAGEIFS('JN - M'!D:D,'JN - M'!$B:$B,"&gt;="&amp;EDATE('JN - Q'!$B124,-2),'JN - M'!$B:$B,"&lt;="&amp;EOMONTH('JN - Q'!$B124,0))</f>
        <v>98.924312747795412</v>
      </c>
      <c r="H124" s="21">
        <f>AVERAGEIFS('JN - M'!E:E,'JN - M'!$B:$B,"&gt;="&amp;EDATE('JN - Q'!$B124,-2),'JN - M'!$B:$B,"&lt;="&amp;EOMONTH('JN - Q'!$B124,0))</f>
        <v>99.580584375661374</v>
      </c>
      <c r="I124" s="21">
        <f>AVERAGEIFS('JN - M'!F:F,'JN - M'!$B:$B,"&gt;="&amp;EDATE('JN - Q'!$B124,-2),'JN - M'!$B:$B,"&lt;="&amp;EOMONTH('JN - Q'!$B124,0))</f>
        <v>99.580584375661374</v>
      </c>
      <c r="J124" s="20">
        <f>AVERAGEIFS('JN - M'!K:K,'JN - M'!$B:$B,"&gt;="&amp;EDATE('JN - Q'!$B124,-2),'JN - M'!$B:$B,"&lt;="&amp;EOMONTH('JN - Q'!$B124,0))</f>
        <v>5.098136008664425</v>
      </c>
      <c r="K124" s="46">
        <f t="shared" si="2"/>
        <v>0.41249769886978793</v>
      </c>
      <c r="L124">
        <v>0</v>
      </c>
      <c r="M124" s="21">
        <f>'CDM - Q'!P253/'CDM - Q'!O253*100</f>
        <v>101.70976319713863</v>
      </c>
      <c r="N124" s="20">
        <f>AVERAGEIFS('JN - M'!I:I,'JN - M'!B:B,"&gt;="&amp;EDATE('JN - Q'!B124,-2),'JN - M'!B:B,"&lt;="&amp;EOMONTH('JN - Q'!B124,0))</f>
        <v>0.10000000000000002</v>
      </c>
      <c r="O124" s="20">
        <f>AVERAGEIFS('JN - M'!J:J,'JN - M'!$B:$B,"&gt;="&amp;EDATE('JN - Q'!$B124,-2),'JN - M'!$B:$B,"&lt;="&amp;EOMONTH('JN - Q'!$B124,0))</f>
        <v>-1.77178225061398</v>
      </c>
      <c r="S124" s="20">
        <f t="shared" si="3"/>
        <v>0.78279986593279105</v>
      </c>
    </row>
    <row r="125" spans="1:19" x14ac:dyDescent="0.25">
      <c r="B125" s="1">
        <v>40422</v>
      </c>
      <c r="C125" s="21">
        <f>'CDM - Q'!M254</f>
        <v>537151.9</v>
      </c>
      <c r="D125" s="21">
        <v>515379.4</v>
      </c>
      <c r="E125" s="21">
        <f>AVERAGEIFS('JN - M'!G:G,'JN - M'!$B:$B,"&gt;="&amp;EDATE('JN - Q'!$B125,-2),'JN - M'!$B:$B,"&lt;="&amp;EOMONTH('JN - Q'!$B125,0))</f>
        <v>104.5</v>
      </c>
      <c r="F125" s="21">
        <f>AVERAGEIFS('JN - M'!H:H,'JN - M'!$B:$B,"&gt;="&amp;EDATE('JN - Q'!$B125,-2),'JN - M'!$B:$B,"&lt;="&amp;EOMONTH('JN - Q'!$B125,0))</f>
        <v>103.20792486792267</v>
      </c>
      <c r="G125" s="21">
        <f>AVERAGEIFS('JN - M'!D:D,'JN - M'!$B:$B,"&gt;="&amp;EDATE('JN - Q'!$B125,-2),'JN - M'!$B:$B,"&lt;="&amp;EOMONTH('JN - Q'!$B125,0))</f>
        <v>98.544366015873024</v>
      </c>
      <c r="H125" s="21">
        <f>AVERAGEIFS('JN - M'!E:E,'JN - M'!$B:$B,"&gt;="&amp;EDATE('JN - Q'!$B125,-2),'JN - M'!$B:$B,"&lt;="&amp;EOMONTH('JN - Q'!$B125,0))</f>
        <v>99.166097031746048</v>
      </c>
      <c r="I125" s="21">
        <f>AVERAGEIFS('JN - M'!F:F,'JN - M'!$B:$B,"&gt;="&amp;EDATE('JN - Q'!$B125,-2),'JN - M'!$B:$B,"&lt;="&amp;EOMONTH('JN - Q'!$B125,0))</f>
        <v>99.166097031746048</v>
      </c>
      <c r="J125" s="20">
        <f>AVERAGEIFS('JN - M'!K:K,'JN - M'!$B:$B,"&gt;="&amp;EDATE('JN - Q'!$B125,-2),'JN - M'!$B:$B,"&lt;="&amp;EOMONTH('JN - Q'!$B125,0))</f>
        <v>5.0385948389484412</v>
      </c>
      <c r="K125" s="46">
        <f t="shared" si="2"/>
        <v>0.29837890333976974</v>
      </c>
      <c r="L125">
        <v>0</v>
      </c>
      <c r="M125" s="21">
        <f>'CDM - Q'!P254/'CDM - Q'!O254*100</f>
        <v>99.502238132725012</v>
      </c>
      <c r="N125" s="20">
        <f>AVERAGEIFS('JN - M'!I:I,'JN - M'!B:B,"&gt;="&amp;EDATE('JN - Q'!B125,-2),'JN - M'!B:B,"&lt;="&amp;EOMONTH('JN - Q'!B125,0))</f>
        <v>0.10000000000000002</v>
      </c>
      <c r="O125" s="20">
        <f>AVERAGEIFS('JN - M'!J:J,'JN - M'!$B:$B,"&gt;="&amp;EDATE('JN - Q'!$B125,-2),'JN - M'!$B:$B,"&lt;="&amp;EOMONTH('JN - Q'!$B125,0))</f>
        <v>-2.1020557757083624</v>
      </c>
      <c r="S125" s="20">
        <f t="shared" si="3"/>
        <v>0.56623580245783556</v>
      </c>
    </row>
    <row r="126" spans="1:19" x14ac:dyDescent="0.25">
      <c r="B126" s="1">
        <v>40513</v>
      </c>
      <c r="C126" s="21">
        <f>'CDM - Q'!M255</f>
        <v>532537.69999999995</v>
      </c>
      <c r="D126" s="21">
        <v>510249</v>
      </c>
      <c r="E126" s="21">
        <f>AVERAGEIFS('JN - M'!G:G,'JN - M'!$B:$B,"&gt;="&amp;EDATE('JN - Q'!$B126,-2),'JN - M'!$B:$B,"&lt;="&amp;EOMONTH('JN - Q'!$B126,0))</f>
        <v>102.23333333333335</v>
      </c>
      <c r="F126" s="21">
        <f>AVERAGEIFS('JN - M'!H:H,'JN - M'!$B:$B,"&gt;="&amp;EDATE('JN - Q'!$B126,-2),'JN - M'!$B:$B,"&lt;="&amp;EOMONTH('JN - Q'!$B126,0))</f>
        <v>102.17210923850666</v>
      </c>
      <c r="G126" s="21">
        <f>AVERAGEIFS('JN - M'!D:D,'JN - M'!$B:$B,"&gt;="&amp;EDATE('JN - Q'!$B126,-2),'JN - M'!$B:$B,"&lt;="&amp;EOMONTH('JN - Q'!$B126,0))</f>
        <v>98.647987851851852</v>
      </c>
      <c r="H126" s="21">
        <f>AVERAGEIFS('JN - M'!E:E,'JN - M'!$B:$B,"&gt;="&amp;EDATE('JN - Q'!$B126,-2),'JN - M'!$B:$B,"&lt;="&amp;EOMONTH('JN - Q'!$B126,0))</f>
        <v>99.269718867724876</v>
      </c>
      <c r="I126" s="21">
        <f>AVERAGEIFS('JN - M'!F:F,'JN - M'!$B:$B,"&gt;="&amp;EDATE('JN - Q'!$B126,-2),'JN - M'!$B:$B,"&lt;="&amp;EOMONTH('JN - Q'!$B126,0))</f>
        <v>99.269718867724876</v>
      </c>
      <c r="J126" s="20">
        <f>AVERAGEIFS('JN - M'!K:K,'JN - M'!$B:$B,"&gt;="&amp;EDATE('JN - Q'!$B126,-2),'JN - M'!$B:$B,"&lt;="&amp;EOMONTH('JN - Q'!$B126,0))</f>
        <v>4.9634923478514983</v>
      </c>
      <c r="K126" s="46">
        <f t="shared" si="2"/>
        <v>0.47292904183175166</v>
      </c>
      <c r="L126">
        <v>0</v>
      </c>
      <c r="M126" s="21">
        <f>'CDM - Q'!P255/'CDM - Q'!O255*100</f>
        <v>100.20782992465631</v>
      </c>
      <c r="N126" s="20">
        <f>AVERAGEIFS('JN - M'!I:I,'JN - M'!B:B,"&gt;="&amp;EDATE('JN - Q'!B126,-2),'JN - M'!B:B,"&lt;="&amp;EOMONTH('JN - Q'!B126,0))</f>
        <v>0.10000000000000002</v>
      </c>
      <c r="O126" s="20">
        <f>AVERAGEIFS('JN - M'!J:J,'JN - M'!$B:$B,"&gt;="&amp;EDATE('JN - Q'!$B126,-2),'JN - M'!$B:$B,"&lt;="&amp;EOMONTH('JN - Q'!$B126,0))</f>
        <v>-2.0964909434512919</v>
      </c>
      <c r="S126" s="20">
        <f t="shared" si="3"/>
        <v>0.89748086245320202</v>
      </c>
    </row>
    <row r="127" spans="1:19" x14ac:dyDescent="0.25">
      <c r="A127">
        <v>2011</v>
      </c>
      <c r="B127" s="1">
        <v>40603</v>
      </c>
      <c r="C127" s="21">
        <f>'CDM - Q'!M256</f>
        <v>524897.69999999995</v>
      </c>
      <c r="D127" s="21">
        <v>501633.1</v>
      </c>
      <c r="E127" s="21">
        <f>AVERAGEIFS('JN - M'!G:G,'JN - M'!$B:$B,"&gt;="&amp;EDATE('JN - Q'!$B127,-2),'JN - M'!$B:$B,"&lt;="&amp;EOMONTH('JN - Q'!$B127,0))</f>
        <v>101.5</v>
      </c>
      <c r="F127" s="21">
        <f>AVERAGEIFS('JN - M'!H:H,'JN - M'!$B:$B,"&gt;="&amp;EDATE('JN - Q'!$B127,-2),'JN - M'!$B:$B,"&lt;="&amp;EOMONTH('JN - Q'!$B127,0))</f>
        <v>99.611939504320233</v>
      </c>
      <c r="G127" s="21">
        <f>AVERAGEIFS('JN - M'!D:D,'JN - M'!$B:$B,"&gt;="&amp;EDATE('JN - Q'!$B127,-2),'JN - M'!$B:$B,"&lt;="&amp;EOMONTH('JN - Q'!$B127,0))</f>
        <v>98.647987851851852</v>
      </c>
      <c r="H127" s="21">
        <f>AVERAGEIFS('JN - M'!E:E,'JN - M'!$B:$B,"&gt;="&amp;EDATE('JN - Q'!$B127,-2),'JN - M'!$B:$B,"&lt;="&amp;EOMONTH('JN - Q'!$B127,0))</f>
        <v>99.027934583774254</v>
      </c>
      <c r="I127" s="21">
        <f>AVERAGEIFS('JN - M'!F:F,'JN - M'!$B:$B,"&gt;="&amp;EDATE('JN - Q'!$B127,-2),'JN - M'!$B:$B,"&lt;="&amp;EOMONTH('JN - Q'!$B127,0))</f>
        <v>99.027934583774254</v>
      </c>
      <c r="J127" s="20">
        <f>AVERAGEIFS('JN - M'!K:K,'JN - M'!$B:$B,"&gt;="&amp;EDATE('JN - Q'!$B127,-2),'JN - M'!$B:$B,"&lt;="&amp;EOMONTH('JN - Q'!$B127,0))</f>
        <v>4.7244771881441112</v>
      </c>
      <c r="K127" s="46">
        <f t="shared" si="2"/>
        <v>0.40043244586101989</v>
      </c>
      <c r="L127">
        <v>0</v>
      </c>
      <c r="M127" s="21">
        <f>'CDM - Q'!P256/'CDM - Q'!O256*100</f>
        <v>103.89500327850358</v>
      </c>
      <c r="N127" s="20">
        <f>AVERAGEIFS('JN - M'!I:I,'JN - M'!B:B,"&gt;="&amp;EDATE('JN - Q'!B127,-2),'JN - M'!B:B,"&lt;="&amp;EOMONTH('JN - Q'!B127,0))</f>
        <v>0.10000000000000002</v>
      </c>
      <c r="O127" s="20">
        <f>AVERAGEIFS('JN - M'!J:J,'JN - M'!$B:$B,"&gt;="&amp;EDATE('JN - Q'!$B127,-2),'JN - M'!$B:$B,"&lt;="&amp;EOMONTH('JN - Q'!$B127,0))</f>
        <v>-1.3460589394981699</v>
      </c>
      <c r="S127" s="20">
        <f t="shared" si="3"/>
        <v>0.75990354805371796</v>
      </c>
    </row>
    <row r="128" spans="1:19" x14ac:dyDescent="0.25">
      <c r="B128" s="1">
        <v>40695</v>
      </c>
      <c r="C128" s="21">
        <f>'CDM - Q'!M257</f>
        <v>521540.1</v>
      </c>
      <c r="D128" s="21">
        <v>494329.3</v>
      </c>
      <c r="E128" s="21">
        <f>AVERAGEIFS('JN - M'!G:G,'JN - M'!$B:$B,"&gt;="&amp;EDATE('JN - Q'!$B128,-2),'JN - M'!$B:$B,"&lt;="&amp;EOMONTH('JN - Q'!$B128,0))</f>
        <v>94.533333333333346</v>
      </c>
      <c r="F128" s="21">
        <f>AVERAGEIFS('JN - M'!H:H,'JN - M'!$B:$B,"&gt;="&amp;EDATE('JN - Q'!$B128,-2),'JN - M'!$B:$B,"&lt;="&amp;EOMONTH('JN - Q'!$B128,0))</f>
        <v>97.650712987396773</v>
      </c>
      <c r="G128" s="21">
        <f>AVERAGEIFS('JN - M'!D:D,'JN - M'!$B:$B,"&gt;="&amp;EDATE('JN - Q'!$B128,-2),'JN - M'!$B:$B,"&lt;="&amp;EOMONTH('JN - Q'!$B128,0))</f>
        <v>98.682528463844804</v>
      </c>
      <c r="H128" s="21">
        <f>AVERAGEIFS('JN - M'!E:E,'JN - M'!$B:$B,"&gt;="&amp;EDATE('JN - Q'!$B128,-2),'JN - M'!$B:$B,"&lt;="&amp;EOMONTH('JN - Q'!$B128,0))</f>
        <v>98.855231523809536</v>
      </c>
      <c r="I128" s="21">
        <f>AVERAGEIFS('JN - M'!F:F,'JN - M'!$B:$B,"&gt;="&amp;EDATE('JN - Q'!$B128,-2),'JN - M'!$B:$B,"&lt;="&amp;EOMONTH('JN - Q'!$B128,0))</f>
        <v>98.855231523809536</v>
      </c>
      <c r="J128" s="20">
        <f>AVERAGEIFS('JN - M'!K:K,'JN - M'!$B:$B,"&gt;="&amp;EDATE('JN - Q'!$B128,-2),'JN - M'!$B:$B,"&lt;="&amp;EOMONTH('JN - Q'!$B128,0))</f>
        <v>4.6663270417759879</v>
      </c>
      <c r="K128" s="46">
        <f t="shared" si="2"/>
        <v>0.67006757985215759</v>
      </c>
      <c r="L128">
        <v>0</v>
      </c>
      <c r="M128" s="21">
        <f>'CDM - Q'!P257/'CDM - Q'!O257*100</f>
        <v>107.44662773375326</v>
      </c>
      <c r="N128" s="20">
        <f>AVERAGEIFS('JN - M'!I:I,'JN - M'!B:B,"&gt;="&amp;EDATE('JN - Q'!B128,-2),'JN - M'!B:B,"&lt;="&amp;EOMONTH('JN - Q'!B128,0))</f>
        <v>0.10000000000000002</v>
      </c>
      <c r="O128" s="20">
        <f>AVERAGEIFS('JN - M'!J:J,'JN - M'!$B:$B,"&gt;="&amp;EDATE('JN - Q'!$B128,-2),'JN - M'!$B:$B,"&lt;="&amp;EOMONTH('JN - Q'!$B128,0))</f>
        <v>-1.7440267041596333</v>
      </c>
      <c r="S128" s="20">
        <f t="shared" si="3"/>
        <v>1.2715920915712924</v>
      </c>
    </row>
    <row r="129" spans="1:19" x14ac:dyDescent="0.25">
      <c r="B129" s="1">
        <v>40787</v>
      </c>
      <c r="C129" s="21">
        <f>'CDM - Q'!M258</f>
        <v>534023.4</v>
      </c>
      <c r="D129" s="21">
        <v>504579.9</v>
      </c>
      <c r="E129" s="21">
        <f>AVERAGEIFS('JN - M'!G:G,'JN - M'!$B:$B,"&gt;="&amp;EDATE('JN - Q'!$B129,-2),'JN - M'!$B:$B,"&lt;="&amp;EOMONTH('JN - Q'!$B129,0))</f>
        <v>103.39999999999999</v>
      </c>
      <c r="F129" s="21">
        <f>AVERAGEIFS('JN - M'!H:H,'JN - M'!$B:$B,"&gt;="&amp;EDATE('JN - Q'!$B129,-2),'JN - M'!$B:$B,"&lt;="&amp;EOMONTH('JN - Q'!$B129,0))</f>
        <v>102.12365815699867</v>
      </c>
      <c r="G129" s="21">
        <f>AVERAGEIFS('JN - M'!D:D,'JN - M'!$B:$B,"&gt;="&amp;EDATE('JN - Q'!$B129,-2),'JN - M'!$B:$B,"&lt;="&amp;EOMONTH('JN - Q'!$B129,0))</f>
        <v>98.717069075837756</v>
      </c>
      <c r="H129" s="21">
        <f>AVERAGEIFS('JN - M'!E:E,'JN - M'!$B:$B,"&gt;="&amp;EDATE('JN - Q'!$B129,-2),'JN - M'!$B:$B,"&lt;="&amp;EOMONTH('JN - Q'!$B129,0))</f>
        <v>98.751609687830694</v>
      </c>
      <c r="I129" s="21">
        <f>AVERAGEIFS('JN - M'!F:F,'JN - M'!$B:$B,"&gt;="&amp;EDATE('JN - Q'!$B129,-2),'JN - M'!$B:$B,"&lt;="&amp;EOMONTH('JN - Q'!$B129,0))</f>
        <v>98.751609687830694</v>
      </c>
      <c r="J129" s="20">
        <f>AVERAGEIFS('JN - M'!K:K,'JN - M'!$B:$B,"&gt;="&amp;EDATE('JN - Q'!$B129,-2),'JN - M'!$B:$B,"&lt;="&amp;EOMONTH('JN - Q'!$B129,0))</f>
        <v>4.4647323219124466</v>
      </c>
      <c r="K129" s="46">
        <f t="shared" si="2"/>
        <v>0.83365186281478421</v>
      </c>
      <c r="L129">
        <v>0</v>
      </c>
      <c r="M129" s="21">
        <f>'CDM - Q'!P258/'CDM - Q'!O258*100</f>
        <v>107.86717790738467</v>
      </c>
      <c r="N129" s="20">
        <f>AVERAGEIFS('JN - M'!I:I,'JN - M'!B:B,"&gt;="&amp;EDATE('JN - Q'!B129,-2),'JN - M'!B:B,"&lt;="&amp;EOMONTH('JN - Q'!B129,0))</f>
        <v>0.10000000000000002</v>
      </c>
      <c r="O129" s="20">
        <f>AVERAGEIFS('JN - M'!J:J,'JN - M'!$B:$B,"&gt;="&amp;EDATE('JN - Q'!$B129,-2),'JN - M'!$B:$B,"&lt;="&amp;EOMONTH('JN - Q'!$B129,0))</f>
        <v>-2.1108677260229571</v>
      </c>
      <c r="S129" s="20">
        <f t="shared" si="3"/>
        <v>1.5820271682340552</v>
      </c>
    </row>
    <row r="130" spans="1:19" x14ac:dyDescent="0.25">
      <c r="B130" s="1">
        <v>40878</v>
      </c>
      <c r="C130" s="21">
        <f>'CDM - Q'!M259</f>
        <v>534208.80000000005</v>
      </c>
      <c r="D130" s="21">
        <v>505106.7</v>
      </c>
      <c r="E130" s="21">
        <f>AVERAGEIFS('JN - M'!G:G,'JN - M'!$B:$B,"&gt;="&amp;EDATE('JN - Q'!$B130,-2),'JN - M'!$B:$B,"&lt;="&amp;EOMONTH('JN - Q'!$B130,0))</f>
        <v>101.3</v>
      </c>
      <c r="F130" s="21">
        <f>AVERAGEIFS('JN - M'!H:H,'JN - M'!$B:$B,"&gt;="&amp;EDATE('JN - Q'!$B130,-2),'JN - M'!$B:$B,"&lt;="&amp;EOMONTH('JN - Q'!$B130,0))</f>
        <v>101.80456286008634</v>
      </c>
      <c r="G130" s="21">
        <f>AVERAGEIFS('JN - M'!D:D,'JN - M'!$B:$B,"&gt;="&amp;EDATE('JN - Q'!$B130,-2),'JN - M'!$B:$B,"&lt;="&amp;EOMONTH('JN - Q'!$B130,0))</f>
        <v>98.544366015872995</v>
      </c>
      <c r="H130" s="21">
        <f>AVERAGEIFS('JN - M'!E:E,'JN - M'!$B:$B,"&gt;="&amp;EDATE('JN - Q'!$B130,-2),'JN - M'!$B:$B,"&lt;="&amp;EOMONTH('JN - Q'!$B130,0))</f>
        <v>98.509825403880086</v>
      </c>
      <c r="I130" s="21">
        <f>AVERAGEIFS('JN - M'!F:F,'JN - M'!$B:$B,"&gt;="&amp;EDATE('JN - Q'!$B130,-2),'JN - M'!$B:$B,"&lt;="&amp;EOMONTH('JN - Q'!$B130,0))</f>
        <v>98.509825403880086</v>
      </c>
      <c r="J130" s="20">
        <f>AVERAGEIFS('JN - M'!K:K,'JN - M'!$B:$B,"&gt;="&amp;EDATE('JN - Q'!$B130,-2),'JN - M'!$B:$B,"&lt;="&amp;EOMONTH('JN - Q'!$B130,0))</f>
        <v>4.4529439353994684</v>
      </c>
      <c r="K130" s="46">
        <f t="shared" si="2"/>
        <v>0.65053045766039863</v>
      </c>
      <c r="L130">
        <v>0</v>
      </c>
      <c r="M130" s="21">
        <f>'CDM - Q'!P259/'CDM - Q'!O259*100</f>
        <v>105.87273279913063</v>
      </c>
      <c r="N130" s="20">
        <f>AVERAGEIFS('JN - M'!I:I,'JN - M'!B:B,"&gt;="&amp;EDATE('JN - Q'!B130,-2),'JN - M'!B:B,"&lt;="&amp;EOMONTH('JN - Q'!B130,0))</f>
        <v>0.10000000000000002</v>
      </c>
      <c r="O130" s="20">
        <f>AVERAGEIFS('JN - M'!J:J,'JN - M'!$B:$B,"&gt;="&amp;EDATE('JN - Q'!$B130,-2),'JN - M'!$B:$B,"&lt;="&amp;EOMONTH('JN - Q'!$B130,0))</f>
        <v>-2.1357607425510676</v>
      </c>
      <c r="S130" s="20">
        <f t="shared" si="3"/>
        <v>1.2345163535142682</v>
      </c>
    </row>
    <row r="131" spans="1:19" x14ac:dyDescent="0.25">
      <c r="A131">
        <v>2012</v>
      </c>
      <c r="B131" s="1">
        <v>40969</v>
      </c>
      <c r="C131" s="21">
        <f>'CDM - Q'!M260</f>
        <v>542328.9</v>
      </c>
      <c r="D131" s="21">
        <v>512134.7</v>
      </c>
      <c r="E131" s="21">
        <f>AVERAGEIFS('JN - M'!G:G,'JN - M'!$B:$B,"&gt;="&amp;EDATE('JN - Q'!$B131,-2),'JN - M'!$B:$B,"&lt;="&amp;EOMONTH('JN - Q'!$B131,0))</f>
        <v>106.09999999999998</v>
      </c>
      <c r="F131" s="21">
        <f>AVERAGEIFS('JN - M'!H:H,'JN - M'!$B:$B,"&gt;="&amp;EDATE('JN - Q'!$B131,-2),'JN - M'!$B:$B,"&lt;="&amp;EOMONTH('JN - Q'!$B131,0))</f>
        <v>103.40201468756432</v>
      </c>
      <c r="G131" s="21">
        <f>AVERAGEIFS('JN - M'!D:D,'JN - M'!$B:$B,"&gt;="&amp;EDATE('JN - Q'!$B131,-2),'JN - M'!$B:$B,"&lt;="&amp;EOMONTH('JN - Q'!$B131,0))</f>
        <v>98.751609687830694</v>
      </c>
      <c r="H131" s="21">
        <f>AVERAGEIFS('JN - M'!E:E,'JN - M'!$B:$B,"&gt;="&amp;EDATE('JN - Q'!$B131,-2),'JN - M'!$B:$B,"&lt;="&amp;EOMONTH('JN - Q'!$B131,0))</f>
        <v>98.6134472398589</v>
      </c>
      <c r="I131" s="21">
        <f>AVERAGEIFS('JN - M'!F:F,'JN - M'!$B:$B,"&gt;="&amp;EDATE('JN - Q'!$B131,-2),'JN - M'!$B:$B,"&lt;="&amp;EOMONTH('JN - Q'!$B131,0))</f>
        <v>98.6134472398589</v>
      </c>
      <c r="J131" s="20">
        <f>AVERAGEIFS('JN - M'!K:K,'JN - M'!$B:$B,"&gt;="&amp;EDATE('JN - Q'!$B131,-2),'JN - M'!$B:$B,"&lt;="&amp;EOMONTH('JN - Q'!$B131,0))</f>
        <v>4.5028238501467932</v>
      </c>
      <c r="K131" s="46">
        <f t="shared" ref="K131:K138" si="4">K132*S131/S132</f>
        <v>0.83334457089582736</v>
      </c>
      <c r="L131">
        <v>0</v>
      </c>
      <c r="M131" s="21">
        <f>'CDM - Q'!P260/'CDM - Q'!O260*100</f>
        <v>106.05684739471504</v>
      </c>
      <c r="N131" s="20">
        <f>AVERAGEIFS('JN - M'!I:I,'JN - M'!B:B,"&gt;="&amp;EDATE('JN - Q'!B131,-2),'JN - M'!B:B,"&lt;="&amp;EOMONTH('JN - Q'!B131,0))</f>
        <v>0.10000000000000002</v>
      </c>
      <c r="O131" s="20">
        <f>AVERAGEIFS('JN - M'!J:J,'JN - M'!$B:$B,"&gt;="&amp;EDATE('JN - Q'!$B131,-2),'JN - M'!$B:$B,"&lt;="&amp;EOMONTH('JN - Q'!$B131,0))</f>
        <v>-2.2917729501351971</v>
      </c>
      <c r="S131" s="20">
        <f t="shared" si="3"/>
        <v>1.5814440181374105</v>
      </c>
    </row>
    <row r="132" spans="1:19" x14ac:dyDescent="0.25">
      <c r="B132" s="1">
        <v>41061</v>
      </c>
      <c r="C132" s="21">
        <f>'CDM - Q'!M261</f>
        <v>537303</v>
      </c>
      <c r="D132" s="21">
        <v>504942</v>
      </c>
      <c r="E132" s="21">
        <f>AVERAGEIFS('JN - M'!G:G,'JN - M'!$B:$B,"&gt;="&amp;EDATE('JN - Q'!$B132,-2),'JN - M'!$B:$B,"&lt;="&amp;EOMONTH('JN - Q'!$B132,0))</f>
        <v>98.566666666666677</v>
      </c>
      <c r="F132" s="21">
        <f>AVERAGEIFS('JN - M'!H:H,'JN - M'!$B:$B,"&gt;="&amp;EDATE('JN - Q'!$B132,-2),'JN - M'!$B:$B,"&lt;="&amp;EOMONTH('JN - Q'!$B132,0))</f>
        <v>101.85896346586468</v>
      </c>
      <c r="G132" s="21">
        <f>AVERAGEIFS('JN - M'!D:D,'JN - M'!$B:$B,"&gt;="&amp;EDATE('JN - Q'!$B132,-2),'JN - M'!$B:$B,"&lt;="&amp;EOMONTH('JN - Q'!$B132,0))</f>
        <v>98.647987851851852</v>
      </c>
      <c r="H132" s="21">
        <f>AVERAGEIFS('JN - M'!E:E,'JN - M'!$B:$B,"&gt;="&amp;EDATE('JN - Q'!$B132,-2),'JN - M'!$B:$B,"&lt;="&amp;EOMONTH('JN - Q'!$B132,0))</f>
        <v>98.475284791887134</v>
      </c>
      <c r="I132" s="21">
        <f>AVERAGEIFS('JN - M'!F:F,'JN - M'!$B:$B,"&gt;="&amp;EDATE('JN - Q'!$B132,-2),'JN - M'!$B:$B,"&lt;="&amp;EOMONTH('JN - Q'!$B132,0))</f>
        <v>98.475284791887134</v>
      </c>
      <c r="J132" s="20">
        <f>AVERAGEIFS('JN - M'!K:K,'JN - M'!$B:$B,"&gt;="&amp;EDATE('JN - Q'!$B132,-2),'JN - M'!$B:$B,"&lt;="&amp;EOMONTH('JN - Q'!$B132,0))</f>
        <v>4.4076370515307515</v>
      </c>
      <c r="K132" s="46">
        <f t="shared" si="4"/>
        <v>0.85137125622500831</v>
      </c>
      <c r="L132">
        <v>0</v>
      </c>
      <c r="M132" s="21">
        <f>'CDM - Q'!P261/'CDM - Q'!O261*100</f>
        <v>105.82608526705049</v>
      </c>
      <c r="N132" s="20">
        <f>AVERAGEIFS('JN - M'!I:I,'JN - M'!B:B,"&gt;="&amp;EDATE('JN - Q'!B132,-2),'JN - M'!B:B,"&lt;="&amp;EOMONTH('JN - Q'!B132,0))</f>
        <v>0.10000000000000002</v>
      </c>
      <c r="O132" s="20">
        <f>AVERAGEIFS('JN - M'!J:J,'JN - M'!$B:$B,"&gt;="&amp;EDATE('JN - Q'!$B132,-2),'JN - M'!$B:$B,"&lt;="&amp;EOMONTH('JN - Q'!$B132,0))</f>
        <v>-2.5577353589514438</v>
      </c>
      <c r="S132" s="20">
        <f t="shared" ref="S132:S182" si="5">(H132/H128-1)*100+2</f>
        <v>1.61565338923829</v>
      </c>
    </row>
    <row r="133" spans="1:19" x14ac:dyDescent="0.25">
      <c r="B133" s="1">
        <v>41153</v>
      </c>
      <c r="C133" s="21">
        <f>'CDM - Q'!M262</f>
        <v>535178.5</v>
      </c>
      <c r="D133" s="21">
        <v>502654.9</v>
      </c>
      <c r="E133" s="21">
        <f>AVERAGEIFS('JN - M'!G:G,'JN - M'!$B:$B,"&gt;="&amp;EDATE('JN - Q'!$B133,-2),'JN - M'!$B:$B,"&lt;="&amp;EOMONTH('JN - Q'!$B133,0))</f>
        <v>100.86666666666667</v>
      </c>
      <c r="F133" s="21">
        <f>AVERAGEIFS('JN - M'!H:H,'JN - M'!$B:$B,"&gt;="&amp;EDATE('JN - Q'!$B133,-2),'JN - M'!$B:$B,"&lt;="&amp;EOMONTH('JN - Q'!$B133,0))</f>
        <v>99.859937938834392</v>
      </c>
      <c r="G133" s="21">
        <f>AVERAGEIFS('JN - M'!D:D,'JN - M'!$B:$B,"&gt;="&amp;EDATE('JN - Q'!$B133,-2),'JN - M'!$B:$B,"&lt;="&amp;EOMONTH('JN - Q'!$B133,0))</f>
        <v>98.440744179894182</v>
      </c>
      <c r="H133" s="21">
        <f>AVERAGEIFS('JN - M'!E:E,'JN - M'!$B:$B,"&gt;="&amp;EDATE('JN - Q'!$B133,-2),'JN - M'!$B:$B,"&lt;="&amp;EOMONTH('JN - Q'!$B133,0))</f>
        <v>98.302581731922416</v>
      </c>
      <c r="I133" s="21">
        <f>AVERAGEIFS('JN - M'!F:F,'JN - M'!$B:$B,"&gt;="&amp;EDATE('JN - Q'!$B133,-2),'JN - M'!$B:$B,"&lt;="&amp;EOMONTH('JN - Q'!$B133,0))</f>
        <v>98.302581731922416</v>
      </c>
      <c r="J133" s="20">
        <f>AVERAGEIFS('JN - M'!K:K,'JN - M'!$B:$B,"&gt;="&amp;EDATE('JN - Q'!$B133,-2),'JN - M'!$B:$B,"&lt;="&amp;EOMONTH('JN - Q'!$B133,0))</f>
        <v>4.2568029593833279</v>
      </c>
      <c r="K133" s="46">
        <f t="shared" si="4"/>
        <v>0.81429607929567249</v>
      </c>
      <c r="L133">
        <v>0</v>
      </c>
      <c r="M133" s="21">
        <f>'CDM - Q'!P262/'CDM - Q'!O262*100</f>
        <v>103.75199508582278</v>
      </c>
      <c r="N133" s="20">
        <f>AVERAGEIFS('JN - M'!I:I,'JN - M'!B:B,"&gt;="&amp;EDATE('JN - Q'!B133,-2),'JN - M'!B:B,"&lt;="&amp;EOMONTH('JN - Q'!B133,0))</f>
        <v>0.10000000000000002</v>
      </c>
      <c r="O133" s="20">
        <f>AVERAGEIFS('JN - M'!J:J,'JN - M'!$B:$B,"&gt;="&amp;EDATE('JN - Q'!$B133,-2),'JN - M'!$B:$B,"&lt;="&amp;EOMONTH('JN - Q'!$B133,0))</f>
        <v>-2.8361596674496496</v>
      </c>
      <c r="S133" s="20">
        <f t="shared" si="5"/>
        <v>1.545295557887381</v>
      </c>
    </row>
    <row r="134" spans="1:19" x14ac:dyDescent="0.25">
      <c r="B134" s="1">
        <v>41244</v>
      </c>
      <c r="C134" s="21">
        <f>'CDM - Q'!M263</f>
        <v>534885.4</v>
      </c>
      <c r="D134" s="21">
        <v>502388.3</v>
      </c>
      <c r="E134" s="21">
        <f>AVERAGEIFS('JN - M'!G:G,'JN - M'!$B:$B,"&gt;="&amp;EDATE('JN - Q'!$B134,-2),'JN - M'!$B:$B,"&lt;="&amp;EOMONTH('JN - Q'!$B134,0))</f>
        <v>96.600000000000009</v>
      </c>
      <c r="F134" s="21">
        <f>AVERAGEIFS('JN - M'!H:H,'JN - M'!$B:$B,"&gt;="&amp;EDATE('JN - Q'!$B134,-2),'JN - M'!$B:$B,"&lt;="&amp;EOMONTH('JN - Q'!$B134,0))</f>
        <v>97.487442756397741</v>
      </c>
      <c r="G134" s="21">
        <f>AVERAGEIFS('JN - M'!D:D,'JN - M'!$B:$B,"&gt;="&amp;EDATE('JN - Q'!$B134,-2),'JN - M'!$B:$B,"&lt;="&amp;EOMONTH('JN - Q'!$B134,0))</f>
        <v>98.440744179894182</v>
      </c>
      <c r="H134" s="21">
        <f>AVERAGEIFS('JN - M'!E:E,'JN - M'!$B:$B,"&gt;="&amp;EDATE('JN - Q'!$B134,-2),'JN - M'!$B:$B,"&lt;="&amp;EOMONTH('JN - Q'!$B134,0))</f>
        <v>98.06079744797178</v>
      </c>
      <c r="I134" s="21">
        <f>AVERAGEIFS('JN - M'!F:F,'JN - M'!$B:$B,"&gt;="&amp;EDATE('JN - Q'!$B134,-2),'JN - M'!$B:$B,"&lt;="&amp;EOMONTH('JN - Q'!$B134,0))</f>
        <v>98.06079744797178</v>
      </c>
      <c r="J134" s="20">
        <f>AVERAGEIFS('JN - M'!K:K,'JN - M'!$B:$B,"&gt;="&amp;EDATE('JN - Q'!$B134,-2),'JN - M'!$B:$B,"&lt;="&amp;EOMONTH('JN - Q'!$B134,0))</f>
        <v>4.172707835059664</v>
      </c>
      <c r="K134" s="46">
        <f t="shared" si="4"/>
        <v>0.81370798291943192</v>
      </c>
      <c r="L134">
        <v>0</v>
      </c>
      <c r="M134" s="21">
        <f>'CDM - Q'!P263/'CDM - Q'!O263*100</f>
        <v>106.06810048730722</v>
      </c>
      <c r="N134" s="20">
        <f>AVERAGEIFS('JN - M'!I:I,'JN - M'!B:B,"&gt;="&amp;EDATE('JN - Q'!B134,-2),'JN - M'!B:B,"&lt;="&amp;EOMONTH('JN - Q'!B134,0))</f>
        <v>0.10000000000000002</v>
      </c>
      <c r="O134" s="20">
        <f>AVERAGEIFS('JN - M'!J:J,'JN - M'!$B:$B,"&gt;="&amp;EDATE('JN - Q'!$B134,-2),'JN - M'!$B:$B,"&lt;="&amp;EOMONTH('JN - Q'!$B134,0))</f>
        <v>-3.0218612561969196</v>
      </c>
      <c r="S134" s="20">
        <f t="shared" si="5"/>
        <v>1.5441795231416404</v>
      </c>
    </row>
    <row r="135" spans="1:19" x14ac:dyDescent="0.25">
      <c r="A135">
        <v>2013</v>
      </c>
      <c r="B135" s="1">
        <v>41334</v>
      </c>
      <c r="C135" s="21">
        <f>'CDM - Q'!M264</f>
        <v>541717.80000000005</v>
      </c>
      <c r="D135" s="21">
        <v>508370.1</v>
      </c>
      <c r="E135" s="21">
        <f>AVERAGEIFS('JN - M'!G:G,'JN - M'!$B:$B,"&gt;="&amp;EDATE('JN - Q'!$B135,-2),'JN - M'!$B:$B,"&lt;="&amp;EOMONTH('JN - Q'!$B135,0))</f>
        <v>103.83333333333333</v>
      </c>
      <c r="F135" s="21">
        <f>AVERAGEIFS('JN - M'!H:H,'JN - M'!$B:$B,"&gt;="&amp;EDATE('JN - Q'!$B135,-2),'JN - M'!$B:$B,"&lt;="&amp;EOMONTH('JN - Q'!$B135,0))</f>
        <v>100.50863504625561</v>
      </c>
      <c r="G135" s="21">
        <f>AVERAGEIFS('JN - M'!D:D,'JN - M'!$B:$B,"&gt;="&amp;EDATE('JN - Q'!$B135,-2),'JN - M'!$B:$B,"&lt;="&amp;EOMONTH('JN - Q'!$B135,0))</f>
        <v>98.440744179894182</v>
      </c>
      <c r="H135" s="21">
        <f>AVERAGEIFS('JN - M'!E:E,'JN - M'!$B:$B,"&gt;="&amp;EDATE('JN - Q'!$B135,-2),'JN - M'!$B:$B,"&lt;="&amp;EOMONTH('JN - Q'!$B135,0))</f>
        <v>97.922635</v>
      </c>
      <c r="I135" s="21">
        <f>AVERAGEIFS('JN - M'!F:F,'JN - M'!$B:$B,"&gt;="&amp;EDATE('JN - Q'!$B135,-2),'JN - M'!$B:$B,"&lt;="&amp;EOMONTH('JN - Q'!$B135,0))</f>
        <v>97.922635</v>
      </c>
      <c r="J135" s="20">
        <f>AVERAGEIFS('JN - M'!K:K,'JN - M'!$B:$B,"&gt;="&amp;EDATE('JN - Q'!$B135,-2),'JN - M'!$B:$B,"&lt;="&amp;EOMONTH('JN - Q'!$B135,0))</f>
        <v>4.2086358641237709</v>
      </c>
      <c r="K135" s="46">
        <f t="shared" si="4"/>
        <v>0.68476031744998667</v>
      </c>
      <c r="L135">
        <v>0</v>
      </c>
      <c r="M135" s="21">
        <f>'CDM - Q'!P264/'CDM - Q'!O264*100</f>
        <v>114.71165266819376</v>
      </c>
      <c r="N135" s="20">
        <f>AVERAGEIFS('JN - M'!I:I,'JN - M'!B:B,"&gt;="&amp;EDATE('JN - Q'!B135,-2),'JN - M'!B:B,"&lt;="&amp;EOMONTH('JN - Q'!B135,0))</f>
        <v>0.10000000000000002</v>
      </c>
      <c r="O135" s="20">
        <f>AVERAGEIFS('JN - M'!J:J,'JN - M'!$B:$B,"&gt;="&amp;EDATE('JN - Q'!$B135,-2),'JN - M'!$B:$B,"&lt;="&amp;EOMONTH('JN - Q'!$B135,0))</f>
        <v>-3.4741993780427962</v>
      </c>
      <c r="S135" s="20">
        <f t="shared" si="5"/>
        <v>1.2994746059544742</v>
      </c>
    </row>
    <row r="136" spans="1:19" x14ac:dyDescent="0.25">
      <c r="B136" s="1">
        <v>41426</v>
      </c>
      <c r="C136" s="21">
        <f>'CDM - Q'!M265</f>
        <v>547274.69999999995</v>
      </c>
      <c r="D136" s="21">
        <v>513174.3</v>
      </c>
      <c r="E136" s="21">
        <f>AVERAGEIFS('JN - M'!G:G,'JN - M'!$B:$B,"&gt;="&amp;EDATE('JN - Q'!$B136,-2),'JN - M'!$B:$B,"&lt;="&amp;EOMONTH('JN - Q'!$B136,0))</f>
        <v>98.966666666666654</v>
      </c>
      <c r="F136" s="21">
        <f>AVERAGEIFS('JN - M'!H:H,'JN - M'!$B:$B,"&gt;="&amp;EDATE('JN - Q'!$B136,-2),'JN - M'!$B:$B,"&lt;="&amp;EOMONTH('JN - Q'!$B136,0))</f>
        <v>102.23255052748864</v>
      </c>
      <c r="G136" s="21">
        <f>AVERAGEIFS('JN - M'!D:D,'JN - M'!$B:$B,"&gt;="&amp;EDATE('JN - Q'!$B136,-2),'JN - M'!$B:$B,"&lt;="&amp;EOMONTH('JN - Q'!$B136,0))</f>
        <v>98.682528463844804</v>
      </c>
      <c r="H136" s="21">
        <f>AVERAGEIFS('JN - M'!E:E,'JN - M'!$B:$B,"&gt;="&amp;EDATE('JN - Q'!$B136,-2),'JN - M'!$B:$B,"&lt;="&amp;EOMONTH('JN - Q'!$B136,0))</f>
        <v>98.095338059964732</v>
      </c>
      <c r="I136" s="21">
        <f>AVERAGEIFS('JN - M'!F:F,'JN - M'!$B:$B,"&gt;="&amp;EDATE('JN - Q'!$B136,-2),'JN - M'!$B:$B,"&lt;="&amp;EOMONTH('JN - Q'!$B136,0))</f>
        <v>98.095338059964732</v>
      </c>
      <c r="J136" s="20">
        <f>AVERAGEIFS('JN - M'!K:K,'JN - M'!$B:$B,"&gt;="&amp;EDATE('JN - Q'!$B136,-2),'JN - M'!$B:$B,"&lt;="&amp;EOMONTH('JN - Q'!$B136,0))</f>
        <v>4.0589344187710497</v>
      </c>
      <c r="K136" s="46">
        <f t="shared" si="4"/>
        <v>0.85058982760891233</v>
      </c>
      <c r="L136">
        <v>0</v>
      </c>
      <c r="M136" s="21">
        <f>'CDM - Q'!P265/'CDM - Q'!O265*100</f>
        <v>116.62851618817022</v>
      </c>
      <c r="N136" s="20">
        <f>AVERAGEIFS('JN - M'!I:I,'JN - M'!B:B,"&gt;="&amp;EDATE('JN - Q'!B136,-2),'JN - M'!B:B,"&lt;="&amp;EOMONTH('JN - Q'!B136,0))</f>
        <v>0.10000000000000002</v>
      </c>
      <c r="O136" s="20">
        <f>AVERAGEIFS('JN - M'!J:J,'JN - M'!$B:$B,"&gt;="&amp;EDATE('JN - Q'!$B136,-2),'JN - M'!$B:$B,"&lt;="&amp;EOMONTH('JN - Q'!$B136,0))</f>
        <v>-2.8531854413900777</v>
      </c>
      <c r="S136" s="20">
        <f t="shared" si="5"/>
        <v>1.6141704665029826</v>
      </c>
    </row>
    <row r="137" spans="1:19" x14ac:dyDescent="0.25">
      <c r="B137" s="1">
        <v>41518</v>
      </c>
      <c r="C137" s="21">
        <f>'CDM - Q'!M266</f>
        <v>552467.4</v>
      </c>
      <c r="D137" s="21">
        <v>518947</v>
      </c>
      <c r="E137" s="21">
        <f>AVERAGEIFS('JN - M'!G:G,'JN - M'!$B:$B,"&gt;="&amp;EDATE('JN - Q'!$B137,-2),'JN - M'!$B:$B,"&lt;="&amp;EOMONTH('JN - Q'!$B137,0))</f>
        <v>103.89999999999999</v>
      </c>
      <c r="F137" s="21">
        <f>AVERAGEIFS('JN - M'!H:H,'JN - M'!$B:$B,"&gt;="&amp;EDATE('JN - Q'!$B137,-2),'JN - M'!$B:$B,"&lt;="&amp;EOMONTH('JN - Q'!$B137,0))</f>
        <v>103.11267912882899</v>
      </c>
      <c r="G137" s="21">
        <f>AVERAGEIFS('JN - M'!D:D,'JN - M'!$B:$B,"&gt;="&amp;EDATE('JN - Q'!$B137,-2),'JN - M'!$B:$B,"&lt;="&amp;EOMONTH('JN - Q'!$B137,0))</f>
        <v>99.131556419753096</v>
      </c>
      <c r="H137" s="21">
        <f>AVERAGEIFS('JN - M'!E:E,'JN - M'!$B:$B,"&gt;="&amp;EDATE('JN - Q'!$B137,-2),'JN - M'!$B:$B,"&lt;="&amp;EOMONTH('JN - Q'!$B137,0))</f>
        <v>98.302581731922416</v>
      </c>
      <c r="I137" s="21">
        <f>AVERAGEIFS('JN - M'!F:F,'JN - M'!$B:$B,"&gt;="&amp;EDATE('JN - Q'!$B137,-2),'JN - M'!$B:$B,"&lt;="&amp;EOMONTH('JN - Q'!$B137,0))</f>
        <v>98.302581731922416</v>
      </c>
      <c r="J137" s="20">
        <f>AVERAGEIFS('JN - M'!K:K,'JN - M'!$B:$B,"&gt;="&amp;EDATE('JN - Q'!$B137,-2),'JN - M'!$B:$B,"&lt;="&amp;EOMONTH('JN - Q'!$B137,0))</f>
        <v>3.9474609538911949</v>
      </c>
      <c r="K137" s="46">
        <f t="shared" si="4"/>
        <v>1.0539033457249054</v>
      </c>
      <c r="L137">
        <v>0</v>
      </c>
      <c r="M137" s="21">
        <f>'CDM - Q'!P266/'CDM - Q'!O266*100</f>
        <v>118.78319579327787</v>
      </c>
      <c r="N137" s="20">
        <f>AVERAGEIFS('JN - M'!I:I,'JN - M'!B:B,"&gt;="&amp;EDATE('JN - Q'!B137,-2),'JN - M'!B:B,"&lt;="&amp;EOMONTH('JN - Q'!B137,0))</f>
        <v>0.10000000000000002</v>
      </c>
      <c r="O137" s="20">
        <f>AVERAGEIFS('JN - M'!J:J,'JN - M'!$B:$B,"&gt;="&amp;EDATE('JN - Q'!$B137,-2),'JN - M'!$B:$B,"&lt;="&amp;EOMONTH('JN - Q'!$B137,0))</f>
        <v>-2.2353378569277527</v>
      </c>
      <c r="S137" s="20">
        <f t="shared" si="5"/>
        <v>2</v>
      </c>
    </row>
    <row r="138" spans="1:19" x14ac:dyDescent="0.25">
      <c r="B138" s="1">
        <v>41609</v>
      </c>
      <c r="C138" s="21">
        <f>'CDM - Q'!M267</f>
        <v>551690.30000000005</v>
      </c>
      <c r="D138" s="21">
        <v>518782.2</v>
      </c>
      <c r="E138" s="21">
        <f>AVERAGEIFS('JN - M'!G:G,'JN - M'!$B:$B,"&gt;="&amp;EDATE('JN - Q'!$B138,-2),'JN - M'!$B:$B,"&lt;="&amp;EOMONTH('JN - Q'!$B138,0))</f>
        <v>103.66666666666667</v>
      </c>
      <c r="F138" s="21">
        <f>AVERAGEIFS('JN - M'!H:H,'JN - M'!$B:$B,"&gt;="&amp;EDATE('JN - Q'!$B138,-2),'JN - M'!$B:$B,"&lt;="&amp;EOMONTH('JN - Q'!$B138,0))</f>
        <v>104.77581088955333</v>
      </c>
      <c r="G138" s="21">
        <f>AVERAGEIFS('JN - M'!D:D,'JN - M'!$B:$B,"&gt;="&amp;EDATE('JN - Q'!$B138,-2),'JN - M'!$B:$B,"&lt;="&amp;EOMONTH('JN - Q'!$B138,0))</f>
        <v>99.47696253968256</v>
      </c>
      <c r="H138" s="21">
        <f>AVERAGEIFS('JN - M'!E:E,'JN - M'!$B:$B,"&gt;="&amp;EDATE('JN - Q'!$B138,-2),'JN - M'!$B:$B,"&lt;="&amp;EOMONTH('JN - Q'!$B138,0))</f>
        <v>98.544366015873024</v>
      </c>
      <c r="I138" s="21">
        <f>AVERAGEIFS('JN - M'!F:F,'JN - M'!$B:$B,"&gt;="&amp;EDATE('JN - Q'!$B138,-2),'JN - M'!$B:$B,"&lt;="&amp;EOMONTH('JN - Q'!$B138,0))</f>
        <v>98.544366015873024</v>
      </c>
      <c r="J138" s="20">
        <f>AVERAGEIFS('JN - M'!K:K,'JN - M'!$B:$B,"&gt;="&amp;EDATE('JN - Q'!$B138,-2),'JN - M'!$B:$B,"&lt;="&amp;EOMONTH('JN - Q'!$B138,0))</f>
        <v>3.8543440201084223</v>
      </c>
      <c r="K138" s="46">
        <f t="shared" si="4"/>
        <v>1.3137597536176335</v>
      </c>
      <c r="L138">
        <v>0</v>
      </c>
      <c r="M138" s="21">
        <f>'CDM - Q'!P267/'CDM - Q'!O267*100</f>
        <v>120.32263077203555</v>
      </c>
      <c r="N138" s="20">
        <f>AVERAGEIFS('JN - M'!I:I,'JN - M'!B:B,"&gt;="&amp;EDATE('JN - Q'!B138,-2),'JN - M'!B:B,"&lt;="&amp;EOMONTH('JN - Q'!B138,0))</f>
        <v>0.10000000000000002</v>
      </c>
      <c r="O138" s="20">
        <f>AVERAGEIFS('JN - M'!J:J,'JN - M'!$B:$B,"&gt;="&amp;EDATE('JN - Q'!$B138,-2),'JN - M'!$B:$B,"&lt;="&amp;EOMONTH('JN - Q'!$B138,0))</f>
        <v>-2.7516128804268196</v>
      </c>
      <c r="S138" s="20">
        <f t="shared" si="5"/>
        <v>2.4931313842902574</v>
      </c>
    </row>
    <row r="139" spans="1:19" x14ac:dyDescent="0.25">
      <c r="A139">
        <v>2014</v>
      </c>
      <c r="B139" s="1">
        <v>41699</v>
      </c>
      <c r="C139" s="21">
        <f>'CDM - Q'!M268</f>
        <v>557466</v>
      </c>
      <c r="D139" s="21">
        <v>524110.9</v>
      </c>
      <c r="E139" s="21">
        <f>AVERAGEIFS('JN - M'!G:G,'JN - M'!$B:$B,"&gt;="&amp;EDATE('JN - Q'!$B139,-2),'JN - M'!$B:$B,"&lt;="&amp;EOMONTH('JN - Q'!$B139,0))</f>
        <v>110.66666666666667</v>
      </c>
      <c r="F139" s="21">
        <f>AVERAGEIFS('JN - M'!H:H,'JN - M'!$B:$B,"&gt;="&amp;EDATE('JN - Q'!$B139,-2),'JN - M'!$B:$B,"&lt;="&amp;EOMONTH('JN - Q'!$B139,0))</f>
        <v>106.78395638562199</v>
      </c>
      <c r="G139" s="21">
        <f>AVERAGEIFS('JN - M'!D:D,'JN - M'!$B:$B,"&gt;="&amp;EDATE('JN - Q'!$B139,-2),'JN - M'!$B:$B,"&lt;="&amp;EOMONTH('JN - Q'!$B139,0))</f>
        <v>99.718746823633168</v>
      </c>
      <c r="H139" s="21">
        <f>AVERAGEIFS('JN - M'!E:E,'JN - M'!$B:$B,"&gt;="&amp;EDATE('JN - Q'!$B139,-2),'JN - M'!$B:$B,"&lt;="&amp;EOMONTH('JN - Q'!$B139,0))</f>
        <v>98.751609687830694</v>
      </c>
      <c r="I139" s="21">
        <f>AVERAGEIFS('JN - M'!F:F,'JN - M'!$B:$B,"&gt;="&amp;EDATE('JN - Q'!$B139,-2),'JN - M'!$B:$B,"&lt;="&amp;EOMONTH('JN - Q'!$B139,0))</f>
        <v>98.751609687830694</v>
      </c>
      <c r="J139" s="20">
        <f>AVERAGEIFS('JN - M'!K:K,'JN - M'!$B:$B,"&gt;="&amp;EDATE('JN - Q'!$B139,-2),'JN - M'!$B:$B,"&lt;="&amp;EOMONTH('JN - Q'!$B139,0))</f>
        <v>3.6207312947883676</v>
      </c>
      <c r="K139" s="20">
        <f>'[1]JN-Q'!$C55</f>
        <v>1.5</v>
      </c>
      <c r="L139">
        <v>0</v>
      </c>
      <c r="M139" s="21">
        <f>'CDM - Q'!P268/'CDM - Q'!O268*100</f>
        <v>122.1622094925596</v>
      </c>
      <c r="N139" s="20">
        <f>AVERAGEIFS('JN - M'!I:I,'JN - M'!B:B,"&gt;="&amp;EDATE('JN - Q'!B139,-2),'JN - M'!B:B,"&lt;="&amp;EOMONTH('JN - Q'!B139,0))</f>
        <v>0.10000000000000002</v>
      </c>
      <c r="O139" s="20">
        <f>AVERAGEIFS('JN - M'!J:J,'JN - M'!$B:$B,"&gt;="&amp;EDATE('JN - Q'!$B139,-2),'JN - M'!$B:$B,"&lt;="&amp;EOMONTH('JN - Q'!$B139,0))</f>
        <v>-2.8701593554945557</v>
      </c>
      <c r="S139" s="20">
        <f t="shared" si="5"/>
        <v>2.846560846560851</v>
      </c>
    </row>
    <row r="140" spans="1:19" x14ac:dyDescent="0.25">
      <c r="B140" s="1">
        <v>41791</v>
      </c>
      <c r="C140" s="21">
        <f>'CDM - Q'!M269</f>
        <v>549438.4</v>
      </c>
      <c r="D140" s="21">
        <v>527185.69999999995</v>
      </c>
      <c r="E140" s="21">
        <f>AVERAGEIFS('JN - M'!G:G,'JN - M'!$B:$B,"&gt;="&amp;EDATE('JN - Q'!$B140,-2),'JN - M'!$B:$B,"&lt;="&amp;EOMONTH('JN - Q'!$B140,0))</f>
        <v>101.63333333333333</v>
      </c>
      <c r="F140" s="21">
        <f>AVERAGEIFS('JN - M'!H:H,'JN - M'!$B:$B,"&gt;="&amp;EDATE('JN - Q'!$B140,-2),'JN - M'!$B:$B,"&lt;="&amp;EOMONTH('JN - Q'!$B140,0))</f>
        <v>104.90778218340233</v>
      </c>
      <c r="G140" s="21">
        <f>AVERAGEIFS('JN - M'!D:D,'JN - M'!$B:$B,"&gt;="&amp;EDATE('JN - Q'!$B140,-2),'JN - M'!$B:$B,"&lt;="&amp;EOMONTH('JN - Q'!$B140,0))</f>
        <v>99.340339506172839</v>
      </c>
      <c r="H140" s="21">
        <f>AVERAGEIFS('JN - M'!E:E,'JN - M'!$B:$B,"&gt;="&amp;EDATE('JN - Q'!$B140,-2),'JN - M'!$B:$B,"&lt;="&amp;EOMONTH('JN - Q'!$B140,0))</f>
        <v>98.229074691358036</v>
      </c>
      <c r="I140" s="21">
        <f>AVERAGEIFS('JN - M'!F:F,'JN - M'!$B:$B,"&gt;="&amp;EDATE('JN - Q'!$B140,-2),'JN - M'!$B:$B,"&lt;="&amp;EOMONTH('JN - Q'!$B140,0))</f>
        <v>98.229074691358036</v>
      </c>
      <c r="J140" s="20">
        <f>AVERAGEIFS('JN - M'!K:K,'JN - M'!$B:$B,"&gt;="&amp;EDATE('JN - Q'!$B140,-2),'JN - M'!$B:$B,"&lt;="&amp;EOMONTH('JN - Q'!$B140,0))</f>
        <v>3.6150294114231669</v>
      </c>
      <c r="K140" s="20">
        <f>'[1]JN-Q'!$C56</f>
        <v>1.5</v>
      </c>
      <c r="L140">
        <v>0</v>
      </c>
      <c r="M140" s="21">
        <f>'CDM - Q'!P269/'CDM - Q'!O269*100</f>
        <v>119.93029595435895</v>
      </c>
      <c r="N140" s="20">
        <f>AVERAGEIFS('JN - M'!I:I,'JN - M'!B:B,"&gt;="&amp;EDATE('JN - Q'!B140,-2),'JN - M'!B:B,"&lt;="&amp;EOMONTH('JN - Q'!B140,0))</f>
        <v>0.10000000000000002</v>
      </c>
      <c r="O140" s="20">
        <f>AVERAGEIFS('JN - M'!J:J,'JN - M'!$B:$B,"&gt;="&amp;EDATE('JN - Q'!$B140,-2),'JN - M'!$B:$B,"&lt;="&amp;EOMONTH('JN - Q'!$B140,0))</f>
        <v>-3.2374360370942452</v>
      </c>
      <c r="S140" s="20">
        <f t="shared" si="5"/>
        <v>2.1363333202557993</v>
      </c>
    </row>
    <row r="141" spans="1:19" x14ac:dyDescent="0.25">
      <c r="B141" s="1">
        <v>41883</v>
      </c>
      <c r="C141" s="21">
        <f>'CDM - Q'!M270</f>
        <v>550514.1</v>
      </c>
      <c r="D141" s="21">
        <v>528116.30000000005</v>
      </c>
      <c r="E141" s="21">
        <f>AVERAGEIFS('JN - M'!G:G,'JN - M'!$B:$B,"&gt;="&amp;EDATE('JN - Q'!$B141,-2),'JN - M'!$B:$B,"&lt;="&amp;EOMONTH('JN - Q'!$B141,0))</f>
        <v>104.5</v>
      </c>
      <c r="F141" s="21">
        <f>AVERAGEIFS('JN - M'!H:H,'JN - M'!$B:$B,"&gt;="&amp;EDATE('JN - Q'!$B141,-2),'JN - M'!$B:$B,"&lt;="&amp;EOMONTH('JN - Q'!$B141,0))</f>
        <v>104.05554409198199</v>
      </c>
      <c r="G141" s="21">
        <f>AVERAGEIFS('JN - M'!D:D,'JN - M'!$B:$B,"&gt;="&amp;EDATE('JN - Q'!$B141,-2),'JN - M'!$B:$B,"&lt;="&amp;EOMONTH('JN - Q'!$B141,0))</f>
        <v>99.710761111111125</v>
      </c>
      <c r="H141" s="21">
        <f>AVERAGEIFS('JN - M'!E:E,'JN - M'!$B:$B,"&gt;="&amp;EDATE('JN - Q'!$B141,-2),'JN - M'!$B:$B,"&lt;="&amp;EOMONTH('JN - Q'!$B141,0))</f>
        <v>98.464797530864203</v>
      </c>
      <c r="I141" s="21">
        <f>AVERAGEIFS('JN - M'!F:F,'JN - M'!$B:$B,"&gt;="&amp;EDATE('JN - Q'!$B141,-2),'JN - M'!$B:$B,"&lt;="&amp;EOMONTH('JN - Q'!$B141,0))</f>
        <v>98.464797530864203</v>
      </c>
      <c r="J141" s="20">
        <f>AVERAGEIFS('JN - M'!K:K,'JN - M'!$B:$B,"&gt;="&amp;EDATE('JN - Q'!$B141,-2),'JN - M'!$B:$B,"&lt;="&amp;EOMONTH('JN - Q'!$B141,0))</f>
        <v>3.5582663234988723</v>
      </c>
      <c r="K141" s="20">
        <f>'[1]JN-Q'!$C57</f>
        <v>1.5</v>
      </c>
      <c r="L141">
        <v>0</v>
      </c>
      <c r="M141" s="21">
        <f>'CDM - Q'!P270/'CDM - Q'!O270*100</f>
        <v>122.63613328984253</v>
      </c>
      <c r="N141" s="20">
        <f>AVERAGEIFS('JN - M'!I:I,'JN - M'!B:B,"&gt;="&amp;EDATE('JN - Q'!B141,-2),'JN - M'!B:B,"&lt;="&amp;EOMONTH('JN - Q'!B141,0))</f>
        <v>0.10000000000000002</v>
      </c>
      <c r="O141" s="20">
        <f>AVERAGEIFS('JN - M'!J:J,'JN - M'!$B:$B,"&gt;="&amp;EDATE('JN - Q'!$B141,-2),'JN - M'!$B:$B,"&lt;="&amp;EOMONTH('JN - Q'!$B141,0))</f>
        <v>-3.927053727130799</v>
      </c>
      <c r="S141" s="20">
        <f t="shared" si="5"/>
        <v>2.1650168246691175</v>
      </c>
    </row>
    <row r="142" spans="1:19" x14ac:dyDescent="0.25">
      <c r="B142" s="1">
        <v>41974</v>
      </c>
      <c r="C142" s="21">
        <f>'CDM - Q'!M271</f>
        <v>553695.80000000005</v>
      </c>
      <c r="D142" s="21">
        <v>532963.5</v>
      </c>
      <c r="E142" s="21">
        <f>AVERAGEIFS('JN - M'!G:G,'JN - M'!$B:$B,"&gt;="&amp;EDATE('JN - Q'!$B142,-2),'JN - M'!$B:$B,"&lt;="&amp;EOMONTH('JN - Q'!$B142,0))</f>
        <v>103.86666666666667</v>
      </c>
      <c r="F142" s="21">
        <f>AVERAGEIFS('JN - M'!H:H,'JN - M'!$B:$B,"&gt;="&amp;EDATE('JN - Q'!$B142,-2),'JN - M'!$B:$B,"&lt;="&amp;EOMONTH('JN - Q'!$B142,0))</f>
        <v>104.84322071111133</v>
      </c>
      <c r="G142" s="21">
        <f>AVERAGEIFS('JN - M'!D:D,'JN - M'!$B:$B,"&gt;="&amp;EDATE('JN - Q'!$B142,-2),'JN - M'!$B:$B,"&lt;="&amp;EOMONTH('JN - Q'!$B142,0))</f>
        <v>99.60973703703705</v>
      </c>
      <c r="H142" s="21">
        <f>AVERAGEIFS('JN - M'!E:E,'JN - M'!$B:$B,"&gt;="&amp;EDATE('JN - Q'!$B142,-2),'JN - M'!$B:$B,"&lt;="&amp;EOMONTH('JN - Q'!$B142,0))</f>
        <v>98.532146913580235</v>
      </c>
      <c r="I142" s="21">
        <f>AVERAGEIFS('JN - M'!F:F,'JN - M'!$B:$B,"&gt;="&amp;EDATE('JN - Q'!$B142,-2),'JN - M'!$B:$B,"&lt;="&amp;EOMONTH('JN - Q'!$B142,0))</f>
        <v>98.532146913580235</v>
      </c>
      <c r="J142" s="20">
        <f>AVERAGEIFS('JN - M'!K:K,'JN - M'!$B:$B,"&gt;="&amp;EDATE('JN - Q'!$B142,-2),'JN - M'!$B:$B,"&lt;="&amp;EOMONTH('JN - Q'!$B142,0))</f>
        <v>3.4556181975321199</v>
      </c>
      <c r="K142" s="20">
        <f>'[1]JN-Q'!$C58</f>
        <v>1.4</v>
      </c>
      <c r="L142">
        <v>0</v>
      </c>
      <c r="M142" s="21">
        <f>'CDM - Q'!P271/'CDM - Q'!O271*100</f>
        <v>123.38605297960355</v>
      </c>
      <c r="N142" s="20">
        <f>AVERAGEIFS('JN - M'!I:I,'JN - M'!B:B,"&gt;="&amp;EDATE('JN - Q'!B142,-2),'JN - M'!B:B,"&lt;="&amp;EOMONTH('JN - Q'!B142,0))</f>
        <v>0.10000000000000002</v>
      </c>
      <c r="O142" s="20">
        <f>AVERAGEIFS('JN - M'!J:J,'JN - M'!$B:$B,"&gt;="&amp;EDATE('JN - Q'!$B142,-2),'JN - M'!$B:$B,"&lt;="&amp;EOMONTH('JN - Q'!$B142,0))</f>
        <v>-4.1966562658697208</v>
      </c>
      <c r="S142" s="20">
        <f t="shared" si="5"/>
        <v>1.9876004049883305</v>
      </c>
    </row>
    <row r="143" spans="1:19" x14ac:dyDescent="0.25">
      <c r="A143">
        <v>2015</v>
      </c>
      <c r="B143" s="1">
        <v>42064</v>
      </c>
      <c r="C143" s="21">
        <f>'CDM - Q'!M272</f>
        <v>562615.6</v>
      </c>
      <c r="D143" s="21">
        <v>545614.5</v>
      </c>
      <c r="E143" s="21">
        <f>AVERAGEIFS('JN - M'!G:G,'JN - M'!$B:$B,"&gt;="&amp;EDATE('JN - Q'!$B143,-2),'JN - M'!$B:$B,"&lt;="&amp;EOMONTH('JN - Q'!$B143,0))</f>
        <v>108.36666666666667</v>
      </c>
      <c r="F143" s="21">
        <f>AVERAGEIFS('JN - M'!H:H,'JN - M'!$B:$B,"&gt;="&amp;EDATE('JN - Q'!$B143,-2),'JN - M'!$B:$B,"&lt;="&amp;EOMONTH('JN - Q'!$B143,0))</f>
        <v>104.41148625137333</v>
      </c>
      <c r="G143" s="21">
        <f>AVERAGEIFS('JN - M'!D:D,'JN - M'!$B:$B,"&gt;="&amp;EDATE('JN - Q'!$B143,-2),'JN - M'!$B:$B,"&lt;="&amp;EOMONTH('JN - Q'!$B143,0))</f>
        <v>99.407688888888899</v>
      </c>
      <c r="H143" s="21">
        <f>AVERAGEIFS('JN - M'!E:E,'JN - M'!$B:$B,"&gt;="&amp;EDATE('JN - Q'!$B143,-2),'JN - M'!$B:$B,"&lt;="&amp;EOMONTH('JN - Q'!$B143,0))</f>
        <v>98.801544444444446</v>
      </c>
      <c r="I143" s="21">
        <f>AVERAGEIFS('JN - M'!F:F,'JN - M'!$B:$B,"&gt;="&amp;EDATE('JN - Q'!$B143,-2),'JN - M'!$B:$B,"&lt;="&amp;EOMONTH('JN - Q'!$B143,0))</f>
        <v>98.801544444444446</v>
      </c>
      <c r="J143" s="20">
        <f>AVERAGEIFS('JN - M'!K:K,'JN - M'!$B:$B,"&gt;="&amp;EDATE('JN - Q'!$B143,-2),'JN - M'!$B:$B,"&lt;="&amp;EOMONTH('JN - Q'!$B143,0))</f>
        <v>3.467926903954202</v>
      </c>
      <c r="K143" s="20">
        <f>'[1]JN-Q'!$C59</f>
        <v>1.4</v>
      </c>
      <c r="L143">
        <v>0</v>
      </c>
      <c r="M143" s="21">
        <f>'CDM - Q'!P272/'CDM - Q'!O272*100</f>
        <v>115.5978548581806</v>
      </c>
      <c r="N143" s="20">
        <f>AVERAGEIFS('JN - M'!I:I,'JN - M'!B:B,"&gt;="&amp;EDATE('JN - Q'!B143,-2),'JN - M'!B:B,"&lt;="&amp;EOMONTH('JN - Q'!B143,0))</f>
        <v>0.10000000000000002</v>
      </c>
      <c r="O143" s="20">
        <f>AVERAGEIFS('JN - M'!J:J,'JN - M'!$B:$B,"&gt;="&amp;EDATE('JN - Q'!$B143,-2),'JN - M'!$B:$B,"&lt;="&amp;EOMONTH('JN - Q'!$B143,0))</f>
        <v>-3.9044247473387617</v>
      </c>
      <c r="S143" s="20">
        <f t="shared" si="5"/>
        <v>2.0505660178822476</v>
      </c>
    </row>
    <row r="144" spans="1:19" x14ac:dyDescent="0.25">
      <c r="B144" s="1">
        <v>42156</v>
      </c>
      <c r="C144" s="21">
        <f>'CDM - Q'!M273</f>
        <v>562950.80000000005</v>
      </c>
      <c r="D144" s="21">
        <v>548807.30000000005</v>
      </c>
      <c r="E144" s="21">
        <f>AVERAGEIFS('JN - M'!G:G,'JN - M'!$B:$B,"&gt;="&amp;EDATE('JN - Q'!$B144,-2),'JN - M'!$B:$B,"&lt;="&amp;EOMONTH('JN - Q'!$B144,0))</f>
        <v>101.33333333333333</v>
      </c>
      <c r="F144" s="21">
        <f>AVERAGEIFS('JN - M'!H:H,'JN - M'!$B:$B,"&gt;="&amp;EDATE('JN - Q'!$B144,-2),'JN - M'!$B:$B,"&lt;="&amp;EOMONTH('JN - Q'!$B144,0))</f>
        <v>104.59640564524101</v>
      </c>
      <c r="G144" s="21">
        <f>AVERAGEIFS('JN - M'!D:D,'JN - M'!$B:$B,"&gt;="&amp;EDATE('JN - Q'!$B144,-2),'JN - M'!$B:$B,"&lt;="&amp;EOMONTH('JN - Q'!$B144,0))</f>
        <v>99.60973703703705</v>
      </c>
      <c r="H144" s="21">
        <f>AVERAGEIFS('JN - M'!E:E,'JN - M'!$B:$B,"&gt;="&amp;EDATE('JN - Q'!$B144,-2),'JN - M'!$B:$B,"&lt;="&amp;EOMONTH('JN - Q'!$B144,0))</f>
        <v>99.104616666666672</v>
      </c>
      <c r="I144" s="21">
        <f>AVERAGEIFS('JN - M'!F:F,'JN - M'!$B:$B,"&gt;="&amp;EDATE('JN - Q'!$B144,-2),'JN - M'!$B:$B,"&lt;="&amp;EOMONTH('JN - Q'!$B144,0))</f>
        <v>99.104616666666672</v>
      </c>
      <c r="J144" s="20">
        <f>AVERAGEIFS('JN - M'!K:K,'JN - M'!$B:$B,"&gt;="&amp;EDATE('JN - Q'!$B144,-2),'JN - M'!$B:$B,"&lt;="&amp;EOMONTH('JN - Q'!$B144,0))</f>
        <v>3.3316497900599509</v>
      </c>
      <c r="K144" s="20">
        <f>'[1]JN-Q'!$C60</f>
        <v>1.4</v>
      </c>
      <c r="L144">
        <v>0</v>
      </c>
      <c r="M144" s="21">
        <f>'CDM - Q'!P273/'CDM - Q'!O273*100</f>
        <v>115.49032763188156</v>
      </c>
      <c r="N144" s="20">
        <f>AVERAGEIFS('JN - M'!I:I,'JN - M'!B:B,"&gt;="&amp;EDATE('JN - Q'!B144,-2),'JN - M'!B:B,"&lt;="&amp;EOMONTH('JN - Q'!B144,0))</f>
        <v>0.10000000000000002</v>
      </c>
      <c r="O144" s="20">
        <f>AVERAGEIFS('JN - M'!J:J,'JN - M'!$B:$B,"&gt;="&amp;EDATE('JN - Q'!$B144,-2),'JN - M'!$B:$B,"&lt;="&amp;EOMONTH('JN - Q'!$B144,0))</f>
        <v>-3.0794710686073721</v>
      </c>
      <c r="S144" s="20">
        <f t="shared" si="5"/>
        <v>2.8913267055193685</v>
      </c>
    </row>
    <row r="145" spans="1:19" x14ac:dyDescent="0.25">
      <c r="B145" s="1">
        <v>42248</v>
      </c>
      <c r="C145" s="21">
        <f>'CDM - Q'!M274</f>
        <v>563779.1</v>
      </c>
      <c r="D145" s="21">
        <v>550624.19999999995</v>
      </c>
      <c r="E145" s="21">
        <f>AVERAGEIFS('JN - M'!G:G,'JN - M'!$B:$B,"&gt;="&amp;EDATE('JN - Q'!$B145,-2),'JN - M'!$B:$B,"&lt;="&amp;EOMONTH('JN - Q'!$B145,0))</f>
        <v>104.13333333333333</v>
      </c>
      <c r="F145" s="21">
        <f>AVERAGEIFS('JN - M'!H:H,'JN - M'!$B:$B,"&gt;="&amp;EDATE('JN - Q'!$B145,-2),'JN - M'!$B:$B,"&lt;="&amp;EOMONTH('JN - Q'!$B145,0))</f>
        <v>103.967340697336</v>
      </c>
      <c r="G145" s="21">
        <f>AVERAGEIFS('JN - M'!D:D,'JN - M'!$B:$B,"&gt;="&amp;EDATE('JN - Q'!$B145,-2),'JN - M'!$B:$B,"&lt;="&amp;EOMONTH('JN - Q'!$B145,0))</f>
        <v>99.54238765432099</v>
      </c>
      <c r="H145" s="21">
        <f>AVERAGEIFS('JN - M'!E:E,'JN - M'!$B:$B,"&gt;="&amp;EDATE('JN - Q'!$B145,-2),'JN - M'!$B:$B,"&lt;="&amp;EOMONTH('JN - Q'!$B145,0))</f>
        <v>99.374014197530869</v>
      </c>
      <c r="I145" s="21">
        <f>AVERAGEIFS('JN - M'!F:F,'JN - M'!$B:$B,"&gt;="&amp;EDATE('JN - Q'!$B145,-2),'JN - M'!$B:$B,"&lt;="&amp;EOMONTH('JN - Q'!$B145,0))</f>
        <v>99.374014197530869</v>
      </c>
      <c r="J145" s="20">
        <f>AVERAGEIFS('JN - M'!K:K,'JN - M'!$B:$B,"&gt;="&amp;EDATE('JN - Q'!$B145,-2),'JN - M'!$B:$B,"&lt;="&amp;EOMONTH('JN - Q'!$B145,0))</f>
        <v>3.3537341645804286</v>
      </c>
      <c r="K145" s="20">
        <f>'[1]JN-Q'!$C61</f>
        <v>1.2</v>
      </c>
      <c r="L145">
        <v>0</v>
      </c>
      <c r="M145" s="21">
        <f>'CDM - Q'!P274/'CDM - Q'!O274*100</f>
        <v>113.99030222301639</v>
      </c>
      <c r="N145" s="20">
        <f>AVERAGEIFS('JN - M'!I:I,'JN - M'!B:B,"&gt;="&amp;EDATE('JN - Q'!B145,-2),'JN - M'!B:B,"&lt;="&amp;EOMONTH('JN - Q'!B145,0))</f>
        <v>0.10000000000000002</v>
      </c>
      <c r="O145" s="20">
        <f>AVERAGEIFS('JN - M'!J:J,'JN - M'!$B:$B,"&gt;="&amp;EDATE('JN - Q'!$B145,-2),'JN - M'!$B:$B,"&lt;="&amp;EOMONTH('JN - Q'!$B145,0))</f>
        <v>-2.9386424844985295</v>
      </c>
      <c r="S145" s="20">
        <f t="shared" si="5"/>
        <v>2.9233926128590975</v>
      </c>
    </row>
    <row r="146" spans="1:19" x14ac:dyDescent="0.25">
      <c r="B146" s="1">
        <v>42339</v>
      </c>
      <c r="C146" s="21">
        <f>'CDM - Q'!M275</f>
        <v>562695.69999999995</v>
      </c>
      <c r="D146" s="21">
        <v>550630.40000000002</v>
      </c>
      <c r="E146" s="21">
        <f>AVERAGEIFS('JN - M'!G:G,'JN - M'!$B:$B,"&gt;="&amp;EDATE('JN - Q'!$B146,-2),'JN - M'!$B:$B,"&lt;="&amp;EOMONTH('JN - Q'!$B146,0))</f>
        <v>105.43333333333332</v>
      </c>
      <c r="F146" s="21">
        <f>AVERAGEIFS('JN - M'!H:H,'JN - M'!$B:$B,"&gt;="&amp;EDATE('JN - Q'!$B146,-2),'JN - M'!$B:$B,"&lt;="&amp;EOMONTH('JN - Q'!$B146,0))</f>
        <v>106.19091370265267</v>
      </c>
      <c r="G146" s="21">
        <f>AVERAGEIFS('JN - M'!D:D,'JN - M'!$B:$B,"&gt;="&amp;EDATE('JN - Q'!$B146,-2),'JN - M'!$B:$B,"&lt;="&amp;EOMONTH('JN - Q'!$B146,0))</f>
        <v>99.475038271604944</v>
      </c>
      <c r="H146" s="21">
        <f>AVERAGEIFS('JN - M'!E:E,'JN - M'!$B:$B,"&gt;="&amp;EDATE('JN - Q'!$B146,-2),'JN - M'!$B:$B,"&lt;="&amp;EOMONTH('JN - Q'!$B146,0))</f>
        <v>99.60973703703705</v>
      </c>
      <c r="I146" s="21">
        <f>AVERAGEIFS('JN - M'!F:F,'JN - M'!$B:$B,"&gt;="&amp;EDATE('JN - Q'!$B146,-2),'JN - M'!$B:$B,"&lt;="&amp;EOMONTH('JN - Q'!$B146,0))</f>
        <v>99.60973703703705</v>
      </c>
      <c r="J146" s="20">
        <f>AVERAGEIFS('JN - M'!K:K,'JN - M'!$B:$B,"&gt;="&amp;EDATE('JN - Q'!$B146,-2),'JN - M'!$B:$B,"&lt;="&amp;EOMONTH('JN - Q'!$B146,0))</f>
        <v>3.2301972518224864</v>
      </c>
      <c r="K146" s="20">
        <f>'[1]JN-Q'!$C62</f>
        <v>1</v>
      </c>
      <c r="L146">
        <v>0</v>
      </c>
      <c r="M146" s="21">
        <f>'CDM - Q'!P275/'CDM - Q'!O275*100</f>
        <v>108.35739571608019</v>
      </c>
      <c r="N146" s="20">
        <f>AVERAGEIFS('JN - M'!I:I,'JN - M'!B:B,"&gt;="&amp;EDATE('JN - Q'!B146,-2),'JN - M'!B:B,"&lt;="&amp;EOMONTH('JN - Q'!B146,0))</f>
        <v>0.10000000000000002</v>
      </c>
      <c r="O146" s="20">
        <f>AVERAGEIFS('JN - M'!J:J,'JN - M'!$B:$B,"&gt;="&amp;EDATE('JN - Q'!$B146,-2),'JN - M'!$B:$B,"&lt;="&amp;EOMONTH('JN - Q'!$B146,0))</f>
        <v>-3.5889749170375627</v>
      </c>
      <c r="S146" s="20">
        <f t="shared" si="5"/>
        <v>3.0936431989063911</v>
      </c>
    </row>
    <row r="147" spans="1:19" x14ac:dyDescent="0.25">
      <c r="A147">
        <v>2016</v>
      </c>
      <c r="B147" s="1">
        <v>42430</v>
      </c>
      <c r="C147" s="21">
        <f>'CDM - Q'!M276</f>
        <v>567582.5</v>
      </c>
      <c r="D147" s="21">
        <v>557443.30000000005</v>
      </c>
      <c r="E147" s="21">
        <f>AVERAGEIFS('JN - M'!G:G,'JN - M'!$B:$B,"&gt;="&amp;EDATE('JN - Q'!$B147,-2),'JN - M'!$B:$B,"&lt;="&amp;EOMONTH('JN - Q'!$B147,0))</f>
        <v>108.53333333333335</v>
      </c>
      <c r="F147" s="21">
        <f>AVERAGEIFS('JN - M'!H:H,'JN - M'!$B:$B,"&gt;="&amp;EDATE('JN - Q'!$B147,-2),'JN - M'!$B:$B,"&lt;="&amp;EOMONTH('JN - Q'!$B147,0))</f>
        <v>104.57508616354033</v>
      </c>
      <c r="G147" s="21">
        <f>AVERAGEIFS('JN - M'!D:D,'JN - M'!$B:$B,"&gt;="&amp;EDATE('JN - Q'!$B147,-2),'JN - M'!$B:$B,"&lt;="&amp;EOMONTH('JN - Q'!$B147,0))</f>
        <v>99.239315432098763</v>
      </c>
      <c r="H147" s="21">
        <f>AVERAGEIFS('JN - M'!E:E,'JN - M'!$B:$B,"&gt;="&amp;EDATE('JN - Q'!$B147,-2),'JN - M'!$B:$B,"&lt;="&amp;EOMONTH('JN - Q'!$B147,0))</f>
        <v>99.677086419753095</v>
      </c>
      <c r="I147" s="21">
        <f>AVERAGEIFS('JN - M'!F:F,'JN - M'!$B:$B,"&gt;="&amp;EDATE('JN - Q'!$B147,-2),'JN - M'!$B:$B,"&lt;="&amp;EOMONTH('JN - Q'!$B147,0))</f>
        <v>99.677086419753095</v>
      </c>
      <c r="J147" s="20">
        <f>AVERAGEIFS('JN - M'!K:K,'JN - M'!$B:$B,"&gt;="&amp;EDATE('JN - Q'!$B147,-2),'JN - M'!$B:$B,"&lt;="&amp;EOMONTH('JN - Q'!$B147,0))</f>
        <v>3.2408580873114161</v>
      </c>
      <c r="K147" s="20">
        <f>'[1]JN-Q'!$C63</f>
        <v>0.8</v>
      </c>
      <c r="L147">
        <v>0</v>
      </c>
      <c r="M147" s="21">
        <f>'CDM - Q'!P276/'CDM - Q'!O276*100</f>
        <v>99.705173002591408</v>
      </c>
      <c r="N147" s="20">
        <f>AVERAGEIFS('JN - M'!I:I,'JN - M'!B:B,"&gt;="&amp;EDATE('JN - Q'!B147,-2),'JN - M'!B:B,"&lt;="&amp;EOMONTH('JN - Q'!B147,0))</f>
        <v>-0.10000000000000002</v>
      </c>
      <c r="O147" s="20">
        <f>AVERAGEIFS('JN - M'!J:J,'JN - M'!$B:$B,"&gt;="&amp;EDATE('JN - Q'!$B147,-2),'JN - M'!$B:$B,"&lt;="&amp;EOMONTH('JN - Q'!$B147,0))</f>
        <v>-4.4890872980932004</v>
      </c>
      <c r="S147" s="20">
        <f t="shared" si="5"/>
        <v>2.8861622358554921</v>
      </c>
    </row>
    <row r="148" spans="1:19" x14ac:dyDescent="0.25">
      <c r="B148" s="1">
        <v>42522</v>
      </c>
      <c r="C148" s="21">
        <f>'CDM - Q'!M277</f>
        <v>565642.4</v>
      </c>
      <c r="D148" s="21">
        <v>554646.6</v>
      </c>
      <c r="E148" s="21">
        <f>AVERAGEIFS('JN - M'!G:G,'JN - M'!$B:$B,"&gt;="&amp;EDATE('JN - Q'!$B148,-2),'JN - M'!$B:$B,"&lt;="&amp;EOMONTH('JN - Q'!$B148,0))</f>
        <v>102.16666666666667</v>
      </c>
      <c r="F148" s="21">
        <f>AVERAGEIFS('JN - M'!H:H,'JN - M'!$B:$B,"&gt;="&amp;EDATE('JN - Q'!$B148,-2),'JN - M'!$B:$B,"&lt;="&amp;EOMONTH('JN - Q'!$B148,0))</f>
        <v>105.50550786286199</v>
      </c>
      <c r="G148" s="21">
        <f>AVERAGEIFS('JN - M'!D:D,'JN - M'!$B:$B,"&gt;="&amp;EDATE('JN - Q'!$B148,-2),'JN - M'!$B:$B,"&lt;="&amp;EOMONTH('JN - Q'!$B148,0))</f>
        <v>99.205640740740748</v>
      </c>
      <c r="H148" s="21">
        <f>AVERAGEIFS('JN - M'!E:E,'JN - M'!$B:$B,"&gt;="&amp;EDATE('JN - Q'!$B148,-2),'JN - M'!$B:$B,"&lt;="&amp;EOMONTH('JN - Q'!$B148,0))</f>
        <v>99.811785185185201</v>
      </c>
      <c r="I148" s="21">
        <f>AVERAGEIFS('JN - M'!F:F,'JN - M'!$B:$B,"&gt;="&amp;EDATE('JN - Q'!$B148,-2),'JN - M'!$B:$B,"&lt;="&amp;EOMONTH('JN - Q'!$B148,0))</f>
        <v>99.811785185185201</v>
      </c>
      <c r="J148" s="20">
        <f>AVERAGEIFS('JN - M'!K:K,'JN - M'!$B:$B,"&gt;="&amp;EDATE('JN - Q'!$B148,-2),'JN - M'!$B:$B,"&lt;="&amp;EOMONTH('JN - Q'!$B148,0))</f>
        <v>3.1608988831844371</v>
      </c>
      <c r="K148" s="20">
        <f>'[1]JN-Q'!$C64</f>
        <v>0.7</v>
      </c>
      <c r="L148">
        <v>0</v>
      </c>
      <c r="M148" s="21">
        <f>'CDM - Q'!P277/'CDM - Q'!O277*100</f>
        <v>97.423501043235461</v>
      </c>
      <c r="N148" s="20">
        <f>AVERAGEIFS('JN - M'!I:I,'JN - M'!B:B,"&gt;="&amp;EDATE('JN - Q'!B148,-2),'JN - M'!B:B,"&lt;="&amp;EOMONTH('JN - Q'!B148,0))</f>
        <v>-0.10000000000000002</v>
      </c>
      <c r="O148" s="20">
        <f>AVERAGEIFS('JN - M'!J:J,'JN - M'!$B:$B,"&gt;="&amp;EDATE('JN - Q'!$B148,-2),'JN - M'!$B:$B,"&lt;="&amp;EOMONTH('JN - Q'!$B148,0))</f>
        <v>-5.2590419530961361</v>
      </c>
      <c r="S148" s="20">
        <f t="shared" si="5"/>
        <v>2.7135575942915473</v>
      </c>
    </row>
    <row r="149" spans="1:19" x14ac:dyDescent="0.25">
      <c r="B149" s="1">
        <v>42614</v>
      </c>
      <c r="C149" s="21">
        <f>'CDM - Q'!M278</f>
        <v>566913.9</v>
      </c>
      <c r="D149" s="21">
        <v>555188.5</v>
      </c>
      <c r="E149" s="21">
        <f>AVERAGEIFS('JN - M'!G:G,'JN - M'!$B:$B,"&gt;="&amp;EDATE('JN - Q'!$B149,-2),'JN - M'!$B:$B,"&lt;="&amp;EOMONTH('JN - Q'!$B149,0))</f>
        <v>106.13333333333333</v>
      </c>
      <c r="F149" s="21">
        <f>AVERAGEIFS('JN - M'!H:H,'JN - M'!$B:$B,"&gt;="&amp;EDATE('JN - Q'!$B149,-2),'JN - M'!$B:$B,"&lt;="&amp;EOMONTH('JN - Q'!$B149,0))</f>
        <v>106.12636321245434</v>
      </c>
      <c r="G149" s="21">
        <f>AVERAGEIFS('JN - M'!D:D,'JN - M'!$B:$B,"&gt;="&amp;EDATE('JN - Q'!$B149,-2),'JN - M'!$B:$B,"&lt;="&amp;EOMONTH('JN - Q'!$B149,0))</f>
        <v>99.104616666666672</v>
      </c>
      <c r="H149" s="21">
        <f>AVERAGEIFS('JN - M'!E:E,'JN - M'!$B:$B,"&gt;="&amp;EDATE('JN - Q'!$B149,-2),'JN - M'!$B:$B,"&lt;="&amp;EOMONTH('JN - Q'!$B149,0))</f>
        <v>99.811785185185201</v>
      </c>
      <c r="I149" s="21">
        <f>AVERAGEIFS('JN - M'!F:F,'JN - M'!$B:$B,"&gt;="&amp;EDATE('JN - Q'!$B149,-2),'JN - M'!$B:$B,"&lt;="&amp;EOMONTH('JN - Q'!$B149,0))</f>
        <v>99.811785185185201</v>
      </c>
      <c r="J149" s="20">
        <f>AVERAGEIFS('JN - M'!K:K,'JN - M'!$B:$B,"&gt;="&amp;EDATE('JN - Q'!$B149,-2),'JN - M'!$B:$B,"&lt;="&amp;EOMONTH('JN - Q'!$B149,0))</f>
        <v>3.0475023774729562</v>
      </c>
      <c r="K149" s="20">
        <f>'[1]JN-Q'!$C65</f>
        <v>0.6</v>
      </c>
      <c r="L149">
        <v>0</v>
      </c>
      <c r="M149" s="21">
        <f>'CDM - Q'!P278/'CDM - Q'!O278*100</f>
        <v>96.127408175841751</v>
      </c>
      <c r="N149" s="20">
        <f>AVERAGEIFS('JN - M'!I:I,'JN - M'!B:B,"&gt;="&amp;EDATE('JN - Q'!B149,-2),'JN - M'!B:B,"&lt;="&amp;EOMONTH('JN - Q'!B149,0))</f>
        <v>-0.10000000000000002</v>
      </c>
      <c r="O149" s="20">
        <f>AVERAGEIFS('JN - M'!J:J,'JN - M'!$B:$B,"&gt;="&amp;EDATE('JN - Q'!$B149,-2),'JN - M'!$B:$B,"&lt;="&amp;EOMONTH('JN - Q'!$B149,0))</f>
        <v>-5.6921615361639439</v>
      </c>
      <c r="S149" s="20">
        <f t="shared" si="5"/>
        <v>2.4405286343612369</v>
      </c>
    </row>
    <row r="150" spans="1:19" x14ac:dyDescent="0.25">
      <c r="B150" s="1">
        <v>42705</v>
      </c>
      <c r="C150" s="21">
        <f>'CDM - Q'!M279</f>
        <v>567003.1</v>
      </c>
      <c r="D150" s="21">
        <v>555786.80000000005</v>
      </c>
      <c r="E150" s="21">
        <f>AVERAGEIFS('JN - M'!G:G,'JN - M'!$B:$B,"&gt;="&amp;EDATE('JN - Q'!$B150,-2),'JN - M'!$B:$B,"&lt;="&amp;EOMONTH('JN - Q'!$B150,0))</f>
        <v>107.03333333333335</v>
      </c>
      <c r="F150" s="21">
        <f>AVERAGEIFS('JN - M'!H:H,'JN - M'!$B:$B,"&gt;="&amp;EDATE('JN - Q'!$B150,-2),'JN - M'!$B:$B,"&lt;="&amp;EOMONTH('JN - Q'!$B150,0))</f>
        <v>107.64000419580167</v>
      </c>
      <c r="G150" s="21">
        <f>AVERAGEIFS('JN - M'!D:D,'JN - M'!$B:$B,"&gt;="&amp;EDATE('JN - Q'!$B150,-2),'JN - M'!$B:$B,"&lt;="&amp;EOMONTH('JN - Q'!$B150,0))</f>
        <v>99.205640740740748</v>
      </c>
      <c r="H150" s="21">
        <f>AVERAGEIFS('JN - M'!E:E,'JN - M'!$B:$B,"&gt;="&amp;EDATE('JN - Q'!$B150,-2),'JN - M'!$B:$B,"&lt;="&amp;EOMONTH('JN - Q'!$B150,0))</f>
        <v>99.811785185185201</v>
      </c>
      <c r="I150" s="21">
        <f>AVERAGEIFS('JN - M'!F:F,'JN - M'!$B:$B,"&gt;="&amp;EDATE('JN - Q'!$B150,-2),'JN - M'!$B:$B,"&lt;="&amp;EOMONTH('JN - Q'!$B150,0))</f>
        <v>99.811785185185201</v>
      </c>
      <c r="J150" s="20">
        <f>AVERAGEIFS('JN - M'!K:K,'JN - M'!$B:$B,"&gt;="&amp;EDATE('JN - Q'!$B150,-2),'JN - M'!$B:$B,"&lt;="&amp;EOMONTH('JN - Q'!$B150,0))</f>
        <v>3.004631127567833</v>
      </c>
      <c r="K150" s="20">
        <f>'[1]JN-Q'!$C66</f>
        <v>0.7</v>
      </c>
      <c r="L150">
        <v>0</v>
      </c>
      <c r="M150" s="21">
        <f>'CDM - Q'!P279/'CDM - Q'!O279*100</f>
        <v>99.777077831615784</v>
      </c>
      <c r="N150" s="20">
        <f>AVERAGEIFS('JN - M'!I:I,'JN - M'!B:B,"&gt;="&amp;EDATE('JN - Q'!B150,-2),'JN - M'!B:B,"&lt;="&amp;EOMONTH('JN - Q'!B150,0))</f>
        <v>-0.10000000000000002</v>
      </c>
      <c r="O150" s="20">
        <f>AVERAGEIFS('JN - M'!J:J,'JN - M'!$B:$B,"&gt;="&amp;EDATE('JN - Q'!$B150,-2),'JN - M'!$B:$B,"&lt;="&amp;EOMONTH('JN - Q'!$B150,0))</f>
        <v>-5.1227330376101854</v>
      </c>
      <c r="S150" s="20">
        <f t="shared" si="5"/>
        <v>2.202839756592299</v>
      </c>
    </row>
    <row r="151" spans="1:19" x14ac:dyDescent="0.25">
      <c r="A151">
        <v>2017</v>
      </c>
      <c r="B151" s="1">
        <v>42795</v>
      </c>
      <c r="C151" s="21">
        <f>'CDM - Q'!M280</f>
        <v>571132.1</v>
      </c>
      <c r="D151" s="21">
        <v>559145.4</v>
      </c>
      <c r="E151" s="21">
        <f>AVERAGEIFS('JN - M'!G:G,'JN - M'!$B:$B,"&gt;="&amp;EDATE('JN - Q'!$B151,-2),'JN - M'!$B:$B,"&lt;="&amp;EOMONTH('JN - Q'!$B151,0))</f>
        <v>111.86666666666667</v>
      </c>
      <c r="F151" s="21">
        <f>AVERAGEIFS('JN - M'!H:H,'JN - M'!$B:$B,"&gt;="&amp;EDATE('JN - Q'!$B151,-2),'JN - M'!$B:$B,"&lt;="&amp;EOMONTH('JN - Q'!$B151,0))</f>
        <v>107.68096349118532</v>
      </c>
      <c r="G151" s="21">
        <f>AVERAGEIFS('JN - M'!D:D,'JN - M'!$B:$B,"&gt;="&amp;EDATE('JN - Q'!$B151,-2),'JN - M'!$B:$B,"&lt;="&amp;EOMONTH('JN - Q'!$B151,0))</f>
        <v>99.407688888888899</v>
      </c>
      <c r="H151" s="21">
        <f>AVERAGEIFS('JN - M'!E:E,'JN - M'!$B:$B,"&gt;="&amp;EDATE('JN - Q'!$B151,-2),'JN - M'!$B:$B,"&lt;="&amp;EOMONTH('JN - Q'!$B151,0))</f>
        <v>99.744435802469141</v>
      </c>
      <c r="I151" s="21">
        <f>AVERAGEIFS('JN - M'!F:F,'JN - M'!$B:$B,"&gt;="&amp;EDATE('JN - Q'!$B151,-2),'JN - M'!$B:$B,"&lt;="&amp;EOMONTH('JN - Q'!$B151,0))</f>
        <v>99.744435802469141</v>
      </c>
      <c r="J151" s="20">
        <f>AVERAGEIFS('JN - M'!K:K,'JN - M'!$B:$B,"&gt;="&amp;EDATE('JN - Q'!$B151,-2),'JN - M'!$B:$B,"&lt;="&amp;EOMONTH('JN - Q'!$B151,0))</f>
        <v>2.893175477644967</v>
      </c>
      <c r="K151" s="20">
        <f>'[1]JN-Q'!$C67</f>
        <v>0.7</v>
      </c>
      <c r="L151">
        <v>0</v>
      </c>
      <c r="M151" s="21">
        <f>'CDM - Q'!P280/'CDM - Q'!O280*100</f>
        <v>106.32618174179764</v>
      </c>
      <c r="N151" s="20">
        <f>AVERAGEIFS('JN - M'!I:I,'JN - M'!B:B,"&gt;="&amp;EDATE('JN - Q'!B151,-2),'JN - M'!B:B,"&lt;="&amp;EOMONTH('JN - Q'!B151,0))</f>
        <v>-0.10000000000000002</v>
      </c>
      <c r="O151" s="20">
        <f>AVERAGEIFS('JN - M'!J:J,'JN - M'!$B:$B,"&gt;="&amp;EDATE('JN - Q'!$B151,-2),'JN - M'!$B:$B,"&lt;="&amp;EOMONTH('JN - Q'!$B151,0))</f>
        <v>-3.6096180581963133</v>
      </c>
      <c r="S151" s="20">
        <f t="shared" si="5"/>
        <v>2.0675675675675613</v>
      </c>
    </row>
    <row r="152" spans="1:19" x14ac:dyDescent="0.25">
      <c r="B152" s="1">
        <v>42887</v>
      </c>
      <c r="C152" s="21">
        <f>'CDM - Q'!M281</f>
        <v>572968.5</v>
      </c>
      <c r="D152" s="21">
        <v>561539.30000000005</v>
      </c>
      <c r="E152" s="21">
        <f>AVERAGEIFS('JN - M'!G:G,'JN - M'!$B:$B,"&gt;="&amp;EDATE('JN - Q'!$B152,-2),'JN - M'!$B:$B,"&lt;="&amp;EOMONTH('JN - Q'!$B152,0))</f>
        <v>105.2</v>
      </c>
      <c r="F152" s="21">
        <f>AVERAGEIFS('JN - M'!H:H,'JN - M'!$B:$B,"&gt;="&amp;EDATE('JN - Q'!$B152,-2),'JN - M'!$B:$B,"&lt;="&amp;EOMONTH('JN - Q'!$B152,0))</f>
        <v>108.90136879897466</v>
      </c>
      <c r="G152" s="21">
        <f>AVERAGEIFS('JN - M'!D:D,'JN - M'!$B:$B,"&gt;="&amp;EDATE('JN - Q'!$B152,-2),'JN - M'!$B:$B,"&lt;="&amp;EOMONTH('JN - Q'!$B152,0))</f>
        <v>99.57606234567902</v>
      </c>
      <c r="H152" s="21">
        <f>AVERAGEIFS('JN - M'!E:E,'JN - M'!$B:$B,"&gt;="&amp;EDATE('JN - Q'!$B152,-2),'JN - M'!$B:$B,"&lt;="&amp;EOMONTH('JN - Q'!$B152,0))</f>
        <v>99.845459876543217</v>
      </c>
      <c r="I152" s="21">
        <f>AVERAGEIFS('JN - M'!F:F,'JN - M'!$B:$B,"&gt;="&amp;EDATE('JN - Q'!$B152,-2),'JN - M'!$B:$B,"&lt;="&amp;EOMONTH('JN - Q'!$B152,0))</f>
        <v>99.845459876543217</v>
      </c>
      <c r="J152" s="20">
        <f>AVERAGEIFS('JN - M'!K:K,'JN - M'!$B:$B,"&gt;="&amp;EDATE('JN - Q'!$B152,-2),'JN - M'!$B:$B,"&lt;="&amp;EOMONTH('JN - Q'!$B152,0))</f>
        <v>2.8783798563641354</v>
      </c>
      <c r="K152" s="20">
        <f>'[1]JN-Q'!$C68</f>
        <v>0.8</v>
      </c>
      <c r="L152">
        <v>0</v>
      </c>
      <c r="M152" s="21">
        <f>'CDM - Q'!P281/'CDM - Q'!O281*100</f>
        <v>105.74105692176357</v>
      </c>
      <c r="N152" s="20">
        <f>AVERAGEIFS('JN - M'!I:I,'JN - M'!B:B,"&gt;="&amp;EDATE('JN - Q'!B152,-2),'JN - M'!B:B,"&lt;="&amp;EOMONTH('JN - Q'!B152,0))</f>
        <v>-0.10000000000000002</v>
      </c>
      <c r="O152" s="20">
        <f>AVERAGEIFS('JN - M'!J:J,'JN - M'!$B:$B,"&gt;="&amp;EDATE('JN - Q'!$B152,-2),'JN - M'!$B:$B,"&lt;="&amp;EOMONTH('JN - Q'!$B152,0))</f>
        <v>-2.9252685530863243</v>
      </c>
      <c r="S152" s="20">
        <f t="shared" si="5"/>
        <v>2.033738191632926</v>
      </c>
    </row>
    <row r="153" spans="1:19" x14ac:dyDescent="0.25">
      <c r="B153" s="1">
        <v>42979</v>
      </c>
      <c r="C153" s="21">
        <f>'CDM - Q'!M282</f>
        <v>579488.4</v>
      </c>
      <c r="D153" s="21">
        <v>569827.30000000005</v>
      </c>
      <c r="E153" s="21">
        <f>AVERAGEIFS('JN - M'!G:G,'JN - M'!$B:$B,"&gt;="&amp;EDATE('JN - Q'!$B153,-2),'JN - M'!$B:$B,"&lt;="&amp;EOMONTH('JN - Q'!$B153,0))</f>
        <v>108.06666666666666</v>
      </c>
      <c r="F153" s="21">
        <f>AVERAGEIFS('JN - M'!H:H,'JN - M'!$B:$B,"&gt;="&amp;EDATE('JN - Q'!$B153,-2),'JN - M'!$B:$B,"&lt;="&amp;EOMONTH('JN - Q'!$B153,0))</f>
        <v>108.08138890894467</v>
      </c>
      <c r="G153" s="21">
        <f>AVERAGEIFS('JN - M'!D:D,'JN - M'!$B:$B,"&gt;="&amp;EDATE('JN - Q'!$B153,-2),'JN - M'!$B:$B,"&lt;="&amp;EOMONTH('JN - Q'!$B153,0))</f>
        <v>99.710761111111125</v>
      </c>
      <c r="H153" s="21">
        <f>AVERAGEIFS('JN - M'!E:E,'JN - M'!$B:$B,"&gt;="&amp;EDATE('JN - Q'!$B153,-2),'JN - M'!$B:$B,"&lt;="&amp;EOMONTH('JN - Q'!$B153,0))</f>
        <v>99.946483950617292</v>
      </c>
      <c r="I153" s="21">
        <f>AVERAGEIFS('JN - M'!F:F,'JN - M'!$B:$B,"&gt;="&amp;EDATE('JN - Q'!$B153,-2),'JN - M'!$B:$B,"&lt;="&amp;EOMONTH('JN - Q'!$B153,0))</f>
        <v>99.946483950617292</v>
      </c>
      <c r="J153" s="20">
        <f>AVERAGEIFS('JN - M'!K:K,'JN - M'!$B:$B,"&gt;="&amp;EDATE('JN - Q'!$B153,-2),'JN - M'!$B:$B,"&lt;="&amp;EOMONTH('JN - Q'!$B153,0))</f>
        <v>2.7779249968741198</v>
      </c>
      <c r="K153" s="20">
        <f>'[1]JN-Q'!$C69</f>
        <v>0.7</v>
      </c>
      <c r="L153">
        <v>0</v>
      </c>
      <c r="M153" s="21">
        <f>'CDM - Q'!P282/'CDM - Q'!O282*100</f>
        <v>106.26267018376898</v>
      </c>
      <c r="N153" s="20">
        <f>AVERAGEIFS('JN - M'!I:I,'JN - M'!B:B,"&gt;="&amp;EDATE('JN - Q'!B153,-2),'JN - M'!B:B,"&lt;="&amp;EOMONTH('JN - Q'!B153,0))</f>
        <v>-0.10000000000000002</v>
      </c>
      <c r="O153" s="20">
        <f>AVERAGEIFS('JN - M'!J:J,'JN - M'!$B:$B,"&gt;="&amp;EDATE('JN - Q'!$B153,-2),'JN - M'!$B:$B,"&lt;="&amp;EOMONTH('JN - Q'!$B153,0))</f>
        <v>-2.6778790332858229</v>
      </c>
      <c r="S153" s="20">
        <f t="shared" si="5"/>
        <v>2.1349527665317041</v>
      </c>
    </row>
    <row r="154" spans="1:19" x14ac:dyDescent="0.25">
      <c r="B154" s="1">
        <v>43070</v>
      </c>
      <c r="C154" s="21">
        <f>'CDM - Q'!M283</f>
        <v>580391.6</v>
      </c>
      <c r="D154" s="21">
        <v>569649.69999999995</v>
      </c>
      <c r="E154" s="21">
        <f>AVERAGEIFS('JN - M'!G:G,'JN - M'!$B:$B,"&gt;="&amp;EDATE('JN - Q'!$B154,-2),'JN - M'!$B:$B,"&lt;="&amp;EOMONTH('JN - Q'!$B154,0))</f>
        <v>108.23333333333335</v>
      </c>
      <c r="F154" s="21">
        <f>AVERAGEIFS('JN - M'!H:H,'JN - M'!$B:$B,"&gt;="&amp;EDATE('JN - Q'!$B154,-2),'JN - M'!$B:$B,"&lt;="&amp;EOMONTH('JN - Q'!$B154,0))</f>
        <v>108.71774794001834</v>
      </c>
      <c r="G154" s="21">
        <f>AVERAGEIFS('JN - M'!D:D,'JN - M'!$B:$B,"&gt;="&amp;EDATE('JN - Q'!$B154,-2),'JN - M'!$B:$B,"&lt;="&amp;EOMONTH('JN - Q'!$B154,0))</f>
        <v>100.01383333333332</v>
      </c>
      <c r="H154" s="21">
        <f>AVERAGEIFS('JN - M'!E:E,'JN - M'!$B:$B,"&gt;="&amp;EDATE('JN - Q'!$B154,-2),'JN - M'!$B:$B,"&lt;="&amp;EOMONTH('JN - Q'!$B154,0))</f>
        <v>100.08118271604938</v>
      </c>
      <c r="I154" s="21">
        <f>AVERAGEIFS('JN - M'!F:F,'JN - M'!$B:$B,"&gt;="&amp;EDATE('JN - Q'!$B154,-2),'JN - M'!$B:$B,"&lt;="&amp;EOMONTH('JN - Q'!$B154,0))</f>
        <v>100.08118271604938</v>
      </c>
      <c r="J154" s="20">
        <f>AVERAGEIFS('JN - M'!K:K,'JN - M'!$B:$B,"&gt;="&amp;EDATE('JN - Q'!$B154,-2),'JN - M'!$B:$B,"&lt;="&amp;EOMONTH('JN - Q'!$B154,0))</f>
        <v>2.7152526435071889</v>
      </c>
      <c r="K154" s="20">
        <f>'[1]JN-Q'!$C70</f>
        <v>0.8</v>
      </c>
      <c r="L154">
        <v>0</v>
      </c>
      <c r="M154" s="21">
        <f>'CDM - Q'!P283/'CDM - Q'!O283*100</f>
        <v>108.65350251182863</v>
      </c>
      <c r="N154" s="20">
        <f>AVERAGEIFS('JN - M'!I:I,'JN - M'!B:B,"&gt;="&amp;EDATE('JN - Q'!B154,-2),'JN - M'!B:B,"&lt;="&amp;EOMONTH('JN - Q'!B154,0))</f>
        <v>-0.10000000000000002</v>
      </c>
      <c r="O154" s="20">
        <f>AVERAGEIFS('JN - M'!J:J,'JN - M'!$B:$B,"&gt;="&amp;EDATE('JN - Q'!$B154,-2),'JN - M'!$B:$B,"&lt;="&amp;EOMONTH('JN - Q'!$B154,0))</f>
        <v>-2.2801716607792968</v>
      </c>
      <c r="S154" s="20">
        <f t="shared" si="5"/>
        <v>2.2699055330634081</v>
      </c>
    </row>
    <row r="155" spans="1:19" x14ac:dyDescent="0.25">
      <c r="A155">
        <v>2018</v>
      </c>
      <c r="B155" s="1">
        <v>43160</v>
      </c>
      <c r="C155" s="21">
        <f>'CDM - Q'!M284</f>
        <v>579495.4</v>
      </c>
      <c r="D155" s="21">
        <v>569589.9</v>
      </c>
      <c r="E155" s="21">
        <f>AVERAGEIFS('JN - M'!G:G,'JN - M'!$B:$B,"&gt;="&amp;EDATE('JN - Q'!$B155,-2),'JN - M'!$B:$B,"&lt;="&amp;EOMONTH('JN - Q'!$B155,0))</f>
        <v>113.16666666666667</v>
      </c>
      <c r="F155" s="21">
        <f>AVERAGEIFS('JN - M'!H:H,'JN - M'!$B:$B,"&gt;="&amp;EDATE('JN - Q'!$B155,-2),'JN - M'!$B:$B,"&lt;="&amp;EOMONTH('JN - Q'!$B155,0))</f>
        <v>108.81136471163768</v>
      </c>
      <c r="G155" s="21">
        <f>AVERAGEIFS('JN - M'!D:D,'JN - M'!$B:$B,"&gt;="&amp;EDATE('JN - Q'!$B155,-2),'JN - M'!$B:$B,"&lt;="&amp;EOMONTH('JN - Q'!$B155,0))</f>
        <v>100.28323086419753</v>
      </c>
      <c r="H155" s="21">
        <f>AVERAGEIFS('JN - M'!E:E,'JN - M'!$B:$B,"&gt;="&amp;EDATE('JN - Q'!$B155,-2),'JN - M'!$B:$B,"&lt;="&amp;EOMONTH('JN - Q'!$B155,0))</f>
        <v>100.18220679012347</v>
      </c>
      <c r="I155" s="21">
        <f>AVERAGEIFS('JN - M'!F:F,'JN - M'!$B:$B,"&gt;="&amp;EDATE('JN - Q'!$B155,-2),'JN - M'!$B:$B,"&lt;="&amp;EOMONTH('JN - Q'!$B155,0))</f>
        <v>100.18220679012347</v>
      </c>
      <c r="J155" s="20">
        <f>AVERAGEIFS('JN - M'!K:K,'JN - M'!$B:$B,"&gt;="&amp;EDATE('JN - Q'!$B155,-2),'JN - M'!$B:$B,"&lt;="&amp;EOMONTH('JN - Q'!$B155,0))</f>
        <v>2.4835931270529117</v>
      </c>
      <c r="K155" s="20">
        <f>'[1]JN-Q'!$C71</f>
        <v>0.8</v>
      </c>
      <c r="L155">
        <v>0</v>
      </c>
      <c r="M155" s="21">
        <f>'CDM - Q'!P284/'CDM - Q'!O284*100</f>
        <v>109.30806135926925</v>
      </c>
      <c r="N155" s="20">
        <f>AVERAGEIFS('JN - M'!I:I,'JN - M'!B:B,"&gt;="&amp;EDATE('JN - Q'!B155,-2),'JN - M'!B:B,"&lt;="&amp;EOMONTH('JN - Q'!B155,0))</f>
        <v>-0.10000000000000002</v>
      </c>
      <c r="O155" s="20">
        <f>AVERAGEIFS('JN - M'!J:J,'JN - M'!$B:$B,"&gt;="&amp;EDATE('JN - Q'!$B155,-2),'JN - M'!$B:$B,"&lt;="&amp;EOMONTH('JN - Q'!$B155,0))</f>
        <v>-1.725805610361693</v>
      </c>
      <c r="S155" s="20">
        <f t="shared" si="5"/>
        <v>2.4388926401080573</v>
      </c>
    </row>
    <row r="156" spans="1:19" x14ac:dyDescent="0.25">
      <c r="B156" s="1">
        <v>43252</v>
      </c>
      <c r="C156" s="21">
        <f>'CDM - Q'!M285</f>
        <v>583149</v>
      </c>
      <c r="D156" s="21">
        <v>571293.69999999995</v>
      </c>
      <c r="E156" s="21">
        <f>AVERAGEIFS('JN - M'!G:G,'JN - M'!$B:$B,"&gt;="&amp;EDATE('JN - Q'!$B156,-2),'JN - M'!$B:$B,"&lt;="&amp;EOMONTH('JN - Q'!$B156,0))</f>
        <v>104.89999999999999</v>
      </c>
      <c r="F156" s="21">
        <f>AVERAGEIFS('JN - M'!H:H,'JN - M'!$B:$B,"&gt;="&amp;EDATE('JN - Q'!$B156,-2),'JN - M'!$B:$B,"&lt;="&amp;EOMONTH('JN - Q'!$B156,0))</f>
        <v>108.85469329059934</v>
      </c>
      <c r="G156" s="21">
        <f>AVERAGEIFS('JN - M'!D:D,'JN - M'!$B:$B,"&gt;="&amp;EDATE('JN - Q'!$B156,-2),'JN - M'!$B:$B,"&lt;="&amp;EOMONTH('JN - Q'!$B156,0))</f>
        <v>100.31690555555558</v>
      </c>
      <c r="H156" s="21">
        <f>AVERAGEIFS('JN - M'!E:E,'JN - M'!$B:$B,"&gt;="&amp;EDATE('JN - Q'!$B156,-2),'JN - M'!$B:$B,"&lt;="&amp;EOMONTH('JN - Q'!$B156,0))</f>
        <v>100.1148574074074</v>
      </c>
      <c r="I156" s="21">
        <f>AVERAGEIFS('JN - M'!F:F,'JN - M'!$B:$B,"&gt;="&amp;EDATE('JN - Q'!$B156,-2),'JN - M'!$B:$B,"&lt;="&amp;EOMONTH('JN - Q'!$B156,0))</f>
        <v>100.1148574074074</v>
      </c>
      <c r="J156" s="20">
        <f>AVERAGEIFS('JN - M'!K:K,'JN - M'!$B:$B,"&gt;="&amp;EDATE('JN - Q'!$B156,-2),'JN - M'!$B:$B,"&lt;="&amp;EOMONTH('JN - Q'!$B156,0))</f>
        <v>2.3897939201443141</v>
      </c>
      <c r="K156" s="20">
        <f>'[1]JN-Q'!$C72</f>
        <v>0.9</v>
      </c>
      <c r="L156">
        <v>0</v>
      </c>
      <c r="M156" s="21">
        <f>'CDM - Q'!P285/'CDM - Q'!O285*100</f>
        <v>111.40031065520614</v>
      </c>
      <c r="N156" s="20">
        <f>AVERAGEIFS('JN - M'!I:I,'JN - M'!B:B,"&gt;="&amp;EDATE('JN - Q'!B156,-2),'JN - M'!B:B,"&lt;="&amp;EOMONTH('JN - Q'!B156,0))</f>
        <v>-0.10000000000000002</v>
      </c>
      <c r="O156" s="20">
        <f>AVERAGEIFS('JN - M'!J:J,'JN - M'!$B:$B,"&gt;="&amp;EDATE('JN - Q'!$B156,-2),'JN - M'!$B:$B,"&lt;="&amp;EOMONTH('JN - Q'!$B156,0))</f>
        <v>-1.522738544310198</v>
      </c>
      <c r="S156" s="20">
        <f t="shared" si="5"/>
        <v>2.2698145025294973</v>
      </c>
    </row>
    <row r="157" spans="1:19" x14ac:dyDescent="0.25">
      <c r="B157" s="1">
        <v>43344</v>
      </c>
      <c r="C157" s="21">
        <f>'CDM - Q'!M286</f>
        <v>580294.40000000002</v>
      </c>
      <c r="D157" s="21">
        <v>567862.9</v>
      </c>
      <c r="E157" s="21">
        <f>AVERAGEIFS('JN - M'!G:G,'JN - M'!$B:$B,"&gt;="&amp;EDATE('JN - Q'!$B157,-2),'JN - M'!$B:$B,"&lt;="&amp;EOMONTH('JN - Q'!$B157,0))</f>
        <v>107.96666666666665</v>
      </c>
      <c r="F157" s="21">
        <f>AVERAGEIFS('JN - M'!H:H,'JN - M'!$B:$B,"&gt;="&amp;EDATE('JN - Q'!$B157,-2),'JN - M'!$B:$B,"&lt;="&amp;EOMONTH('JN - Q'!$B157,0))</f>
        <v>107.94344217974567</v>
      </c>
      <c r="G157" s="21">
        <f>AVERAGEIFS('JN - M'!D:D,'JN - M'!$B:$B,"&gt;="&amp;EDATE('JN - Q'!$B157,-2),'JN - M'!$B:$B,"&lt;="&amp;EOMONTH('JN - Q'!$B157,0))</f>
        <v>100.65365246913581</v>
      </c>
      <c r="H157" s="21">
        <f>AVERAGEIFS('JN - M'!E:E,'JN - M'!$B:$B,"&gt;="&amp;EDATE('JN - Q'!$B157,-2),'JN - M'!$B:$B,"&lt;="&amp;EOMONTH('JN - Q'!$B157,0))</f>
        <v>100.2495561728395</v>
      </c>
      <c r="I157" s="21">
        <f>AVERAGEIFS('JN - M'!F:F,'JN - M'!$B:$B,"&gt;="&amp;EDATE('JN - Q'!$B157,-2),'JN - M'!$B:$B,"&lt;="&amp;EOMONTH('JN - Q'!$B157,0))</f>
        <v>100.2495561728395</v>
      </c>
      <c r="J157" s="20">
        <f>AVERAGEIFS('JN - M'!K:K,'JN - M'!$B:$B,"&gt;="&amp;EDATE('JN - Q'!$B157,-2),'JN - M'!$B:$B,"&lt;="&amp;EOMONTH('JN - Q'!$B157,0))</f>
        <v>2.4385193808137169</v>
      </c>
      <c r="K157" s="20">
        <f>'[1]JN-Q'!$C73</f>
        <v>0.8</v>
      </c>
      <c r="L157">
        <v>0</v>
      </c>
      <c r="M157" s="21">
        <f>'CDM - Q'!P286/'CDM - Q'!O286*100</f>
        <v>115.02898536096279</v>
      </c>
      <c r="N157" s="20">
        <f>AVERAGEIFS('JN - M'!I:I,'JN - M'!B:B,"&gt;="&amp;EDATE('JN - Q'!B157,-2),'JN - M'!B:B,"&lt;="&amp;EOMONTH('JN - Q'!B157,0))</f>
        <v>-0.10000000000000002</v>
      </c>
      <c r="O157" s="20">
        <f>AVERAGEIFS('JN - M'!J:J,'JN - M'!$B:$B,"&gt;="&amp;EDATE('JN - Q'!$B157,-2),'JN - M'!$B:$B,"&lt;="&amp;EOMONTH('JN - Q'!$B157,0))</f>
        <v>-1.4757028683989384</v>
      </c>
      <c r="S157" s="20">
        <f t="shared" si="5"/>
        <v>2.3032345013477045</v>
      </c>
    </row>
    <row r="158" spans="1:19" x14ac:dyDescent="0.25">
      <c r="B158" s="1">
        <v>43435</v>
      </c>
      <c r="C158" s="21">
        <f>'CDM - Q'!M287</f>
        <v>580699.5</v>
      </c>
      <c r="D158" s="21">
        <v>568039.69999999995</v>
      </c>
      <c r="E158" s="21">
        <f>AVERAGEIFS('JN - M'!G:G,'JN - M'!$B:$B,"&gt;="&amp;EDATE('JN - Q'!$B158,-2),'JN - M'!$B:$B,"&lt;="&amp;EOMONTH('JN - Q'!$B158,0))</f>
        <v>108.63333333333333</v>
      </c>
      <c r="F158" s="21">
        <f>AVERAGEIFS('JN - M'!H:H,'JN - M'!$B:$B,"&gt;="&amp;EDATE('JN - Q'!$B158,-2),'JN - M'!$B:$B,"&lt;="&amp;EOMONTH('JN - Q'!$B158,0))</f>
        <v>109.04901876332667</v>
      </c>
      <c r="G158" s="21">
        <f>AVERAGEIFS('JN - M'!D:D,'JN - M'!$B:$B,"&gt;="&amp;EDATE('JN - Q'!$B158,-2),'JN - M'!$B:$B,"&lt;="&amp;EOMONTH('JN - Q'!$B158,0))</f>
        <v>100.99039938271606</v>
      </c>
      <c r="H158" s="21">
        <f>AVERAGEIFS('JN - M'!E:E,'JN - M'!$B:$B,"&gt;="&amp;EDATE('JN - Q'!$B158,-2),'JN - M'!$B:$B,"&lt;="&amp;EOMONTH('JN - Q'!$B158,0))</f>
        <v>100.41792962962965</v>
      </c>
      <c r="I158" s="21">
        <f>AVERAGEIFS('JN - M'!F:F,'JN - M'!$B:$B,"&gt;="&amp;EDATE('JN - Q'!$B158,-2),'JN - M'!$B:$B,"&lt;="&amp;EOMONTH('JN - Q'!$B158,0))</f>
        <v>100.41792962962965</v>
      </c>
      <c r="J158" s="20">
        <f>AVERAGEIFS('JN - M'!K:K,'JN - M'!$B:$B,"&gt;="&amp;EDATE('JN - Q'!$B158,-2),'JN - M'!$B:$B,"&lt;="&amp;EOMONTH('JN - Q'!$B158,0))</f>
        <v>2.4656715514245207</v>
      </c>
      <c r="K158" s="20">
        <f>'[1]JN-Q'!$C74</f>
        <v>0.9</v>
      </c>
      <c r="L158">
        <v>0</v>
      </c>
      <c r="M158" s="21">
        <f>'CDM - Q'!P287/'CDM - Q'!O287*100</f>
        <v>114.08470580688615</v>
      </c>
      <c r="N158" s="20">
        <f>AVERAGEIFS('JN - M'!I:I,'JN - M'!B:B,"&gt;="&amp;EDATE('JN - Q'!B158,-2),'JN - M'!B:B,"&lt;="&amp;EOMONTH('JN - Q'!B158,0))</f>
        <v>-0.10000000000000002</v>
      </c>
      <c r="O158" s="20">
        <f>AVERAGEIFS('JN - M'!J:J,'JN - M'!$B:$B,"&gt;="&amp;EDATE('JN - Q'!$B158,-2),'JN - M'!$B:$B,"&lt;="&amp;EOMONTH('JN - Q'!$B158,0))</f>
        <v>-1.6474402496874558</v>
      </c>
      <c r="S158" s="20">
        <f t="shared" si="5"/>
        <v>2.3364737550471286</v>
      </c>
    </row>
    <row r="159" spans="1:19" x14ac:dyDescent="0.25">
      <c r="A159">
        <v>2019</v>
      </c>
      <c r="B159" s="1">
        <v>43525</v>
      </c>
      <c r="C159" s="21">
        <f>'CDM - Q'!M288</f>
        <v>581449.1</v>
      </c>
      <c r="D159" s="21">
        <v>572647.5</v>
      </c>
      <c r="E159" s="21">
        <f>AVERAGEIFS('JN - M'!G:G,'JN - M'!$B:$B,"&gt;="&amp;EDATE('JN - Q'!$B159,-2),'JN - M'!$B:$B,"&lt;="&amp;EOMONTH('JN - Q'!$B159,0))</f>
        <v>112.2</v>
      </c>
      <c r="F159" s="21">
        <f>AVERAGEIFS('JN - M'!H:H,'JN - M'!$B:$B,"&gt;="&amp;EDATE('JN - Q'!$B159,-2),'JN - M'!$B:$B,"&lt;="&amp;EOMONTH('JN - Q'!$B159,0))</f>
        <v>107.75467283392233</v>
      </c>
      <c r="G159" s="21">
        <f>AVERAGEIFS('JN - M'!D:D,'JN - M'!$B:$B,"&gt;="&amp;EDATE('JN - Q'!$B159,-2),'JN - M'!$B:$B,"&lt;="&amp;EOMONTH('JN - Q'!$B159,0))</f>
        <v>101.02407407407406</v>
      </c>
      <c r="H159" s="21">
        <f>AVERAGEIFS('JN - M'!E:E,'JN - M'!$B:$B,"&gt;="&amp;EDATE('JN - Q'!$B159,-2),'JN - M'!$B:$B,"&lt;="&amp;EOMONTH('JN - Q'!$B159,0))</f>
        <v>100.58630308641976</v>
      </c>
      <c r="I159" s="21">
        <f>AVERAGEIFS('JN - M'!F:F,'JN - M'!$B:$B,"&gt;="&amp;EDATE('JN - Q'!$B159,-2),'JN - M'!$B:$B,"&lt;="&amp;EOMONTH('JN - Q'!$B159,0))</f>
        <v>100.58630308641976</v>
      </c>
      <c r="J159" s="20">
        <f>AVERAGEIFS('JN - M'!K:K,'JN - M'!$B:$B,"&gt;="&amp;EDATE('JN - Q'!$B159,-2),'JN - M'!$B:$B,"&lt;="&amp;EOMONTH('JN - Q'!$B159,0))</f>
        <v>2.4615484133343011</v>
      </c>
      <c r="K159" s="20">
        <f>'[1]JN-Q'!$C75</f>
        <v>0.9</v>
      </c>
      <c r="L159">
        <v>0</v>
      </c>
      <c r="M159" s="21">
        <f>'CDM - Q'!P288/'CDM - Q'!O288*100</f>
        <v>109.21215492509826</v>
      </c>
      <c r="N159" s="20">
        <f>AVERAGEIFS('JN - M'!I:I,'JN - M'!B:B,"&gt;="&amp;EDATE('JN - Q'!B159,-2),'JN - M'!B:B,"&lt;="&amp;EOMONTH('JN - Q'!B159,0))</f>
        <v>-0.10000000000000002</v>
      </c>
      <c r="O159" s="20">
        <f>AVERAGEIFS('JN - M'!J:J,'JN - M'!$B:$B,"&gt;="&amp;EDATE('JN - Q'!$B159,-2),'JN - M'!$B:$B,"&lt;="&amp;EOMONTH('JN - Q'!$B159,0))</f>
        <v>-2.68515432654524</v>
      </c>
      <c r="S159" s="20">
        <f t="shared" si="5"/>
        <v>2.4033613445378004</v>
      </c>
    </row>
    <row r="160" spans="1:19" x14ac:dyDescent="0.25">
      <c r="B160" s="1">
        <v>43617</v>
      </c>
      <c r="C160" s="21">
        <f>'CDM - Q'!M289</f>
        <v>583719.4</v>
      </c>
      <c r="D160" s="21">
        <v>574818</v>
      </c>
      <c r="E160" s="21">
        <f>AVERAGEIFS('JN - M'!G:G,'JN - M'!$B:$B,"&gt;="&amp;EDATE('JN - Q'!$B160,-2),'JN - M'!$B:$B,"&lt;="&amp;EOMONTH('JN - Q'!$B160,0))</f>
        <v>105.10000000000001</v>
      </c>
      <c r="F160" s="21">
        <f>AVERAGEIFS('JN - M'!H:H,'JN - M'!$B:$B,"&gt;="&amp;EDATE('JN - Q'!$B160,-2),'JN - M'!$B:$B,"&lt;="&amp;EOMONTH('JN - Q'!$B160,0))</f>
        <v>109.35857644253001</v>
      </c>
      <c r="G160" s="21">
        <f>AVERAGEIFS('JN - M'!D:D,'JN - M'!$B:$B,"&gt;="&amp;EDATE('JN - Q'!$B160,-2),'JN - M'!$B:$B,"&lt;="&amp;EOMONTH('JN - Q'!$B160,0))</f>
        <v>101.09142345679011</v>
      </c>
      <c r="H160" s="21">
        <f>AVERAGEIFS('JN - M'!E:E,'JN - M'!$B:$B,"&gt;="&amp;EDATE('JN - Q'!$B160,-2),'JN - M'!$B:$B,"&lt;="&amp;EOMONTH('JN - Q'!$B160,0))</f>
        <v>100.68732716049384</v>
      </c>
      <c r="I160" s="21">
        <f>AVERAGEIFS('JN - M'!F:F,'JN - M'!$B:$B,"&gt;="&amp;EDATE('JN - Q'!$B160,-2),'JN - M'!$B:$B,"&lt;="&amp;EOMONTH('JN - Q'!$B160,0))</f>
        <v>100.68732716049384</v>
      </c>
      <c r="J160" s="20">
        <f>AVERAGEIFS('JN - M'!K:K,'JN - M'!$B:$B,"&gt;="&amp;EDATE('JN - Q'!$B160,-2),'JN - M'!$B:$B,"&lt;="&amp;EOMONTH('JN - Q'!$B160,0))</f>
        <v>2.3476995802786091</v>
      </c>
      <c r="K160" s="20">
        <f>'[1]JN-Q'!$C76</f>
        <v>0.9</v>
      </c>
      <c r="L160">
        <v>0</v>
      </c>
      <c r="M160" s="21">
        <f>'CDM - Q'!P289/'CDM - Q'!O289*100</f>
        <v>109.77368359454897</v>
      </c>
      <c r="N160" s="20">
        <f>AVERAGEIFS('JN - M'!I:I,'JN - M'!B:B,"&gt;="&amp;EDATE('JN - Q'!B160,-2),'JN - M'!B:B,"&lt;="&amp;EOMONTH('JN - Q'!B160,0))</f>
        <v>-0.10000000000000002</v>
      </c>
      <c r="O160" s="20">
        <f>AVERAGEIFS('JN - M'!J:J,'JN - M'!$B:$B,"&gt;="&amp;EDATE('JN - Q'!$B160,-2),'JN - M'!$B:$B,"&lt;="&amp;EOMONTH('JN - Q'!$B160,0))</f>
        <v>-3.3261206606689</v>
      </c>
      <c r="S160" s="20">
        <f t="shared" si="5"/>
        <v>2.5718129835183605</v>
      </c>
    </row>
    <row r="161" spans="1:19" x14ac:dyDescent="0.25">
      <c r="B161" s="1">
        <v>43709</v>
      </c>
      <c r="C161" s="21">
        <f>'CDM - Q'!M290</f>
        <v>584013</v>
      </c>
      <c r="D161" s="21">
        <v>575385</v>
      </c>
      <c r="E161" s="21">
        <f>AVERAGEIFS('JN - M'!G:G,'JN - M'!$B:$B,"&gt;="&amp;EDATE('JN - Q'!$B161,-2),'JN - M'!$B:$B,"&lt;="&amp;EOMONTH('JN - Q'!$B161,0))</f>
        <v>107.83333333333333</v>
      </c>
      <c r="F161" s="21">
        <f>AVERAGEIFS('JN - M'!H:H,'JN - M'!$B:$B,"&gt;="&amp;EDATE('JN - Q'!$B161,-2),'JN - M'!$B:$B,"&lt;="&amp;EOMONTH('JN - Q'!$B161,0))</f>
        <v>107.654765391534</v>
      </c>
      <c r="G161" s="21">
        <f>AVERAGEIFS('JN - M'!D:D,'JN - M'!$B:$B,"&gt;="&amp;EDATE('JN - Q'!$B161,-2),'JN - M'!$B:$B,"&lt;="&amp;EOMONTH('JN - Q'!$B161,0))</f>
        <v>101.12509814814814</v>
      </c>
      <c r="H161" s="21">
        <f>AVERAGEIFS('JN - M'!E:E,'JN - M'!$B:$B,"&gt;="&amp;EDATE('JN - Q'!$B161,-2),'JN - M'!$B:$B,"&lt;="&amp;EOMONTH('JN - Q'!$B161,0))</f>
        <v>100.82202592592593</v>
      </c>
      <c r="I161" s="21">
        <f>AVERAGEIFS('JN - M'!F:F,'JN - M'!$B:$B,"&gt;="&amp;EDATE('JN - Q'!$B161,-2),'JN - M'!$B:$B,"&lt;="&amp;EOMONTH('JN - Q'!$B161,0))</f>
        <v>100.82202592592593</v>
      </c>
      <c r="J161" s="20">
        <f>AVERAGEIFS('JN - M'!K:K,'JN - M'!$B:$B,"&gt;="&amp;EDATE('JN - Q'!$B161,-2),'JN - M'!$B:$B,"&lt;="&amp;EOMONTH('JN - Q'!$B161,0))</f>
        <v>2.3046357793073953</v>
      </c>
      <c r="K161" s="20">
        <f>'[1]JN-Q'!$C77</f>
        <v>0.9</v>
      </c>
      <c r="L161">
        <v>0</v>
      </c>
      <c r="M161" s="21">
        <f>'CDM - Q'!P290/'CDM - Q'!O290*100</f>
        <v>107.51813613678848</v>
      </c>
      <c r="N161" s="20">
        <f>AVERAGEIFS('JN - M'!I:I,'JN - M'!B:B,"&gt;="&amp;EDATE('JN - Q'!B161,-2),'JN - M'!B:B,"&lt;="&amp;EOMONTH('JN - Q'!B161,0))</f>
        <v>-0.10000000000000002</v>
      </c>
      <c r="O161" s="20">
        <f>AVERAGEIFS('JN - M'!J:J,'JN - M'!$B:$B,"&gt;="&amp;EDATE('JN - Q'!$B161,-2),'JN - M'!$B:$B,"&lt;="&amp;EOMONTH('JN - Q'!$B161,0))</f>
        <v>-4.3113210783677482</v>
      </c>
      <c r="S161" s="20">
        <f t="shared" si="5"/>
        <v>2.5710446758481647</v>
      </c>
    </row>
    <row r="162" spans="1:19" x14ac:dyDescent="0.25">
      <c r="B162" s="1">
        <v>43800</v>
      </c>
      <c r="C162" s="21">
        <f>'CDM - Q'!M291</f>
        <v>567204.4</v>
      </c>
      <c r="D162" s="21">
        <v>564544.6</v>
      </c>
      <c r="E162" s="21">
        <f>AVERAGEIFS('JN - M'!G:G,'JN - M'!$B:$B,"&gt;="&amp;EDATE('JN - Q'!$B162,-2),'JN - M'!$B:$B,"&lt;="&amp;EOMONTH('JN - Q'!$B162,0))</f>
        <v>104.06666666666666</v>
      </c>
      <c r="F162" s="21">
        <f>AVERAGEIFS('JN - M'!H:H,'JN - M'!$B:$B,"&gt;="&amp;EDATE('JN - Q'!$B162,-2),'JN - M'!$B:$B,"&lt;="&amp;EOMONTH('JN - Q'!$B162,0))</f>
        <v>104.41661567000101</v>
      </c>
      <c r="G162" s="21">
        <f>AVERAGEIFS('JN - M'!D:D,'JN - M'!$B:$B,"&gt;="&amp;EDATE('JN - Q'!$B162,-2),'JN - M'!$B:$B,"&lt;="&amp;EOMONTH('JN - Q'!$B162,0))</f>
        <v>100.53333333333335</v>
      </c>
      <c r="H162" s="21">
        <f>AVERAGEIFS('JN - M'!E:E,'JN - M'!$B:$B,"&gt;="&amp;EDATE('JN - Q'!$B162,-2),'JN - M'!$B:$B,"&lt;="&amp;EOMONTH('JN - Q'!$B162,0))</f>
        <v>100.2</v>
      </c>
      <c r="I162" s="21">
        <f>AVERAGEIFS('JN - M'!F:F,'JN - M'!$B:$B,"&gt;="&amp;EDATE('JN - Q'!$B162,-2),'JN - M'!$B:$B,"&lt;="&amp;EOMONTH('JN - Q'!$B162,0))</f>
        <v>100.2</v>
      </c>
      <c r="J162" s="20">
        <f>AVERAGEIFS('JN - M'!K:K,'JN - M'!$B:$B,"&gt;="&amp;EDATE('JN - Q'!$B162,-2),'JN - M'!$B:$B,"&lt;="&amp;EOMONTH('JN - Q'!$B162,0))</f>
        <v>2.3049951232523571</v>
      </c>
      <c r="K162" s="20">
        <f>'[1]JN-Q'!$C78</f>
        <v>0.8</v>
      </c>
      <c r="L162">
        <v>0</v>
      </c>
      <c r="M162" s="21">
        <f>'CDM - Q'!P291/'CDM - Q'!O291*100</f>
        <v>106.24838567044475</v>
      </c>
      <c r="N162" s="20">
        <f>AVERAGEIFS('JN - M'!I:I,'JN - M'!B:B,"&gt;="&amp;EDATE('JN - Q'!B162,-2),'JN - M'!B:B,"&lt;="&amp;EOMONTH('JN - Q'!B162,0))</f>
        <v>-0.10000000000000002</v>
      </c>
      <c r="O162" s="20">
        <f>AVERAGEIFS('JN - M'!J:J,'JN - M'!$B:$B,"&gt;="&amp;EDATE('JN - Q'!$B162,-2),'JN - M'!$B:$B,"&lt;="&amp;EOMONTH('JN - Q'!$B162,0))</f>
        <v>-4.2537558432513176</v>
      </c>
      <c r="S162" s="20">
        <f t="shared" si="5"/>
        <v>1.7829773722347824</v>
      </c>
    </row>
    <row r="163" spans="1:19" x14ac:dyDescent="0.25">
      <c r="A163">
        <v>2020</v>
      </c>
      <c r="B163" s="1">
        <v>43891</v>
      </c>
      <c r="C163" s="21">
        <f>'CDM - Q'!M292</f>
        <v>569434.5</v>
      </c>
      <c r="D163" s="21">
        <v>567780.30000000005</v>
      </c>
      <c r="E163" s="21">
        <f>AVERAGEIFS('JN - M'!G:G,'JN - M'!$B:$B,"&gt;="&amp;EDATE('JN - Q'!$B163,-2),'JN - M'!$B:$B,"&lt;="&amp;EOMONTH('JN - Q'!$B163,0))</f>
        <v>106.76666666666667</v>
      </c>
      <c r="F163" s="21">
        <f>AVERAGEIFS('JN - M'!H:H,'JN - M'!$B:$B,"&gt;="&amp;EDATE('JN - Q'!$B163,-2),'JN - M'!$B:$B,"&lt;="&amp;EOMONTH('JN - Q'!$B163,0))</f>
        <v>102.54235444354833</v>
      </c>
      <c r="G163" s="21">
        <f>AVERAGEIFS('JN - M'!D:D,'JN - M'!$B:$B,"&gt;="&amp;EDATE('JN - Q'!$B163,-2),'JN - M'!$B:$B,"&lt;="&amp;EOMONTH('JN - Q'!$B163,0))</f>
        <v>100.63333333333333</v>
      </c>
      <c r="H163" s="21">
        <f>AVERAGEIFS('JN - M'!E:E,'JN - M'!$B:$B,"&gt;="&amp;EDATE('JN - Q'!$B163,-2),'JN - M'!$B:$B,"&lt;="&amp;EOMONTH('JN - Q'!$B163,0))</f>
        <v>100.36666666666667</v>
      </c>
      <c r="I163" s="21">
        <f>AVERAGEIFS('JN - M'!F:F,'JN - M'!$B:$B,"&gt;="&amp;EDATE('JN - Q'!$B163,-2),'JN - M'!$B:$B,"&lt;="&amp;EOMONTH('JN - Q'!$B163,0))</f>
        <v>100.36666666666667</v>
      </c>
      <c r="J163" s="20">
        <f>AVERAGEIFS('JN - M'!K:K,'JN - M'!$B:$B,"&gt;="&amp;EDATE('JN - Q'!$B163,-2),'JN - M'!$B:$B,"&lt;="&amp;EOMONTH('JN - Q'!$B163,0))</f>
        <v>2.4371361561286338</v>
      </c>
      <c r="K163" s="20">
        <f>'[1]JN-Q'!$C79</f>
        <v>0.5</v>
      </c>
      <c r="L163" s="20">
        <f>AVERAGEIFS('CDM - D'!E:E,'CDM - D'!B:B,"&gt;="&amp;EDATE('JN - Q'!B163,-2),'CDM - D'!B:B,"&lt;="&amp;EOMONTH('JN - Q'!B163,0))</f>
        <v>21.733516483516482</v>
      </c>
      <c r="M163" s="21">
        <f>'CDM - Q'!P292/'CDM - Q'!O292*100</f>
        <v>106.49721755827657</v>
      </c>
      <c r="N163" s="20">
        <f>AVERAGEIFS('JN - M'!I:I,'JN - M'!B:B,"&gt;="&amp;EDATE('JN - Q'!B163,-2),'JN - M'!B:B,"&lt;="&amp;EOMONTH('JN - Q'!B163,0))</f>
        <v>-0.10000000000000002</v>
      </c>
      <c r="O163" s="20">
        <f>AVERAGEIFS('JN - M'!J:J,'JN - M'!$B:$B,"&gt;="&amp;EDATE('JN - Q'!$B163,-2),'JN - M'!$B:$B,"&lt;="&amp;EOMONTH('JN - Q'!$B163,0))</f>
        <v>-3.5186258689340142</v>
      </c>
      <c r="S163" s="20">
        <f t="shared" si="5"/>
        <v>1.7816438093321878</v>
      </c>
    </row>
    <row r="164" spans="1:19" x14ac:dyDescent="0.25">
      <c r="B164" s="1">
        <v>43983</v>
      </c>
      <c r="C164" s="21">
        <f>'CDM - Q'!M293</f>
        <v>528206.4</v>
      </c>
      <c r="D164" s="21">
        <v>528771.9</v>
      </c>
      <c r="E164" s="21">
        <f>AVERAGEIFS('JN - M'!G:G,'JN - M'!$B:$B,"&gt;="&amp;EDATE('JN - Q'!$B164,-2),'JN - M'!$B:$B,"&lt;="&amp;EOMONTH('JN - Q'!$B164,0))</f>
        <v>91.2</v>
      </c>
      <c r="F164" s="21">
        <f>AVERAGEIFS('JN - M'!H:H,'JN - M'!$B:$B,"&gt;="&amp;EDATE('JN - Q'!$B164,-2),'JN - M'!$B:$B,"&lt;="&amp;EOMONTH('JN - Q'!$B164,0))</f>
        <v>95.012121328675903</v>
      </c>
      <c r="G164" s="21">
        <f>AVERAGEIFS('JN - M'!D:D,'JN - M'!$B:$B,"&gt;="&amp;EDATE('JN - Q'!$B164,-2),'JN - M'!$B:$B,"&lt;="&amp;EOMONTH('JN - Q'!$B164,0))</f>
        <v>99.966666666666654</v>
      </c>
      <c r="H164" s="21">
        <f>AVERAGEIFS('JN - M'!E:E,'JN - M'!$B:$B,"&gt;="&amp;EDATE('JN - Q'!$B164,-2),'JN - M'!$B:$B,"&lt;="&amp;EOMONTH('JN - Q'!$B164,0))</f>
        <v>100.06666666666666</v>
      </c>
      <c r="I164" s="21">
        <f>AVERAGEIFS('JN - M'!F:F,'JN - M'!$B:$B,"&gt;="&amp;EDATE('JN - Q'!$B164,-2),'JN - M'!$B:$B,"&lt;="&amp;EOMONTH('JN - Q'!$B164,0))</f>
        <v>100.06666666666666</v>
      </c>
      <c r="J164" s="20">
        <f>AVERAGEIFS('JN - M'!K:K,'JN - M'!$B:$B,"&gt;="&amp;EDATE('JN - Q'!$B164,-2),'JN - M'!$B:$B,"&lt;="&amp;EOMONTH('JN - Q'!$B164,0))</f>
        <v>2.7219008428806077</v>
      </c>
      <c r="K164" s="20">
        <f>'[1]JN-Q'!$C80</f>
        <v>0.3</v>
      </c>
      <c r="L164" s="20">
        <f>AVERAGEIFS('CDM - D'!E:E,'CDM - D'!B:B,"&gt;="&amp;EDATE('JN - Q'!B164,-2),'CDM - D'!B:B,"&lt;="&amp;EOMONTH('JN - Q'!B164,0))</f>
        <v>38.541868131868078</v>
      </c>
      <c r="M164" s="21">
        <f>'CDM - Q'!P293/'CDM - Q'!O293*100</f>
        <v>96.399649876734117</v>
      </c>
      <c r="N164" s="20">
        <f>AVERAGEIFS('JN - M'!I:I,'JN - M'!B:B,"&gt;="&amp;EDATE('JN - Q'!B164,-2),'JN - M'!B:B,"&lt;="&amp;EOMONTH('JN - Q'!B164,0))</f>
        <v>-0.10000000000000002</v>
      </c>
      <c r="O164" s="20">
        <f>AVERAGEIFS('JN - M'!J:J,'JN - M'!$B:$B,"&gt;="&amp;EDATE('JN - Q'!$B164,-2),'JN - M'!$B:$B,"&lt;="&amp;EOMONTH('JN - Q'!$B164,0))</f>
        <v>-3.490210686885598</v>
      </c>
      <c r="S164" s="20">
        <f t="shared" si="5"/>
        <v>1.3835763533201688</v>
      </c>
    </row>
    <row r="165" spans="1:19" x14ac:dyDescent="0.25">
      <c r="B165" s="1">
        <v>44075</v>
      </c>
      <c r="C165" s="21">
        <f>'CDM - Q'!M294</f>
        <v>554588.5</v>
      </c>
      <c r="D165" s="21">
        <v>554702.4</v>
      </c>
      <c r="E165" s="21">
        <f>AVERAGEIFS('JN - M'!G:G,'JN - M'!$B:$B,"&gt;="&amp;EDATE('JN - Q'!$B165,-2),'JN - M'!$B:$B,"&lt;="&amp;EOMONTH('JN - Q'!$B165,0))</f>
        <v>99.166666666666671</v>
      </c>
      <c r="F165" s="21">
        <f>AVERAGEIFS('JN - M'!H:H,'JN - M'!$B:$B,"&gt;="&amp;EDATE('JN - Q'!$B165,-2),'JN - M'!$B:$B,"&lt;="&amp;EOMONTH('JN - Q'!$B165,0))</f>
        <v>98.914603082618399</v>
      </c>
      <c r="G165" s="21">
        <f>AVERAGEIFS('JN - M'!D:D,'JN - M'!$B:$B,"&gt;="&amp;EDATE('JN - Q'!$B165,-2),'JN - M'!$B:$B,"&lt;="&amp;EOMONTH('JN - Q'!$B165,0))</f>
        <v>99.833333333333329</v>
      </c>
      <c r="H165" s="21">
        <f>AVERAGEIFS('JN - M'!E:E,'JN - M'!$B:$B,"&gt;="&amp;EDATE('JN - Q'!$B165,-2),'JN - M'!$B:$B,"&lt;="&amp;EOMONTH('JN - Q'!$B165,0))</f>
        <v>99.833333333333329</v>
      </c>
      <c r="I165" s="21">
        <f>AVERAGEIFS('JN - M'!F:F,'JN - M'!$B:$B,"&gt;="&amp;EDATE('JN - Q'!$B165,-2),'JN - M'!$B:$B,"&lt;="&amp;EOMONTH('JN - Q'!$B165,0))</f>
        <v>99.833333333333329</v>
      </c>
      <c r="J165" s="20">
        <f>AVERAGEIFS('JN - M'!K:K,'JN - M'!$B:$B,"&gt;="&amp;EDATE('JN - Q'!$B165,-2),'JN - M'!$B:$B,"&lt;="&amp;EOMONTH('JN - Q'!$B165,0))</f>
        <v>2.9430750473928273</v>
      </c>
      <c r="K165" s="20">
        <f>'[1]JN-Q'!$C81</f>
        <v>0.3</v>
      </c>
      <c r="L165" s="20">
        <f>AVERAGEIFS('CDM - D'!E:E,'CDM - D'!B:B,"&gt;="&amp;EDATE('JN - Q'!B165,-2),'CDM - D'!B:B,"&lt;="&amp;EOMONTH('JN - Q'!B165,0))</f>
        <v>31.655869565217422</v>
      </c>
      <c r="M165" s="21">
        <f>'CDM - Q'!P294/'CDM - Q'!O294*100</f>
        <v>98.634020618556704</v>
      </c>
      <c r="N165" s="20">
        <f>AVERAGEIFS('JN - M'!I:I,'JN - M'!B:B,"&gt;="&amp;EDATE('JN - Q'!B165,-2),'JN - M'!B:B,"&lt;="&amp;EOMONTH('JN - Q'!B165,0))</f>
        <v>-0.10000000000000002</v>
      </c>
      <c r="O165" s="20">
        <f>AVERAGEIFS('JN - M'!J:J,'JN - M'!$B:$B,"&gt;="&amp;EDATE('JN - Q'!$B165,-2),'JN - M'!$B:$B,"&lt;="&amp;EOMONTH('JN - Q'!$B165,0))</f>
        <v>-3.299334664488319</v>
      </c>
      <c r="S165" s="20">
        <f t="shared" si="5"/>
        <v>1.0193684529618645</v>
      </c>
    </row>
    <row r="166" spans="1:19" x14ac:dyDescent="0.25">
      <c r="B166" s="1">
        <v>44166</v>
      </c>
      <c r="C166" s="21">
        <f>'CDM - Q'!M295</f>
        <v>563848.69999999995</v>
      </c>
      <c r="D166" s="21">
        <v>564059.80000000005</v>
      </c>
      <c r="E166" s="21">
        <f>AVERAGEIFS('JN - M'!G:G,'JN - M'!$B:$B,"&gt;="&amp;EDATE('JN - Q'!$B166,-2),'JN - M'!$B:$B,"&lt;="&amp;EOMONTH('JN - Q'!$B166,0))</f>
        <v>102.86666666666667</v>
      </c>
      <c r="F166" s="21">
        <f>AVERAGEIFS('JN - M'!H:H,'JN - M'!$B:$B,"&gt;="&amp;EDATE('JN - Q'!$B166,-2),'JN - M'!$B:$B,"&lt;="&amp;EOMONTH('JN - Q'!$B166,0))</f>
        <v>103.11712275417334</v>
      </c>
      <c r="G166" s="21">
        <f>AVERAGEIFS('JN - M'!D:D,'JN - M'!$B:$B,"&gt;="&amp;EDATE('JN - Q'!$B166,-2),'JN - M'!$B:$B,"&lt;="&amp;EOMONTH('JN - Q'!$B166,0))</f>
        <v>99.566666666666663</v>
      </c>
      <c r="H166" s="21">
        <f>AVERAGEIFS('JN - M'!E:E,'JN - M'!$B:$B,"&gt;="&amp;EDATE('JN - Q'!$B166,-2),'JN - M'!$B:$B,"&lt;="&amp;EOMONTH('JN - Q'!$B166,0))</f>
        <v>99.733333333333334</v>
      </c>
      <c r="I166" s="21">
        <f>AVERAGEIFS('JN - M'!F:F,'JN - M'!$B:$B,"&gt;="&amp;EDATE('JN - Q'!$B166,-2),'JN - M'!$B:$B,"&lt;="&amp;EOMONTH('JN - Q'!$B166,0))</f>
        <v>99.733333333333334</v>
      </c>
      <c r="J166" s="20">
        <f>AVERAGEIFS('JN - M'!K:K,'JN - M'!$B:$B,"&gt;="&amp;EDATE('JN - Q'!$B166,-2),'JN - M'!$B:$B,"&lt;="&amp;EOMONTH('JN - Q'!$B166,0))</f>
        <v>3.0491829170447278</v>
      </c>
      <c r="K166" s="20">
        <f>'[1]JN-Q'!$C82</f>
        <v>0.3</v>
      </c>
      <c r="L166" s="20">
        <f>AVERAGEIFS('CDM - D'!E:E,'CDM - D'!B:B,"&gt;="&amp;EDATE('JN - Q'!B166,-2),'CDM - D'!B:B,"&lt;="&amp;EOMONTH('JN - Q'!B166,0))</f>
        <v>38.286956521739171</v>
      </c>
      <c r="M166" s="21">
        <f>'CDM - Q'!P295/'CDM - Q'!O295*100</f>
        <v>98.014225257443442</v>
      </c>
      <c r="N166" s="20">
        <f>AVERAGEIFS('JN - M'!I:I,'JN - M'!B:B,"&gt;="&amp;EDATE('JN - Q'!B166,-2),'JN - M'!B:B,"&lt;="&amp;EOMONTH('JN - Q'!B166,0))</f>
        <v>-0.10000000000000002</v>
      </c>
      <c r="O166" s="20">
        <f>AVERAGEIFS('JN - M'!J:J,'JN - M'!$B:$B,"&gt;="&amp;EDATE('JN - Q'!$B166,-2),'JN - M'!$B:$B,"&lt;="&amp;EOMONTH('JN - Q'!$B166,0))</f>
        <v>-3.1612338268982625</v>
      </c>
      <c r="S166" s="20">
        <f t="shared" si="5"/>
        <v>1.5342648037258804</v>
      </c>
    </row>
    <row r="167" spans="1:19" x14ac:dyDescent="0.25">
      <c r="A167">
        <v>2021</v>
      </c>
      <c r="B167" s="1">
        <v>44256</v>
      </c>
      <c r="C167" s="21">
        <f>'CDM - Q'!M296</f>
        <v>569978.1</v>
      </c>
      <c r="D167" s="21">
        <v>568777.6</v>
      </c>
      <c r="E167" s="21">
        <f>AVERAGEIFS('JN - M'!G:G,'JN - M'!$B:$B,"&gt;="&amp;EDATE('JN - Q'!$B167,-2),'JN - M'!$B:$B,"&lt;="&amp;EOMONTH('JN - Q'!$B167,0))</f>
        <v>108.83333333333333</v>
      </c>
      <c r="F167" s="21">
        <f>AVERAGEIFS('JN - M'!H:H,'JN - M'!$B:$B,"&gt;="&amp;EDATE('JN - Q'!$B167,-2),'JN - M'!$B:$B,"&lt;="&amp;EOMONTH('JN - Q'!$B167,0))</f>
        <v>104.61130776979066</v>
      </c>
      <c r="G167" s="21">
        <f>AVERAGEIFS('JN - M'!D:D,'JN - M'!$B:$B,"&gt;="&amp;EDATE('JN - Q'!$B167,-2),'JN - M'!$B:$B,"&lt;="&amp;EOMONTH('JN - Q'!$B167,0))</f>
        <v>100.10000000000001</v>
      </c>
      <c r="H167" s="21">
        <f>AVERAGEIFS('JN - M'!E:E,'JN - M'!$B:$B,"&gt;="&amp;EDATE('JN - Q'!$B167,-2),'JN - M'!$B:$B,"&lt;="&amp;EOMONTH('JN - Q'!$B167,0))</f>
        <v>100.40000000000002</v>
      </c>
      <c r="I167" s="21">
        <f>AVERAGEIFS('JN - M'!F:F,'JN - M'!$B:$B,"&gt;="&amp;EDATE('JN - Q'!$B167,-2),'JN - M'!$B:$B,"&lt;="&amp;EOMONTH('JN - Q'!$B167,0))</f>
        <v>100.40000000000002</v>
      </c>
      <c r="J167" s="20">
        <f>AVERAGEIFS('JN - M'!K:K,'JN - M'!$B:$B,"&gt;="&amp;EDATE('JN - Q'!$B167,-2),'JN - M'!$B:$B,"&lt;="&amp;EOMONTH('JN - Q'!$B167,0))</f>
        <v>2.8616120945080219</v>
      </c>
      <c r="K167" s="20">
        <f>'[1]JN-Q'!$C83</f>
        <v>0.4</v>
      </c>
      <c r="L167" s="20">
        <f>AVERAGEIFS('CDM - D'!E:E,'CDM - D'!B:B,"&gt;="&amp;EDATE('JN - Q'!B167,-2),'CDM - D'!B:B,"&lt;="&amp;EOMONTH('JN - Q'!B167,0))</f>
        <v>47.640333333333338</v>
      </c>
      <c r="M167" s="21">
        <f>'CDM - Q'!P296/'CDM - Q'!O296*100</f>
        <v>105.77641655311434</v>
      </c>
      <c r="N167" s="20">
        <f>AVERAGEIFS('JN - M'!I:I,'JN - M'!B:B,"&gt;="&amp;EDATE('JN - Q'!B167,-2),'JN - M'!B:B,"&lt;="&amp;EOMONTH('JN - Q'!B167,0))</f>
        <v>-0.10000000000000002</v>
      </c>
      <c r="O167" s="20">
        <f>AVERAGEIFS('JN - M'!J:J,'JN - M'!$B:$B,"&gt;="&amp;EDATE('JN - Q'!$B167,-2),'JN - M'!$B:$B,"&lt;="&amp;EOMONTH('JN - Q'!$B167,0))</f>
        <v>-2.8860169104949454</v>
      </c>
      <c r="S167" s="20">
        <f t="shared" si="5"/>
        <v>2.0332115576220593</v>
      </c>
    </row>
    <row r="168" spans="1:19" x14ac:dyDescent="0.25">
      <c r="B168" s="1">
        <v>44348</v>
      </c>
      <c r="C168" s="21">
        <f>'CDM - Q'!M297</f>
        <v>573957.30000000005</v>
      </c>
      <c r="D168" s="21">
        <v>573187.80000000005</v>
      </c>
      <c r="E168" s="21">
        <f>AVERAGEIFS('JN - M'!G:G,'JN - M'!$B:$B,"&gt;="&amp;EDATE('JN - Q'!$B168,-2),'JN - M'!$B:$B,"&lt;="&amp;EOMONTH('JN - Q'!$B168,0))</f>
        <v>103.23333333333335</v>
      </c>
      <c r="F168" s="21">
        <f>AVERAGEIFS('JN - M'!H:H,'JN - M'!$B:$B,"&gt;="&amp;EDATE('JN - Q'!$B168,-2),'JN - M'!$B:$B,"&lt;="&amp;EOMONTH('JN - Q'!$B168,0))</f>
        <v>107.464874914154</v>
      </c>
      <c r="G168" s="21">
        <f>AVERAGEIFS('JN - M'!D:D,'JN - M'!$B:$B,"&gt;="&amp;EDATE('JN - Q'!$B168,-2),'JN - M'!$B:$B,"&lt;="&amp;EOMONTH('JN - Q'!$B168,0))</f>
        <v>99.333333333333329</v>
      </c>
      <c r="H168" s="21">
        <f>AVERAGEIFS('JN - M'!E:E,'JN - M'!$B:$B,"&gt;="&amp;EDATE('JN - Q'!$B168,-2),'JN - M'!$B:$B,"&lt;="&amp;EOMONTH('JN - Q'!$B168,0))</f>
        <v>99.100000000000009</v>
      </c>
      <c r="I168" s="21">
        <f>AVERAGEIFS('JN - M'!F:F,'JN - M'!$B:$B,"&gt;="&amp;EDATE('JN - Q'!$B168,-2),'JN - M'!$B:$B,"&lt;="&amp;EOMONTH('JN - Q'!$B168,0))</f>
        <v>99.100000000000009</v>
      </c>
      <c r="J168" s="20">
        <f>AVERAGEIFS('JN - M'!K:K,'JN - M'!$B:$B,"&gt;="&amp;EDATE('JN - Q'!$B168,-2),'JN - M'!$B:$B,"&lt;="&amp;EOMONTH('JN - Q'!$B168,0))</f>
        <v>2.8991806712876502</v>
      </c>
      <c r="K168" s="20">
        <f>'[1]JN-Q'!$C84</f>
        <v>0.6</v>
      </c>
      <c r="L168" s="20">
        <f>AVERAGEIFS('CDM - D'!E:E,'CDM - D'!B:B,"&gt;="&amp;EDATE('JN - Q'!B168,-2),'CDM - D'!B:B,"&lt;="&amp;EOMONTH('JN - Q'!B168,0))</f>
        <v>49.234175824175857</v>
      </c>
      <c r="M168" s="21">
        <f>'CDM - Q'!P297/'CDM - Q'!O297*100</f>
        <v>111.4094025915967</v>
      </c>
      <c r="N168" s="20">
        <f>AVERAGEIFS('JN - M'!I:I,'JN - M'!B:B,"&gt;="&amp;EDATE('JN - Q'!B168,-2),'JN - M'!B:B,"&lt;="&amp;EOMONTH('JN - Q'!B168,0))</f>
        <v>-0.10000000000000002</v>
      </c>
      <c r="O168" s="20">
        <f>AVERAGEIFS('JN - M'!J:J,'JN - M'!$B:$B,"&gt;="&amp;EDATE('JN - Q'!$B168,-2),'JN - M'!$B:$B,"&lt;="&amp;EOMONTH('JN - Q'!$B168,0))</f>
        <v>-2.4101552667980486</v>
      </c>
      <c r="S168" s="20">
        <f t="shared" si="5"/>
        <v>1.0339773484343877</v>
      </c>
    </row>
    <row r="169" spans="1:19" x14ac:dyDescent="0.25">
      <c r="B169" s="1">
        <v>44440</v>
      </c>
      <c r="C169" s="21">
        <f>'CDM - Q'!M298</f>
        <v>573137.1</v>
      </c>
      <c r="D169" s="21">
        <v>573209.69999999995</v>
      </c>
      <c r="E169" s="21">
        <f>AVERAGEIFS('JN - M'!G:G,'JN - M'!$B:$B,"&gt;="&amp;EDATE('JN - Q'!$B169,-2),'JN - M'!$B:$B,"&lt;="&amp;EOMONTH('JN - Q'!$B169,0))</f>
        <v>103.30000000000001</v>
      </c>
      <c r="F169" s="21">
        <f>AVERAGEIFS('JN - M'!H:H,'JN - M'!$B:$B,"&gt;="&amp;EDATE('JN - Q'!$B169,-2),'JN - M'!$B:$B,"&lt;="&amp;EOMONTH('JN - Q'!$B169,0))</f>
        <v>103.13407816939248</v>
      </c>
      <c r="G169" s="21">
        <f>AVERAGEIFS('JN - M'!D:D,'JN - M'!$B:$B,"&gt;="&amp;EDATE('JN - Q'!$B169,-2),'JN - M'!$B:$B,"&lt;="&amp;EOMONTH('JN - Q'!$B169,0))</f>
        <v>99.766666666666666</v>
      </c>
      <c r="H169" s="21">
        <f>AVERAGEIFS('JN - M'!E:E,'JN - M'!$B:$B,"&gt;="&amp;EDATE('JN - Q'!$B169,-2),'JN - M'!$B:$B,"&lt;="&amp;EOMONTH('JN - Q'!$B169,0))</f>
        <v>99.266666666666666</v>
      </c>
      <c r="I169" s="21">
        <f>AVERAGEIFS('JN - M'!F:F,'JN - M'!$B:$B,"&gt;="&amp;EDATE('JN - Q'!$B169,-2),'JN - M'!$B:$B,"&lt;="&amp;EOMONTH('JN - Q'!$B169,0))</f>
        <v>99.266666666666666</v>
      </c>
      <c r="J169" s="20">
        <f>AVERAGEIFS('JN - M'!K:K,'JN - M'!$B:$B,"&gt;="&amp;EDATE('JN - Q'!$B169,-2),'JN - M'!$B:$B,"&lt;="&amp;EOMONTH('JN - Q'!$B169,0))</f>
        <v>2.7647486982095679</v>
      </c>
      <c r="K169" s="20">
        <f>'[1]JN-Q'!$C85</f>
        <v>0.7</v>
      </c>
      <c r="L169" s="20">
        <f>AVERAGEIFS('CDM - D'!E:E,'CDM - D'!B:B,"&gt;="&amp;EDATE('JN - Q'!B169,-2),'CDM - D'!B:B,"&lt;="&amp;EOMONTH('JN - Q'!B169,0))</f>
        <v>51.274782608695688</v>
      </c>
      <c r="M169" s="21">
        <f>'CDM - Q'!P298/'CDM - Q'!O298*100</f>
        <v>118.02011139167965</v>
      </c>
      <c r="N169" s="20">
        <f>AVERAGEIFS('JN - M'!I:I,'JN - M'!B:B,"&gt;="&amp;EDATE('JN - Q'!B169,-2),'JN - M'!B:B,"&lt;="&amp;EOMONTH('JN - Q'!B169,0))</f>
        <v>-0.10000000000000002</v>
      </c>
      <c r="O169" s="20">
        <f>AVERAGEIFS('JN - M'!J:J,'JN - M'!$B:$B,"&gt;="&amp;EDATE('JN - Q'!$B169,-2),'JN - M'!$B:$B,"&lt;="&amp;EOMONTH('JN - Q'!$B169,0))</f>
        <v>-2.8106346667022906</v>
      </c>
      <c r="S169" s="20">
        <f t="shared" si="5"/>
        <v>1.4323873121869872</v>
      </c>
    </row>
    <row r="170" spans="1:19" x14ac:dyDescent="0.25">
      <c r="B170" s="1">
        <v>44531</v>
      </c>
      <c r="C170" s="21">
        <f>'CDM - Q'!M299</f>
        <v>579998.5</v>
      </c>
      <c r="D170" s="21">
        <v>579721.30000000005</v>
      </c>
      <c r="E170" s="21">
        <f>AVERAGEIFS('JN - M'!G:G,'JN - M'!$B:$B,"&gt;="&amp;EDATE('JN - Q'!$B170,-2),'JN - M'!$B:$B,"&lt;="&amp;EOMONTH('JN - Q'!$B170,0))</f>
        <v>104.33333333333333</v>
      </c>
      <c r="F170" s="21">
        <f>AVERAGEIFS('JN - M'!H:H,'JN - M'!$B:$B,"&gt;="&amp;EDATE('JN - Q'!$B170,-2),'JN - M'!$B:$B,"&lt;="&amp;EOMONTH('JN - Q'!$B170,0))</f>
        <v>104.48786021033966</v>
      </c>
      <c r="G170" s="21">
        <f>AVERAGEIFS('JN - M'!D:D,'JN - M'!$B:$B,"&gt;="&amp;EDATE('JN - Q'!$B170,-2),'JN - M'!$B:$B,"&lt;="&amp;EOMONTH('JN - Q'!$B170,0))</f>
        <v>100</v>
      </c>
      <c r="H170" s="21">
        <f>AVERAGEIFS('JN - M'!E:E,'JN - M'!$B:$B,"&gt;="&amp;EDATE('JN - Q'!$B170,-2),'JN - M'!$B:$B,"&lt;="&amp;EOMONTH('JN - Q'!$B170,0))</f>
        <v>99.066666666666663</v>
      </c>
      <c r="I170" s="21">
        <f>AVERAGEIFS('JN - M'!F:F,'JN - M'!$B:$B,"&gt;="&amp;EDATE('JN - Q'!$B170,-2),'JN - M'!$B:$B,"&lt;="&amp;EOMONTH('JN - Q'!$B170,0))</f>
        <v>99.066666666666663</v>
      </c>
      <c r="J170" s="20">
        <f>AVERAGEIFS('JN - M'!K:K,'JN - M'!$B:$B,"&gt;="&amp;EDATE('JN - Q'!$B170,-2),'JN - M'!$B:$B,"&lt;="&amp;EOMONTH('JN - Q'!$B170,0))</f>
        <v>2.7519092768377043</v>
      </c>
      <c r="K170" s="20">
        <f>'[1]JN-Q'!$C86</f>
        <v>1.1000000000000001</v>
      </c>
      <c r="L170" s="20">
        <f>AVERAGEIFS('CDM - D'!E:E,'CDM - D'!B:B,"&gt;="&amp;EDATE('JN - Q'!B170,-2),'CDM - D'!B:B,"&lt;="&amp;EOMONTH('JN - Q'!B170,0))</f>
        <v>47.219999999999928</v>
      </c>
      <c r="M170" s="21">
        <f>'CDM - Q'!P299/'CDM - Q'!O299*100</f>
        <v>125.47275171678969</v>
      </c>
      <c r="N170" s="20">
        <f>AVERAGEIFS('JN - M'!I:I,'JN - M'!B:B,"&gt;="&amp;EDATE('JN - Q'!B170,-2),'JN - M'!B:B,"&lt;="&amp;EOMONTH('JN - Q'!B170,0))</f>
        <v>-0.10000000000000002</v>
      </c>
      <c r="O170" s="20">
        <f>AVERAGEIFS('JN - M'!J:J,'JN - M'!$B:$B,"&gt;="&amp;EDATE('JN - Q'!$B170,-2),'JN - M'!$B:$B,"&lt;="&amp;EOMONTH('JN - Q'!$B170,0))</f>
        <v>-2.3303566631721804</v>
      </c>
      <c r="S170" s="20">
        <f t="shared" si="5"/>
        <v>1.3315508021390348</v>
      </c>
    </row>
    <row r="171" spans="1:19" x14ac:dyDescent="0.25">
      <c r="A171">
        <v>2022</v>
      </c>
      <c r="B171" s="1">
        <v>44621</v>
      </c>
      <c r="C171" s="21">
        <f>'CDM - Q'!M300</f>
        <v>578113.5</v>
      </c>
      <c r="D171" s="21">
        <v>580241.1</v>
      </c>
      <c r="E171" s="21">
        <f>AVERAGEIFS('JN - M'!G:G,'JN - M'!$B:$B,"&gt;="&amp;EDATE('JN - Q'!$B171,-2),'JN - M'!$B:$B,"&lt;="&amp;EOMONTH('JN - Q'!$B171,0))</f>
        <v>108.89999999999999</v>
      </c>
      <c r="F171" s="21">
        <f>AVERAGEIFS('JN - M'!H:H,'JN - M'!$B:$B,"&gt;="&amp;EDATE('JN - Q'!$B171,-2),'JN - M'!$B:$B,"&lt;="&amp;EOMONTH('JN - Q'!$B171,0))</f>
        <v>105.01190398443767</v>
      </c>
      <c r="G171" s="21">
        <f>AVERAGEIFS('JN - M'!D:D,'JN - M'!$B:$B,"&gt;="&amp;EDATE('JN - Q'!$B171,-2),'JN - M'!$B:$B,"&lt;="&amp;EOMONTH('JN - Q'!$B171,0))</f>
        <v>100.66666666666667</v>
      </c>
      <c r="H171" s="21">
        <f>AVERAGEIFS('JN - M'!E:E,'JN - M'!$B:$B,"&gt;="&amp;EDATE('JN - Q'!$B171,-2),'JN - M'!$B:$B,"&lt;="&amp;EOMONTH('JN - Q'!$B171,0))</f>
        <v>99.433333333333323</v>
      </c>
      <c r="I171" s="21">
        <f>AVERAGEIFS('JN - M'!F:F,'JN - M'!$B:$B,"&gt;="&amp;EDATE('JN - Q'!$B171,-2),'JN - M'!$B:$B,"&lt;="&amp;EOMONTH('JN - Q'!$B171,0))</f>
        <v>99.433333333333323</v>
      </c>
      <c r="J171" s="20">
        <f>AVERAGEIFS('JN - M'!K:K,'JN - M'!$B:$B,"&gt;="&amp;EDATE('JN - Q'!$B171,-2),'JN - M'!$B:$B,"&lt;="&amp;EOMONTH('JN - Q'!$B171,0))</f>
        <v>2.689543908229215</v>
      </c>
      <c r="K171" s="20">
        <f>'[1]JN-Q'!$C87</f>
        <v>1.8</v>
      </c>
      <c r="L171" s="20">
        <f>AVERAGEIFS('CDM - D'!E:E,'CDM - D'!B:B,"&gt;="&amp;EDATE('JN - Q'!B171,-2),'CDM - D'!B:B,"&lt;="&amp;EOMONTH('JN - Q'!B171,0))</f>
        <v>46.993888888888804</v>
      </c>
      <c r="M171" s="21">
        <f>'CDM - Q'!P300/'CDM - Q'!O300*100</f>
        <v>131.26430666188972</v>
      </c>
      <c r="N171" s="20">
        <f>AVERAGEIFS('JN - M'!I:I,'JN - M'!B:B,"&gt;="&amp;EDATE('JN - Q'!B171,-2),'JN - M'!B:B,"&lt;="&amp;EOMONTH('JN - Q'!B171,0))</f>
        <v>-0.10000000000000002</v>
      </c>
      <c r="O171" s="20">
        <f>AVERAGEIFS('JN - M'!J:J,'JN - M'!$B:$B,"&gt;="&amp;EDATE('JN - Q'!$B171,-2),'JN - M'!$B:$B,"&lt;="&amp;EOMONTH('JN - Q'!$B171,0))</f>
        <v>-1.3052297577060832</v>
      </c>
      <c r="S171" s="20">
        <f t="shared" si="5"/>
        <v>1.0371845949534868</v>
      </c>
    </row>
    <row r="172" spans="1:19" x14ac:dyDescent="0.25">
      <c r="B172" s="1">
        <v>44713</v>
      </c>
      <c r="C172" s="21">
        <f>'CDM - Q'!M301</f>
        <v>583356.1</v>
      </c>
      <c r="D172" s="21">
        <v>583620.1</v>
      </c>
      <c r="E172" s="21">
        <f>AVERAGEIFS('JN - M'!G:G,'JN - M'!$B:$B,"&gt;="&amp;EDATE('JN - Q'!$B172,-2),'JN - M'!$B:$B,"&lt;="&amp;EOMONTH('JN - Q'!$B172,0))</f>
        <v>101</v>
      </c>
      <c r="F172" s="21">
        <f>AVERAGEIFS('JN - M'!H:H,'JN - M'!$B:$B,"&gt;="&amp;EDATE('JN - Q'!$B172,-2),'JN - M'!$B:$B,"&lt;="&amp;EOMONTH('JN - Q'!$B172,0))</f>
        <v>104.82352157331366</v>
      </c>
      <c r="G172" s="21">
        <f>AVERAGEIFS('JN - M'!D:D,'JN - M'!$B:$B,"&gt;="&amp;EDATE('JN - Q'!$B172,-2),'JN - M'!$B:$B,"&lt;="&amp;EOMONTH('JN - Q'!$B172,0))</f>
        <v>101.43333333333334</v>
      </c>
      <c r="H172" s="21">
        <f>AVERAGEIFS('JN - M'!E:E,'JN - M'!$B:$B,"&gt;="&amp;EDATE('JN - Q'!$B172,-2),'JN - M'!$B:$B,"&lt;="&amp;EOMONTH('JN - Q'!$B172,0))</f>
        <v>100</v>
      </c>
      <c r="I172" s="21">
        <f>AVERAGEIFS('JN - M'!F:F,'JN - M'!$B:$B,"&gt;="&amp;EDATE('JN - Q'!$B172,-2),'JN - M'!$B:$B,"&lt;="&amp;EOMONTH('JN - Q'!$B172,0))</f>
        <v>100</v>
      </c>
      <c r="J172" s="20">
        <f>AVERAGEIFS('JN - M'!K:K,'JN - M'!$B:$B,"&gt;="&amp;EDATE('JN - Q'!$B172,-2),'JN - M'!$B:$B,"&lt;="&amp;EOMONTH('JN - Q'!$B172,0))</f>
        <v>2.5909574628763217</v>
      </c>
      <c r="K172" s="20">
        <f>'[1]JN-Q'!$C88</f>
        <v>2.4</v>
      </c>
      <c r="L172" s="20">
        <f>AVERAGEIFS('CDM - D'!E:E,'CDM - D'!B:B,"&gt;="&amp;EDATE('JN - Q'!B172,-2),'CDM - D'!B:B,"&lt;="&amp;EOMONTH('JN - Q'!B172,0))</f>
        <v>44.086923076923007</v>
      </c>
      <c r="M172" s="21">
        <f>'CDM - Q'!P301/'CDM - Q'!O301*100</f>
        <v>146.39586432483603</v>
      </c>
      <c r="N172" s="20">
        <f>AVERAGEIFS('JN - M'!I:I,'JN - M'!B:B,"&gt;="&amp;EDATE('JN - Q'!B172,-2),'JN - M'!B:B,"&lt;="&amp;EOMONTH('JN - Q'!B172,0))</f>
        <v>-0.10000000000000002</v>
      </c>
      <c r="O172" s="20">
        <f>AVERAGEIFS('JN - M'!J:J,'JN - M'!$B:$B,"&gt;="&amp;EDATE('JN - Q'!$B172,-2),'JN - M'!$B:$B,"&lt;="&amp;EOMONTH('JN - Q'!$B172,0))</f>
        <v>-0.60645670289868536</v>
      </c>
      <c r="S172" s="20">
        <f t="shared" si="5"/>
        <v>2.908173562058523</v>
      </c>
    </row>
    <row r="173" spans="1:19" x14ac:dyDescent="0.25">
      <c r="B173" s="1">
        <v>44805</v>
      </c>
      <c r="C173" s="21">
        <f>'CDM - Q'!M302</f>
        <v>581257.30000000005</v>
      </c>
      <c r="D173" s="21">
        <v>582074.30000000005</v>
      </c>
      <c r="E173" s="21">
        <f>AVERAGEIFS('JN - M'!G:G,'JN - M'!$B:$B,"&gt;="&amp;EDATE('JN - Q'!$B173,-2),'JN - M'!$B:$B,"&lt;="&amp;EOMONTH('JN - Q'!$B173,0))</f>
        <v>106.66666666666667</v>
      </c>
      <c r="F173" s="21">
        <f>AVERAGEIFS('JN - M'!H:H,'JN - M'!$B:$B,"&gt;="&amp;EDATE('JN - Q'!$B173,-2),'JN - M'!$B:$B,"&lt;="&amp;EOMONTH('JN - Q'!$B173,0))</f>
        <v>106.52897821167967</v>
      </c>
      <c r="G173" s="21">
        <f>AVERAGEIFS('JN - M'!D:D,'JN - M'!$B:$B,"&gt;="&amp;EDATE('JN - Q'!$B173,-2),'JN - M'!$B:$B,"&lt;="&amp;EOMONTH('JN - Q'!$B173,0))</f>
        <v>102.53333333333335</v>
      </c>
      <c r="H173" s="21">
        <f>AVERAGEIFS('JN - M'!E:E,'JN - M'!$B:$B,"&gt;="&amp;EDATE('JN - Q'!$B173,-2),'JN - M'!$B:$B,"&lt;="&amp;EOMONTH('JN - Q'!$B173,0))</f>
        <v>100.8</v>
      </c>
      <c r="I173" s="21">
        <f>AVERAGEIFS('JN - M'!F:F,'JN - M'!$B:$B,"&gt;="&amp;EDATE('JN - Q'!$B173,-2),'JN - M'!$B:$B,"&lt;="&amp;EOMONTH('JN - Q'!$B173,0))</f>
        <v>100.8</v>
      </c>
      <c r="J173" s="20">
        <f>AVERAGEIFS('JN - M'!K:K,'JN - M'!$B:$B,"&gt;="&amp;EDATE('JN - Q'!$B173,-2),'JN - M'!$B:$B,"&lt;="&amp;EOMONTH('JN - Q'!$B173,0))</f>
        <v>2.5662829866883841</v>
      </c>
      <c r="K173" s="20">
        <f>'[1]JN-Q'!$C89</f>
        <v>2.6</v>
      </c>
      <c r="L173" s="20">
        <f>AVERAGEIFS('CDM - D'!E:E,'CDM - D'!B:B,"&gt;="&amp;EDATE('JN - Q'!B173,-2),'CDM - D'!B:B,"&lt;="&amp;EOMONTH('JN - Q'!B173,0))</f>
        <v>38.785217391304307</v>
      </c>
      <c r="M173" s="21">
        <f>'CDM - Q'!P302/'CDM - Q'!O302*100</f>
        <v>155.27958639240694</v>
      </c>
      <c r="N173" s="20">
        <f>AVERAGEIFS('JN - M'!I:I,'JN - M'!B:B,"&gt;="&amp;EDATE('JN - Q'!B173,-2),'JN - M'!B:B,"&lt;="&amp;EOMONTH('JN - Q'!B173,0))</f>
        <v>-0.10000000000000002</v>
      </c>
      <c r="O173" s="20">
        <f>AVERAGEIFS('JN - M'!J:J,'JN - M'!$B:$B,"&gt;="&amp;EDATE('JN - Q'!$B173,-2),'JN - M'!$B:$B,"&lt;="&amp;EOMONTH('JN - Q'!$B173,0))</f>
        <v>-0.81770424507670159</v>
      </c>
      <c r="S173" s="20">
        <f t="shared" si="5"/>
        <v>3.5446608462055034</v>
      </c>
    </row>
    <row r="174" spans="1:19" x14ac:dyDescent="0.25">
      <c r="B174" s="1">
        <v>44896</v>
      </c>
      <c r="C174" s="21">
        <f>'CDM - Q'!M303</f>
        <v>583951.1</v>
      </c>
      <c r="D174" s="21">
        <v>593983.5</v>
      </c>
      <c r="E174" s="21">
        <f>AVERAGEIFS('JN - M'!G:G,'JN - M'!$B:$B,"&gt;="&amp;EDATE('JN - Q'!$B174,-2),'JN - M'!$B:$B,"&lt;="&amp;EOMONTH('JN - Q'!$B174,0))</f>
        <v>104.56666666666666</v>
      </c>
      <c r="F174" s="21">
        <f>AVERAGEIFS('JN - M'!H:H,'JN - M'!$B:$B,"&gt;="&amp;EDATE('JN - Q'!$B174,-2),'JN - M'!$B:$B,"&lt;="&amp;EOMONTH('JN - Q'!$B174,0))</f>
        <v>104.61975109575667</v>
      </c>
      <c r="G174" s="21">
        <f>AVERAGEIFS('JN - M'!D:D,'JN - M'!$B:$B,"&gt;="&amp;EDATE('JN - Q'!$B174,-2),'JN - M'!$B:$B,"&lt;="&amp;EOMONTH('JN - Q'!$B174,0))</f>
        <v>103.7</v>
      </c>
      <c r="H174" s="21">
        <f>AVERAGEIFS('JN - M'!E:E,'JN - M'!$B:$B,"&gt;="&amp;EDATE('JN - Q'!$B174,-2),'JN - M'!$B:$B,"&lt;="&amp;EOMONTH('JN - Q'!$B174,0))</f>
        <v>101.8</v>
      </c>
      <c r="I174" s="21">
        <f>AVERAGEIFS('JN - M'!F:F,'JN - M'!$B:$B,"&gt;="&amp;EDATE('JN - Q'!$B174,-2),'JN - M'!$B:$B,"&lt;="&amp;EOMONTH('JN - Q'!$B174,0))</f>
        <v>101.8</v>
      </c>
      <c r="J174" s="20">
        <f>AVERAGEIFS('JN - M'!K:K,'JN - M'!$B:$B,"&gt;="&amp;EDATE('JN - Q'!$B174,-2),'JN - M'!$B:$B,"&lt;="&amp;EOMONTH('JN - Q'!$B174,0))</f>
        <v>2.5512978608474328</v>
      </c>
      <c r="K174" s="20">
        <f>'[1]JN-Q'!$C90</f>
        <v>2.7</v>
      </c>
      <c r="L174" s="20">
        <f>AVERAGEIFS('CDM - D'!E:E,'CDM - D'!B:B,"&gt;="&amp;EDATE('JN - Q'!B174,-2),'CDM - D'!B:B,"&lt;="&amp;EOMONTH('JN - Q'!B174,0))</f>
        <v>31.701195652173915</v>
      </c>
      <c r="M174" s="21">
        <f>'CDM - Q'!P303/'CDM - Q'!O303*100</f>
        <v>152.91</v>
      </c>
      <c r="N174" s="20">
        <f>AVERAGEIFS('JN - M'!I:I,'JN - M'!B:B,"&gt;="&amp;EDATE('JN - Q'!B174,-2),'JN - M'!B:B,"&lt;="&amp;EOMONTH('JN - Q'!B174,0))</f>
        <v>-0.10000000000000002</v>
      </c>
      <c r="O174" s="20">
        <f>AVERAGEIFS('JN - M'!J:J,'JN - M'!$B:$B,"&gt;="&amp;EDATE('JN - Q'!$B174,-2),'JN - M'!$B:$B,"&lt;="&amp;EOMONTH('JN - Q'!$B174,0))</f>
        <v>-0.55898240051600401</v>
      </c>
      <c r="S174" s="20">
        <f t="shared" si="5"/>
        <v>4.7590847913862682</v>
      </c>
    </row>
    <row r="175" spans="1:19" x14ac:dyDescent="0.25">
      <c r="A175">
        <v>2023</v>
      </c>
      <c r="B175" s="1">
        <v>44986</v>
      </c>
      <c r="C175" s="21">
        <f>'CDM - Q'!M304</f>
        <v>588715.80000000005</v>
      </c>
      <c r="D175" s="21">
        <v>605980.30000000005</v>
      </c>
      <c r="E175" s="21">
        <f>AVERAGEIFS('JN - M'!G:G,'JN - M'!$B:$B,"&gt;="&amp;EDATE('JN - Q'!$B175,-2),'JN - M'!$B:$B,"&lt;="&amp;EOMONTH('JN - Q'!$B175,0))</f>
        <v>107.16666666666667</v>
      </c>
      <c r="F175" s="21">
        <f>AVERAGEIFS('JN - M'!H:H,'JN - M'!$B:$B,"&gt;="&amp;EDATE('JN - Q'!$B175,-2),'JN - M'!$B:$B,"&lt;="&amp;EOMONTH('JN - Q'!$B175,0))</f>
        <v>103.66215672237767</v>
      </c>
      <c r="G175" s="21">
        <f>AVERAGEIFS('JN - M'!D:D,'JN - M'!$B:$B,"&gt;="&amp;EDATE('JN - Q'!$B175,-2),'JN - M'!$B:$B,"&lt;="&amp;EOMONTH('JN - Q'!$B175,0))</f>
        <v>104.2</v>
      </c>
      <c r="H175" s="21">
        <f>AVERAGEIFS('JN - M'!E:E,'JN - M'!$B:$B,"&gt;="&amp;EDATE('JN - Q'!$B175,-2),'JN - M'!$B:$B,"&lt;="&amp;EOMONTH('JN - Q'!$B175,0))</f>
        <v>102.93333333333334</v>
      </c>
      <c r="I175" s="21">
        <f>AVERAGEIFS('JN - M'!F:F,'JN - M'!$B:$B,"&gt;="&amp;EDATE('JN - Q'!$B175,-2),'JN - M'!$B:$B,"&lt;="&amp;EOMONTH('JN - Q'!$B175,0))</f>
        <v>102.93333333333334</v>
      </c>
      <c r="J175" s="20">
        <f>AVERAGEIFS('JN - M'!K:K,'JN - M'!$B:$B,"&gt;="&amp;EDATE('JN - Q'!$B175,-2),'JN - M'!$B:$B,"&lt;="&amp;EOMONTH('JN - Q'!$B175,0))</f>
        <v>2.600507348754677</v>
      </c>
      <c r="K175" s="20">
        <f>'[1]JN-Q'!$C91</f>
        <v>2.8</v>
      </c>
      <c r="L175">
        <v>0</v>
      </c>
      <c r="M175" s="21">
        <f>'CDM - Q'!P304/'CDM - Q'!O304*100</f>
        <v>145.28814875454125</v>
      </c>
      <c r="N175" s="20">
        <f>AVERAGEIFS('JN - M'!I:I,'JN - M'!B:B,"&gt;="&amp;EDATE('JN - Q'!B175,-2),'JN - M'!B:B,"&lt;="&amp;EOMONTH('JN - Q'!B175,0))</f>
        <v>-0.10000000000000002</v>
      </c>
      <c r="O175" s="20">
        <f>AVERAGEIFS('JN - M'!J:J,'JN - M'!$B:$B,"&gt;="&amp;EDATE('JN - Q'!$B175,-2),'JN - M'!$B:$B,"&lt;="&amp;EOMONTH('JN - Q'!$B175,0))</f>
        <v>-0.28681892096349509</v>
      </c>
      <c r="S175" s="20">
        <f t="shared" si="5"/>
        <v>5.5199463627221039</v>
      </c>
    </row>
    <row r="176" spans="1:19" x14ac:dyDescent="0.25">
      <c r="B176" s="1">
        <v>45078</v>
      </c>
      <c r="C176" s="21">
        <f>'CDM - Q'!M305</f>
        <v>589184.19999999995</v>
      </c>
      <c r="D176" s="21">
        <v>617095.4</v>
      </c>
      <c r="E176" s="21">
        <f>AVERAGEIFS('JN - M'!G:G,'JN - M'!$B:$B,"&gt;="&amp;EDATE('JN - Q'!$B176,-2),'JN - M'!$B:$B,"&lt;="&amp;EOMONTH('JN - Q'!$B176,0))</f>
        <v>100.7</v>
      </c>
      <c r="F176" s="21">
        <f>AVERAGEIFS('JN - M'!H:H,'JN - M'!$B:$B,"&gt;="&amp;EDATE('JN - Q'!$B176,-2),'JN - M'!$B:$B,"&lt;="&amp;EOMONTH('JN - Q'!$B176,0))</f>
        <v>104.21067960496931</v>
      </c>
      <c r="G176" s="21">
        <f>AVERAGEIFS('JN - M'!D:D,'JN - M'!$B:$B,"&gt;="&amp;EDATE('JN - Q'!$B176,-2),'JN - M'!$B:$B,"&lt;="&amp;EOMONTH('JN - Q'!$B176,0))</f>
        <v>104.73333333333333</v>
      </c>
      <c r="H176" s="21">
        <f>AVERAGEIFS('JN - M'!E:E,'JN - M'!$B:$B,"&gt;="&amp;EDATE('JN - Q'!$B176,-2),'JN - M'!$B:$B,"&lt;="&amp;EOMONTH('JN - Q'!$B176,0))</f>
        <v>104.16666666666667</v>
      </c>
      <c r="I176" s="21">
        <f>AVERAGEIFS('JN - M'!F:F,'JN - M'!$B:$B,"&gt;="&amp;EDATE('JN - Q'!$B176,-2),'JN - M'!$B:$B,"&lt;="&amp;EOMONTH('JN - Q'!$B176,0))</f>
        <v>104.16666666666667</v>
      </c>
      <c r="J176" s="20">
        <f>AVERAGEIFS('JN - M'!K:K,'JN - M'!$B:$B,"&gt;="&amp;EDATE('JN - Q'!$B176,-2),'JN - M'!$B:$B,"&lt;="&amp;EOMONTH('JN - Q'!$B176,0))</f>
        <v>2.5471818726857318</v>
      </c>
      <c r="K176" s="20">
        <f>'[1]JN-Q'!$C92</f>
        <v>2.6</v>
      </c>
      <c r="L176">
        <v>0</v>
      </c>
      <c r="M176" s="21">
        <f>'CDM - Q'!P305/'CDM - Q'!O305*100</f>
        <v>141.99868531376148</v>
      </c>
      <c r="N176" s="20">
        <f>AVERAGEIFS('JN - M'!I:I,'JN - M'!B:B,"&gt;="&amp;EDATE('JN - Q'!B176,-2),'JN - M'!B:B,"&lt;="&amp;EOMONTH('JN - Q'!B176,0))</f>
        <v>-0.10000000000000002</v>
      </c>
      <c r="O176" s="20">
        <f>AVERAGEIFS('JN - M'!J:J,'JN - M'!$B:$B,"&gt;="&amp;EDATE('JN - Q'!$B176,-2),'JN - M'!$B:$B,"&lt;="&amp;EOMONTH('JN - Q'!$B176,0))</f>
        <v>-0.54375831073941672</v>
      </c>
      <c r="S176" s="20">
        <f t="shared" si="5"/>
        <v>6.1666666666666741</v>
      </c>
    </row>
    <row r="177" spans="1:23" x14ac:dyDescent="0.25">
      <c r="B177" s="1">
        <v>45170</v>
      </c>
      <c r="C177" s="21">
        <f>'CDM - Q'!M306</f>
        <v>581135.4</v>
      </c>
      <c r="D177" s="21">
        <v>617224.4</v>
      </c>
      <c r="E177" s="21">
        <f>AVERAGEIFS('JN - M'!G:G,'JN - M'!$B:$B,"&gt;="&amp;EDATE('JN - Q'!$B177,-2),'JN - M'!$B:$B,"&lt;="&amp;EOMONTH('JN - Q'!$B177,0))</f>
        <v>102.83333333333333</v>
      </c>
      <c r="F177" s="21">
        <f>AVERAGEIFS('JN - M'!H:H,'JN - M'!$B:$B,"&gt;="&amp;EDATE('JN - Q'!$B177,-2),'JN - M'!$B:$B,"&lt;="&amp;EOMONTH('JN - Q'!$B177,0))</f>
        <v>102.80731139505333</v>
      </c>
      <c r="G177" s="21">
        <f>AVERAGEIFS('JN - M'!D:D,'JN - M'!$B:$B,"&gt;="&amp;EDATE('JN - Q'!$B177,-2),'JN - M'!$B:$B,"&lt;="&amp;EOMONTH('JN - Q'!$B177,0))</f>
        <v>105.59999999999998</v>
      </c>
      <c r="H177" s="21">
        <f>AVERAGEIFS('JN - M'!E:E,'JN - M'!$B:$B,"&gt;="&amp;EDATE('JN - Q'!$B177,-2),'JN - M'!$B:$B,"&lt;="&amp;EOMONTH('JN - Q'!$B177,0))</f>
        <v>105.09999999999998</v>
      </c>
      <c r="I177" s="21">
        <f>AVERAGEIFS('JN - M'!F:F,'JN - M'!$B:$B,"&gt;="&amp;EDATE('JN - Q'!$B177,-2),'JN - M'!$B:$B,"&lt;="&amp;EOMONTH('JN - Q'!$B177,0))</f>
        <v>105.09999999999998</v>
      </c>
      <c r="J177" s="20">
        <f>AVERAGEIFS('JN - M'!K:K,'JN - M'!$B:$B,"&gt;="&amp;EDATE('JN - Q'!$B177,-2),'JN - M'!$B:$B,"&lt;="&amp;EOMONTH('JN - Q'!$B177,0))</f>
        <v>2.6055205207454342</v>
      </c>
      <c r="K177" s="20">
        <f>'[1]JN-Q'!$C93</f>
        <v>2.5</v>
      </c>
      <c r="L177">
        <v>0</v>
      </c>
      <c r="M177" s="21">
        <f>'CDM - Q'!P306/'CDM - Q'!O306*100</f>
        <v>143.53397336168254</v>
      </c>
      <c r="N177" s="20">
        <f>AVERAGEIFS('JN - M'!I:I,'JN - M'!B:B,"&gt;="&amp;EDATE('JN - Q'!B177,-2),'JN - M'!B:B,"&lt;="&amp;EOMONTH('JN - Q'!B177,0))</f>
        <v>-0.10000000000000002</v>
      </c>
      <c r="O177" s="20">
        <f>AVERAGEIFS('JN - M'!J:J,'JN - M'!$B:$B,"&gt;="&amp;EDATE('JN - Q'!$B177,-2),'JN - M'!$B:$B,"&lt;="&amp;EOMONTH('JN - Q'!$B177,0))</f>
        <v>-0.4504034972143609</v>
      </c>
      <c r="S177" s="20">
        <f t="shared" si="5"/>
        <v>6.2658730158730007</v>
      </c>
      <c r="W177" s="57">
        <f t="shared" ref="W177:W179" si="6">F181/F180-1</f>
        <v>5.4466301238873527E-3</v>
      </c>
    </row>
    <row r="178" spans="1:23" x14ac:dyDescent="0.25">
      <c r="B178" s="1">
        <v>45261</v>
      </c>
      <c r="C178" s="21">
        <f>'CDM - Q'!M307</f>
        <v>584209.4</v>
      </c>
      <c r="D178" s="21">
        <v>623818.30000000005</v>
      </c>
      <c r="E178" s="21">
        <f>AVERAGEIFS('JN - M'!G:G,'JN - M'!$B:$B,"&gt;="&amp;EDATE('JN - Q'!$B178,-2),'JN - M'!$B:$B,"&lt;="&amp;EOMONTH('JN - Q'!$B178,0))</f>
        <v>103.16666666666667</v>
      </c>
      <c r="F178" s="21">
        <f>AVERAGEIFS('JN - M'!H:H,'JN - M'!$B:$B,"&gt;="&amp;EDATE('JN - Q'!$B178,-2),'JN - M'!$B:$B,"&lt;="&amp;EOMONTH('JN - Q'!$B178,0))</f>
        <v>103.13767998673933</v>
      </c>
      <c r="G178" s="21">
        <f>AVERAGEIFS('JN - M'!D:D,'JN - M'!$B:$B,"&gt;="&amp;EDATE('JN - Q'!$B178,-2),'JN - M'!$B:$B,"&lt;="&amp;EOMONTH('JN - Q'!$B178,0))</f>
        <v>106.36666666666667</v>
      </c>
      <c r="H178" s="21">
        <f>AVERAGEIFS('JN - M'!E:E,'JN - M'!$B:$B,"&gt;="&amp;EDATE('JN - Q'!$B178,-2),'JN - M'!$B:$B,"&lt;="&amp;EOMONTH('JN - Q'!$B178,0))</f>
        <v>105.7</v>
      </c>
      <c r="I178" s="21">
        <f>AVERAGEIFS('JN - M'!F:F,'JN - M'!$B:$B,"&gt;="&amp;EDATE('JN - Q'!$B178,-2),'JN - M'!$B:$B,"&lt;="&amp;EOMONTH('JN - Q'!$B178,0))</f>
        <v>105.7</v>
      </c>
      <c r="J178" s="20">
        <f>AVERAGEIFS('JN - M'!K:K,'JN - M'!$B:$B,"&gt;="&amp;EDATE('JN - Q'!$B178,-2),'JN - M'!$B:$B,"&lt;="&amp;EOMONTH('JN - Q'!$B178,0))</f>
        <v>2.5329017041159481</v>
      </c>
      <c r="K178" s="20">
        <f>'[1]JN-Q'!$C94</f>
        <v>2.4</v>
      </c>
      <c r="L178">
        <v>0</v>
      </c>
      <c r="M178" s="21">
        <f>'CDM - Q'!P307/'CDM - Q'!O307*100</f>
        <v>147.16261812847515</v>
      </c>
      <c r="N178" s="20">
        <f>AVERAGEIFS('JN - M'!I:I,'JN - M'!B:B,"&gt;="&amp;EDATE('JN - Q'!B178,-2),'JN - M'!B:B,"&lt;="&amp;EOMONTH('JN - Q'!B178,0))</f>
        <v>-0.10000000000000002</v>
      </c>
      <c r="O178" s="20">
        <f>AVERAGEIFS('JN - M'!J:J,'JN - M'!$B:$B,"&gt;="&amp;EDATE('JN - Q'!$B178,-2),'JN - M'!$B:$B,"&lt;="&amp;EOMONTH('JN - Q'!$B178,0))</f>
        <v>-0.27586947583074695</v>
      </c>
      <c r="S178" s="20">
        <f t="shared" si="5"/>
        <v>5.8310412573673958</v>
      </c>
      <c r="W178" s="57">
        <f t="shared" si="6"/>
        <v>8.6706784050916141E-4</v>
      </c>
    </row>
    <row r="179" spans="1:23" x14ac:dyDescent="0.25">
      <c r="A179">
        <v>2024</v>
      </c>
      <c r="B179" s="1">
        <v>45352</v>
      </c>
      <c r="C179" s="21">
        <f>'CDM - Q'!M308</f>
        <v>582459.5</v>
      </c>
      <c r="D179" s="21">
        <v>620069.30000000005</v>
      </c>
      <c r="E179" s="21">
        <f>AVERAGEIFS('JN - M'!G:G,'JN - M'!$B:$B,"&gt;="&amp;EDATE('JN - Q'!$B179,-2),'JN - M'!$B:$B,"&lt;="&amp;EOMONTH('JN - Q'!$B179,0))</f>
        <v>103.63333333333333</v>
      </c>
      <c r="F179" s="21">
        <f>AVERAGEIFS('JN - M'!H:H,'JN - M'!$B:$B,"&gt;="&amp;EDATE('JN - Q'!$B179,-2),'JN - M'!$B:$B,"&lt;="&amp;EOMONTH('JN - Q'!$B179,0))</f>
        <v>100.55709849334914</v>
      </c>
      <c r="G179" s="21">
        <f>AVERAGEIFS('JN - M'!D:D,'JN - M'!$B:$B,"&gt;="&amp;EDATE('JN - Q'!$B179,-2),'JN - M'!$B:$B,"&lt;="&amp;EOMONTH('JN - Q'!$B179,0))</f>
        <v>106.76666666666665</v>
      </c>
      <c r="H179" s="21">
        <f>AVERAGEIFS('JN - M'!E:E,'JN - M'!$B:$B,"&gt;="&amp;EDATE('JN - Q'!$B179,-2),'JN - M'!$B:$B,"&lt;="&amp;EOMONTH('JN - Q'!$B179,0))</f>
        <v>106.2</v>
      </c>
      <c r="I179" s="21">
        <f>AVERAGEIFS('JN - M'!F:F,'JN - M'!$B:$B,"&gt;="&amp;EDATE('JN - Q'!$B179,-2),'JN - M'!$B:$B,"&lt;="&amp;EOMONTH('JN - Q'!$B179,0))</f>
        <v>106.2</v>
      </c>
      <c r="J179" s="20">
        <f>AVERAGEIFS('JN - M'!K:K,'JN - M'!$B:$B,"&gt;="&amp;EDATE('JN - Q'!$B179,-2),'JN - M'!$B:$B,"&lt;="&amp;EOMONTH('JN - Q'!$B179,0))</f>
        <v>2.558224861105324</v>
      </c>
      <c r="K179" s="20">
        <f>'[1]JN-Q'!$C95</f>
        <v>2.4</v>
      </c>
      <c r="L179">
        <v>0</v>
      </c>
      <c r="M179" s="21">
        <f>'CDM - Q'!P308/'CDM - Q'!O308*100</f>
        <v>149.23126712687346</v>
      </c>
      <c r="N179" s="20">
        <f>AVERAGEIFS('JN - M'!I:I,'JN - M'!B:B,"&gt;="&amp;EDATE('JN - Q'!B179,-2),'JN - M'!B:B,"&lt;="&amp;EOMONTH('JN - Q'!B179,0))</f>
        <v>-3.3333333333333333E-2</v>
      </c>
      <c r="O179" s="20">
        <f>AVERAGEIFS('JN - M'!J:J,'JN - M'!$B:$B,"&gt;="&amp;EDATE('JN - Q'!$B179,-2),'JN - M'!$B:$B,"&lt;="&amp;EOMONTH('JN - Q'!$B179,0))</f>
        <v>-0.25501025591398635</v>
      </c>
      <c r="S179" s="20">
        <f t="shared" si="5"/>
        <v>5.1735751295336678</v>
      </c>
      <c r="W179" s="57">
        <f t="shared" si="6"/>
        <v>5.3762732726989615E-3</v>
      </c>
    </row>
    <row r="180" spans="1:23" x14ac:dyDescent="0.25">
      <c r="B180" s="1">
        <v>45444</v>
      </c>
      <c r="C180" s="21">
        <f>'CDM - Q'!M309</f>
        <v>582337.69999999995</v>
      </c>
      <c r="D180" s="21">
        <v>632073</v>
      </c>
      <c r="E180" s="21">
        <f>AVERAGEIFS('JN - M'!G:G,'JN - M'!$B:$B,"&gt;="&amp;EDATE('JN - Q'!$B180,-2),'JN - M'!$B:$B,"&lt;="&amp;EOMONTH('JN - Q'!$B180,0))</f>
        <v>97.8</v>
      </c>
      <c r="F180" s="21">
        <f>AVERAGEIFS('JN - M'!H:H,'JN - M'!$B:$B,"&gt;="&amp;EDATE('JN - Q'!$B180,-2),'JN - M'!$B:$B,"&lt;="&amp;EOMONTH('JN - Q'!$B180,0))</f>
        <v>100.9632642793768</v>
      </c>
      <c r="G180" s="21">
        <f>AVERAGEIFS('JN - M'!D:D,'JN - M'!$B:$B,"&gt;="&amp;EDATE('JN - Q'!$B180,-2),'JN - M'!$B:$B,"&lt;="&amp;EOMONTH('JN - Q'!$B180,0))</f>
        <v>107.3</v>
      </c>
      <c r="H180" s="21">
        <f>AVERAGEIFS('JN - M'!E:E,'JN - M'!$B:$B,"&gt;="&amp;EDATE('JN - Q'!$B180,-2),'JN - M'!$B:$B,"&lt;="&amp;EOMONTH('JN - Q'!$B180,0))</f>
        <v>106.53333333333335</v>
      </c>
      <c r="I180" s="21">
        <f>AVERAGEIFS('JN - M'!F:F,'JN - M'!$B:$B,"&gt;="&amp;EDATE('JN - Q'!$B180,-2),'JN - M'!$B:$B,"&lt;="&amp;EOMONTH('JN - Q'!$B180,0))</f>
        <v>106.53333333333335</v>
      </c>
      <c r="J180" s="20">
        <f>AVERAGEIFS('JN - M'!K:K,'JN - M'!$B:$B,"&gt;="&amp;EDATE('JN - Q'!$B180,-2),'JN - M'!$B:$B,"&lt;="&amp;EOMONTH('JN - Q'!$B180,0))</f>
        <v>2.5811079461557416</v>
      </c>
      <c r="K180" s="20">
        <f>'[1]JN-Q'!$C96</f>
        <v>2.4</v>
      </c>
      <c r="L180">
        <v>0</v>
      </c>
      <c r="M180" s="21">
        <f>'CDM - Q'!P309/'CDM - Q'!O309*100</f>
        <v>152.40573628148718</v>
      </c>
      <c r="N180" s="20">
        <f>AVERAGEIFS('JN - M'!I:I,'JN - M'!B:B,"&gt;="&amp;EDATE('JN - Q'!B180,-2),'JN - M'!B:B,"&lt;="&amp;EOMONTH('JN - Q'!B180,0))</f>
        <v>0.10000000000000002</v>
      </c>
      <c r="O180" s="20">
        <f>AVERAGEIFS('JN - M'!J:J,'JN - M'!$B:$B,"&gt;="&amp;EDATE('JN - Q'!$B180,-2),'JN - M'!$B:$B,"&lt;="&amp;EOMONTH('JN - Q'!$B180,0))</f>
        <v>-2.3186570736944873E-2</v>
      </c>
      <c r="S180" s="20">
        <f>(H180/H176-1)*100+2</f>
        <v>4.2720000000000073</v>
      </c>
      <c r="W180" s="57">
        <f>F184/F183-1</f>
        <v>-9.0366521553172374E-3</v>
      </c>
    </row>
    <row r="181" spans="1:23" x14ac:dyDescent="0.25">
      <c r="B181" s="1">
        <v>45536</v>
      </c>
      <c r="C181" s="21">
        <f>'CDM - Q'!M310</f>
        <v>586317.9</v>
      </c>
      <c r="D181" s="21">
        <v>639733.1</v>
      </c>
      <c r="E181" s="21">
        <f>AVERAGEIFS('JN - M'!G:G,'JN - M'!$B:$B,"&gt;="&amp;EDATE('JN - Q'!$B181,-2),'JN - M'!$B:$B,"&lt;="&amp;EOMONTH('JN - Q'!$B181,0))</f>
        <v>101.46666666666665</v>
      </c>
      <c r="F181" s="21">
        <f>AVERAGEIFS('JN - M'!H:H,'JN - M'!$B:$B,"&gt;="&amp;EDATE('JN - Q'!$B181,-2),'JN - M'!$B:$B,"&lt;="&amp;EOMONTH('JN - Q'!$B181,0))</f>
        <v>101.51317383600686</v>
      </c>
      <c r="G181" s="21">
        <f>AVERAGEIFS('JN - M'!D:D,'JN - M'!$B:$B,"&gt;="&amp;EDATE('JN - Q'!$B181,-2),'JN - M'!$B:$B,"&lt;="&amp;EOMONTH('JN - Q'!$B181,0))</f>
        <v>108.36666666666667</v>
      </c>
      <c r="H181" s="21">
        <f>AVERAGEIFS('JN - M'!E:E,'JN - M'!$B:$B,"&gt;="&amp;EDATE('JN - Q'!$B181,-2),'JN - M'!$B:$B,"&lt;="&amp;EOMONTH('JN - Q'!$B181,0))</f>
        <v>107.2</v>
      </c>
      <c r="I181" s="21">
        <f>AVERAGEIFS('JN - M'!F:F,'JN - M'!$B:$B,"&gt;="&amp;EDATE('JN - Q'!$B181,-2),'JN - M'!$B:$B,"&lt;="&amp;EOMONTH('JN - Q'!$B181,0))</f>
        <v>107.2</v>
      </c>
      <c r="J181" s="20">
        <f>AVERAGEIFS('JN - M'!K:K,'JN - M'!$B:$B,"&gt;="&amp;EDATE('JN - Q'!$B181,-2),'JN - M'!$B:$B,"&lt;="&amp;EOMONTH('JN - Q'!$B181,0))</f>
        <v>2.5285031994487461</v>
      </c>
      <c r="K181" s="20">
        <f>'[1]JN-Q'!$C97</f>
        <v>2.4</v>
      </c>
      <c r="L181">
        <v>0</v>
      </c>
      <c r="M181" s="21">
        <f>'CDM - Q'!P310/'CDM - Q'!O310*100</f>
        <v>148.69303466288548</v>
      </c>
      <c r="N181" s="20">
        <f>AVERAGEIFS('JN - M'!I:I,'JN - M'!B:B,"&gt;="&amp;EDATE('JN - Q'!B181,-2),'JN - M'!B:B,"&lt;="&amp;EOMONTH('JN - Q'!B181,0))</f>
        <v>0.25</v>
      </c>
      <c r="O181" s="20">
        <f>AVERAGEIFS('JN - M'!J:J,'JN - M'!$B:$B,"&gt;="&amp;EDATE('JN - Q'!$B181,-2),'JN - M'!$B:$B,"&lt;="&amp;EOMONTH('JN - Q'!$B181,0))</f>
        <v>6.1600106695788887E-2</v>
      </c>
      <c r="S181" s="20">
        <f t="shared" si="5"/>
        <v>3.9980970504281936</v>
      </c>
    </row>
    <row r="182" spans="1:23" x14ac:dyDescent="0.25">
      <c r="B182" s="1">
        <v>45627</v>
      </c>
      <c r="C182" s="21">
        <f>'CDM - Q'!M311</f>
        <v>588359.1</v>
      </c>
      <c r="D182" s="21">
        <v>646710.80000000005</v>
      </c>
      <c r="E182" s="21">
        <f>AVERAGEIFS('JN - M'!G:G,'JN - M'!$B:$B,"&gt;="&amp;EDATE('JN - Q'!$B182,-2),'JN - M'!$B:$B,"&lt;="&amp;EOMONTH('JN - Q'!$B182,0))</f>
        <v>101.7</v>
      </c>
      <c r="F182" s="21">
        <f>AVERAGEIFS('JN - M'!H:H,'JN - M'!$B:$B,"&gt;="&amp;EDATE('JN - Q'!$B182,-2),'JN - M'!$B:$B,"&lt;="&amp;EOMONTH('JN - Q'!$B182,0))</f>
        <v>101.60119264442808</v>
      </c>
      <c r="G182" s="21">
        <f>AVERAGEIFS('JN - M'!D:D,'JN - M'!$B:$B,"&gt;="&amp;EDATE('JN - Q'!$B182,-2),'JN - M'!$B:$B,"&lt;="&amp;EOMONTH('JN - Q'!$B182,0))</f>
        <v>109.13333333333333</v>
      </c>
      <c r="H182" s="21">
        <f>AVERAGEIFS('JN - M'!E:E,'JN - M'!$B:$B,"&gt;="&amp;EDATE('JN - Q'!$B182,-2),'JN - M'!$B:$B,"&lt;="&amp;EOMONTH('JN - Q'!$B182,0))</f>
        <v>108.16666666666667</v>
      </c>
      <c r="I182" s="21">
        <f>AVERAGEIFS('JN - M'!F:F,'JN - M'!$B:$B,"&gt;="&amp;EDATE('JN - Q'!$B182,-2),'JN - M'!$B:$B,"&lt;="&amp;EOMONTH('JN - Q'!$B182,0))</f>
        <v>108.16666666666667</v>
      </c>
      <c r="J182" s="20">
        <f>AVERAGEIFS('JN - M'!K:K,'JN - M'!$B:$B,"&gt;="&amp;EDATE('JN - Q'!$B182,-2),'JN - M'!$B:$B,"&lt;="&amp;EOMONTH('JN - Q'!$B182,0))</f>
        <v>2.4610591704961444</v>
      </c>
      <c r="K182" s="20">
        <f>'[1]JN-Q'!$C98</f>
        <v>2.4</v>
      </c>
      <c r="L182">
        <v>0</v>
      </c>
      <c r="M182" s="21">
        <f>'CDM - Q'!P311/'CDM - Q'!O311*100</f>
        <v>148.78151008921623</v>
      </c>
      <c r="N182" s="20">
        <f>AVERAGEIFS('JN - M'!I:I,'JN - M'!B:B,"&gt;="&amp;EDATE('JN - Q'!B182,-2),'JN - M'!B:B,"&lt;="&amp;EOMONTH('JN - Q'!B182,0))</f>
        <v>0.25</v>
      </c>
      <c r="O182" s="20">
        <f>AVERAGEIFS('JN - M'!J:J,'JN - M'!$B:$B,"&gt;="&amp;EDATE('JN - Q'!$B182,-2),'JN - M'!$B:$B,"&lt;="&amp;EOMONTH('JN - Q'!$B182,0))</f>
        <v>0.20706147201729205</v>
      </c>
      <c r="S182" s="20">
        <f t="shared" si="5"/>
        <v>4.3336486912645782</v>
      </c>
    </row>
    <row r="183" spans="1:23" x14ac:dyDescent="0.25">
      <c r="A183">
        <v>2025</v>
      </c>
      <c r="B183" s="1">
        <v>45717</v>
      </c>
      <c r="C183" s="21">
        <f>'CDM - Q'!M312</f>
        <v>591344</v>
      </c>
      <c r="D183" s="21">
        <v>652316.80000000005</v>
      </c>
      <c r="E183" s="21">
        <f>AVERAGEIFS('JN - M'!G:G,'JN - M'!$B:$B,"&gt;="&amp;EDATE('JN - Q'!$B183,-2),'JN - M'!$B:$B,"&lt;="&amp;EOMONTH('JN - Q'!$B183,0))</f>
        <v>105.16666666666667</v>
      </c>
      <c r="F183" s="21">
        <f>AVERAGEIFS('JN - M'!H:H,'JN - M'!$B:$B,"&gt;="&amp;EDATE('JN - Q'!$B183,-2),'JN - M'!$B:$B,"&lt;="&amp;EOMONTH('JN - Q'!$B183,0))</f>
        <v>102.14742842091665</v>
      </c>
      <c r="G183" s="21">
        <f>AVERAGEIFS('JN - M'!D:D,'JN - M'!$B:$B,"&gt;="&amp;EDATE('JN - Q'!$B183,-2),'JN - M'!$B:$B,"&lt;="&amp;EOMONTH('JN - Q'!$B183,0))</f>
        <v>110.10000000000001</v>
      </c>
      <c r="H183" s="21">
        <f>AVERAGEIFS('JN - M'!E:E,'JN - M'!$B:$B,"&gt;="&amp;EDATE('JN - Q'!$B183,-2),'JN - M'!$B:$B,"&lt;="&amp;EOMONTH('JN - Q'!$B183,0))</f>
        <v>109.06666666666668</v>
      </c>
      <c r="I183" s="21">
        <f>AVERAGEIFS('JN - M'!F:F,'JN - M'!$B:$B,"&gt;="&amp;EDATE('JN - Q'!$B183,-2),'JN - M'!$B:$B,"&lt;="&amp;EOMONTH('JN - Q'!$B183,0))</f>
        <v>109.06666666666668</v>
      </c>
      <c r="J183" s="20">
        <f>AVERAGEIFS('JN - M'!K:K,'JN - M'!$B:$B,"&gt;="&amp;EDATE('JN - Q'!$B183,-2),'JN - M'!$B:$B,"&lt;="&amp;EOMONTH('JN - Q'!$B183,0))</f>
        <v>2.4564726978570381</v>
      </c>
      <c r="K183" s="20">
        <f>'[1]JN-Q'!$C99</f>
        <v>2.5</v>
      </c>
      <c r="L183">
        <v>0</v>
      </c>
      <c r="M183" s="21">
        <f>'CDM - Q'!P312/'CDM - Q'!O312*100</f>
        <v>149.7957623795792</v>
      </c>
      <c r="N183" s="20">
        <f>AVERAGEIFS('JN - M'!I:I,'JN - M'!B:B,"&gt;="&amp;EDATE('JN - Q'!B183,-2),'JN - M'!B:B,"&lt;="&amp;EOMONTH('JN - Q'!B183,0))</f>
        <v>0.5</v>
      </c>
      <c r="O183" s="20">
        <f>AVERAGEIFS('JN - M'!J:J,'JN - M'!$B:$B,"&gt;="&amp;EDATE('JN - Q'!$B183,-2),'JN - M'!$B:$B,"&lt;="&amp;EOMONTH('JN - Q'!$B183,0))</f>
        <v>0.40303076719053932</v>
      </c>
      <c r="S183" s="20">
        <f>(H183/H179-1)*100+2</f>
        <v>4.6993094789705019</v>
      </c>
    </row>
    <row r="184" spans="1:23" x14ac:dyDescent="0.25">
      <c r="B184" s="1">
        <v>45809</v>
      </c>
      <c r="C184" s="21">
        <f>'CDM - Q'!M313</f>
        <v>592943.30000000005</v>
      </c>
      <c r="D184" s="21">
        <v>664561.19999999995</v>
      </c>
      <c r="E184" s="21">
        <f>AVERAGEIFS('JN - M'!G:G,'JN - M'!$B:$B,"&gt;="&amp;EDATE('JN - Q'!$B184,-2),'JN - M'!$B:$B,"&lt;="&amp;EOMONTH('JN - Q'!$B184,0))</f>
        <v>98.2</v>
      </c>
      <c r="F184" s="21">
        <f>AVERAGEIFS('JN - M'!H:H,'JN - M'!$B:$B,"&gt;="&amp;EDATE('JN - Q'!$B184,-2),'JN - M'!$B:$B,"&lt;="&amp;EOMONTH('JN - Q'!$B184,0))</f>
        <v>101.22435764171667</v>
      </c>
      <c r="G184" s="21">
        <f>AVERAGEIFS('JN - M'!D:D,'JN - M'!$B:$B,"&gt;="&amp;EDATE('JN - Q'!$B184,-2),'JN - M'!$B:$B,"&lt;="&amp;EOMONTH('JN - Q'!$B184,0))</f>
        <v>111.06666666666666</v>
      </c>
      <c r="H184" s="21">
        <f>AVERAGEIFS('JN - M'!E:E,'JN - M'!$B:$B,"&gt;="&amp;EDATE('JN - Q'!$B184,-2),'JN - M'!$B:$B,"&lt;="&amp;EOMONTH('JN - Q'!$B184,0))</f>
        <v>109.96666666666665</v>
      </c>
      <c r="I184" s="21">
        <f>AVERAGEIFS('JN - M'!F:F,'JN - M'!$B:$B,"&gt;="&amp;EDATE('JN - Q'!$B184,-2),'JN - M'!$B:$B,"&lt;="&amp;EOMONTH('JN - Q'!$B184,0))</f>
        <v>109.96666666666665</v>
      </c>
      <c r="J184" s="20">
        <f>AVERAGEIFS('JN - M'!K:K,'JN - M'!$B:$B,"&gt;="&amp;EDATE('JN - Q'!$B184,-2),'JN - M'!$B:$B,"&lt;="&amp;EOMONTH('JN - Q'!$B184,0))</f>
        <v>2.4773958217982943</v>
      </c>
      <c r="K184" s="20">
        <f>'[1]JN-Q'!$C100</f>
        <v>2.4</v>
      </c>
      <c r="L184">
        <v>0</v>
      </c>
      <c r="M184" s="21">
        <f>'CDM - Q'!P313/'CDM - Q'!O313*100</f>
        <v>142.72086100162744</v>
      </c>
      <c r="N184" s="20">
        <f>AVERAGEIFS('JN - M'!I:I,'JN - M'!B:B,"&gt;="&amp;EDATE('JN - Q'!B184,-2),'JN - M'!B:B,"&lt;="&amp;EOMONTH('JN - Q'!B184,0))</f>
        <v>0.5</v>
      </c>
      <c r="O184" s="20">
        <f>AVERAGEIFS('JN - M'!J:J,'JN - M'!$B:$B,"&gt;="&amp;EDATE('JN - Q'!$B184,-2),'JN - M'!$B:$B,"&lt;="&amp;EOMONTH('JN - Q'!$B184,0))</f>
        <v>0.31516404519534591</v>
      </c>
      <c r="S184" s="20">
        <f t="shared" ref="S184:S187" si="7">(H184/H180-1)*100+2</f>
        <v>5.2227784730913367</v>
      </c>
    </row>
    <row r="185" spans="1:23" x14ac:dyDescent="0.25">
      <c r="B185" s="1">
        <v>45901</v>
      </c>
      <c r="C185" s="21">
        <f>'CDM - Q'!M314</f>
        <v>589459.80000000005</v>
      </c>
      <c r="D185" s="21">
        <v>665583.69999999995</v>
      </c>
      <c r="E185" s="21">
        <f>AVERAGEIFS('JN - M'!G:G,'JN - M'!$B:$B,"&gt;="&amp;EDATE('JN - Q'!$B185,-2),'JN - M'!$B:$B,"&lt;="&amp;EOMONTH('JN - Q'!$B185,0))</f>
        <v>100.93333333333332</v>
      </c>
      <c r="F185" s="21">
        <f>AVERAGEIFS('JN - M'!H:H,'JN - M'!$B:$B,"&gt;="&amp;EDATE('JN - Q'!$B185,-2),'JN - M'!$B:$B,"&lt;="&amp;EOMONTH('JN - Q'!$B185,0))</f>
        <v>100.9953593628648</v>
      </c>
      <c r="G185" s="21">
        <f>AVERAGEIFS('JN - M'!D:D,'JN - M'!$B:$B,"&gt;="&amp;EDATE('JN - Q'!$B185,-2),'JN - M'!$B:$B,"&lt;="&amp;EOMONTH('JN - Q'!$B185,0))</f>
        <v>111.53333333333335</v>
      </c>
      <c r="H185" s="21">
        <f>AVERAGEIFS('JN - M'!E:E,'JN - M'!$B:$B,"&gt;="&amp;EDATE('JN - Q'!$B185,-2),'JN - M'!$B:$B,"&lt;="&amp;EOMONTH('JN - Q'!$B185,0))</f>
        <v>110.7</v>
      </c>
      <c r="I185" s="21">
        <f>AVERAGEIFS('JN - M'!F:F,'JN - M'!$B:$B,"&gt;="&amp;EDATE('JN - Q'!$B185,-2),'JN - M'!$B:$B,"&lt;="&amp;EOMONTH('JN - Q'!$B185,0))</f>
        <v>110.7</v>
      </c>
      <c r="J185" s="20">
        <f>AVERAGEIFS('JN - M'!K:K,'JN - M'!$B:$B,"&gt;="&amp;EDATE('JN - Q'!$B185,-2),'JN - M'!$B:$B,"&lt;="&amp;EOMONTH('JN - Q'!$B185,0))</f>
        <v>2.508396179307216</v>
      </c>
      <c r="K185" s="20">
        <f>'[1]JN-Q'!$C101</f>
        <v>2.4</v>
      </c>
      <c r="L185">
        <v>0</v>
      </c>
      <c r="M185" s="21">
        <f>'CDM - Q'!P314/'CDM - Q'!O314*100</f>
        <v>144.67330726284462</v>
      </c>
      <c r="N185" s="20">
        <f>AVERAGEIFS('JN - M'!I:I,'JN - M'!B:B,"&gt;="&amp;EDATE('JN - Q'!B185,-2),'JN - M'!B:B,"&lt;="&amp;EOMONTH('JN - Q'!B185,0))</f>
        <v>0.5</v>
      </c>
      <c r="O185" s="20">
        <f>AVERAGEIFS('JN - M'!J:J,'JN - M'!$B:$B,"&gt;="&amp;EDATE('JN - Q'!$B185,-2),'JN - M'!$B:$B,"&lt;="&amp;EOMONTH('JN - Q'!$B185,0))</f>
        <v>0.35867646468545139</v>
      </c>
      <c r="S185" s="20">
        <f t="shared" si="7"/>
        <v>5.2649253731343197</v>
      </c>
    </row>
    <row r="186" spans="1:23" x14ac:dyDescent="0.25">
      <c r="B186" s="1">
        <v>45992</v>
      </c>
      <c r="C186" s="21">
        <f>'CDM - Q'!M315</f>
        <v>590545.80000000005</v>
      </c>
      <c r="D186" s="21">
        <v>671469.3</v>
      </c>
      <c r="E186" s="21">
        <f>AVERAGEIFS('JN - M'!G:G,'JN - M'!$B:$B,"&gt;="&amp;EDATE('JN - Q'!$B186,-2),'JN - M'!$B:$B,"&lt;="&amp;EOMONTH('JN - Q'!$B186,0))</f>
        <v>101.5</v>
      </c>
      <c r="F186" s="21">
        <f>AVERAGEIFS('JN - M'!H:H,'JN - M'!$B:$B,"&gt;="&amp;EDATE('JN - Q'!$B186,-2),'JN - M'!$B:$B,"&lt;="&amp;EOMONTH('JN - Q'!$B186,0))</f>
        <v>101.31059419343573</v>
      </c>
      <c r="G186" s="21">
        <f>AVERAGEIFS('JN - M'!D:D,'JN - M'!$B:$B,"&gt;="&amp;EDATE('JN - Q'!$B186,-2),'JN - M'!$B:$B,"&lt;="&amp;EOMONTH('JN - Q'!$B186,0))</f>
        <v>112.16666666666667</v>
      </c>
      <c r="H186" s="21">
        <f>AVERAGEIFS('JN - M'!E:E,'JN - M'!$B:$B,"&gt;="&amp;EDATE('JN - Q'!$B186,-2),'JN - M'!$B:$B,"&lt;="&amp;EOMONTH('JN - Q'!$B186,0))</f>
        <v>111.40000000000002</v>
      </c>
      <c r="I186" s="21">
        <f>AVERAGEIFS('JN - M'!F:F,'JN - M'!$B:$B,"&gt;="&amp;EDATE('JN - Q'!$B186,-2),'JN - M'!$B:$B,"&lt;="&amp;EOMONTH('JN - Q'!$B186,0))</f>
        <v>111.40000000000002</v>
      </c>
      <c r="J186" s="20">
        <f>AVERAGEIFS('JN - M'!K:K,'JN - M'!$B:$B,"&gt;="&amp;EDATE('JN - Q'!$B186,-2),'JN - M'!$B:$B,"&lt;="&amp;EOMONTH('JN - Q'!$B186,0))</f>
        <v>2.6088589221393801</v>
      </c>
      <c r="K186" s="20">
        <f>'[1]JN-Q'!$C102</f>
        <v>2.4</v>
      </c>
      <c r="L186">
        <v>0</v>
      </c>
      <c r="M186" s="21">
        <f>'CDM - Q'!P315/'CDM - Q'!O315*100</f>
        <v>148.98794666267875</v>
      </c>
      <c r="N186" s="20">
        <f>AVERAGEIFS('JN - M'!I:I,'JN - M'!B:B,"&gt;="&amp;EDATE('JN - Q'!B186,-2),'JN - M'!B:B,"&lt;="&amp;EOMONTH('JN - Q'!B186,0))</f>
        <v>0.58333333333333337</v>
      </c>
      <c r="O186" s="20">
        <f>AVERAGEIFS('JN - M'!J:J,'JN - M'!$B:$B,"&gt;="&amp;EDATE('JN - Q'!$B186,-2),'JN - M'!$B:$B,"&lt;="&amp;EOMONTH('JN - Q'!$B186,0))</f>
        <v>0.48303919497386966</v>
      </c>
      <c r="S186" s="20">
        <f t="shared" si="7"/>
        <v>4.9892141756548751</v>
      </c>
    </row>
    <row r="187" spans="1:23" x14ac:dyDescent="0.25">
      <c r="A187">
        <v>2026</v>
      </c>
      <c r="B187" s="1">
        <v>46082</v>
      </c>
      <c r="C187" s="21">
        <f>'CDM - Q'!M316</f>
        <v>593218.80000000005</v>
      </c>
      <c r="D187" s="21">
        <v>675610.5</v>
      </c>
      <c r="E187" s="21">
        <f>AVERAGEIFS('JN - M'!G:G,'JN - M'!$B:$B,"&gt;="&amp;EDATE('JN - Q'!$B187,-2),'JN - M'!$B:$B,"&lt;="&amp;EOMONTH('JN - Q'!$B187,0))</f>
        <v>105.23333333333335</v>
      </c>
      <c r="F187" s="21">
        <f>AVERAGEIFS('JN - M'!H:H,'JN - M'!$B:$B,"&gt;="&amp;EDATE('JN - Q'!$B187,-2),'JN - M'!$B:$B,"&lt;="&amp;EOMONTH('JN - Q'!$B187,0))</f>
        <v>102.27755435940766</v>
      </c>
      <c r="G187" s="21">
        <f>AVERAGEIFS('JN - M'!D:D,'JN - M'!$B:$B,"&gt;="&amp;EDATE('JN - Q'!$B187,-2),'JN - M'!$B:$B,"&lt;="&amp;EOMONTH('JN - Q'!$B187,0))</f>
        <v>112.06666666666666</v>
      </c>
      <c r="H187" s="21">
        <f>AVERAGEIFS('JN - M'!E:E,'JN - M'!$B:$B,"&gt;="&amp;EDATE('JN - Q'!$B187,-2),'JN - M'!$B:$B,"&lt;="&amp;EOMONTH('JN - Q'!$B187,0))</f>
        <v>111.8</v>
      </c>
      <c r="I187" s="21">
        <f>AVERAGEIFS('JN - M'!F:F,'JN - M'!$B:$B,"&gt;="&amp;EDATE('JN - Q'!$B187,-2),'JN - M'!$B:$B,"&lt;="&amp;EOMONTH('JN - Q'!$B187,0))</f>
        <v>111.8</v>
      </c>
      <c r="J187" s="20">
        <f>AVERAGEIFS('JN - M'!K:K,'JN - M'!$B:$B,"&gt;="&amp;EDATE('JN - Q'!$B187,-2),'JN - M'!$B:$B,"&lt;="&amp;EOMONTH('JN - Q'!$B187,0))</f>
        <v>2.6733915984686818</v>
      </c>
      <c r="K187" s="20">
        <f>'[1]JN-Q'!$C103</f>
        <v>2.6</v>
      </c>
      <c r="L187">
        <v>0</v>
      </c>
      <c r="M187" s="21">
        <f>'CDM - Q'!P316/'CDM - Q'!O316*100</f>
        <v>154.08214953005483</v>
      </c>
      <c r="N187" s="20">
        <f>AVERAGEIFS('JN - M'!I:I,'JN - M'!B:B,"&gt;="&amp;EDATE('JN - Q'!B187,-2),'JN - M'!B:B,"&lt;="&amp;EOMONTH('JN - Q'!B187,0))</f>
        <v>0.75</v>
      </c>
      <c r="O187" s="20">
        <f>AVERAGEIFS('JN - M'!J:J,'JN - M'!$B:$B,"&gt;="&amp;EDATE('JN - Q'!$B187,-2),'JN - M'!$B:$B,"&lt;="&amp;EOMONTH('JN - Q'!$B187,0))</f>
        <v>0.70151217844288372</v>
      </c>
      <c r="S187" s="20">
        <f t="shared" si="7"/>
        <v>4.506112469437638</v>
      </c>
    </row>
    <row r="188" spans="1:23" x14ac:dyDescent="0.25">
      <c r="B188" s="1">
        <v>46174</v>
      </c>
      <c r="C188" s="57"/>
      <c r="D188" s="21"/>
      <c r="F188" s="21"/>
      <c r="I188" s="31">
        <f>AVERAGEIFS('JN - M'!F:F,'JN - M'!$B:$B,"&gt;="&amp;EDATE('JN - Q'!$B188,-2),'JN - M'!$B:$B,"&lt;="&amp;EOMONTH('JN - Q'!$B188,0))</f>
        <v>112.0338</v>
      </c>
      <c r="J188" s="20"/>
      <c r="M188" s="21"/>
      <c r="N188" s="20">
        <f>AVERAGEIFS('JN - M'!I:I,'JN - M'!B:B,"&gt;="&amp;EDATE('JN - Q'!B188,-2),'JN - M'!B:B,"&lt;="&amp;EOMONTH('JN - Q'!B188,0))</f>
        <v>0.75</v>
      </c>
    </row>
    <row r="189" spans="1:23" x14ac:dyDescent="0.25">
      <c r="B189" s="1">
        <v>46266</v>
      </c>
      <c r="D189" s="21"/>
      <c r="F189" s="21"/>
      <c r="I189" s="31">
        <f>AVERAGEIFS('JN - M'!F:F,'JN - M'!$B:$B,"&gt;="&amp;EDATE('JN - Q'!$B189,-2),'JN - M'!$B:$B,"&lt;="&amp;EOMONTH('JN - Q'!$B189,0))</f>
        <v>112.84813333333334</v>
      </c>
      <c r="J189" s="20"/>
      <c r="M189" s="21"/>
    </row>
    <row r="190" spans="1:23" x14ac:dyDescent="0.25">
      <c r="B190" s="1">
        <v>46357</v>
      </c>
      <c r="D190" s="21"/>
      <c r="F190" s="21"/>
      <c r="I190" s="31">
        <f>AVERAGEIFS('JN - M'!F:F,'JN - M'!$B:$B,"&gt;="&amp;EDATE('JN - Q'!$B190,-2),'JN - M'!$B:$B,"&lt;="&amp;EOMONTH('JN - Q'!$B190,0))</f>
        <v>113.77170000000001</v>
      </c>
      <c r="J190" s="20"/>
      <c r="M190" s="21"/>
    </row>
    <row r="191" spans="1:23" x14ac:dyDescent="0.25">
      <c r="A191">
        <v>2027</v>
      </c>
      <c r="B191" s="1">
        <v>46447</v>
      </c>
      <c r="D191" s="21"/>
      <c r="F191" s="21"/>
      <c r="I191" s="31">
        <f>AVERAGEIFS('JN - M'!F:F,'JN - M'!$B:$B,"&gt;="&amp;EDATE('JN - Q'!$B191,-2),'JN - M'!$B:$B,"&lt;="&amp;EOMONTH('JN - Q'!$B191,0))</f>
        <v>114.73566666666666</v>
      </c>
      <c r="J191" s="20"/>
      <c r="M191" s="21"/>
    </row>
    <row r="192" spans="1:23" x14ac:dyDescent="0.25">
      <c r="B192" s="1">
        <v>46539</v>
      </c>
      <c r="D192" s="21"/>
      <c r="F192" s="21"/>
      <c r="I192" s="31">
        <f>AVERAGEIFS('JN - M'!F:F,'JN - M'!$B:$B,"&gt;="&amp;EDATE('JN - Q'!$B192,-2),'JN - M'!$B:$B,"&lt;="&amp;EOMONTH('JN - Q'!$B192,0))</f>
        <v>115.74036666666666</v>
      </c>
      <c r="J192" s="20"/>
      <c r="M192" s="21"/>
    </row>
    <row r="193" spans="2:13" x14ac:dyDescent="0.25">
      <c r="B193" s="1">
        <v>46631</v>
      </c>
      <c r="D193" s="21"/>
      <c r="F193" s="21"/>
      <c r="I193" s="31">
        <f>AVERAGEIFS('JN - M'!F:F,'JN - M'!$B:$B,"&gt;="&amp;EDATE('JN - Q'!$B193,-2),'JN - M'!$B:$B,"&lt;="&amp;EOMONTH('JN - Q'!$B193,0))</f>
        <v>116.74476666666668</v>
      </c>
      <c r="J193" s="20"/>
      <c r="M193" s="21"/>
    </row>
    <row r="194" spans="2:13" x14ac:dyDescent="0.25">
      <c r="B194" s="1">
        <v>46722</v>
      </c>
      <c r="D194" s="21"/>
      <c r="F194" s="21"/>
      <c r="I194" s="31">
        <f>AVERAGEIFS('JN - M'!F:F,'JN - M'!$B:$B,"&gt;="&amp;EDATE('JN - Q'!$B194,-2),'JN - M'!$B:$B,"&lt;="&amp;EOMONTH('JN - Q'!$B194,0))</f>
        <v>117.71820000000001</v>
      </c>
      <c r="M194" s="21"/>
    </row>
    <row r="195" spans="2:13" x14ac:dyDescent="0.25">
      <c r="B195" s="1"/>
      <c r="I195" s="21"/>
    </row>
    <row r="196" spans="2:13" x14ac:dyDescent="0.25">
      <c r="B196" s="1"/>
      <c r="I196" s="21"/>
    </row>
    <row r="197" spans="2:13" x14ac:dyDescent="0.25">
      <c r="B197" s="1"/>
      <c r="I197" s="21"/>
    </row>
    <row r="198" spans="2:13" x14ac:dyDescent="0.25">
      <c r="B198" s="1"/>
      <c r="I198" s="21"/>
    </row>
    <row r="199" spans="2:13" x14ac:dyDescent="0.25">
      <c r="I199" s="21"/>
    </row>
    <row r="200" spans="2:13" x14ac:dyDescent="0.25">
      <c r="I200" s="21"/>
    </row>
    <row r="201" spans="2:13" x14ac:dyDescent="0.25">
      <c r="I201" s="21"/>
    </row>
    <row r="202" spans="2:13" x14ac:dyDescent="0.25">
      <c r="I202" s="21"/>
    </row>
    <row r="203" spans="2:13" x14ac:dyDescent="0.25">
      <c r="I203" s="21"/>
    </row>
    <row r="204" spans="2:13" x14ac:dyDescent="0.25">
      <c r="I204" s="21"/>
    </row>
    <row r="205" spans="2:13" x14ac:dyDescent="0.25">
      <c r="I205" s="21"/>
    </row>
    <row r="206" spans="2:13" x14ac:dyDescent="0.25">
      <c r="I206" s="21"/>
    </row>
    <row r="207" spans="2:13" x14ac:dyDescent="0.25">
      <c r="I207" s="21"/>
    </row>
    <row r="208" spans="2:13" x14ac:dyDescent="0.25">
      <c r="I208" s="21"/>
    </row>
    <row r="209" spans="9:9" x14ac:dyDescent="0.25">
      <c r="I209" s="21"/>
    </row>
    <row r="210" spans="9:9" x14ac:dyDescent="0.25">
      <c r="I210" s="21"/>
    </row>
    <row r="211" spans="9:9" x14ac:dyDescent="0.25">
      <c r="I211" s="21"/>
    </row>
    <row r="212" spans="9:9" x14ac:dyDescent="0.25">
      <c r="I212" s="21"/>
    </row>
    <row r="213" spans="9:9" x14ac:dyDescent="0.25">
      <c r="I213" s="21"/>
    </row>
    <row r="214" spans="9:9" x14ac:dyDescent="0.25">
      <c r="I214" s="21"/>
    </row>
    <row r="215" spans="9:9" x14ac:dyDescent="0.25">
      <c r="I215" s="21"/>
    </row>
    <row r="216" spans="9:9" x14ac:dyDescent="0.25">
      <c r="I216" s="21"/>
    </row>
    <row r="217" spans="9:9" x14ac:dyDescent="0.25">
      <c r="I217" s="21"/>
    </row>
    <row r="218" spans="9:9" x14ac:dyDescent="0.25">
      <c r="I218" s="21"/>
    </row>
    <row r="219" spans="9:9" x14ac:dyDescent="0.25">
      <c r="I219" s="21"/>
    </row>
    <row r="220" spans="9:9" x14ac:dyDescent="0.25">
      <c r="I220" s="21"/>
    </row>
    <row r="221" spans="9:9" x14ac:dyDescent="0.25">
      <c r="I221" s="21"/>
    </row>
    <row r="222" spans="9:9" x14ac:dyDescent="0.25">
      <c r="I222" s="21"/>
    </row>
    <row r="223" spans="9:9" x14ac:dyDescent="0.25">
      <c r="I223" s="21"/>
    </row>
    <row r="224" spans="9:9" x14ac:dyDescent="0.25">
      <c r="I224" s="21"/>
    </row>
    <row r="225" spans="9:9" x14ac:dyDescent="0.25">
      <c r="I225" s="21"/>
    </row>
    <row r="226" spans="9:9" x14ac:dyDescent="0.25">
      <c r="I226" s="21"/>
    </row>
    <row r="227" spans="9:9" x14ac:dyDescent="0.25">
      <c r="I227" s="21"/>
    </row>
    <row r="228" spans="9:9" x14ac:dyDescent="0.25">
      <c r="I228" s="21"/>
    </row>
    <row r="229" spans="9:9" x14ac:dyDescent="0.25">
      <c r="I229" s="21"/>
    </row>
    <row r="230" spans="9:9" x14ac:dyDescent="0.25">
      <c r="I230" s="21"/>
    </row>
    <row r="231" spans="9:9" x14ac:dyDescent="0.25">
      <c r="I231" s="21"/>
    </row>
    <row r="232" spans="9:9" x14ac:dyDescent="0.25">
      <c r="I232" s="21"/>
    </row>
    <row r="233" spans="9:9" x14ac:dyDescent="0.25">
      <c r="I233" s="21"/>
    </row>
    <row r="234" spans="9:9" x14ac:dyDescent="0.25">
      <c r="I234" s="21"/>
    </row>
    <row r="235" spans="9:9" x14ac:dyDescent="0.25">
      <c r="I235" s="21"/>
    </row>
    <row r="236" spans="9:9" x14ac:dyDescent="0.25">
      <c r="I236" s="21"/>
    </row>
    <row r="237" spans="9:9" x14ac:dyDescent="0.25">
      <c r="I237" s="21"/>
    </row>
    <row r="238" spans="9:9" x14ac:dyDescent="0.25">
      <c r="I238" s="21"/>
    </row>
    <row r="239" spans="9:9" x14ac:dyDescent="0.25">
      <c r="I239" s="21"/>
    </row>
    <row r="240" spans="9:9" x14ac:dyDescent="0.25">
      <c r="I240" s="21"/>
    </row>
    <row r="241" spans="9:9" x14ac:dyDescent="0.25">
      <c r="I241" s="21"/>
    </row>
    <row r="242" spans="9:9" x14ac:dyDescent="0.25">
      <c r="I242" s="21"/>
    </row>
    <row r="243" spans="9:9" x14ac:dyDescent="0.25">
      <c r="I243" s="21"/>
    </row>
    <row r="244" spans="9:9" x14ac:dyDescent="0.25">
      <c r="I244" s="21"/>
    </row>
    <row r="245" spans="9:9" x14ac:dyDescent="0.25">
      <c r="I245" s="21"/>
    </row>
    <row r="246" spans="9:9" x14ac:dyDescent="0.25">
      <c r="I246" s="21"/>
    </row>
    <row r="247" spans="9:9" x14ac:dyDescent="0.25">
      <c r="I247" s="21"/>
    </row>
    <row r="248" spans="9:9" x14ac:dyDescent="0.25">
      <c r="I248" s="21"/>
    </row>
    <row r="249" spans="9:9" x14ac:dyDescent="0.25">
      <c r="I249" s="21"/>
    </row>
    <row r="250" spans="9:9" x14ac:dyDescent="0.25">
      <c r="I250" s="21"/>
    </row>
    <row r="251" spans="9:9" x14ac:dyDescent="0.25">
      <c r="I251" s="21"/>
    </row>
    <row r="252" spans="9:9" x14ac:dyDescent="0.25">
      <c r="I252" s="21"/>
    </row>
    <row r="253" spans="9:9" x14ac:dyDescent="0.25">
      <c r="I253" s="21"/>
    </row>
    <row r="254" spans="9:9" x14ac:dyDescent="0.25">
      <c r="I254" s="21"/>
    </row>
    <row r="255" spans="9:9" x14ac:dyDescent="0.25">
      <c r="I255" s="21"/>
    </row>
    <row r="256" spans="9:9" x14ac:dyDescent="0.25">
      <c r="I256" s="21"/>
    </row>
    <row r="257" spans="9:9" x14ac:dyDescent="0.25">
      <c r="I257" s="21"/>
    </row>
    <row r="258" spans="9:9" x14ac:dyDescent="0.25">
      <c r="I258" s="21"/>
    </row>
    <row r="259" spans="9:9" x14ac:dyDescent="0.25">
      <c r="I259" s="21"/>
    </row>
    <row r="260" spans="9:9" x14ac:dyDescent="0.25">
      <c r="I260" s="21"/>
    </row>
    <row r="261" spans="9:9" x14ac:dyDescent="0.25">
      <c r="I261" s="21"/>
    </row>
    <row r="262" spans="9:9" x14ac:dyDescent="0.25">
      <c r="I262" s="21"/>
    </row>
    <row r="263" spans="9:9" x14ac:dyDescent="0.25">
      <c r="I263" s="21"/>
    </row>
    <row r="264" spans="9:9" x14ac:dyDescent="0.25">
      <c r="I264" s="21"/>
    </row>
    <row r="265" spans="9:9" x14ac:dyDescent="0.25">
      <c r="I265" s="21"/>
    </row>
    <row r="266" spans="9:9" x14ac:dyDescent="0.25">
      <c r="I266" s="21"/>
    </row>
    <row r="267" spans="9:9" x14ac:dyDescent="0.25">
      <c r="I267" s="21"/>
    </row>
    <row r="268" spans="9:9" x14ac:dyDescent="0.25">
      <c r="I268" s="21"/>
    </row>
    <row r="269" spans="9:9" x14ac:dyDescent="0.25">
      <c r="I269" s="21"/>
    </row>
    <row r="270" spans="9:9" x14ac:dyDescent="0.25">
      <c r="I270" s="21"/>
    </row>
    <row r="271" spans="9:9" x14ac:dyDescent="0.25">
      <c r="I271" s="21"/>
    </row>
    <row r="272" spans="9:9" x14ac:dyDescent="0.25">
      <c r="I272" s="21"/>
    </row>
    <row r="273" spans="9:9" x14ac:dyDescent="0.25">
      <c r="I273" s="21"/>
    </row>
    <row r="274" spans="9:9" x14ac:dyDescent="0.25">
      <c r="I274" s="21"/>
    </row>
    <row r="275" spans="9:9" x14ac:dyDescent="0.25">
      <c r="I275" s="21"/>
    </row>
    <row r="276" spans="9:9" x14ac:dyDescent="0.25">
      <c r="I276" s="21"/>
    </row>
    <row r="277" spans="9:9" x14ac:dyDescent="0.25">
      <c r="I277" s="21"/>
    </row>
    <row r="278" spans="9:9" x14ac:dyDescent="0.25">
      <c r="I278" s="21"/>
    </row>
    <row r="279" spans="9:9" x14ac:dyDescent="0.25">
      <c r="I279" s="21"/>
    </row>
    <row r="280" spans="9:9" x14ac:dyDescent="0.25">
      <c r="I280" s="21"/>
    </row>
    <row r="281" spans="9:9" x14ac:dyDescent="0.25">
      <c r="I281" s="21"/>
    </row>
    <row r="282" spans="9:9" x14ac:dyDescent="0.25">
      <c r="I282" s="21"/>
    </row>
    <row r="283" spans="9:9" x14ac:dyDescent="0.25">
      <c r="I283" s="21"/>
    </row>
    <row r="284" spans="9:9" x14ac:dyDescent="0.25">
      <c r="I284" s="21"/>
    </row>
    <row r="285" spans="9:9" x14ac:dyDescent="0.25">
      <c r="I285" s="21"/>
    </row>
    <row r="286" spans="9:9" x14ac:dyDescent="0.25">
      <c r="I286" s="21"/>
    </row>
    <row r="287" spans="9:9" x14ac:dyDescent="0.25">
      <c r="I287" s="21"/>
    </row>
    <row r="288" spans="9:9" x14ac:dyDescent="0.25">
      <c r="I288" s="21"/>
    </row>
    <row r="289" spans="9:9" x14ac:dyDescent="0.25">
      <c r="I289" s="21"/>
    </row>
    <row r="290" spans="9:9" x14ac:dyDescent="0.25">
      <c r="I290" s="21"/>
    </row>
    <row r="291" spans="9:9" x14ac:dyDescent="0.25">
      <c r="I291" s="21"/>
    </row>
    <row r="292" spans="9:9" x14ac:dyDescent="0.25">
      <c r="I292" s="21"/>
    </row>
    <row r="293" spans="9:9" x14ac:dyDescent="0.25">
      <c r="I293" s="21"/>
    </row>
    <row r="294" spans="9:9" x14ac:dyDescent="0.25">
      <c r="I294" s="21"/>
    </row>
    <row r="295" spans="9:9" x14ac:dyDescent="0.25">
      <c r="I295" s="21"/>
    </row>
    <row r="296" spans="9:9" x14ac:dyDescent="0.25">
      <c r="I296" s="21"/>
    </row>
    <row r="297" spans="9:9" x14ac:dyDescent="0.25">
      <c r="I297" s="21"/>
    </row>
    <row r="298" spans="9:9" x14ac:dyDescent="0.25">
      <c r="I298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7691-E8A2-40B2-BF59-109219E4DFA5}">
  <dimension ref="A1:P583"/>
  <sheetViews>
    <sheetView workbookViewId="0">
      <pane xSplit="2" ySplit="2" topLeftCell="C550" activePane="bottomRight" state="frozen"/>
      <selection pane="topRight" activeCell="C1" sqref="C1"/>
      <selection pane="bottomLeft" activeCell="A4" sqref="A4"/>
      <selection pane="bottomRight" activeCell="F563" sqref="F563"/>
    </sheetView>
  </sheetViews>
  <sheetFormatPr defaultRowHeight="15" x14ac:dyDescent="0.25"/>
  <cols>
    <col min="2" max="3" width="9" customWidth="1"/>
    <col min="7" max="8" width="15.42578125" customWidth="1"/>
  </cols>
  <sheetData>
    <row r="1" spans="1:16" ht="60" x14ac:dyDescent="0.25">
      <c r="A1" s="4"/>
      <c r="B1" s="4"/>
      <c r="C1" s="4" t="s">
        <v>101</v>
      </c>
      <c r="D1" s="9" t="s">
        <v>20</v>
      </c>
      <c r="E1" s="9" t="s">
        <v>103</v>
      </c>
      <c r="F1" s="9" t="s">
        <v>102</v>
      </c>
      <c r="G1" s="4" t="s">
        <v>23</v>
      </c>
      <c r="H1" s="4" t="s">
        <v>23</v>
      </c>
      <c r="I1" s="4" t="s">
        <v>43</v>
      </c>
      <c r="J1" s="4" t="s">
        <v>44</v>
      </c>
      <c r="K1" s="4" t="s">
        <v>28</v>
      </c>
      <c r="O1" s="4" t="s">
        <v>123</v>
      </c>
      <c r="P1" s="4" t="s">
        <v>124</v>
      </c>
    </row>
    <row r="2" spans="1:16" x14ac:dyDescent="0.25">
      <c r="A2" s="7"/>
      <c r="B2" s="10" t="s">
        <v>0</v>
      </c>
      <c r="C2" s="10"/>
      <c r="D2" s="7" t="s">
        <v>22</v>
      </c>
      <c r="E2" s="7"/>
      <c r="F2" s="7"/>
      <c r="G2" t="s">
        <v>126</v>
      </c>
      <c r="H2" t="s">
        <v>22</v>
      </c>
      <c r="K2" s="7" t="s">
        <v>22</v>
      </c>
    </row>
    <row r="3" spans="1:16" x14ac:dyDescent="0.25">
      <c r="A3">
        <f t="shared" ref="A3" si="0">YEAR(B3)</f>
        <v>1980</v>
      </c>
      <c r="B3" s="1">
        <v>29221</v>
      </c>
      <c r="C3" s="10"/>
      <c r="D3" s="32">
        <f t="shared" ref="D3:D66" si="1">D4*$O3/$O4</f>
        <v>77.0016505093474</v>
      </c>
      <c r="E3" s="32">
        <f t="shared" ref="E3:E66" si="2">E4*$P3/$P4</f>
        <v>77.435510527792502</v>
      </c>
      <c r="F3" s="32">
        <f t="shared" ref="F3:F66" si="3">E3</f>
        <v>77.435510527792502</v>
      </c>
      <c r="I3" s="20">
        <v>8.0571000000000002</v>
      </c>
      <c r="K3" s="20">
        <v>1.9268510258697591</v>
      </c>
      <c r="O3" s="21">
        <v>77.099432439679504</v>
      </c>
      <c r="P3" s="21">
        <v>76.281933790476202</v>
      </c>
    </row>
    <row r="4" spans="1:16" x14ac:dyDescent="0.25">
      <c r="B4" s="1">
        <v>29252</v>
      </c>
      <c r="C4" s="10"/>
      <c r="D4" s="32">
        <f t="shared" si="1"/>
        <v>77.641118148354053</v>
      </c>
      <c r="E4" s="32">
        <f t="shared" si="2"/>
        <v>77.435510527792502</v>
      </c>
      <c r="F4" s="32">
        <f t="shared" si="3"/>
        <v>77.435510527792502</v>
      </c>
      <c r="I4" s="20">
        <v>8.7395999999999994</v>
      </c>
      <c r="K4" s="20">
        <v>1.8360071301247771</v>
      </c>
      <c r="O4" s="21">
        <v>77.739712118164704</v>
      </c>
      <c r="P4" s="21">
        <v>76.281933790476202</v>
      </c>
    </row>
    <row r="5" spans="1:16" x14ac:dyDescent="0.25">
      <c r="B5" s="1">
        <v>29281</v>
      </c>
      <c r="C5" s="10"/>
      <c r="D5" s="32">
        <f t="shared" si="1"/>
        <v>78.100383823211274</v>
      </c>
      <c r="E5" s="32">
        <f t="shared" si="2"/>
        <v>77.990206161945736</v>
      </c>
      <c r="F5" s="32">
        <f t="shared" si="3"/>
        <v>77.990206161945736</v>
      </c>
      <c r="I5" s="20">
        <v>10.73</v>
      </c>
      <c r="J5" s="46">
        <f t="shared" ref="J5:J68" si="4">J6*I5/I6</f>
        <v>11.365417788053337</v>
      </c>
      <c r="K5" s="20">
        <v>1.8861209964412811</v>
      </c>
      <c r="O5" s="21">
        <v>78.199560999796404</v>
      </c>
      <c r="P5" s="21">
        <v>76.828365980952384</v>
      </c>
    </row>
    <row r="6" spans="1:16" x14ac:dyDescent="0.25">
      <c r="B6" s="1">
        <v>29312</v>
      </c>
      <c r="C6" s="10"/>
      <c r="D6" s="32">
        <f t="shared" si="1"/>
        <v>79.420005106043149</v>
      </c>
      <c r="E6" s="32">
        <f t="shared" si="2"/>
        <v>78.988658303421587</v>
      </c>
      <c r="F6" s="32">
        <f t="shared" si="3"/>
        <v>78.988658303421587</v>
      </c>
      <c r="I6" s="20">
        <v>12.21</v>
      </c>
      <c r="J6" s="46">
        <f t="shared" si="4"/>
        <v>12.933061620888282</v>
      </c>
      <c r="K6" s="20">
        <v>1.9524316648917288</v>
      </c>
      <c r="O6" s="21">
        <v>79.520858027440099</v>
      </c>
      <c r="P6" s="21">
        <v>77.811943923809537</v>
      </c>
    </row>
    <row r="7" spans="1:16" x14ac:dyDescent="0.25">
      <c r="B7" s="1">
        <v>29342</v>
      </c>
      <c r="C7" s="10"/>
      <c r="D7" s="32">
        <f t="shared" si="1"/>
        <v>80.073734425738166</v>
      </c>
      <c r="E7" s="32">
        <f t="shared" si="2"/>
        <v>80.208988698558713</v>
      </c>
      <c r="F7" s="32">
        <f t="shared" si="3"/>
        <v>80.208988698558713</v>
      </c>
      <c r="I7" s="20">
        <v>12.5625</v>
      </c>
      <c r="J7" s="46">
        <f t="shared" si="4"/>
        <v>13.306436249992549</v>
      </c>
      <c r="K7" s="20">
        <v>1.9572953736654803</v>
      </c>
      <c r="O7" s="21">
        <v>80.175417497065297</v>
      </c>
      <c r="P7" s="21">
        <v>79.014094742857154</v>
      </c>
    </row>
    <row r="8" spans="1:16" x14ac:dyDescent="0.25">
      <c r="B8" s="1">
        <v>29373</v>
      </c>
      <c r="C8" s="10"/>
      <c r="D8" s="32">
        <f t="shared" si="1"/>
        <v>80.53959272980596</v>
      </c>
      <c r="E8" s="32">
        <f t="shared" si="2"/>
        <v>80.652745205881317</v>
      </c>
      <c r="F8" s="32">
        <f t="shared" si="3"/>
        <v>80.652745205881317</v>
      </c>
      <c r="I8" s="20">
        <v>12.6425</v>
      </c>
      <c r="J8" s="46">
        <f t="shared" si="4"/>
        <v>13.391173754470113</v>
      </c>
      <c r="K8" s="20">
        <v>1.9111661652804812</v>
      </c>
      <c r="O8" s="21">
        <v>80.641867379676299</v>
      </c>
      <c r="P8" s="21">
        <v>79.45124049523811</v>
      </c>
    </row>
    <row r="9" spans="1:16" x14ac:dyDescent="0.25">
      <c r="B9" s="1">
        <v>29403</v>
      </c>
      <c r="C9" s="10"/>
      <c r="D9" s="32">
        <f t="shared" si="1"/>
        <v>80.986918729580665</v>
      </c>
      <c r="E9" s="32">
        <f t="shared" si="2"/>
        <v>80.874623459542633</v>
      </c>
      <c r="F9" s="32">
        <f t="shared" si="3"/>
        <v>80.874623459542633</v>
      </c>
      <c r="I9" s="20">
        <v>12.7014</v>
      </c>
      <c r="J9" s="46">
        <f t="shared" si="4"/>
        <v>13.453561742141721</v>
      </c>
      <c r="K9" s="20">
        <v>2.0796616143813886</v>
      </c>
      <c r="O9" s="21">
        <v>81.089761424414405</v>
      </c>
      <c r="P9" s="21">
        <v>79.669813371428603</v>
      </c>
    </row>
    <row r="10" spans="1:16" x14ac:dyDescent="0.25">
      <c r="B10" s="1">
        <v>29434</v>
      </c>
      <c r="C10" s="10"/>
      <c r="D10" s="32">
        <f t="shared" si="1"/>
        <v>81.139796680539192</v>
      </c>
      <c r="E10" s="32">
        <f t="shared" si="2"/>
        <v>80.430866952220015</v>
      </c>
      <c r="F10" s="32">
        <f t="shared" si="3"/>
        <v>80.430866952220015</v>
      </c>
      <c r="I10" s="20">
        <v>12.086499999999999</v>
      </c>
      <c r="J10" s="46">
        <f t="shared" si="4"/>
        <v>12.80224809835104</v>
      </c>
      <c r="K10" s="20">
        <v>2.0796616143813886</v>
      </c>
      <c r="O10" s="21">
        <v>81.242833510187594</v>
      </c>
      <c r="P10" s="21">
        <v>79.232667619047632</v>
      </c>
    </row>
    <row r="11" spans="1:16" x14ac:dyDescent="0.25">
      <c r="B11" s="1">
        <v>29465</v>
      </c>
      <c r="C11" s="10"/>
      <c r="D11" s="32">
        <f t="shared" si="1"/>
        <v>81.352260942188181</v>
      </c>
      <c r="E11" s="32">
        <f t="shared" si="2"/>
        <v>81.318379966865194</v>
      </c>
      <c r="F11" s="32">
        <f t="shared" si="3"/>
        <v>81.318379966865194</v>
      </c>
      <c r="I11" s="20">
        <v>11.403600000000001</v>
      </c>
      <c r="J11" s="46">
        <f t="shared" si="4"/>
        <v>12.078907575754432</v>
      </c>
      <c r="K11" s="20">
        <v>2.0221557939159487</v>
      </c>
      <c r="O11" s="21">
        <v>81.455567573399193</v>
      </c>
      <c r="P11" s="21">
        <v>80.106959123809531</v>
      </c>
    </row>
    <row r="12" spans="1:16" x14ac:dyDescent="0.25">
      <c r="B12" s="1">
        <v>29495</v>
      </c>
      <c r="C12" s="10"/>
      <c r="D12" s="32">
        <f t="shared" si="1"/>
        <v>81.823242948484491</v>
      </c>
      <c r="E12" s="32">
        <f t="shared" si="2"/>
        <v>81.873075601018456</v>
      </c>
      <c r="F12" s="32">
        <f t="shared" si="3"/>
        <v>81.873075601018456</v>
      </c>
      <c r="I12" s="20">
        <v>11.036099999999999</v>
      </c>
      <c r="J12" s="46">
        <f t="shared" si="4"/>
        <v>11.689644664560618</v>
      </c>
      <c r="K12" s="20">
        <v>2.0796616143813886</v>
      </c>
      <c r="O12" s="21">
        <v>81.927147664664105</v>
      </c>
      <c r="P12" s="21">
        <v>80.653391314285741</v>
      </c>
    </row>
    <row r="13" spans="1:16" x14ac:dyDescent="0.25">
      <c r="B13" s="1">
        <v>29526</v>
      </c>
      <c r="C13" s="10"/>
      <c r="D13" s="32">
        <f t="shared" si="1"/>
        <v>82.140461689407871</v>
      </c>
      <c r="E13" s="32">
        <f t="shared" si="2"/>
        <v>82.09495385467973</v>
      </c>
      <c r="F13" s="32">
        <f t="shared" si="3"/>
        <v>82.09495385467973</v>
      </c>
      <c r="I13" s="20">
        <v>9.5</v>
      </c>
      <c r="J13" s="46">
        <f t="shared" si="4"/>
        <v>10.062578656710784</v>
      </c>
      <c r="K13" s="20">
        <v>2.2378854625550662</v>
      </c>
      <c r="O13" s="21">
        <v>82.244769231508997</v>
      </c>
      <c r="P13" s="21">
        <v>80.871964190476206</v>
      </c>
    </row>
    <row r="14" spans="1:16" x14ac:dyDescent="0.25">
      <c r="B14" s="1">
        <v>29556</v>
      </c>
      <c r="C14" s="10"/>
      <c r="D14" s="32">
        <f t="shared" si="1"/>
        <v>82.34375140232963</v>
      </c>
      <c r="E14" s="32">
        <f t="shared" si="2"/>
        <v>82.316832108341018</v>
      </c>
      <c r="F14" s="32">
        <f t="shared" si="3"/>
        <v>82.316832108341018</v>
      </c>
      <c r="I14" s="20">
        <v>9.4884000000000004</v>
      </c>
      <c r="J14" s="46">
        <f t="shared" si="4"/>
        <v>10.050291718561537</v>
      </c>
      <c r="K14" s="20">
        <v>2.2026431718061676</v>
      </c>
      <c r="O14" s="21">
        <v>82.448317095527699</v>
      </c>
      <c r="P14" s="21">
        <v>81.09053706666667</v>
      </c>
    </row>
    <row r="15" spans="1:16" x14ac:dyDescent="0.25">
      <c r="A15">
        <f t="shared" ref="A15" si="5">YEAR(B15)</f>
        <v>1981</v>
      </c>
      <c r="B15" s="1">
        <v>29587</v>
      </c>
      <c r="C15" s="10"/>
      <c r="D15" s="32">
        <f t="shared" si="1"/>
        <v>82.686319987206801</v>
      </c>
      <c r="E15" s="32">
        <f t="shared" si="2"/>
        <v>82.316832108341018</v>
      </c>
      <c r="F15" s="32">
        <f t="shared" si="3"/>
        <v>82.316832108341018</v>
      </c>
      <c r="I15" s="20">
        <v>8.9076000000000004</v>
      </c>
      <c r="J15" s="46">
        <f t="shared" si="4"/>
        <v>9.4350974360544182</v>
      </c>
      <c r="K15" s="20">
        <v>2.1089630931458698</v>
      </c>
      <c r="O15" s="21">
        <v>82.791320697281506</v>
      </c>
      <c r="P15" s="21">
        <v>81.09053706666667</v>
      </c>
    </row>
    <row r="16" spans="1:16" x14ac:dyDescent="0.25">
      <c r="B16" s="1">
        <v>29618</v>
      </c>
      <c r="C16" s="10"/>
      <c r="D16" s="32">
        <f t="shared" si="1"/>
        <v>82.91560229590516</v>
      </c>
      <c r="E16" s="32">
        <f t="shared" si="2"/>
        <v>82.09495385467973</v>
      </c>
      <c r="F16" s="32">
        <f t="shared" si="3"/>
        <v>82.09495385467973</v>
      </c>
      <c r="I16" s="20">
        <v>8.6033000000000008</v>
      </c>
      <c r="J16" s="46">
        <f t="shared" si="4"/>
        <v>9.1127771533978823</v>
      </c>
      <c r="K16" s="20">
        <v>2.2491653487963452</v>
      </c>
      <c r="O16" s="21">
        <v>83.020894164241895</v>
      </c>
      <c r="P16" s="21">
        <v>80.871964190476206</v>
      </c>
    </row>
    <row r="17" spans="1:16" x14ac:dyDescent="0.25">
      <c r="B17" s="1">
        <v>29646</v>
      </c>
      <c r="C17" s="10"/>
      <c r="D17" s="32">
        <f t="shared" si="1"/>
        <v>83.042097793545892</v>
      </c>
      <c r="E17" s="32">
        <f t="shared" si="2"/>
        <v>82.427771235171662</v>
      </c>
      <c r="F17" s="32">
        <f t="shared" si="3"/>
        <v>82.427771235171662</v>
      </c>
      <c r="I17" s="20">
        <v>8.0350000000000001</v>
      </c>
      <c r="J17" s="46">
        <f t="shared" si="4"/>
        <v>8.5108231059653825</v>
      </c>
      <c r="K17" s="20">
        <v>2.1937521937521938</v>
      </c>
      <c r="O17" s="21">
        <v>83.147550294464594</v>
      </c>
      <c r="P17" s="21">
        <v>81.199823504761909</v>
      </c>
    </row>
    <row r="18" spans="1:16" x14ac:dyDescent="0.25">
      <c r="B18" s="1">
        <v>29677</v>
      </c>
      <c r="C18" s="10"/>
      <c r="D18" s="32">
        <f t="shared" si="1"/>
        <v>83.072168475342963</v>
      </c>
      <c r="E18" s="32">
        <f t="shared" si="2"/>
        <v>83.093405996155568</v>
      </c>
      <c r="F18" s="32">
        <f t="shared" si="3"/>
        <v>83.093405996155568</v>
      </c>
      <c r="I18" s="20">
        <v>7.1849999999999996</v>
      </c>
      <c r="J18" s="46">
        <f t="shared" si="4"/>
        <v>7.6104871208912597</v>
      </c>
      <c r="K18" s="20">
        <v>2.2401120056002801</v>
      </c>
      <c r="O18" s="21">
        <v>83.177659162057594</v>
      </c>
      <c r="P18" s="21">
        <v>81.855542133333344</v>
      </c>
    </row>
    <row r="19" spans="1:16" x14ac:dyDescent="0.25">
      <c r="B19" s="1">
        <v>29707</v>
      </c>
      <c r="C19" s="10"/>
      <c r="D19" s="32">
        <f t="shared" si="1"/>
        <v>83.68646278973938</v>
      </c>
      <c r="E19" s="32">
        <f t="shared" si="2"/>
        <v>83.980919010800775</v>
      </c>
      <c r="F19" s="32">
        <f t="shared" si="3"/>
        <v>83.980919010800775</v>
      </c>
      <c r="I19" s="20">
        <v>7.0572999999999997</v>
      </c>
      <c r="J19" s="46">
        <f t="shared" si="4"/>
        <v>7.4752248793689473</v>
      </c>
      <c r="K19" s="20">
        <v>2.3194517659462308</v>
      </c>
      <c r="O19" s="21">
        <v>83.7927335491337</v>
      </c>
      <c r="P19" s="21">
        <v>82.729833638095272</v>
      </c>
    </row>
    <row r="20" spans="1:16" x14ac:dyDescent="0.25">
      <c r="B20" s="1">
        <v>29738</v>
      </c>
      <c r="C20" s="10"/>
      <c r="D20" s="32">
        <f t="shared" si="1"/>
        <v>83.935657762418671</v>
      </c>
      <c r="E20" s="32">
        <f t="shared" si="2"/>
        <v>84.202797264462063</v>
      </c>
      <c r="F20" s="32">
        <f t="shared" si="3"/>
        <v>84.202797264462063</v>
      </c>
      <c r="I20" s="20">
        <v>7.1177999999999999</v>
      </c>
      <c r="J20" s="46">
        <f t="shared" si="4"/>
        <v>7.5393076171301061</v>
      </c>
      <c r="K20" s="20">
        <v>2.2643496577145865</v>
      </c>
      <c r="O20" s="21">
        <v>84.042244966529395</v>
      </c>
      <c r="P20" s="21">
        <v>82.948406514285736</v>
      </c>
    </row>
    <row r="21" spans="1:16" x14ac:dyDescent="0.25">
      <c r="B21" s="1">
        <v>29768</v>
      </c>
      <c r="C21" s="10"/>
      <c r="D21" s="32">
        <f t="shared" si="1"/>
        <v>84.093090149341421</v>
      </c>
      <c r="E21" s="32">
        <f t="shared" si="2"/>
        <v>84.202797264462063</v>
      </c>
      <c r="F21" s="32">
        <f t="shared" si="3"/>
        <v>84.202797264462063</v>
      </c>
      <c r="I21" s="20">
        <v>7.2592999999999996</v>
      </c>
      <c r="J21" s="46">
        <f t="shared" si="4"/>
        <v>7.6891870781747977</v>
      </c>
      <c r="K21" s="20">
        <v>2.2078149640792013</v>
      </c>
      <c r="O21" s="21">
        <v>84.199877271799195</v>
      </c>
      <c r="P21" s="21">
        <v>82.948406514285736</v>
      </c>
    </row>
    <row r="22" spans="1:16" x14ac:dyDescent="0.25">
      <c r="B22" s="1">
        <v>29799</v>
      </c>
      <c r="C22" s="10"/>
      <c r="D22" s="32">
        <f t="shared" si="1"/>
        <v>84.438965735184652</v>
      </c>
      <c r="E22" s="32">
        <f t="shared" si="2"/>
        <v>83.759040757139473</v>
      </c>
      <c r="F22" s="32">
        <f t="shared" si="3"/>
        <v>83.759040757139473</v>
      </c>
      <c r="I22" s="20">
        <v>7.2355999999999998</v>
      </c>
      <c r="J22" s="46">
        <f t="shared" si="4"/>
        <v>7.6640835924733191</v>
      </c>
      <c r="K22" s="20">
        <v>2.084063047285464</v>
      </c>
      <c r="O22" s="21">
        <v>84.5461920739737</v>
      </c>
      <c r="P22" s="21">
        <v>82.511260761904779</v>
      </c>
    </row>
    <row r="23" spans="1:16" x14ac:dyDescent="0.25">
      <c r="B23" s="1">
        <v>29830</v>
      </c>
      <c r="C23" s="10"/>
      <c r="D23" s="32">
        <f t="shared" si="1"/>
        <v>84.850709876914522</v>
      </c>
      <c r="E23" s="32">
        <f t="shared" si="2"/>
        <v>84.757492898615311</v>
      </c>
      <c r="F23" s="32">
        <f t="shared" si="3"/>
        <v>84.757492898615311</v>
      </c>
      <c r="I23" s="20">
        <v>7.2577999999999996</v>
      </c>
      <c r="J23" s="46">
        <f t="shared" si="4"/>
        <v>7.6875982499658431</v>
      </c>
      <c r="K23" s="20">
        <v>2.1876093804690235</v>
      </c>
      <c r="O23" s="21">
        <v>84.958459076404793</v>
      </c>
      <c r="P23" s="21">
        <v>83.494838704761918</v>
      </c>
    </row>
    <row r="24" spans="1:16" x14ac:dyDescent="0.25">
      <c r="B24" s="1">
        <v>29860</v>
      </c>
      <c r="C24" s="10"/>
      <c r="D24" s="32">
        <f t="shared" si="1"/>
        <v>85.048279912124343</v>
      </c>
      <c r="E24" s="32">
        <f t="shared" si="2"/>
        <v>85.201249405937901</v>
      </c>
      <c r="F24" s="32">
        <f t="shared" si="3"/>
        <v>85.201249405937901</v>
      </c>
      <c r="I24" s="20">
        <v>7.0505000000000004</v>
      </c>
      <c r="J24" s="46">
        <f t="shared" si="4"/>
        <v>7.4680221914883553</v>
      </c>
      <c r="K24" s="20">
        <v>2.2222222222222223</v>
      </c>
      <c r="O24" s="21">
        <v>85.156279999475998</v>
      </c>
      <c r="P24" s="21">
        <v>83.93198445714286</v>
      </c>
    </row>
    <row r="25" spans="1:16" x14ac:dyDescent="0.25">
      <c r="B25" s="1">
        <v>29891</v>
      </c>
      <c r="C25" s="10"/>
      <c r="D25" s="32">
        <f t="shared" si="1"/>
        <v>85.35079292140955</v>
      </c>
      <c r="E25" s="32">
        <f t="shared" si="2"/>
        <v>85.312188532768559</v>
      </c>
      <c r="F25" s="32">
        <f t="shared" si="3"/>
        <v>85.312188532768559</v>
      </c>
      <c r="I25" s="20">
        <v>6.7988999999999997</v>
      </c>
      <c r="J25" s="46">
        <f t="shared" si="4"/>
        <v>7.2015227399064141</v>
      </c>
      <c r="K25" s="20">
        <v>2.1989528795811517</v>
      </c>
      <c r="O25" s="21">
        <v>85.459177160345007</v>
      </c>
      <c r="P25" s="21">
        <v>84.041270895238114</v>
      </c>
    </row>
    <row r="26" spans="1:16" x14ac:dyDescent="0.25">
      <c r="B26" s="1">
        <v>29921</v>
      </c>
      <c r="C26" s="10"/>
      <c r="D26" s="32">
        <f t="shared" si="1"/>
        <v>85.565276209193684</v>
      </c>
      <c r="E26" s="32">
        <f t="shared" si="2"/>
        <v>85.534066786429833</v>
      </c>
      <c r="F26" s="32">
        <f t="shared" si="3"/>
        <v>85.534066786429833</v>
      </c>
      <c r="I26" s="20">
        <v>6.7013999999999996</v>
      </c>
      <c r="J26" s="46">
        <f t="shared" si="4"/>
        <v>7.0982489063243825</v>
      </c>
      <c r="K26" s="20">
        <v>2.2311312532682583</v>
      </c>
      <c r="O26" s="21">
        <v>85.673932813588394</v>
      </c>
      <c r="P26" s="21">
        <v>84.259843771428578</v>
      </c>
    </row>
    <row r="27" spans="1:16" x14ac:dyDescent="0.25">
      <c r="A27">
        <f t="shared" ref="A27" si="6">YEAR(B27)</f>
        <v>1982</v>
      </c>
      <c r="B27" s="1">
        <v>29952</v>
      </c>
      <c r="C27" s="10"/>
      <c r="D27" s="32">
        <f t="shared" si="1"/>
        <v>85.703743436899543</v>
      </c>
      <c r="E27" s="32">
        <f t="shared" si="2"/>
        <v>85.201249405937887</v>
      </c>
      <c r="F27" s="32">
        <f t="shared" si="3"/>
        <v>85.201249405937887</v>
      </c>
      <c r="I27" s="20">
        <v>6.5761000000000003</v>
      </c>
      <c r="J27" s="46">
        <f t="shared" si="4"/>
        <v>6.9655287899363971</v>
      </c>
      <c r="K27" s="20">
        <v>2.2164048865619548</v>
      </c>
      <c r="O27" s="21">
        <v>85.812575876392899</v>
      </c>
      <c r="P27" s="21">
        <v>83.93198445714286</v>
      </c>
    </row>
    <row r="28" spans="1:16" x14ac:dyDescent="0.25">
      <c r="B28" s="1">
        <v>29983</v>
      </c>
      <c r="C28" s="10"/>
      <c r="D28" s="32">
        <f t="shared" si="1"/>
        <v>85.854529581416017</v>
      </c>
      <c r="E28" s="32">
        <f t="shared" si="2"/>
        <v>84.979371152276613</v>
      </c>
      <c r="F28" s="32">
        <f t="shared" si="3"/>
        <v>84.979371152276613</v>
      </c>
      <c r="I28" s="20">
        <v>6.5761000000000003</v>
      </c>
      <c r="J28" s="46">
        <f t="shared" si="4"/>
        <v>6.965528789936398</v>
      </c>
      <c r="K28" s="20">
        <v>2.21100278551532</v>
      </c>
      <c r="O28" s="21">
        <v>85.963553499406004</v>
      </c>
      <c r="P28" s="21">
        <v>83.71341158095241</v>
      </c>
    </row>
    <row r="29" spans="1:16" x14ac:dyDescent="0.25">
      <c r="B29" s="1">
        <v>30011</v>
      </c>
      <c r="C29" s="10"/>
      <c r="D29" s="32">
        <f t="shared" si="1"/>
        <v>85.880916057475588</v>
      </c>
      <c r="E29" s="32">
        <f t="shared" si="2"/>
        <v>85.201249405937872</v>
      </c>
      <c r="F29" s="32">
        <f t="shared" si="3"/>
        <v>85.201249405937872</v>
      </c>
      <c r="I29" s="20">
        <v>6.6755000000000004</v>
      </c>
      <c r="J29" s="46">
        <f t="shared" si="4"/>
        <v>7.0708151392497722</v>
      </c>
      <c r="K29" s="20">
        <v>2.2727272727272729</v>
      </c>
      <c r="O29" s="21">
        <v>85.989973482806604</v>
      </c>
      <c r="P29" s="21">
        <v>83.93198445714286</v>
      </c>
    </row>
    <row r="30" spans="1:16" x14ac:dyDescent="0.25">
      <c r="B30" s="1">
        <v>30042</v>
      </c>
      <c r="C30" s="10"/>
      <c r="D30" s="32">
        <f t="shared" si="1"/>
        <v>85.948237887544479</v>
      </c>
      <c r="E30" s="32">
        <f t="shared" si="2"/>
        <v>85.75594504009112</v>
      </c>
      <c r="F30" s="32">
        <f t="shared" si="3"/>
        <v>85.75594504009112</v>
      </c>
      <c r="I30" s="20">
        <v>7.1624999999999996</v>
      </c>
      <c r="J30" s="46">
        <f t="shared" si="4"/>
        <v>7.5866546977569458</v>
      </c>
      <c r="K30" s="20">
        <v>2.3098298020145887</v>
      </c>
      <c r="O30" s="21">
        <v>86.057380802711805</v>
      </c>
      <c r="P30" s="21">
        <v>84.478416647619056</v>
      </c>
    </row>
    <row r="31" spans="1:16" x14ac:dyDescent="0.25">
      <c r="B31" s="1">
        <v>30072</v>
      </c>
      <c r="C31" s="10"/>
      <c r="D31" s="32">
        <f t="shared" si="1"/>
        <v>86.241650528719731</v>
      </c>
      <c r="E31" s="32">
        <f t="shared" si="2"/>
        <v>86.53251892790567</v>
      </c>
      <c r="F31" s="32">
        <f t="shared" si="3"/>
        <v>86.53251892790567</v>
      </c>
      <c r="I31" s="20">
        <v>7.1666999999999996</v>
      </c>
      <c r="J31" s="46">
        <f t="shared" si="4"/>
        <v>7.5911034167420182</v>
      </c>
      <c r="K31" s="20">
        <v>2.3030303030303028</v>
      </c>
      <c r="O31" s="21">
        <v>86.351166039204799</v>
      </c>
      <c r="P31" s="21">
        <v>85.243421714285731</v>
      </c>
    </row>
    <row r="32" spans="1:16" x14ac:dyDescent="0.25">
      <c r="B32" s="1">
        <v>30103</v>
      </c>
      <c r="C32" s="10"/>
      <c r="D32" s="32">
        <f t="shared" si="1"/>
        <v>86.48838068227532</v>
      </c>
      <c r="E32" s="32">
        <f t="shared" si="2"/>
        <v>86.6434580547363</v>
      </c>
      <c r="F32" s="32">
        <f t="shared" si="3"/>
        <v>86.6434580547363</v>
      </c>
      <c r="I32" s="20">
        <v>7.1875</v>
      </c>
      <c r="J32" s="46">
        <f t="shared" si="4"/>
        <v>7.6131351679061856</v>
      </c>
      <c r="K32" s="20">
        <v>2.4136134745615561</v>
      </c>
      <c r="O32" s="21">
        <v>86.598209507481897</v>
      </c>
      <c r="P32" s="21">
        <v>85.352708152380956</v>
      </c>
    </row>
    <row r="33" spans="1:16" x14ac:dyDescent="0.25">
      <c r="B33" s="1">
        <v>30133</v>
      </c>
      <c r="C33" s="10"/>
      <c r="D33" s="32">
        <f t="shared" si="1"/>
        <v>86.672444901849559</v>
      </c>
      <c r="E33" s="32">
        <f t="shared" si="2"/>
        <v>86.53251892790567</v>
      </c>
      <c r="F33" s="32">
        <f t="shared" si="3"/>
        <v>86.53251892790567</v>
      </c>
      <c r="I33" s="20">
        <v>7.1852</v>
      </c>
      <c r="J33" s="46">
        <f t="shared" si="4"/>
        <v>7.6106989646524559</v>
      </c>
      <c r="K33" s="20">
        <v>2.3817802503477052</v>
      </c>
      <c r="O33" s="21">
        <v>86.782507464314705</v>
      </c>
      <c r="P33" s="21">
        <v>85.243421714285731</v>
      </c>
    </row>
    <row r="34" spans="1:16" x14ac:dyDescent="0.25">
      <c r="B34" s="1">
        <v>30164</v>
      </c>
      <c r="C34" s="10"/>
      <c r="D34" s="32">
        <f t="shared" si="1"/>
        <v>86.963763631361985</v>
      </c>
      <c r="E34" s="32">
        <f t="shared" si="2"/>
        <v>86.088762420583066</v>
      </c>
      <c r="F34" s="32">
        <f t="shared" si="3"/>
        <v>86.088762420583066</v>
      </c>
      <c r="I34" s="20">
        <v>7.1826999999999996</v>
      </c>
      <c r="J34" s="46">
        <f t="shared" si="4"/>
        <v>7.6080509176375308</v>
      </c>
      <c r="K34" s="20">
        <v>2.3413111342351716</v>
      </c>
      <c r="O34" s="21">
        <v>87.074196130153496</v>
      </c>
      <c r="P34" s="21">
        <v>84.806275961904774</v>
      </c>
    </row>
    <row r="35" spans="1:16" x14ac:dyDescent="0.25">
      <c r="B35" s="1">
        <v>30195</v>
      </c>
      <c r="C35" s="10"/>
      <c r="D35" s="32">
        <f t="shared" si="1"/>
        <v>87.260680944299608</v>
      </c>
      <c r="E35" s="32">
        <f t="shared" si="2"/>
        <v>87.198153688889548</v>
      </c>
      <c r="F35" s="32">
        <f t="shared" si="3"/>
        <v>87.198153688889548</v>
      </c>
      <c r="I35" s="20">
        <v>6.9870000000000001</v>
      </c>
      <c r="J35" s="46">
        <f t="shared" si="4"/>
        <v>7.4007617973092898</v>
      </c>
      <c r="K35" s="20">
        <v>2.3904382470119523</v>
      </c>
      <c r="O35" s="21">
        <v>87.371490488879303</v>
      </c>
      <c r="P35" s="21">
        <v>85.899140342857152</v>
      </c>
    </row>
    <row r="36" spans="1:16" x14ac:dyDescent="0.25">
      <c r="B36" s="1">
        <v>30225</v>
      </c>
      <c r="C36" s="10"/>
      <c r="D36" s="32">
        <f t="shared" si="1"/>
        <v>87.416241574021086</v>
      </c>
      <c r="E36" s="32">
        <f t="shared" si="2"/>
        <v>87.530971069381494</v>
      </c>
      <c r="F36" s="32">
        <f t="shared" si="3"/>
        <v>87.530971069381494</v>
      </c>
      <c r="G36" s="21"/>
      <c r="I36" s="20">
        <v>6.9175000000000004</v>
      </c>
      <c r="J36" s="46">
        <f t="shared" si="4"/>
        <v>7.3271460902944066</v>
      </c>
      <c r="K36" s="20">
        <v>2.465092225478366</v>
      </c>
      <c r="O36" s="21">
        <v>87.527248660063293</v>
      </c>
      <c r="P36" s="21">
        <v>86.226999657142869</v>
      </c>
    </row>
    <row r="37" spans="1:16" x14ac:dyDescent="0.25">
      <c r="B37" s="1">
        <v>30256</v>
      </c>
      <c r="C37" s="10"/>
      <c r="D37" s="32">
        <f t="shared" si="1"/>
        <v>87.599165899378789</v>
      </c>
      <c r="E37" s="32">
        <f t="shared" si="2"/>
        <v>87.530971069381494</v>
      </c>
      <c r="F37" s="32">
        <f t="shared" si="3"/>
        <v>87.530971069381494</v>
      </c>
      <c r="G37" s="21"/>
      <c r="I37" s="20">
        <v>6.6848999999999998</v>
      </c>
      <c r="J37" s="46">
        <f t="shared" si="4"/>
        <v>7.0807717960258874</v>
      </c>
      <c r="K37" s="20">
        <v>2.4255977980388783</v>
      </c>
      <c r="O37" s="21">
        <v>87.710405275164405</v>
      </c>
      <c r="P37" s="21">
        <v>86.226999657142869</v>
      </c>
    </row>
    <row r="38" spans="1:16" x14ac:dyDescent="0.25">
      <c r="B38" s="1">
        <v>30286</v>
      </c>
      <c r="C38" s="10"/>
      <c r="D38" s="32">
        <f t="shared" si="1"/>
        <v>87.700607652552762</v>
      </c>
      <c r="E38" s="32">
        <f t="shared" si="2"/>
        <v>87.641910196212152</v>
      </c>
      <c r="F38" s="32">
        <f t="shared" si="3"/>
        <v>87.641910196212152</v>
      </c>
      <c r="G38" s="21"/>
      <c r="I38" s="20">
        <v>6.9212999999999996</v>
      </c>
      <c r="J38" s="46">
        <f t="shared" si="4"/>
        <v>7.3311711217570901</v>
      </c>
      <c r="K38" s="20">
        <v>2.4923181973369752</v>
      </c>
      <c r="O38" s="21">
        <v>87.811975845972498</v>
      </c>
      <c r="P38" s="21">
        <v>86.336286095238108</v>
      </c>
    </row>
    <row r="39" spans="1:16" x14ac:dyDescent="0.25">
      <c r="A39">
        <f t="shared" ref="A39" si="7">YEAR(B39)</f>
        <v>1983</v>
      </c>
      <c r="B39" s="1">
        <v>30317</v>
      </c>
      <c r="C39" s="10"/>
      <c r="D39" s="32">
        <f t="shared" si="1"/>
        <v>87.739865591308302</v>
      </c>
      <c r="E39" s="32">
        <f t="shared" si="2"/>
        <v>87.198153688889562</v>
      </c>
      <c r="F39" s="32">
        <f t="shared" si="3"/>
        <v>87.198153688889562</v>
      </c>
      <c r="G39" s="21"/>
      <c r="I39" s="20">
        <v>6.6413000000000002</v>
      </c>
      <c r="J39" s="46">
        <f t="shared" si="4"/>
        <v>7.0345898560856153</v>
      </c>
      <c r="K39" s="20">
        <v>2.7045415887055624</v>
      </c>
      <c r="O39" s="21">
        <v>87.851283637127395</v>
      </c>
      <c r="P39" s="21">
        <v>85.899140342857152</v>
      </c>
    </row>
    <row r="40" spans="1:16" x14ac:dyDescent="0.25">
      <c r="B40" s="1">
        <v>30348</v>
      </c>
      <c r="C40" s="10"/>
      <c r="D40" s="32">
        <f t="shared" si="1"/>
        <v>87.665688514165964</v>
      </c>
      <c r="E40" s="32">
        <f t="shared" si="2"/>
        <v>86.976275435228288</v>
      </c>
      <c r="F40" s="32">
        <f t="shared" si="3"/>
        <v>86.976275435228288</v>
      </c>
      <c r="G40" s="21"/>
      <c r="I40" s="20">
        <v>6.5734000000000004</v>
      </c>
      <c r="J40" s="46">
        <f t="shared" si="4"/>
        <v>6.9626688991602821</v>
      </c>
      <c r="K40" s="20">
        <v>2.6705221976526623</v>
      </c>
      <c r="O40" s="21">
        <v>87.777012364889998</v>
      </c>
      <c r="P40" s="21">
        <v>85.680567466666702</v>
      </c>
    </row>
    <row r="41" spans="1:16" x14ac:dyDescent="0.25">
      <c r="B41" s="1">
        <v>30376</v>
      </c>
      <c r="C41" s="10"/>
      <c r="D41" s="32">
        <f t="shared" si="1"/>
        <v>87.815717560982748</v>
      </c>
      <c r="E41" s="32">
        <f t="shared" si="2"/>
        <v>87.198153688889562</v>
      </c>
      <c r="F41" s="32">
        <f t="shared" si="3"/>
        <v>87.198153688889562</v>
      </c>
      <c r="G41" s="21"/>
      <c r="I41" s="20">
        <v>6.6923000000000004</v>
      </c>
      <c r="J41" s="46">
        <f t="shared" si="4"/>
        <v>7.0886100151900626</v>
      </c>
      <c r="K41" s="20">
        <v>2.6400953840912962</v>
      </c>
      <c r="O41" s="21">
        <v>87.927231928789297</v>
      </c>
      <c r="P41" s="21">
        <v>85.899140342857152</v>
      </c>
    </row>
    <row r="42" spans="1:16" x14ac:dyDescent="0.25">
      <c r="B42" s="1">
        <v>30407</v>
      </c>
      <c r="C42" s="10"/>
      <c r="D42" s="32">
        <f t="shared" si="1"/>
        <v>87.817597795936578</v>
      </c>
      <c r="E42" s="32">
        <f t="shared" si="2"/>
        <v>87.863788449873468</v>
      </c>
      <c r="F42" s="32">
        <f t="shared" si="3"/>
        <v>87.863788449873468</v>
      </c>
      <c r="G42" s="21"/>
      <c r="I42" s="20">
        <v>6.2949999999999999</v>
      </c>
      <c r="J42" s="46">
        <f t="shared" si="4"/>
        <v>6.6677823835783574</v>
      </c>
      <c r="K42" s="20">
        <v>2.7247956403269753</v>
      </c>
      <c r="O42" s="21">
        <v>87.929114551393297</v>
      </c>
      <c r="P42" s="21">
        <v>86.554858971428587</v>
      </c>
    </row>
    <row r="43" spans="1:16" x14ac:dyDescent="0.25">
      <c r="B43" s="1">
        <v>30437</v>
      </c>
      <c r="C43" s="10"/>
      <c r="D43" s="32">
        <f t="shared" si="1"/>
        <v>87.92980208542393</v>
      </c>
      <c r="E43" s="32">
        <f t="shared" si="2"/>
        <v>88.529423210857345</v>
      </c>
      <c r="F43" s="32">
        <f t="shared" si="3"/>
        <v>88.529423210857345</v>
      </c>
      <c r="G43" s="21"/>
      <c r="I43" s="20">
        <v>6.0807000000000002</v>
      </c>
      <c r="J43" s="46">
        <f t="shared" si="4"/>
        <v>6.4407917934590824</v>
      </c>
      <c r="K43" s="20">
        <v>2.6646300067888662</v>
      </c>
      <c r="O43" s="21">
        <v>88.041461325515002</v>
      </c>
      <c r="P43" s="21">
        <v>87.210577600000008</v>
      </c>
    </row>
    <row r="44" spans="1:16" x14ac:dyDescent="0.25">
      <c r="B44" s="1">
        <v>30468</v>
      </c>
      <c r="C44" s="10"/>
      <c r="D44" s="32">
        <f t="shared" si="1"/>
        <v>88.083919004598499</v>
      </c>
      <c r="E44" s="32">
        <f t="shared" si="2"/>
        <v>88.640362337688003</v>
      </c>
      <c r="F44" s="32">
        <f t="shared" si="3"/>
        <v>88.640362337688003</v>
      </c>
      <c r="G44" s="21"/>
      <c r="I44" s="20">
        <v>6.1970999999999998</v>
      </c>
      <c r="J44" s="46">
        <f t="shared" si="4"/>
        <v>6.5640848624739379</v>
      </c>
      <c r="K44" s="20">
        <v>2.5458248472505094</v>
      </c>
      <c r="O44" s="21">
        <v>88.195773952830294</v>
      </c>
      <c r="P44" s="21">
        <v>87.319864038095247</v>
      </c>
    </row>
    <row r="45" spans="1:16" x14ac:dyDescent="0.25">
      <c r="B45" s="1">
        <v>30498</v>
      </c>
      <c r="C45" s="10"/>
      <c r="D45" s="32">
        <f t="shared" si="1"/>
        <v>88.265251370852994</v>
      </c>
      <c r="E45" s="32">
        <f t="shared" si="2"/>
        <v>88.52942321085736</v>
      </c>
      <c r="F45" s="32">
        <f t="shared" si="3"/>
        <v>88.52942321085736</v>
      </c>
      <c r="G45" s="21"/>
      <c r="I45" s="20">
        <v>6.3869999999999996</v>
      </c>
      <c r="J45" s="46">
        <f t="shared" si="4"/>
        <v>6.7652305137275563</v>
      </c>
      <c r="K45" s="20">
        <v>2.5649736708000677</v>
      </c>
      <c r="O45" s="21">
        <v>88.377336587250298</v>
      </c>
      <c r="P45" s="21">
        <v>87.210577600000008</v>
      </c>
    </row>
    <row r="46" spans="1:16" x14ac:dyDescent="0.25">
      <c r="B46" s="1">
        <v>30529</v>
      </c>
      <c r="C46" s="10"/>
      <c r="D46" s="32">
        <f t="shared" si="1"/>
        <v>88.041882551895142</v>
      </c>
      <c r="E46" s="32">
        <f t="shared" si="2"/>
        <v>87.863788449873482</v>
      </c>
      <c r="F46" s="32">
        <f t="shared" si="3"/>
        <v>87.863788449873482</v>
      </c>
      <c r="G46" s="21"/>
      <c r="I46" s="20">
        <v>6.4566999999999997</v>
      </c>
      <c r="J46" s="46">
        <f t="shared" si="4"/>
        <v>6.839058064503635</v>
      </c>
      <c r="K46" s="20">
        <v>2.7631802000339043</v>
      </c>
      <c r="O46" s="21">
        <v>88.153684119381694</v>
      </c>
      <c r="P46" s="21">
        <v>86.554858971428587</v>
      </c>
    </row>
    <row r="47" spans="1:16" x14ac:dyDescent="0.25">
      <c r="B47" s="1">
        <v>30560</v>
      </c>
      <c r="C47" s="10"/>
      <c r="D47" s="32">
        <f t="shared" si="1"/>
        <v>88.594307115896768</v>
      </c>
      <c r="E47" s="32">
        <f t="shared" si="2"/>
        <v>88.973179718179978</v>
      </c>
      <c r="F47" s="32">
        <f t="shared" si="3"/>
        <v>88.973179718179978</v>
      </c>
      <c r="G47" s="21"/>
      <c r="I47" s="20">
        <v>6.5326000000000004</v>
      </c>
      <c r="J47" s="46">
        <f t="shared" si="4"/>
        <v>6.9194527718767249</v>
      </c>
      <c r="K47" s="20">
        <v>2.6962862472443616</v>
      </c>
      <c r="O47" s="21">
        <v>88.706810189648095</v>
      </c>
      <c r="P47" s="21">
        <v>87.647723352380979</v>
      </c>
    </row>
    <row r="48" spans="1:16" x14ac:dyDescent="0.25">
      <c r="B48" s="1">
        <v>30590</v>
      </c>
      <c r="C48" s="10"/>
      <c r="D48" s="32">
        <f t="shared" si="1"/>
        <v>88.828406199835015</v>
      </c>
      <c r="E48" s="32">
        <f t="shared" si="2"/>
        <v>89.305997098671909</v>
      </c>
      <c r="F48" s="32">
        <f t="shared" si="3"/>
        <v>89.305997098671909</v>
      </c>
      <c r="G48" s="21"/>
      <c r="I48" s="20">
        <v>6.4271000000000003</v>
      </c>
      <c r="J48" s="46">
        <f t="shared" si="4"/>
        <v>6.8077051878469357</v>
      </c>
      <c r="K48" s="20">
        <v>2.5914634146341462</v>
      </c>
      <c r="O48" s="21">
        <v>88.941206548517002</v>
      </c>
      <c r="P48" s="21">
        <v>87.975582666666682</v>
      </c>
    </row>
    <row r="49" spans="1:16" x14ac:dyDescent="0.25">
      <c r="B49" s="1">
        <v>30621</v>
      </c>
      <c r="C49" s="10"/>
      <c r="D49" s="32">
        <f t="shared" si="1"/>
        <v>89.107177900155747</v>
      </c>
      <c r="E49" s="32">
        <f t="shared" si="2"/>
        <v>89.638814479163841</v>
      </c>
      <c r="F49" s="32">
        <f t="shared" si="3"/>
        <v>89.638814479163841</v>
      </c>
      <c r="G49" s="21"/>
      <c r="I49" s="20">
        <v>5.9863999999999997</v>
      </c>
      <c r="J49" s="46">
        <f t="shared" si="4"/>
        <v>6.340907460056151</v>
      </c>
      <c r="K49" s="20">
        <v>2.6422764227642279</v>
      </c>
      <c r="O49" s="21">
        <v>89.220332252093499</v>
      </c>
      <c r="P49" s="21">
        <v>88.303441980952385</v>
      </c>
    </row>
    <row r="50" spans="1:16" x14ac:dyDescent="0.25">
      <c r="B50" s="1">
        <v>30651</v>
      </c>
      <c r="C50" s="10"/>
      <c r="D50" s="32">
        <f t="shared" si="1"/>
        <v>89.087527525790236</v>
      </c>
      <c r="E50" s="32">
        <f t="shared" si="2"/>
        <v>89.638814479163841</v>
      </c>
      <c r="F50" s="32">
        <f t="shared" si="3"/>
        <v>89.638814479163841</v>
      </c>
      <c r="G50" s="21"/>
      <c r="I50" s="20">
        <v>6.4375</v>
      </c>
      <c r="J50" s="46">
        <f t="shared" si="4"/>
        <v>6.8187210634290176</v>
      </c>
      <c r="K50" s="20">
        <v>2.6311322356136477</v>
      </c>
      <c r="O50" s="21">
        <v>89.200656924346802</v>
      </c>
      <c r="P50" s="21">
        <v>88.303441980952385</v>
      </c>
    </row>
    <row r="51" spans="1:16" x14ac:dyDescent="0.25">
      <c r="A51">
        <f t="shared" ref="A51" si="8">YEAR(B51)</f>
        <v>1984</v>
      </c>
      <c r="B51" s="1">
        <v>30682</v>
      </c>
      <c r="C51" s="10"/>
      <c r="D51" s="32">
        <f t="shared" si="1"/>
        <v>89.134440250867527</v>
      </c>
      <c r="E51" s="32">
        <f t="shared" si="2"/>
        <v>89.305997098671909</v>
      </c>
      <c r="F51" s="32">
        <f t="shared" si="3"/>
        <v>89.305997098671909</v>
      </c>
      <c r="G51" s="21"/>
      <c r="I51" s="20">
        <v>6.0510999999999999</v>
      </c>
      <c r="J51" s="46">
        <f t="shared" si="4"/>
        <v>6.4094389168023813</v>
      </c>
      <c r="K51" s="20">
        <v>2.7418256130790191</v>
      </c>
      <c r="O51" s="21">
        <v>89.247629222391495</v>
      </c>
      <c r="P51" s="21">
        <v>87.975582666666682</v>
      </c>
    </row>
    <row r="52" spans="1:16" x14ac:dyDescent="0.25">
      <c r="B52" s="1">
        <v>30713</v>
      </c>
      <c r="C52" s="10"/>
      <c r="D52" s="32">
        <f t="shared" si="1"/>
        <v>89.358684415325754</v>
      </c>
      <c r="E52" s="32">
        <f t="shared" si="2"/>
        <v>89.305997098671909</v>
      </c>
      <c r="F52" s="32">
        <f t="shared" si="3"/>
        <v>89.305997098671909</v>
      </c>
      <c r="G52" s="21"/>
      <c r="I52" s="20">
        <v>6.0416999999999996</v>
      </c>
      <c r="J52" s="46">
        <f t="shared" si="4"/>
        <v>6.399482260026268</v>
      </c>
      <c r="K52" s="20">
        <v>2.7688126380159677</v>
      </c>
      <c r="O52" s="21">
        <v>89.472158147333701</v>
      </c>
      <c r="P52" s="21">
        <v>87.975582666666682</v>
      </c>
    </row>
    <row r="53" spans="1:16" x14ac:dyDescent="0.25">
      <c r="B53" s="1">
        <v>30742</v>
      </c>
      <c r="C53" s="10"/>
      <c r="D53" s="32">
        <f t="shared" si="1"/>
        <v>89.509500616583622</v>
      </c>
      <c r="E53" s="32">
        <f t="shared" si="2"/>
        <v>89.305997098671909</v>
      </c>
      <c r="F53" s="32">
        <f t="shared" si="3"/>
        <v>89.305997098671909</v>
      </c>
      <c r="G53" s="21"/>
      <c r="I53" s="20">
        <v>6.4524999999999997</v>
      </c>
      <c r="J53" s="46">
        <f t="shared" si="4"/>
        <v>6.8346093455185617</v>
      </c>
      <c r="K53" s="20">
        <v>2.7109454422229753</v>
      </c>
      <c r="O53" s="21">
        <v>89.623165865256297</v>
      </c>
      <c r="P53" s="21">
        <v>87.975582666666682</v>
      </c>
    </row>
    <row r="54" spans="1:16" x14ac:dyDescent="0.25">
      <c r="B54" s="1">
        <v>30773</v>
      </c>
      <c r="C54" s="10"/>
      <c r="D54" s="32">
        <f t="shared" si="1"/>
        <v>89.436726701474953</v>
      </c>
      <c r="E54" s="32">
        <f t="shared" si="2"/>
        <v>89.860692732825143</v>
      </c>
      <c r="F54" s="32">
        <f t="shared" si="3"/>
        <v>89.860692732825143</v>
      </c>
      <c r="G54" s="21"/>
      <c r="I54" s="20">
        <v>5.8832000000000004</v>
      </c>
      <c r="J54" s="46">
        <f t="shared" si="4"/>
        <v>6.2315960792800933</v>
      </c>
      <c r="K54" s="20">
        <v>2.6729825748604297</v>
      </c>
      <c r="O54" s="21">
        <v>89.550299536883102</v>
      </c>
      <c r="P54" s="21">
        <v>88.522014857142864</v>
      </c>
    </row>
    <row r="55" spans="1:16" x14ac:dyDescent="0.25">
      <c r="B55" s="1">
        <v>30803</v>
      </c>
      <c r="C55" s="10"/>
      <c r="D55" s="32">
        <f t="shared" si="1"/>
        <v>90.063224419670831</v>
      </c>
      <c r="E55" s="32">
        <f t="shared" si="2"/>
        <v>90.970084001131639</v>
      </c>
      <c r="F55" s="32">
        <f t="shared" si="3"/>
        <v>90.970084001131639</v>
      </c>
      <c r="G55" s="21"/>
      <c r="I55" s="20">
        <v>5.7422000000000004</v>
      </c>
      <c r="J55" s="46">
        <f t="shared" si="4"/>
        <v>6.082246227638386</v>
      </c>
      <c r="K55" s="20">
        <v>2.6903553299492384</v>
      </c>
      <c r="O55" s="21">
        <v>90.177592824470395</v>
      </c>
      <c r="P55" s="21">
        <v>89.614879238095256</v>
      </c>
    </row>
    <row r="56" spans="1:16" x14ac:dyDescent="0.25">
      <c r="B56" s="1">
        <v>30834</v>
      </c>
      <c r="C56" s="10"/>
      <c r="D56" s="32">
        <f t="shared" si="1"/>
        <v>89.999866908367778</v>
      </c>
      <c r="E56" s="32">
        <f t="shared" si="2"/>
        <v>90.748205747470337</v>
      </c>
      <c r="F56" s="32">
        <f t="shared" si="3"/>
        <v>90.748205747470337</v>
      </c>
      <c r="G56" s="21"/>
      <c r="I56" s="20">
        <v>5.9074999999999998</v>
      </c>
      <c r="J56" s="46">
        <f t="shared" si="4"/>
        <v>6.2573350962651535</v>
      </c>
      <c r="K56" s="20">
        <v>2.7796495956873315</v>
      </c>
      <c r="O56" s="21">
        <v>90.114154857492494</v>
      </c>
      <c r="P56" s="21">
        <v>89.396306361904777</v>
      </c>
    </row>
    <row r="57" spans="1:16" x14ac:dyDescent="0.25">
      <c r="B57" s="1">
        <v>30864</v>
      </c>
      <c r="C57" s="10"/>
      <c r="D57" s="32">
        <f t="shared" si="1"/>
        <v>90.162926867221046</v>
      </c>
      <c r="E57" s="32">
        <f t="shared" si="2"/>
        <v>90.748205747470337</v>
      </c>
      <c r="F57" s="32">
        <f t="shared" si="3"/>
        <v>90.748205747470337</v>
      </c>
      <c r="G57" s="21"/>
      <c r="I57" s="20">
        <v>6.03</v>
      </c>
      <c r="J57" s="46">
        <f t="shared" si="4"/>
        <v>6.3870893999964249</v>
      </c>
      <c r="K57" s="20">
        <v>2.7660651037274415</v>
      </c>
      <c r="O57" s="21">
        <v>90.277421880966202</v>
      </c>
      <c r="P57" s="21">
        <v>89.396306361904777</v>
      </c>
    </row>
    <row r="58" spans="1:16" x14ac:dyDescent="0.25">
      <c r="B58" s="1">
        <v>30895</v>
      </c>
      <c r="C58" s="10"/>
      <c r="D58" s="32">
        <f t="shared" si="1"/>
        <v>89.977674311971526</v>
      </c>
      <c r="E58" s="32">
        <f t="shared" si="2"/>
        <v>90.082570986486473</v>
      </c>
      <c r="F58" s="32">
        <f t="shared" si="3"/>
        <v>90.082570986486473</v>
      </c>
      <c r="G58" s="21"/>
      <c r="I58" s="20">
        <v>6.1130000000000004</v>
      </c>
      <c r="J58" s="46">
        <f t="shared" si="4"/>
        <v>6.4750045608918985</v>
      </c>
      <c r="K58" s="20">
        <v>2.7127211457455771</v>
      </c>
      <c r="O58" s="21">
        <v>90.091934079428697</v>
      </c>
      <c r="P58" s="21">
        <v>88.740587733333371</v>
      </c>
    </row>
    <row r="59" spans="1:16" x14ac:dyDescent="0.25">
      <c r="B59" s="1">
        <v>30926</v>
      </c>
      <c r="C59" s="10"/>
      <c r="D59" s="32">
        <f t="shared" si="1"/>
        <v>90.586853977729263</v>
      </c>
      <c r="E59" s="32">
        <f t="shared" si="2"/>
        <v>91.081023127962297</v>
      </c>
      <c r="F59" s="32">
        <f t="shared" si="3"/>
        <v>91.081023127962297</v>
      </c>
      <c r="G59" s="21"/>
      <c r="I59" s="20">
        <v>6.3152999999999997</v>
      </c>
      <c r="J59" s="46">
        <f t="shared" si="4"/>
        <v>6.6892845253395388</v>
      </c>
      <c r="K59" s="20">
        <v>2.7149321266968327</v>
      </c>
      <c r="O59" s="21">
        <v>90.701887322937594</v>
      </c>
      <c r="P59" s="21">
        <v>89.724165676190495</v>
      </c>
    </row>
    <row r="60" spans="1:16" x14ac:dyDescent="0.25">
      <c r="B60" s="1">
        <v>30956</v>
      </c>
      <c r="C60" s="10"/>
      <c r="D60" s="32">
        <f t="shared" si="1"/>
        <v>90.915336194306064</v>
      </c>
      <c r="E60" s="32">
        <f t="shared" si="2"/>
        <v>91.746657888946203</v>
      </c>
      <c r="F60" s="32">
        <f t="shared" si="3"/>
        <v>91.746657888946203</v>
      </c>
      <c r="G60" s="21"/>
      <c r="I60" s="20">
        <v>6.1524999999999999</v>
      </c>
      <c r="J60" s="46">
        <f t="shared" si="4"/>
        <v>6.5168437037276954</v>
      </c>
      <c r="K60" s="20">
        <v>2.7502934764380349</v>
      </c>
      <c r="O60" s="21">
        <v>91.030786668562996</v>
      </c>
      <c r="P60" s="21">
        <v>90.37988430476193</v>
      </c>
    </row>
    <row r="61" spans="1:16" x14ac:dyDescent="0.25">
      <c r="B61" s="1">
        <v>30987</v>
      </c>
      <c r="C61" s="10"/>
      <c r="D61" s="32">
        <f t="shared" si="1"/>
        <v>91.079966599630737</v>
      </c>
      <c r="E61" s="32">
        <f t="shared" si="2"/>
        <v>91.857597015776832</v>
      </c>
      <c r="F61" s="32">
        <f t="shared" si="3"/>
        <v>91.857597015776832</v>
      </c>
      <c r="G61" s="21"/>
      <c r="I61" s="20">
        <v>6.1032999999999999</v>
      </c>
      <c r="J61" s="46">
        <f t="shared" si="4"/>
        <v>6.4647301384739926</v>
      </c>
      <c r="K61" s="20">
        <v>2.6682329249874139</v>
      </c>
      <c r="O61" s="21">
        <v>91.195626132767799</v>
      </c>
      <c r="P61" s="21">
        <v>90.489170742857155</v>
      </c>
    </row>
    <row r="62" spans="1:16" x14ac:dyDescent="0.25">
      <c r="B62" s="1">
        <v>31017</v>
      </c>
      <c r="C62" s="10"/>
      <c r="D62" s="32">
        <f t="shared" si="1"/>
        <v>91.144476677875829</v>
      </c>
      <c r="E62" s="32">
        <f t="shared" si="2"/>
        <v>91.857597015776832</v>
      </c>
      <c r="F62" s="32">
        <f t="shared" si="3"/>
        <v>91.857597015776832</v>
      </c>
      <c r="G62" s="21"/>
      <c r="I62" s="20">
        <v>6.4074999999999998</v>
      </c>
      <c r="J62" s="46">
        <f t="shared" si="4"/>
        <v>6.7869444992499313</v>
      </c>
      <c r="K62" s="20">
        <v>2.620527465143625</v>
      </c>
      <c r="O62" s="21">
        <v>91.260218130295598</v>
      </c>
      <c r="P62" s="21">
        <v>90.489170742857155</v>
      </c>
    </row>
    <row r="63" spans="1:16" x14ac:dyDescent="0.25">
      <c r="A63">
        <f t="shared" ref="A63" si="9">YEAR(B63)</f>
        <v>1985</v>
      </c>
      <c r="B63" s="1">
        <v>31048</v>
      </c>
      <c r="C63" s="10"/>
      <c r="D63" s="32">
        <f t="shared" si="1"/>
        <v>91.432439755134396</v>
      </c>
      <c r="E63" s="32">
        <f t="shared" si="2"/>
        <v>91.746657888946189</v>
      </c>
      <c r="F63" s="32">
        <f t="shared" si="3"/>
        <v>91.746657888946189</v>
      </c>
      <c r="G63" s="21"/>
      <c r="I63" s="20">
        <v>6.1676000000000002</v>
      </c>
      <c r="J63" s="46">
        <f t="shared" si="4"/>
        <v>6.5328379076978349</v>
      </c>
      <c r="K63" s="20">
        <v>2.4668568551770429</v>
      </c>
      <c r="O63" s="21">
        <v>91.548546882645198</v>
      </c>
      <c r="P63" s="21">
        <v>90.37988430476193</v>
      </c>
    </row>
    <row r="64" spans="1:16" x14ac:dyDescent="0.25">
      <c r="B64" s="1">
        <v>31079</v>
      </c>
      <c r="C64" s="10"/>
      <c r="D64" s="32">
        <f t="shared" si="1"/>
        <v>91.373242610754303</v>
      </c>
      <c r="E64" s="32">
        <f t="shared" si="2"/>
        <v>91.63571876211553</v>
      </c>
      <c r="F64" s="32">
        <f t="shared" si="3"/>
        <v>91.63571876211553</v>
      </c>
      <c r="G64" s="21"/>
      <c r="I64" s="20">
        <v>6.1619000000000002</v>
      </c>
      <c r="J64" s="46">
        <f t="shared" si="4"/>
        <v>6.5268003605038087</v>
      </c>
      <c r="K64" s="20">
        <v>2.5993627368774108</v>
      </c>
      <c r="O64" s="21">
        <v>91.489274565707007</v>
      </c>
      <c r="P64" s="21">
        <v>90.270597866666677</v>
      </c>
    </row>
    <row r="65" spans="1:16" x14ac:dyDescent="0.25">
      <c r="B65" s="1">
        <v>31107</v>
      </c>
      <c r="C65" s="10"/>
      <c r="D65" s="32">
        <f t="shared" si="1"/>
        <v>91.636263221008051</v>
      </c>
      <c r="E65" s="32">
        <f t="shared" si="2"/>
        <v>91.857597015776818</v>
      </c>
      <c r="F65" s="32">
        <f t="shared" si="3"/>
        <v>91.857597015776818</v>
      </c>
      <c r="G65" s="21"/>
      <c r="I65" s="20">
        <v>6.4166999999999996</v>
      </c>
      <c r="J65" s="46">
        <f t="shared" si="4"/>
        <v>6.7966893122648511</v>
      </c>
      <c r="K65" s="20">
        <v>2.620967741935484</v>
      </c>
      <c r="O65" s="21">
        <v>91.752629177411606</v>
      </c>
      <c r="P65" s="21">
        <v>90.489170742857155</v>
      </c>
    </row>
    <row r="66" spans="1:16" x14ac:dyDescent="0.25">
      <c r="B66" s="1">
        <v>31138</v>
      </c>
      <c r="C66" s="10"/>
      <c r="D66" s="32">
        <f t="shared" si="1"/>
        <v>91.800218826654415</v>
      </c>
      <c r="E66" s="32">
        <f t="shared" si="2"/>
        <v>92.412292649930066</v>
      </c>
      <c r="F66" s="32">
        <f t="shared" si="3"/>
        <v>92.412292649930066</v>
      </c>
      <c r="G66" s="21"/>
      <c r="I66" s="20">
        <v>6.0728999999999997</v>
      </c>
      <c r="J66" s="46">
        <f t="shared" si="4"/>
        <v>6.4325298867725174</v>
      </c>
      <c r="K66" s="20">
        <v>2.4689284514612027</v>
      </c>
      <c r="O66" s="21">
        <v>91.916792985031606</v>
      </c>
      <c r="P66" s="21">
        <v>91.035602933333351</v>
      </c>
    </row>
    <row r="67" spans="1:16" x14ac:dyDescent="0.25">
      <c r="B67" s="1">
        <v>31168</v>
      </c>
      <c r="C67" s="10"/>
      <c r="D67" s="32">
        <f t="shared" ref="D67:D130" si="10">D68*$O67/$O68</f>
        <v>91.739110614994473</v>
      </c>
      <c r="E67" s="32">
        <f t="shared" ref="E67:E130" si="11">E68*$P67/$P68</f>
        <v>92.745110030421998</v>
      </c>
      <c r="F67" s="32">
        <f t="shared" ref="F67:F130" si="12">E67</f>
        <v>92.745110030421998</v>
      </c>
      <c r="G67" s="21"/>
      <c r="I67" s="20">
        <v>6.0052000000000003</v>
      </c>
      <c r="J67" s="46">
        <f t="shared" si="4"/>
        <v>6.3608207736083786</v>
      </c>
      <c r="K67" s="20">
        <v>2.5494800402549482</v>
      </c>
      <c r="O67" s="21">
        <v>91.855607174010402</v>
      </c>
      <c r="P67" s="21">
        <v>91.363462247619054</v>
      </c>
    </row>
    <row r="68" spans="1:16" x14ac:dyDescent="0.25">
      <c r="B68" s="1">
        <v>31199</v>
      </c>
      <c r="C68" s="10"/>
      <c r="D68" s="32">
        <f t="shared" si="10"/>
        <v>91.901194572002822</v>
      </c>
      <c r="E68" s="32">
        <f t="shared" si="11"/>
        <v>92.856049157252656</v>
      </c>
      <c r="F68" s="32">
        <f t="shared" si="12"/>
        <v>92.856049157252656</v>
      </c>
      <c r="G68" s="21"/>
      <c r="I68" s="20">
        <v>6.1276000000000002</v>
      </c>
      <c r="J68" s="46">
        <f t="shared" si="4"/>
        <v>6.4904691554590519</v>
      </c>
      <c r="K68" s="20">
        <v>2.6218487394957983</v>
      </c>
      <c r="O68" s="21">
        <v>92.017896956245707</v>
      </c>
      <c r="P68" s="21">
        <v>91.472748685714308</v>
      </c>
    </row>
    <row r="69" spans="1:16" x14ac:dyDescent="0.25">
      <c r="B69" s="1">
        <v>31229</v>
      </c>
      <c r="C69" s="10"/>
      <c r="D69" s="32">
        <f t="shared" si="10"/>
        <v>92.048803552948769</v>
      </c>
      <c r="E69" s="32">
        <f t="shared" si="11"/>
        <v>92.745110030421984</v>
      </c>
      <c r="F69" s="32">
        <f t="shared" si="12"/>
        <v>92.745110030421984</v>
      </c>
      <c r="G69" s="21"/>
      <c r="I69" s="20">
        <v>6.1875</v>
      </c>
      <c r="J69" s="46">
        <f t="shared" ref="J69:J132" si="13">J70*I69/I70</f>
        <v>6.5539163619366283</v>
      </c>
      <c r="K69" s="20">
        <v>2.5494800402549482</v>
      </c>
      <c r="O69" s="21">
        <v>92.165693381110003</v>
      </c>
      <c r="P69" s="21">
        <v>91.363462247619054</v>
      </c>
    </row>
    <row r="70" spans="1:16" x14ac:dyDescent="0.25">
      <c r="B70" s="1">
        <v>31260</v>
      </c>
      <c r="C70" s="10"/>
      <c r="D70" s="32">
        <f t="shared" si="10"/>
        <v>92.131979180693449</v>
      </c>
      <c r="E70" s="32">
        <f t="shared" si="11"/>
        <v>92.634170903591325</v>
      </c>
      <c r="F70" s="32">
        <f t="shared" si="12"/>
        <v>92.634170903591325</v>
      </c>
      <c r="G70" s="21"/>
      <c r="I70" s="20">
        <v>6.1683000000000003</v>
      </c>
      <c r="J70" s="46">
        <f t="shared" si="13"/>
        <v>6.5335793608620127</v>
      </c>
      <c r="K70" s="20">
        <v>2.5339822117804998</v>
      </c>
      <c r="O70" s="21">
        <v>92.248974630920998</v>
      </c>
      <c r="P70" s="21">
        <v>91.254175809523815</v>
      </c>
    </row>
    <row r="71" spans="1:16" x14ac:dyDescent="0.25">
      <c r="B71" s="1">
        <v>31291</v>
      </c>
      <c r="C71" s="10"/>
      <c r="D71" s="32">
        <f t="shared" si="10"/>
        <v>92.151833150011853</v>
      </c>
      <c r="E71" s="32">
        <f t="shared" si="11"/>
        <v>93.077927410913929</v>
      </c>
      <c r="F71" s="32">
        <f t="shared" si="12"/>
        <v>93.077927410913929</v>
      </c>
      <c r="G71" s="21"/>
      <c r="I71" s="20">
        <v>6.4062999999999999</v>
      </c>
      <c r="J71" s="46">
        <f t="shared" si="13"/>
        <v>6.7856734366827673</v>
      </c>
      <c r="K71" s="20">
        <v>2.675137936799866</v>
      </c>
      <c r="O71" s="21">
        <v>92.268853812159307</v>
      </c>
      <c r="P71" s="21">
        <v>91.691321561904772</v>
      </c>
    </row>
    <row r="72" spans="1:16" x14ac:dyDescent="0.25">
      <c r="B72" s="1">
        <v>31321</v>
      </c>
      <c r="C72" s="10"/>
      <c r="D72" s="32">
        <f t="shared" si="10"/>
        <v>92.143117954490691</v>
      </c>
      <c r="E72" s="32">
        <f t="shared" si="11"/>
        <v>93.299805664575246</v>
      </c>
      <c r="F72" s="32">
        <f t="shared" si="12"/>
        <v>93.299805664575246</v>
      </c>
      <c r="G72" s="21"/>
      <c r="I72" s="20">
        <v>6.5374999999999996</v>
      </c>
      <c r="J72" s="46">
        <f t="shared" si="13"/>
        <v>6.9246429440259734</v>
      </c>
      <c r="K72" s="20">
        <v>2.7252967731148638</v>
      </c>
      <c r="O72" s="21">
        <v>92.260127549490406</v>
      </c>
      <c r="P72" s="21">
        <v>91.909894438095264</v>
      </c>
    </row>
    <row r="73" spans="1:16" x14ac:dyDescent="0.25">
      <c r="B73" s="1">
        <v>31352</v>
      </c>
      <c r="C73" s="10"/>
      <c r="D73" s="32">
        <f t="shared" si="10"/>
        <v>92.298982206136714</v>
      </c>
      <c r="E73" s="32">
        <f t="shared" si="11"/>
        <v>93.410744791405875</v>
      </c>
      <c r="F73" s="32">
        <f t="shared" si="12"/>
        <v>93.410744791405875</v>
      </c>
      <c r="G73" s="21"/>
      <c r="I73" s="20">
        <v>7.2880000000000003</v>
      </c>
      <c r="J73" s="46">
        <f t="shared" si="13"/>
        <v>7.7195866579061265</v>
      </c>
      <c r="K73" s="20">
        <v>2.8093645484949836</v>
      </c>
      <c r="O73" s="21">
        <v>92.416189728158699</v>
      </c>
      <c r="P73" s="21">
        <v>92.019180876190489</v>
      </c>
    </row>
    <row r="74" spans="1:16" x14ac:dyDescent="0.25">
      <c r="B74" s="1">
        <v>31382</v>
      </c>
      <c r="C74" s="10"/>
      <c r="D74" s="32">
        <f t="shared" si="10"/>
        <v>92.449745052999816</v>
      </c>
      <c r="E74" s="32">
        <f t="shared" si="11"/>
        <v>93.521683918236533</v>
      </c>
      <c r="F74" s="32">
        <f t="shared" si="12"/>
        <v>93.521683918236533</v>
      </c>
      <c r="G74" s="21"/>
      <c r="I74" s="20">
        <v>8.02</v>
      </c>
      <c r="J74" s="46">
        <f t="shared" si="13"/>
        <v>8.4949348238758411</v>
      </c>
      <c r="K74" s="20">
        <v>2.8029540114132256</v>
      </c>
      <c r="O74" s="21">
        <v>92.567144023933494</v>
      </c>
      <c r="P74" s="21">
        <v>92.128467314285729</v>
      </c>
    </row>
    <row r="75" spans="1:16" x14ac:dyDescent="0.25">
      <c r="A75">
        <f t="shared" ref="A75" si="14">YEAR(B75)</f>
        <v>1986</v>
      </c>
      <c r="B75" s="1">
        <v>31413</v>
      </c>
      <c r="C75" s="10"/>
      <c r="D75" s="32">
        <f t="shared" si="10"/>
        <v>92.638653009414853</v>
      </c>
      <c r="E75" s="32">
        <f t="shared" si="11"/>
        <v>93.299805664575246</v>
      </c>
      <c r="F75" s="32">
        <f t="shared" si="12"/>
        <v>93.299805664575246</v>
      </c>
      <c r="G75" s="21"/>
      <c r="I75" s="20">
        <v>6.8437999999999999</v>
      </c>
      <c r="J75" s="46">
        <f t="shared" si="13"/>
        <v>7.2490816642944491</v>
      </c>
      <c r="K75" s="20">
        <v>2.6986506746626686</v>
      </c>
      <c r="O75" s="21">
        <v>92.756291868513401</v>
      </c>
      <c r="P75" s="21">
        <v>91.909894438095264</v>
      </c>
    </row>
    <row r="76" spans="1:16" x14ac:dyDescent="0.25">
      <c r="B76" s="1">
        <v>31444</v>
      </c>
      <c r="C76" s="10"/>
      <c r="D76" s="32">
        <f t="shared" si="10"/>
        <v>92.846350155531923</v>
      </c>
      <c r="E76" s="32">
        <f t="shared" si="11"/>
        <v>93.29980566457526</v>
      </c>
      <c r="F76" s="32">
        <f t="shared" si="12"/>
        <v>93.29980566457526</v>
      </c>
      <c r="G76" s="21"/>
      <c r="I76" s="20">
        <v>5.7812999999999999</v>
      </c>
      <c r="J76" s="46">
        <f t="shared" si="13"/>
        <v>6.1236616829517958</v>
      </c>
      <c r="K76" s="20">
        <v>2.5974025974025974</v>
      </c>
      <c r="O76" s="21">
        <v>92.964252762585701</v>
      </c>
      <c r="P76" s="21">
        <v>91.909894438095264</v>
      </c>
    </row>
    <row r="77" spans="1:16" x14ac:dyDescent="0.25">
      <c r="B77" s="1">
        <v>31472</v>
      </c>
      <c r="C77" s="10"/>
      <c r="D77" s="32">
        <f t="shared" si="10"/>
        <v>92.780498623368203</v>
      </c>
      <c r="E77" s="32">
        <f t="shared" si="11"/>
        <v>93.410744791405904</v>
      </c>
      <c r="F77" s="32">
        <f t="shared" si="12"/>
        <v>93.410744791405904</v>
      </c>
      <c r="G77" s="21"/>
      <c r="I77" s="20">
        <v>5.5339</v>
      </c>
      <c r="J77" s="46">
        <f t="shared" si="13"/>
        <v>5.861610950354927</v>
      </c>
      <c r="K77" s="20">
        <v>2.7310574521232307</v>
      </c>
      <c r="O77" s="21">
        <v>92.898317607669895</v>
      </c>
      <c r="P77" s="21">
        <v>92.019180876190489</v>
      </c>
    </row>
    <row r="78" spans="1:16" x14ac:dyDescent="0.25">
      <c r="B78" s="1">
        <v>31503</v>
      </c>
      <c r="C78" s="10"/>
      <c r="D78" s="32">
        <f t="shared" si="10"/>
        <v>92.852073146191941</v>
      </c>
      <c r="E78" s="32">
        <f t="shared" si="11"/>
        <v>93.854501298728493</v>
      </c>
      <c r="F78" s="32">
        <f t="shared" si="12"/>
        <v>93.854501298728493</v>
      </c>
      <c r="G78" s="21"/>
      <c r="I78" s="20">
        <v>4.7031000000000001</v>
      </c>
      <c r="J78" s="46">
        <f t="shared" si="13"/>
        <v>4.9816119663554197</v>
      </c>
      <c r="K78" s="20">
        <v>2.8599933488526772</v>
      </c>
      <c r="O78" s="21">
        <v>92.969983020688304</v>
      </c>
      <c r="P78" s="21">
        <v>92.456326628571432</v>
      </c>
    </row>
    <row r="79" spans="1:16" x14ac:dyDescent="0.25">
      <c r="B79" s="1">
        <v>31533</v>
      </c>
      <c r="C79" s="10"/>
      <c r="D79" s="32">
        <f t="shared" si="10"/>
        <v>92.973276796781477</v>
      </c>
      <c r="E79" s="32">
        <f t="shared" si="11"/>
        <v>94.40919693288177</v>
      </c>
      <c r="F79" s="32">
        <f t="shared" si="12"/>
        <v>94.40919693288177</v>
      </c>
      <c r="G79" s="21"/>
      <c r="I79" s="20">
        <v>4.2134999999999998</v>
      </c>
      <c r="J79" s="46">
        <f t="shared" si="13"/>
        <v>4.4630184389527248</v>
      </c>
      <c r="K79" s="20">
        <v>2.6702269692923899</v>
      </c>
      <c r="O79" s="21">
        <v>93.091340583912697</v>
      </c>
      <c r="P79" s="21">
        <v>93.002758819047642</v>
      </c>
    </row>
    <row r="80" spans="1:16" x14ac:dyDescent="0.25">
      <c r="B80" s="1">
        <v>31564</v>
      </c>
      <c r="C80" s="10"/>
      <c r="D80" s="32">
        <f t="shared" si="10"/>
        <v>92.705498214448909</v>
      </c>
      <c r="E80" s="32">
        <f t="shared" si="11"/>
        <v>94.40919693288177</v>
      </c>
      <c r="F80" s="32">
        <f t="shared" si="12"/>
        <v>94.40919693288177</v>
      </c>
      <c r="G80" s="21"/>
      <c r="I80" s="20">
        <v>4.3906000000000001</v>
      </c>
      <c r="J80" s="46">
        <f t="shared" si="13"/>
        <v>4.6506060894899335</v>
      </c>
      <c r="K80" s="20">
        <v>2.7315123251165891</v>
      </c>
      <c r="O80" s="21">
        <v>92.823221958132905</v>
      </c>
      <c r="P80" s="21">
        <v>93.002758819047642</v>
      </c>
    </row>
    <row r="81" spans="1:16" x14ac:dyDescent="0.25">
      <c r="B81" s="1">
        <v>31594</v>
      </c>
      <c r="C81" s="10"/>
      <c r="D81" s="32">
        <f t="shared" si="10"/>
        <v>92.616104525623186</v>
      </c>
      <c r="E81" s="32">
        <f t="shared" si="11"/>
        <v>94.298257806051112</v>
      </c>
      <c r="F81" s="32">
        <f t="shared" si="12"/>
        <v>94.298257806051112</v>
      </c>
      <c r="G81" s="21"/>
      <c r="I81" s="20">
        <v>4.5048000000000004</v>
      </c>
      <c r="J81" s="46">
        <f t="shared" si="13"/>
        <v>4.7715688771316573</v>
      </c>
      <c r="K81" s="20">
        <v>2.8983106989069229</v>
      </c>
      <c r="O81" s="21">
        <v>92.733714751124197</v>
      </c>
      <c r="P81" s="21">
        <v>92.893472380952403</v>
      </c>
    </row>
    <row r="82" spans="1:16" x14ac:dyDescent="0.25">
      <c r="B82" s="1">
        <v>31625</v>
      </c>
      <c r="C82" s="10"/>
      <c r="D82" s="32">
        <f t="shared" si="10"/>
        <v>92.644288029583365</v>
      </c>
      <c r="E82" s="32">
        <f t="shared" si="11"/>
        <v>93.965440425559152</v>
      </c>
      <c r="F82" s="32">
        <f t="shared" si="12"/>
        <v>93.965440425559152</v>
      </c>
      <c r="G82" s="21"/>
      <c r="I82" s="20">
        <v>4.5521000000000003</v>
      </c>
      <c r="J82" s="46">
        <f t="shared" si="13"/>
        <v>4.8216699266540175</v>
      </c>
      <c r="K82" s="20">
        <v>2.848153667825799</v>
      </c>
      <c r="O82" s="21">
        <v>92.761934044413593</v>
      </c>
      <c r="P82" s="21">
        <v>92.565613066666685</v>
      </c>
    </row>
    <row r="83" spans="1:16" x14ac:dyDescent="0.25">
      <c r="B83" s="1">
        <v>31656</v>
      </c>
      <c r="C83" s="10"/>
      <c r="D83" s="32">
        <f t="shared" si="10"/>
        <v>92.611215835027934</v>
      </c>
      <c r="E83" s="32">
        <f t="shared" si="11"/>
        <v>94.409196932881741</v>
      </c>
      <c r="F83" s="32">
        <f t="shared" si="12"/>
        <v>94.409196932881741</v>
      </c>
      <c r="G83" s="21"/>
      <c r="I83" s="20">
        <v>4.6307</v>
      </c>
      <c r="J83" s="46">
        <f t="shared" si="13"/>
        <v>4.9049245248032243</v>
      </c>
      <c r="K83" s="20">
        <v>2.7851458885941645</v>
      </c>
      <c r="O83" s="21">
        <v>92.728819852537299</v>
      </c>
      <c r="P83" s="21">
        <v>93.002758819047642</v>
      </c>
    </row>
    <row r="84" spans="1:16" x14ac:dyDescent="0.25">
      <c r="B84" s="1">
        <v>31686</v>
      </c>
      <c r="C84" s="10"/>
      <c r="D84" s="32">
        <f t="shared" si="10"/>
        <v>92.617356783460352</v>
      </c>
      <c r="E84" s="32">
        <f t="shared" si="11"/>
        <v>94.742014313373673</v>
      </c>
      <c r="F84" s="32">
        <f t="shared" si="12"/>
        <v>94.742014313373673</v>
      </c>
      <c r="G84" s="21"/>
      <c r="I84" s="20">
        <v>4.4089</v>
      </c>
      <c r="J84" s="46">
        <f t="shared" si="13"/>
        <v>4.6699897936391768</v>
      </c>
      <c r="K84" s="20">
        <v>2.7331456021202585</v>
      </c>
      <c r="O84" s="21">
        <v>92.734968599163494</v>
      </c>
      <c r="P84" s="21">
        <v>93.330618133333346</v>
      </c>
    </row>
    <row r="85" spans="1:16" x14ac:dyDescent="0.25">
      <c r="B85" s="1">
        <v>31717</v>
      </c>
      <c r="C85" s="10"/>
      <c r="D85" s="32">
        <f t="shared" si="10"/>
        <v>92.53586095736415</v>
      </c>
      <c r="E85" s="32">
        <f t="shared" si="11"/>
        <v>94.742014313373673</v>
      </c>
      <c r="F85" s="32">
        <f t="shared" si="12"/>
        <v>94.742014313373673</v>
      </c>
      <c r="G85" s="21"/>
      <c r="I85" s="20">
        <v>3.7707999999999999</v>
      </c>
      <c r="J85" s="46">
        <f t="shared" si="13"/>
        <v>3.9941022735500025</v>
      </c>
      <c r="K85" s="20">
        <v>2.7681087352892422</v>
      </c>
      <c r="O85" s="21">
        <v>92.653369284127294</v>
      </c>
      <c r="P85" s="21">
        <v>93.330618133333346</v>
      </c>
    </row>
    <row r="86" spans="1:16" x14ac:dyDescent="0.25">
      <c r="B86" s="1">
        <v>31747</v>
      </c>
      <c r="C86" s="10"/>
      <c r="D86" s="32">
        <f t="shared" si="10"/>
        <v>92.554740048632382</v>
      </c>
      <c r="E86" s="32">
        <f t="shared" si="11"/>
        <v>94.852953440204331</v>
      </c>
      <c r="F86" s="32">
        <f t="shared" si="12"/>
        <v>94.852953440204331</v>
      </c>
      <c r="G86" s="21"/>
      <c r="I86" s="20">
        <v>4.1825000000000001</v>
      </c>
      <c r="J86" s="46">
        <f t="shared" si="13"/>
        <v>4.4301826559676689</v>
      </c>
      <c r="K86" s="20">
        <v>2.8812717337307503</v>
      </c>
      <c r="O86" s="21">
        <v>92.672272349349001</v>
      </c>
      <c r="P86" s="21">
        <v>93.439904571428585</v>
      </c>
    </row>
    <row r="87" spans="1:16" x14ac:dyDescent="0.25">
      <c r="A87">
        <f t="shared" ref="A87" si="15">YEAR(B87)</f>
        <v>1987</v>
      </c>
      <c r="B87" s="1">
        <v>31778</v>
      </c>
      <c r="C87" s="10"/>
      <c r="D87" s="32">
        <f t="shared" si="10"/>
        <v>92.429286097531943</v>
      </c>
      <c r="E87" s="32">
        <f t="shared" si="11"/>
        <v>94.409196932881741</v>
      </c>
      <c r="F87" s="32">
        <f t="shared" si="12"/>
        <v>94.409196932881741</v>
      </c>
      <c r="G87" s="21"/>
      <c r="I87" s="20">
        <v>4.0862999999999996</v>
      </c>
      <c r="J87" s="46">
        <f t="shared" si="13"/>
        <v>4.3282858068333967</v>
      </c>
      <c r="K87" s="20">
        <v>2.9621049147774285</v>
      </c>
      <c r="O87" s="21">
        <v>92.546659088293197</v>
      </c>
      <c r="P87" s="21">
        <v>93.002758819047642</v>
      </c>
    </row>
    <row r="88" spans="1:16" x14ac:dyDescent="0.25">
      <c r="B88" s="1">
        <v>31809</v>
      </c>
      <c r="C88" s="10"/>
      <c r="D88" s="32">
        <f t="shared" si="10"/>
        <v>92.68517154080098</v>
      </c>
      <c r="E88" s="32">
        <f t="shared" si="11"/>
        <v>94.409196932881741</v>
      </c>
      <c r="F88" s="32">
        <f t="shared" si="12"/>
        <v>94.409196932881741</v>
      </c>
      <c r="G88" s="21"/>
      <c r="I88" s="20">
        <v>4.0536000000000003</v>
      </c>
      <c r="J88" s="46">
        <f t="shared" si="13"/>
        <v>4.2936493518781935</v>
      </c>
      <c r="K88" s="20">
        <v>2.9621049147774285</v>
      </c>
      <c r="O88" s="21">
        <v>92.802869472292997</v>
      </c>
      <c r="P88" s="21">
        <v>93.002758819047642</v>
      </c>
    </row>
    <row r="89" spans="1:16" x14ac:dyDescent="0.25">
      <c r="B89" s="1">
        <v>31837</v>
      </c>
      <c r="C89" s="10"/>
      <c r="D89" s="32">
        <f t="shared" si="10"/>
        <v>92.736330250948313</v>
      </c>
      <c r="E89" s="32">
        <f t="shared" si="11"/>
        <v>94.520136059712385</v>
      </c>
      <c r="F89" s="32">
        <f t="shared" si="12"/>
        <v>94.520136059712385</v>
      </c>
      <c r="G89" s="21"/>
      <c r="I89" s="20">
        <v>3.8542000000000001</v>
      </c>
      <c r="J89" s="46">
        <f t="shared" si="13"/>
        <v>4.0824411219678636</v>
      </c>
      <c r="K89" s="20">
        <v>2.9038112522686026</v>
      </c>
      <c r="O89" s="21">
        <v>92.854093147248193</v>
      </c>
      <c r="P89" s="21">
        <v>93.112045257142881</v>
      </c>
    </row>
    <row r="90" spans="1:16" x14ac:dyDescent="0.25">
      <c r="B90" s="1">
        <v>31868</v>
      </c>
      <c r="C90" s="10"/>
      <c r="D90" s="32">
        <f t="shared" si="10"/>
        <v>92.935085474710434</v>
      </c>
      <c r="E90" s="32">
        <f t="shared" si="11"/>
        <v>94.963892567034961</v>
      </c>
      <c r="F90" s="32">
        <f t="shared" si="12"/>
        <v>94.963892567034961</v>
      </c>
      <c r="G90" s="21"/>
      <c r="I90" s="20">
        <v>3.5190000000000001</v>
      </c>
      <c r="J90" s="46">
        <f t="shared" si="13"/>
        <v>3.7273909782068686</v>
      </c>
      <c r="K90" s="20">
        <v>2.9663810151615029</v>
      </c>
      <c r="O90" s="21">
        <v>93.053100763904695</v>
      </c>
      <c r="P90" s="21">
        <v>93.54919100952381</v>
      </c>
    </row>
    <row r="91" spans="1:16" x14ac:dyDescent="0.25">
      <c r="B91" s="1">
        <v>31898</v>
      </c>
      <c r="C91" s="10"/>
      <c r="D91" s="32">
        <f t="shared" si="10"/>
        <v>92.769225055282092</v>
      </c>
      <c r="E91" s="32">
        <f t="shared" si="11"/>
        <v>94.963892567034961</v>
      </c>
      <c r="F91" s="32">
        <f t="shared" si="12"/>
        <v>94.963892567034961</v>
      </c>
      <c r="G91" s="21"/>
      <c r="I91" s="20">
        <v>3.1648000000000001</v>
      </c>
      <c r="J91" s="46">
        <f t="shared" si="13"/>
        <v>3.3522156771324516</v>
      </c>
      <c r="K91" s="20">
        <v>3.0956693561666393</v>
      </c>
      <c r="O91" s="21">
        <v>92.887029723640694</v>
      </c>
      <c r="P91" s="21">
        <v>93.54919100952381</v>
      </c>
    </row>
    <row r="92" spans="1:16" x14ac:dyDescent="0.25">
      <c r="B92" s="1">
        <v>31929</v>
      </c>
      <c r="C92" s="10"/>
      <c r="D92" s="32">
        <f t="shared" si="10"/>
        <v>92.956329694597159</v>
      </c>
      <c r="E92" s="32">
        <f t="shared" si="11"/>
        <v>95.185770820696291</v>
      </c>
      <c r="F92" s="32">
        <f t="shared" si="12"/>
        <v>95.185770820696291</v>
      </c>
      <c r="G92" s="21"/>
      <c r="I92" s="20">
        <v>3.1615000000000002</v>
      </c>
      <c r="J92" s="46">
        <f t="shared" si="13"/>
        <v>3.3487202550727524</v>
      </c>
      <c r="K92" s="20">
        <v>2.959066250205491</v>
      </c>
      <c r="O92" s="21">
        <v>93.074371961145999</v>
      </c>
      <c r="P92" s="21">
        <v>93.767763885714317</v>
      </c>
    </row>
    <row r="93" spans="1:16" x14ac:dyDescent="0.25">
      <c r="B93" s="1">
        <v>31959</v>
      </c>
      <c r="C93" s="10"/>
      <c r="D93" s="32">
        <f t="shared" si="10"/>
        <v>93.077330124116131</v>
      </c>
      <c r="E93" s="32">
        <f t="shared" si="11"/>
        <v>95.074831693865633</v>
      </c>
      <c r="F93" s="32">
        <f t="shared" si="12"/>
        <v>95.074831693865633</v>
      </c>
      <c r="G93" s="21"/>
      <c r="I93" s="20">
        <v>3.1675</v>
      </c>
      <c r="J93" s="46">
        <f t="shared" si="13"/>
        <v>3.3550755679085693</v>
      </c>
      <c r="K93" s="20">
        <v>2.7347611202635917</v>
      </c>
      <c r="O93" s="21">
        <v>93.195526045235894</v>
      </c>
      <c r="P93" s="21">
        <v>93.658477447619063</v>
      </c>
    </row>
    <row r="94" spans="1:16" x14ac:dyDescent="0.25">
      <c r="B94" s="1">
        <v>31990</v>
      </c>
      <c r="C94" s="10"/>
      <c r="D94" s="32">
        <f t="shared" si="10"/>
        <v>93.175555855121985</v>
      </c>
      <c r="E94" s="32">
        <f t="shared" si="11"/>
        <v>94.963892567034961</v>
      </c>
      <c r="F94" s="32">
        <f t="shared" si="12"/>
        <v>94.963892567034961</v>
      </c>
      <c r="G94" s="21"/>
      <c r="I94" s="20">
        <v>3.1901000000000002</v>
      </c>
      <c r="J94" s="46">
        <f t="shared" si="13"/>
        <v>3.3790139129234813</v>
      </c>
      <c r="K94" s="20">
        <v>2.7700376987379118</v>
      </c>
      <c r="O94" s="21">
        <v>93.293876509952298</v>
      </c>
      <c r="P94" s="21">
        <v>93.54919100952381</v>
      </c>
    </row>
    <row r="95" spans="1:16" x14ac:dyDescent="0.25">
      <c r="B95" s="1">
        <v>32021</v>
      </c>
      <c r="C95" s="10"/>
      <c r="D95" s="32">
        <f t="shared" si="10"/>
        <v>93.058899991541651</v>
      </c>
      <c r="E95" s="32">
        <f t="shared" si="11"/>
        <v>95.185770820696277</v>
      </c>
      <c r="F95" s="32">
        <f t="shared" si="12"/>
        <v>95.185770820696277</v>
      </c>
      <c r="G95" s="21"/>
      <c r="I95" s="20">
        <v>3.3892000000000002</v>
      </c>
      <c r="J95" s="46">
        <f t="shared" si="13"/>
        <v>3.5899043771920196</v>
      </c>
      <c r="K95" s="20">
        <v>2.7550016398819288</v>
      </c>
      <c r="O95" s="21">
        <v>93.1770725088262</v>
      </c>
      <c r="P95" s="21">
        <v>93.767763885714317</v>
      </c>
    </row>
    <row r="96" spans="1:16" x14ac:dyDescent="0.25">
      <c r="B96" s="1">
        <v>32051</v>
      </c>
      <c r="C96" s="10"/>
      <c r="D96" s="32">
        <f t="shared" si="10"/>
        <v>93.075181457854725</v>
      </c>
      <c r="E96" s="32">
        <f t="shared" si="11"/>
        <v>95.407649074357565</v>
      </c>
      <c r="F96" s="32">
        <f t="shared" si="12"/>
        <v>95.407649074357565</v>
      </c>
      <c r="G96" s="21"/>
      <c r="I96" s="20">
        <v>3.3725000000000001</v>
      </c>
      <c r="J96" s="46">
        <f t="shared" si="13"/>
        <v>3.5722154231323278</v>
      </c>
      <c r="K96" s="20">
        <v>2.7199737833852202</v>
      </c>
      <c r="O96" s="21">
        <v>93.193374650452</v>
      </c>
      <c r="P96" s="21">
        <v>93.986336761904781</v>
      </c>
    </row>
    <row r="97" spans="1:16" x14ac:dyDescent="0.25">
      <c r="B97" s="1">
        <v>32082</v>
      </c>
      <c r="C97" s="10"/>
      <c r="D97" s="32">
        <f t="shared" si="10"/>
        <v>93.083571424638365</v>
      </c>
      <c r="E97" s="32">
        <f t="shared" si="11"/>
        <v>95.40764907435755</v>
      </c>
      <c r="F97" s="32">
        <f t="shared" si="12"/>
        <v>95.40764907435755</v>
      </c>
      <c r="G97" s="21"/>
      <c r="I97" s="20">
        <v>3.3898999999999999</v>
      </c>
      <c r="J97" s="46">
        <f t="shared" si="13"/>
        <v>3.5906458303561979</v>
      </c>
      <c r="K97" s="20">
        <v>2.6625285854295981</v>
      </c>
      <c r="O97" s="21">
        <v>93.201775271385799</v>
      </c>
      <c r="P97" s="21">
        <v>93.986336761904781</v>
      </c>
    </row>
    <row r="98" spans="1:16" x14ac:dyDescent="0.25">
      <c r="B98" s="1">
        <v>32112</v>
      </c>
      <c r="C98" s="10"/>
      <c r="D98" s="32">
        <f t="shared" si="10"/>
        <v>93.086410640648282</v>
      </c>
      <c r="E98" s="32">
        <f t="shared" si="11"/>
        <v>95.51858820118818</v>
      </c>
      <c r="F98" s="32">
        <f t="shared" si="12"/>
        <v>95.51858820118818</v>
      </c>
      <c r="G98" s="21"/>
      <c r="I98" s="20">
        <v>3.8125</v>
      </c>
      <c r="J98" s="46">
        <f t="shared" si="13"/>
        <v>4.0382716977589324</v>
      </c>
      <c r="K98" s="20">
        <v>2.6388662648639842</v>
      </c>
      <c r="O98" s="21">
        <v>93.2046180928252</v>
      </c>
      <c r="P98" s="21">
        <v>94.095623200000006</v>
      </c>
    </row>
    <row r="99" spans="1:16" x14ac:dyDescent="0.25">
      <c r="A99">
        <f t="shared" ref="A99" si="16">YEAR(B99)</f>
        <v>1988</v>
      </c>
      <c r="B99" s="1">
        <v>32143</v>
      </c>
      <c r="C99" s="10"/>
      <c r="D99" s="32">
        <f t="shared" si="10"/>
        <v>93.095949418736623</v>
      </c>
      <c r="E99" s="32">
        <f t="shared" si="11"/>
        <v>95.07483169386559</v>
      </c>
      <c r="F99" s="32">
        <f t="shared" si="12"/>
        <v>95.07483169386559</v>
      </c>
      <c r="G99" s="21"/>
      <c r="I99" s="20">
        <v>3.5446</v>
      </c>
      <c r="J99" s="46">
        <f t="shared" si="13"/>
        <v>3.7545069796396886</v>
      </c>
      <c r="K99" s="20">
        <v>2.6859840468826306</v>
      </c>
      <c r="O99" s="21">
        <v>93.214168983902397</v>
      </c>
      <c r="P99" s="21">
        <v>93.658477447619063</v>
      </c>
    </row>
    <row r="100" spans="1:16" x14ac:dyDescent="0.25">
      <c r="B100" s="1">
        <v>32174</v>
      </c>
      <c r="C100" s="10"/>
      <c r="D100" s="32">
        <f t="shared" si="10"/>
        <v>93.10750296404251</v>
      </c>
      <c r="E100" s="32">
        <f t="shared" si="11"/>
        <v>94.963892567034932</v>
      </c>
      <c r="F100" s="32">
        <f t="shared" si="12"/>
        <v>94.963892567034932</v>
      </c>
      <c r="G100" s="21"/>
      <c r="I100" s="20">
        <v>3.3976999999999999</v>
      </c>
      <c r="J100" s="46">
        <f t="shared" si="13"/>
        <v>3.5989077370427607</v>
      </c>
      <c r="K100" s="20">
        <v>2.7238623389332899</v>
      </c>
      <c r="O100" s="21">
        <v>93.225737200685501</v>
      </c>
      <c r="P100" s="21">
        <v>93.54919100952381</v>
      </c>
    </row>
    <row r="101" spans="1:16" x14ac:dyDescent="0.25">
      <c r="B101" s="1">
        <v>32203</v>
      </c>
      <c r="C101" s="10"/>
      <c r="D101" s="32">
        <f t="shared" si="10"/>
        <v>93.142237192116085</v>
      </c>
      <c r="E101" s="32">
        <f t="shared" si="11"/>
        <v>95.07483169386559</v>
      </c>
      <c r="F101" s="32">
        <f t="shared" si="12"/>
        <v>95.07483169386559</v>
      </c>
      <c r="G101" s="21"/>
      <c r="I101" s="20">
        <v>3.5234000000000001</v>
      </c>
      <c r="J101" s="46">
        <f t="shared" si="13"/>
        <v>3.7320515409531341</v>
      </c>
      <c r="K101" s="20">
        <v>2.6727509778357237</v>
      </c>
      <c r="O101" s="21">
        <v>93.260515536643098</v>
      </c>
      <c r="P101" s="21">
        <v>93.658477447619063</v>
      </c>
    </row>
    <row r="102" spans="1:16" x14ac:dyDescent="0.25">
      <c r="B102" s="1">
        <v>32234</v>
      </c>
      <c r="C102" s="10"/>
      <c r="D102" s="32">
        <f t="shared" si="10"/>
        <v>93.14080695519165</v>
      </c>
      <c r="E102" s="32">
        <f t="shared" si="11"/>
        <v>95.629527328018824</v>
      </c>
      <c r="F102" s="32">
        <f t="shared" si="12"/>
        <v>95.629527328018824</v>
      </c>
      <c r="G102" s="21"/>
      <c r="I102" s="20">
        <v>3.3397000000000001</v>
      </c>
      <c r="J102" s="46">
        <f t="shared" si="13"/>
        <v>3.5374730462965265</v>
      </c>
      <c r="K102" s="20">
        <v>2.5507717303005686</v>
      </c>
      <c r="O102" s="21">
        <v>93.2590834835066</v>
      </c>
      <c r="P102" s="21">
        <v>94.204909638095259</v>
      </c>
    </row>
    <row r="103" spans="1:16" x14ac:dyDescent="0.25">
      <c r="B103" s="1">
        <v>32264</v>
      </c>
      <c r="C103" s="10"/>
      <c r="D103" s="32">
        <f t="shared" si="10"/>
        <v>93.212361881306421</v>
      </c>
      <c r="E103" s="32">
        <f t="shared" si="11"/>
        <v>95.740466454849454</v>
      </c>
      <c r="F103" s="32">
        <f t="shared" si="12"/>
        <v>95.740466454849454</v>
      </c>
      <c r="G103" s="21"/>
      <c r="I103" s="20">
        <v>3.2381000000000002</v>
      </c>
      <c r="J103" s="46">
        <f t="shared" si="13"/>
        <v>3.4298564156100197</v>
      </c>
      <c r="K103" s="20">
        <v>2.4817518248175183</v>
      </c>
      <c r="O103" s="21">
        <v>93.330729274930803</v>
      </c>
      <c r="P103" s="21">
        <v>94.314196076190484</v>
      </c>
    </row>
    <row r="104" spans="1:16" x14ac:dyDescent="0.25">
      <c r="B104" s="1">
        <v>32295</v>
      </c>
      <c r="C104" s="10"/>
      <c r="D104" s="32">
        <f t="shared" si="10"/>
        <v>93.305727774171103</v>
      </c>
      <c r="E104" s="32">
        <f t="shared" si="11"/>
        <v>95.851405581680112</v>
      </c>
      <c r="F104" s="32">
        <f t="shared" si="12"/>
        <v>95.851405581680112</v>
      </c>
      <c r="G104" s="21"/>
      <c r="I104" s="20">
        <v>3.4192999999999998</v>
      </c>
      <c r="J104" s="46">
        <f t="shared" si="13"/>
        <v>3.6217868632517032</v>
      </c>
      <c r="K104" s="20">
        <v>2.4196167586878854</v>
      </c>
      <c r="O104" s="21">
        <v>93.424213730153198</v>
      </c>
      <c r="P104" s="21">
        <v>94.423482514285723</v>
      </c>
    </row>
    <row r="105" spans="1:16" x14ac:dyDescent="0.25">
      <c r="B105" s="1">
        <v>32325</v>
      </c>
      <c r="C105" s="10"/>
      <c r="D105" s="32">
        <f t="shared" si="10"/>
        <v>93.301396059153603</v>
      </c>
      <c r="E105" s="32">
        <f t="shared" si="11"/>
        <v>95.629527328018824</v>
      </c>
      <c r="F105" s="32">
        <f t="shared" si="12"/>
        <v>95.629527328018824</v>
      </c>
      <c r="G105" s="21"/>
      <c r="I105" s="20">
        <v>3.6640999999999999</v>
      </c>
      <c r="J105" s="46">
        <f t="shared" si="13"/>
        <v>3.8810836269530506</v>
      </c>
      <c r="K105" s="20">
        <v>2.5425101214574899</v>
      </c>
      <c r="O105" s="21">
        <v>93.419876514429504</v>
      </c>
      <c r="P105" s="21">
        <v>94.204909638095259</v>
      </c>
    </row>
    <row r="106" spans="1:16" x14ac:dyDescent="0.25">
      <c r="B106" s="1">
        <v>32356</v>
      </c>
      <c r="C106" s="10"/>
      <c r="D106" s="32">
        <f t="shared" si="10"/>
        <v>93.384733992697221</v>
      </c>
      <c r="E106" s="32">
        <f t="shared" si="11"/>
        <v>95.518588201188166</v>
      </c>
      <c r="F106" s="32">
        <f t="shared" si="12"/>
        <v>95.518588201188166</v>
      </c>
      <c r="G106" s="21"/>
      <c r="I106" s="20">
        <v>3.7925</v>
      </c>
      <c r="J106" s="46">
        <f t="shared" si="13"/>
        <v>4.0170873216395417</v>
      </c>
      <c r="K106" s="20">
        <v>2.5558071821417014</v>
      </c>
      <c r="O106" s="21">
        <v>93.503320276146397</v>
      </c>
      <c r="P106" s="21">
        <v>94.095623200000006</v>
      </c>
    </row>
    <row r="107" spans="1:16" x14ac:dyDescent="0.25">
      <c r="B107" s="1">
        <v>32387</v>
      </c>
      <c r="C107" s="10"/>
      <c r="D107" s="32">
        <f t="shared" si="10"/>
        <v>93.500108516890023</v>
      </c>
      <c r="E107" s="32">
        <f t="shared" si="11"/>
        <v>95.851405581680126</v>
      </c>
      <c r="F107" s="32">
        <f t="shared" si="12"/>
        <v>95.851405581680126</v>
      </c>
      <c r="G107" s="21"/>
      <c r="I107" s="20">
        <v>3.8778000000000001</v>
      </c>
      <c r="J107" s="46">
        <f t="shared" si="13"/>
        <v>4.107438685788745</v>
      </c>
      <c r="K107" s="20">
        <v>2.4627349319507452</v>
      </c>
      <c r="O107" s="21">
        <v>93.618841310753098</v>
      </c>
      <c r="P107" s="21">
        <v>94.423482514285723</v>
      </c>
    </row>
    <row r="108" spans="1:16" x14ac:dyDescent="0.25">
      <c r="B108" s="1">
        <v>32417</v>
      </c>
      <c r="C108" s="10"/>
      <c r="D108" s="32">
        <f t="shared" si="10"/>
        <v>93.521433131573275</v>
      </c>
      <c r="E108" s="32">
        <f t="shared" si="11"/>
        <v>96.184222962172072</v>
      </c>
      <c r="F108" s="32">
        <f t="shared" si="12"/>
        <v>96.184222962172072</v>
      </c>
      <c r="G108" s="21"/>
      <c r="I108" s="20">
        <v>3.9211999999999998</v>
      </c>
      <c r="J108" s="46">
        <f t="shared" si="13"/>
        <v>4.1534087819678227</v>
      </c>
      <c r="K108" s="20">
        <v>2.4279702168986725</v>
      </c>
      <c r="O108" s="21">
        <v>93.640193004881695</v>
      </c>
      <c r="P108" s="21">
        <v>94.751341828571441</v>
      </c>
    </row>
    <row r="109" spans="1:16" x14ac:dyDescent="0.25">
      <c r="B109" s="1">
        <v>32448</v>
      </c>
      <c r="C109" s="10"/>
      <c r="D109" s="32">
        <f t="shared" si="10"/>
        <v>93.624232031215129</v>
      </c>
      <c r="E109" s="32">
        <f t="shared" si="11"/>
        <v>96.29516208900273</v>
      </c>
      <c r="F109" s="32">
        <f t="shared" si="12"/>
        <v>96.29516208900273</v>
      </c>
      <c r="G109" s="21"/>
      <c r="I109" s="20">
        <v>3.7044999999999999</v>
      </c>
      <c r="J109" s="46">
        <f t="shared" si="13"/>
        <v>3.9238760667142198</v>
      </c>
      <c r="K109" s="20">
        <v>2.4063307493540051</v>
      </c>
      <c r="O109" s="21">
        <v>93.743122445554505</v>
      </c>
      <c r="P109" s="21">
        <v>94.860628266666694</v>
      </c>
    </row>
    <row r="110" spans="1:16" x14ac:dyDescent="0.25">
      <c r="B110" s="1">
        <v>32478</v>
      </c>
      <c r="C110" s="10"/>
      <c r="D110" s="32">
        <f t="shared" si="10"/>
        <v>93.731339128739137</v>
      </c>
      <c r="E110" s="32">
        <f t="shared" si="11"/>
        <v>96.406101215833388</v>
      </c>
      <c r="F110" s="32">
        <f t="shared" si="12"/>
        <v>96.406101215833388</v>
      </c>
      <c r="G110" s="21"/>
      <c r="I110" s="20">
        <v>4.04</v>
      </c>
      <c r="J110" s="46">
        <f t="shared" si="13"/>
        <v>4.279243976117006</v>
      </c>
      <c r="K110" s="20">
        <v>2.3686754753464387</v>
      </c>
      <c r="O110" s="21">
        <v>93.850365554952006</v>
      </c>
      <c r="P110" s="21">
        <v>94.969914704761948</v>
      </c>
    </row>
    <row r="111" spans="1:16" x14ac:dyDescent="0.25">
      <c r="A111">
        <f t="shared" ref="A111" si="17">YEAR(B111)</f>
        <v>1989</v>
      </c>
      <c r="B111" s="1">
        <v>32509</v>
      </c>
      <c r="C111" s="10"/>
      <c r="D111" s="32">
        <f t="shared" si="10"/>
        <v>93.769885278696876</v>
      </c>
      <c r="E111" s="32">
        <f t="shared" si="11"/>
        <v>96.073283835341414</v>
      </c>
      <c r="F111" s="32">
        <f t="shared" si="12"/>
        <v>96.073283835341414</v>
      </c>
      <c r="G111" s="21"/>
      <c r="I111" s="20">
        <v>3.8303600000000002</v>
      </c>
      <c r="J111" s="46">
        <f t="shared" si="13"/>
        <v>4.0571893456335486</v>
      </c>
      <c r="K111" s="20">
        <v>2.291061632784769</v>
      </c>
      <c r="O111" s="21">
        <v>93.888960653431297</v>
      </c>
      <c r="P111" s="21">
        <v>94.642055390476202</v>
      </c>
    </row>
    <row r="112" spans="1:16" x14ac:dyDescent="0.25">
      <c r="B112" s="1">
        <v>32540</v>
      </c>
      <c r="C112" s="10"/>
      <c r="D112" s="32">
        <f t="shared" si="10"/>
        <v>93.891293260009292</v>
      </c>
      <c r="E112" s="32">
        <f t="shared" si="11"/>
        <v>96.073283835341414</v>
      </c>
      <c r="F112" s="32">
        <f t="shared" si="12"/>
        <v>96.073283835341414</v>
      </c>
      <c r="G112" s="21"/>
      <c r="I112" s="20">
        <v>3.8914499999999999</v>
      </c>
      <c r="J112" s="46">
        <f t="shared" si="13"/>
        <v>4.121897022490228</v>
      </c>
      <c r="K112" s="20">
        <v>2.3311897106109325</v>
      </c>
      <c r="O112" s="21">
        <v>94.010522806851597</v>
      </c>
      <c r="P112" s="21">
        <v>94.642055390476202</v>
      </c>
    </row>
    <row r="113" spans="1:16" x14ac:dyDescent="0.25">
      <c r="B113" s="1">
        <v>32568</v>
      </c>
      <c r="C113" s="10"/>
      <c r="D113" s="32">
        <f t="shared" si="10"/>
        <v>94.113931361132217</v>
      </c>
      <c r="E113" s="32">
        <f t="shared" si="11"/>
        <v>96.29516208900273</v>
      </c>
      <c r="F113" s="32">
        <f t="shared" si="12"/>
        <v>96.29516208900273</v>
      </c>
      <c r="G113" s="21"/>
      <c r="I113" s="20">
        <v>4.0056799999999999</v>
      </c>
      <c r="J113" s="46">
        <f t="shared" si="13"/>
        <v>4.2428915866961301</v>
      </c>
      <c r="K113" s="20">
        <v>2.3606873293720891</v>
      </c>
      <c r="O113" s="21">
        <v>94.233443628970093</v>
      </c>
      <c r="P113" s="21">
        <v>94.860628266666694</v>
      </c>
    </row>
    <row r="114" spans="1:16" x14ac:dyDescent="0.25">
      <c r="B114" s="1">
        <v>32599</v>
      </c>
      <c r="C114" s="10"/>
      <c r="D114" s="32">
        <f t="shared" si="10"/>
        <v>92.637695984798796</v>
      </c>
      <c r="E114" s="32">
        <f t="shared" si="11"/>
        <v>95.321482762256053</v>
      </c>
      <c r="F114" s="32">
        <f t="shared" si="12"/>
        <v>95.321482762256053</v>
      </c>
      <c r="G114" s="21"/>
      <c r="I114" s="20">
        <v>4.05</v>
      </c>
      <c r="J114" s="46">
        <f t="shared" si="13"/>
        <v>4.2898361641767</v>
      </c>
      <c r="K114" s="20">
        <v>2.3382447149263292</v>
      </c>
      <c r="O114" s="21">
        <v>92.755333628602401</v>
      </c>
      <c r="P114" s="21">
        <v>93.901454091539534</v>
      </c>
    </row>
    <row r="115" spans="1:16" x14ac:dyDescent="0.25">
      <c r="B115" s="1">
        <v>32629</v>
      </c>
      <c r="C115" s="10"/>
      <c r="D115" s="32">
        <f t="shared" si="10"/>
        <v>92.911056278509903</v>
      </c>
      <c r="E115" s="32">
        <f t="shared" si="11"/>
        <v>95.752314322763425</v>
      </c>
      <c r="F115" s="32">
        <f t="shared" si="12"/>
        <v>95.752314322763425</v>
      </c>
      <c r="G115" s="21"/>
      <c r="I115" s="20">
        <v>4.1859400000000004</v>
      </c>
      <c r="J115" s="46">
        <f t="shared" si="13"/>
        <v>4.4338263686602017</v>
      </c>
      <c r="K115" s="20">
        <v>2.3326409969643711</v>
      </c>
      <c r="O115" s="21">
        <v>93.0290410537973</v>
      </c>
      <c r="P115" s="21">
        <v>94.325867443365709</v>
      </c>
    </row>
    <row r="116" spans="1:16" x14ac:dyDescent="0.25">
      <c r="B116" s="1">
        <v>32660</v>
      </c>
      <c r="C116" s="10"/>
      <c r="D116" s="32">
        <f t="shared" si="10"/>
        <v>93.12430193818038</v>
      </c>
      <c r="E116" s="32">
        <f t="shared" si="11"/>
        <v>95.860022212890257</v>
      </c>
      <c r="F116" s="32">
        <f t="shared" si="12"/>
        <v>95.860022212890257</v>
      </c>
      <c r="G116" s="21"/>
      <c r="I116" s="20">
        <v>4.84659</v>
      </c>
      <c r="J116" s="46">
        <f t="shared" si="13"/>
        <v>5.1335992728239885</v>
      </c>
      <c r="K116" s="20">
        <v>2.229654403567447</v>
      </c>
      <c r="O116" s="21">
        <v>93.242557507302706</v>
      </c>
      <c r="P116" s="21">
        <v>94.431970781322249</v>
      </c>
    </row>
    <row r="117" spans="1:16" x14ac:dyDescent="0.25">
      <c r="B117" s="1">
        <v>32690</v>
      </c>
      <c r="C117" s="10"/>
      <c r="D117" s="32">
        <f t="shared" si="10"/>
        <v>93.238443377221316</v>
      </c>
      <c r="E117" s="32">
        <f t="shared" si="11"/>
        <v>95.644606432636564</v>
      </c>
      <c r="F117" s="32">
        <f t="shared" si="12"/>
        <v>95.644606432636564</v>
      </c>
      <c r="G117" s="21"/>
      <c r="I117" s="20">
        <v>5.0506000000000002</v>
      </c>
      <c r="J117" s="46">
        <f t="shared" si="13"/>
        <v>5.3496905014298379</v>
      </c>
      <c r="K117" s="20">
        <v>2.2391615054787994</v>
      </c>
      <c r="O117" s="21">
        <v>93.356843890902198</v>
      </c>
      <c r="P117" s="21">
        <v>94.219764105409169</v>
      </c>
    </row>
    <row r="118" spans="1:16" x14ac:dyDescent="0.25">
      <c r="B118" s="1">
        <v>32721</v>
      </c>
      <c r="C118" s="10"/>
      <c r="D118" s="32">
        <f t="shared" si="10"/>
        <v>93.326610759855598</v>
      </c>
      <c r="E118" s="32">
        <f t="shared" si="11"/>
        <v>95.536898542509746</v>
      </c>
      <c r="F118" s="32">
        <f t="shared" si="12"/>
        <v>95.536898542509746</v>
      </c>
      <c r="G118" s="21"/>
      <c r="I118" s="20">
        <v>5.2241799999999996</v>
      </c>
      <c r="J118" s="46">
        <f t="shared" si="13"/>
        <v>5.533549701770033</v>
      </c>
      <c r="K118" s="20">
        <v>2.2416534181240064</v>
      </c>
      <c r="O118" s="21">
        <v>93.445123234472504</v>
      </c>
      <c r="P118" s="21">
        <v>94.113660767452643</v>
      </c>
    </row>
    <row r="119" spans="1:16" x14ac:dyDescent="0.25">
      <c r="B119" s="1">
        <v>32752</v>
      </c>
      <c r="C119" s="10"/>
      <c r="D119" s="32">
        <f t="shared" si="10"/>
        <v>93.424429091679826</v>
      </c>
      <c r="E119" s="32">
        <f t="shared" si="11"/>
        <v>96.07543799314395</v>
      </c>
      <c r="F119" s="32">
        <f t="shared" si="12"/>
        <v>96.07543799314395</v>
      </c>
      <c r="G119" s="21"/>
      <c r="I119" s="20">
        <v>5.2750000000000004</v>
      </c>
      <c r="J119" s="46">
        <f t="shared" si="13"/>
        <v>5.5873792014894068</v>
      </c>
      <c r="K119" s="20">
        <v>2.180487028489575</v>
      </c>
      <c r="O119" s="21">
        <v>93.543065782664101</v>
      </c>
      <c r="P119" s="21">
        <v>94.64417745723533</v>
      </c>
    </row>
    <row r="120" spans="1:16" x14ac:dyDescent="0.25">
      <c r="B120" s="1">
        <v>32782</v>
      </c>
      <c r="C120" s="10"/>
      <c r="D120" s="32">
        <f t="shared" si="10"/>
        <v>93.444977566107809</v>
      </c>
      <c r="E120" s="32">
        <f t="shared" si="11"/>
        <v>96.290853773397657</v>
      </c>
      <c r="F120" s="32">
        <f t="shared" si="12"/>
        <v>96.290853773397657</v>
      </c>
      <c r="G120" s="21"/>
      <c r="I120" s="20">
        <v>5.84077</v>
      </c>
      <c r="J120" s="46">
        <f t="shared" si="13"/>
        <v>6.1866534253428025</v>
      </c>
      <c r="K120" s="20">
        <v>2.2066994761073189</v>
      </c>
      <c r="O120" s="21">
        <v>93.563640350941796</v>
      </c>
      <c r="P120" s="21">
        <v>94.856384133148424</v>
      </c>
    </row>
    <row r="121" spans="1:16" x14ac:dyDescent="0.25">
      <c r="B121" s="1">
        <v>32813</v>
      </c>
      <c r="C121" s="10"/>
      <c r="D121" s="32">
        <f t="shared" si="10"/>
        <v>93.532670018410414</v>
      </c>
      <c r="E121" s="32">
        <f t="shared" si="11"/>
        <v>96.39856166352449</v>
      </c>
      <c r="F121" s="32">
        <f t="shared" si="12"/>
        <v>96.39856166352449</v>
      </c>
      <c r="G121" s="21"/>
      <c r="I121" s="20">
        <v>5.9781300000000002</v>
      </c>
      <c r="J121" s="46">
        <f t="shared" si="13"/>
        <v>6.3321477205307808</v>
      </c>
      <c r="K121" s="20">
        <v>2.2179974651457544</v>
      </c>
      <c r="O121" s="21">
        <v>93.651444161081599</v>
      </c>
      <c r="P121" s="21">
        <v>94.96248747110495</v>
      </c>
    </row>
    <row r="122" spans="1:16" x14ac:dyDescent="0.25">
      <c r="B122" s="1">
        <v>32843</v>
      </c>
      <c r="C122" s="10"/>
      <c r="D122" s="32">
        <f t="shared" si="10"/>
        <v>93.647017923756522</v>
      </c>
      <c r="E122" s="32">
        <f t="shared" si="11"/>
        <v>96.506269553651336</v>
      </c>
      <c r="F122" s="32">
        <f t="shared" si="12"/>
        <v>96.506269553651336</v>
      </c>
      <c r="G122" s="21"/>
      <c r="I122" s="20">
        <v>6.2872000000000003</v>
      </c>
      <c r="J122" s="46">
        <f t="shared" si="13"/>
        <v>6.6595204768917924</v>
      </c>
      <c r="K122" s="20">
        <v>2.1343873517786562</v>
      </c>
      <c r="O122" s="21">
        <v>93.765937273171204</v>
      </c>
      <c r="P122" s="21">
        <v>95.068590809061504</v>
      </c>
    </row>
    <row r="123" spans="1:16" x14ac:dyDescent="0.25">
      <c r="A123">
        <f t="shared" ref="A123" si="18">YEAR(B123)</f>
        <v>1990</v>
      </c>
      <c r="B123" s="1">
        <v>32874</v>
      </c>
      <c r="C123" s="10"/>
      <c r="D123" s="32">
        <f t="shared" si="10"/>
        <v>94.030731090452406</v>
      </c>
      <c r="E123" s="32">
        <f t="shared" si="11"/>
        <v>96.398561663524475</v>
      </c>
      <c r="F123" s="32">
        <f t="shared" si="12"/>
        <v>96.398561663524475</v>
      </c>
      <c r="G123" s="21">
        <f>'CDM - M'!E508</f>
        <v>74.2</v>
      </c>
      <c r="H123" s="21">
        <v>71.602040803245004</v>
      </c>
      <c r="I123" s="20">
        <v>6.4259899999999996</v>
      </c>
      <c r="J123" s="46">
        <f t="shared" si="13"/>
        <v>6.8065294549723063</v>
      </c>
      <c r="K123" s="20">
        <v>2.1814732848561493</v>
      </c>
      <c r="O123" s="21">
        <v>94.1501377049307</v>
      </c>
      <c r="P123" s="21">
        <v>94.96248747110495</v>
      </c>
    </row>
    <row r="124" spans="1:16" x14ac:dyDescent="0.25">
      <c r="B124" s="1">
        <v>32905</v>
      </c>
      <c r="C124" s="10"/>
      <c r="D124" s="32">
        <f t="shared" si="10"/>
        <v>94.070574501980317</v>
      </c>
      <c r="E124" s="32">
        <f t="shared" si="11"/>
        <v>96.183145883270797</v>
      </c>
      <c r="F124" s="32">
        <f t="shared" si="12"/>
        <v>96.183145883270797</v>
      </c>
      <c r="G124" s="21">
        <f>'CDM - M'!E509</f>
        <v>70</v>
      </c>
      <c r="H124" s="21">
        <v>72.585464738973002</v>
      </c>
      <c r="I124" s="20">
        <v>6.4769699999999997</v>
      </c>
      <c r="J124" s="46">
        <f t="shared" si="13"/>
        <v>6.8605284297006337</v>
      </c>
      <c r="K124" s="20">
        <v>2.1447721179624666</v>
      </c>
      <c r="O124" s="21">
        <v>94.190031712331105</v>
      </c>
      <c r="P124" s="21">
        <v>94.75028079519187</v>
      </c>
    </row>
    <row r="125" spans="1:16" x14ac:dyDescent="0.25">
      <c r="B125" s="1">
        <v>32933</v>
      </c>
      <c r="C125" s="10"/>
      <c r="D125" s="32">
        <f t="shared" si="10"/>
        <v>94.346388797068357</v>
      </c>
      <c r="E125" s="32">
        <f t="shared" si="11"/>
        <v>96.613977443778182</v>
      </c>
      <c r="F125" s="32">
        <f t="shared" si="12"/>
        <v>96.613977443778182</v>
      </c>
      <c r="G125" s="21">
        <f>'CDM - M'!E510</f>
        <v>80.5</v>
      </c>
      <c r="H125" s="21">
        <v>72.893084921210601</v>
      </c>
      <c r="I125" s="20">
        <v>6.6458300000000001</v>
      </c>
      <c r="J125" s="46">
        <f t="shared" si="13"/>
        <v>7.0393881172766539</v>
      </c>
      <c r="K125" s="20">
        <v>1.9820670127418596</v>
      </c>
      <c r="O125" s="21">
        <v>94.466196255160696</v>
      </c>
      <c r="P125" s="21">
        <v>95.174694147018059</v>
      </c>
    </row>
    <row r="126" spans="1:16" x14ac:dyDescent="0.25">
      <c r="B126" s="1">
        <v>32964</v>
      </c>
      <c r="C126" s="10"/>
      <c r="D126" s="32">
        <f t="shared" si="10"/>
        <v>94.628555852141119</v>
      </c>
      <c r="E126" s="32">
        <f t="shared" si="11"/>
        <v>97.367932674666065</v>
      </c>
      <c r="F126" s="32">
        <f t="shared" si="12"/>
        <v>97.367932674666065</v>
      </c>
      <c r="G126" s="21">
        <f>'CDM - M'!E511</f>
        <v>69.3</v>
      </c>
      <c r="H126" s="21">
        <v>73.596564042696997</v>
      </c>
      <c r="I126" s="20">
        <v>6.9984400000000004</v>
      </c>
      <c r="J126" s="46">
        <f t="shared" si="13"/>
        <v>7.4128792604495795</v>
      </c>
      <c r="K126" s="20">
        <v>2.1075810003145645</v>
      </c>
      <c r="O126" s="21">
        <v>94.748721625141499</v>
      </c>
      <c r="P126" s="21">
        <v>95.91741751271384</v>
      </c>
    </row>
    <row r="127" spans="1:16" x14ac:dyDescent="0.25">
      <c r="B127" s="1">
        <v>32994</v>
      </c>
      <c r="C127" s="10"/>
      <c r="D127" s="32">
        <f t="shared" si="10"/>
        <v>94.898145490383669</v>
      </c>
      <c r="E127" s="32">
        <f t="shared" si="11"/>
        <v>97.69105634504659</v>
      </c>
      <c r="F127" s="32">
        <f t="shared" si="12"/>
        <v>97.69105634504659</v>
      </c>
      <c r="G127" s="21">
        <f>'CDM - M'!E512</f>
        <v>75.599999999999994</v>
      </c>
      <c r="H127" s="21">
        <v>74.672570410565896</v>
      </c>
      <c r="I127" s="20">
        <v>7.0982099999999999</v>
      </c>
      <c r="J127" s="46">
        <f t="shared" si="13"/>
        <v>7.5185575207211617</v>
      </c>
      <c r="K127" s="20">
        <v>2.0699388427160104</v>
      </c>
      <c r="O127" s="21">
        <v>95.018653606633194</v>
      </c>
      <c r="P127" s="21">
        <v>96.235727526583474</v>
      </c>
    </row>
    <row r="128" spans="1:16" x14ac:dyDescent="0.25">
      <c r="B128" s="1">
        <v>33025</v>
      </c>
      <c r="C128" s="10"/>
      <c r="D128" s="32">
        <f t="shared" si="10"/>
        <v>95.003488690667595</v>
      </c>
      <c r="E128" s="32">
        <f t="shared" si="11"/>
        <v>97.69105634504659</v>
      </c>
      <c r="F128" s="32">
        <f t="shared" si="12"/>
        <v>97.69105634504659</v>
      </c>
      <c r="G128" s="21">
        <f>'CDM - M'!E513</f>
        <v>71.400000000000006</v>
      </c>
      <c r="H128" s="21">
        <v>74.075543488669794</v>
      </c>
      <c r="I128" s="20">
        <v>7.2038700000000002</v>
      </c>
      <c r="J128" s="46">
        <f t="shared" si="13"/>
        <v>7.6304745797599054</v>
      </c>
      <c r="K128" s="20">
        <v>2.165045497332915</v>
      </c>
      <c r="O128" s="21">
        <v>95.124130578874002</v>
      </c>
      <c r="P128" s="21">
        <v>96.235727526583474</v>
      </c>
    </row>
    <row r="129" spans="1:16" x14ac:dyDescent="0.25">
      <c r="B129" s="1">
        <v>33055</v>
      </c>
      <c r="C129" s="10"/>
      <c r="D129" s="32">
        <f t="shared" si="10"/>
        <v>95.242193976324955</v>
      </c>
      <c r="E129" s="32">
        <f t="shared" si="11"/>
        <v>97.69105634504659</v>
      </c>
      <c r="F129" s="32">
        <f t="shared" si="12"/>
        <v>97.69105634504659</v>
      </c>
      <c r="G129" s="21">
        <f>'CDM - M'!E514</f>
        <v>73.900000000000006</v>
      </c>
      <c r="H129" s="21">
        <v>74.314032429839003</v>
      </c>
      <c r="I129" s="20">
        <v>7.3664800000000001</v>
      </c>
      <c r="J129" s="46">
        <f t="shared" si="13"/>
        <v>7.8027141497986152</v>
      </c>
      <c r="K129" s="20">
        <v>2.0813771517996869</v>
      </c>
      <c r="O129" s="21">
        <v>95.3631389887301</v>
      </c>
      <c r="P129" s="21">
        <v>96.235727526583474</v>
      </c>
    </row>
    <row r="130" spans="1:16" x14ac:dyDescent="0.25">
      <c r="B130" s="1">
        <v>33086</v>
      </c>
      <c r="C130" s="10"/>
      <c r="D130" s="32">
        <f t="shared" si="10"/>
        <v>95.449175507775067</v>
      </c>
      <c r="E130" s="32">
        <f t="shared" si="11"/>
        <v>97.69105634504659</v>
      </c>
      <c r="F130" s="32">
        <f t="shared" si="12"/>
        <v>97.69105634504659</v>
      </c>
      <c r="G130" s="21">
        <f>'CDM - M'!E515</f>
        <v>74.5</v>
      </c>
      <c r="H130" s="21">
        <v>76.205508891164399</v>
      </c>
      <c r="I130" s="20">
        <v>7.3831499999999997</v>
      </c>
      <c r="J130" s="46">
        <f t="shared" si="13"/>
        <v>7.8203713272941275</v>
      </c>
      <c r="K130" s="20">
        <v>2.0382565067419254</v>
      </c>
      <c r="O130" s="21">
        <v>95.570383359399301</v>
      </c>
      <c r="P130" s="21">
        <v>96.235727526583474</v>
      </c>
    </row>
    <row r="131" spans="1:16" x14ac:dyDescent="0.25">
      <c r="B131" s="1">
        <v>33117</v>
      </c>
      <c r="C131" s="10"/>
      <c r="D131" s="32">
        <f t="shared" ref="D131:D194" si="19">D132*$O131/$O132</f>
        <v>95.748338745598673</v>
      </c>
      <c r="E131" s="32">
        <f t="shared" ref="E131:E194" si="20">E132*$P131/$P132</f>
        <v>98.445011575934501</v>
      </c>
      <c r="F131" s="32">
        <f t="shared" ref="F131:F182" si="21">E131</f>
        <v>98.445011575934501</v>
      </c>
      <c r="G131" s="21">
        <f>'CDM - M'!E516</f>
        <v>76.3</v>
      </c>
      <c r="H131" s="21">
        <v>74.970856131731097</v>
      </c>
      <c r="I131" s="20">
        <v>7.5740100000000004</v>
      </c>
      <c r="J131" s="46">
        <f t="shared" si="13"/>
        <v>8.0225338286014782</v>
      </c>
      <c r="K131" s="20">
        <v>2.1329596761637863</v>
      </c>
      <c r="O131" s="21">
        <v>95.869926495039195</v>
      </c>
      <c r="P131" s="21">
        <v>96.97845089227927</v>
      </c>
    </row>
    <row r="132" spans="1:16" x14ac:dyDescent="0.25">
      <c r="B132" s="1">
        <v>33147</v>
      </c>
      <c r="C132" s="10"/>
      <c r="D132" s="32">
        <f t="shared" si="19"/>
        <v>96.203404979864032</v>
      </c>
      <c r="E132" s="32">
        <f t="shared" si="20"/>
        <v>98.768135246315026</v>
      </c>
      <c r="F132" s="32">
        <f t="shared" si="21"/>
        <v>98.768135246315026</v>
      </c>
      <c r="G132" s="21">
        <f>'CDM - M'!E517</f>
        <v>77.599999999999994</v>
      </c>
      <c r="H132" s="21">
        <v>76.905987246332899</v>
      </c>
      <c r="I132" s="20">
        <v>7.6519899999999996</v>
      </c>
      <c r="J132" s="46">
        <f t="shared" si="13"/>
        <v>8.1051317110909835</v>
      </c>
      <c r="K132" s="20">
        <v>2.1762785636561479</v>
      </c>
      <c r="O132" s="21">
        <v>96.325570603343905</v>
      </c>
      <c r="P132" s="21">
        <v>97.29676090614889</v>
      </c>
    </row>
    <row r="133" spans="1:16" x14ac:dyDescent="0.25">
      <c r="B133" s="1">
        <v>33178</v>
      </c>
      <c r="C133" s="10"/>
      <c r="D133" s="32">
        <f t="shared" si="19"/>
        <v>96.495275731089052</v>
      </c>
      <c r="E133" s="32">
        <f t="shared" si="20"/>
        <v>98.983551026568705</v>
      </c>
      <c r="F133" s="32">
        <f t="shared" si="21"/>
        <v>98.983551026568705</v>
      </c>
      <c r="G133" s="21">
        <f>'CDM - M'!E518</f>
        <v>75.2</v>
      </c>
      <c r="H133" s="21">
        <v>76.8734639650215</v>
      </c>
      <c r="I133" s="20">
        <v>7.9234400000000003</v>
      </c>
      <c r="J133" s="46">
        <f t="shared" ref="J133:J181" si="22">J134*I133/I134</f>
        <v>8.39265665597142</v>
      </c>
      <c r="K133" s="20">
        <v>2.0404984423676011</v>
      </c>
      <c r="O133" s="21">
        <v>96.617811991889994</v>
      </c>
      <c r="P133" s="21">
        <v>97.50896758206197</v>
      </c>
    </row>
    <row r="134" spans="1:16" x14ac:dyDescent="0.25">
      <c r="B134" s="1">
        <v>33208</v>
      </c>
      <c r="C134" s="10"/>
      <c r="D134" s="32">
        <f t="shared" si="19"/>
        <v>96.735338433019663</v>
      </c>
      <c r="E134" s="32">
        <f t="shared" si="20"/>
        <v>99.198966806822369</v>
      </c>
      <c r="F134" s="32">
        <f t="shared" si="21"/>
        <v>99.198966806822369</v>
      </c>
      <c r="G134" s="21">
        <f>'CDM - M'!E519</f>
        <v>77.2</v>
      </c>
      <c r="H134" s="21">
        <v>77.212065345278006</v>
      </c>
      <c r="I134" s="20">
        <v>8.1531300000000009</v>
      </c>
      <c r="J134" s="46">
        <f t="shared" si="22"/>
        <v>8.635948623514567</v>
      </c>
      <c r="K134" s="20">
        <v>2.0239763350459286</v>
      </c>
      <c r="O134" s="21">
        <v>96.858179541758801</v>
      </c>
      <c r="P134" s="21">
        <v>97.721174257975036</v>
      </c>
    </row>
    <row r="135" spans="1:16" x14ac:dyDescent="0.25">
      <c r="A135">
        <f t="shared" ref="A135" si="23">YEAR(B135)</f>
        <v>1991</v>
      </c>
      <c r="B135" s="1">
        <v>33239</v>
      </c>
      <c r="C135" s="10"/>
      <c r="D135" s="32">
        <f t="shared" si="19"/>
        <v>97.140136952824108</v>
      </c>
      <c r="E135" s="32">
        <f t="shared" si="20"/>
        <v>99.198966806822384</v>
      </c>
      <c r="F135" s="32">
        <f t="shared" si="21"/>
        <v>99.198966806822384</v>
      </c>
      <c r="G135" s="21">
        <f>'CDM - M'!E520</f>
        <v>81.7</v>
      </c>
      <c r="H135" s="21">
        <v>78.983211234553593</v>
      </c>
      <c r="I135" s="20">
        <v>8.0016400000000001</v>
      </c>
      <c r="J135" s="46">
        <f t="shared" si="22"/>
        <v>8.4754875665982379</v>
      </c>
      <c r="K135" s="20">
        <v>2.0288059470342268</v>
      </c>
      <c r="O135" s="21">
        <v>97.263492102241599</v>
      </c>
      <c r="P135" s="21">
        <v>97.721174257975036</v>
      </c>
    </row>
    <row r="136" spans="1:16" x14ac:dyDescent="0.25">
      <c r="B136" s="1">
        <v>33270</v>
      </c>
      <c r="C136" s="10"/>
      <c r="D136" s="32">
        <f t="shared" si="19"/>
        <v>97.099120453003238</v>
      </c>
      <c r="E136" s="32">
        <f t="shared" si="20"/>
        <v>98.983551026568719</v>
      </c>
      <c r="F136" s="32">
        <f t="shared" si="21"/>
        <v>98.983551026568719</v>
      </c>
      <c r="G136" s="21">
        <f>'CDM - M'!E521</f>
        <v>73.7</v>
      </c>
      <c r="H136" s="21">
        <v>76.362224921510702</v>
      </c>
      <c r="I136" s="20">
        <v>8.0493400000000008</v>
      </c>
      <c r="J136" s="46">
        <f t="shared" si="22"/>
        <v>8.526012303642986</v>
      </c>
      <c r="K136" s="20">
        <v>2.0458772473651581</v>
      </c>
      <c r="O136" s="21">
        <v>97.222423516880994</v>
      </c>
      <c r="P136" s="21">
        <v>97.50896758206197</v>
      </c>
    </row>
    <row r="137" spans="1:16" x14ac:dyDescent="0.25">
      <c r="B137" s="1">
        <v>33298</v>
      </c>
      <c r="C137" s="10"/>
      <c r="D137" s="32">
        <f t="shared" si="19"/>
        <v>97.328564232396232</v>
      </c>
      <c r="E137" s="32">
        <f t="shared" si="20"/>
        <v>99.522090477202937</v>
      </c>
      <c r="F137" s="32">
        <f t="shared" si="21"/>
        <v>99.522090477202937</v>
      </c>
      <c r="G137" s="21">
        <f>'CDM - M'!E522</f>
        <v>84.2</v>
      </c>
      <c r="H137" s="21">
        <v>76.038640800149906</v>
      </c>
      <c r="I137" s="20">
        <v>8.1906300000000005</v>
      </c>
      <c r="J137" s="46">
        <f t="shared" si="22"/>
        <v>8.6756693287384241</v>
      </c>
      <c r="K137" s="20">
        <v>2.159827213822894</v>
      </c>
      <c r="O137" s="21">
        <v>97.452158659582494</v>
      </c>
      <c r="P137" s="21">
        <v>98.039484271844685</v>
      </c>
    </row>
    <row r="138" spans="1:16" x14ac:dyDescent="0.25">
      <c r="B138" s="1">
        <v>33329</v>
      </c>
      <c r="C138" s="10"/>
      <c r="D138" s="32">
        <f t="shared" si="19"/>
        <v>97.451008818540458</v>
      </c>
      <c r="E138" s="32">
        <f t="shared" si="20"/>
        <v>100.16833781796399</v>
      </c>
      <c r="F138" s="32">
        <f t="shared" si="21"/>
        <v>100.16833781796399</v>
      </c>
      <c r="G138" s="21">
        <f>'CDM - M'!E523</f>
        <v>72.599999999999994</v>
      </c>
      <c r="H138" s="21">
        <v>77.158201724903606</v>
      </c>
      <c r="I138" s="20">
        <v>8.1622000000000003</v>
      </c>
      <c r="J138" s="46">
        <f t="shared" si="22"/>
        <v>8.6455557380847097</v>
      </c>
      <c r="K138" s="20">
        <v>2.1440691038099646</v>
      </c>
      <c r="O138" s="21">
        <v>97.574758734185906</v>
      </c>
      <c r="P138" s="21">
        <v>98.676104299583926</v>
      </c>
    </row>
    <row r="139" spans="1:16" x14ac:dyDescent="0.25">
      <c r="B139" s="1">
        <v>33359</v>
      </c>
      <c r="C139" s="10"/>
      <c r="D139" s="32">
        <f t="shared" si="19"/>
        <v>97.719022330139254</v>
      </c>
      <c r="E139" s="32">
        <f t="shared" si="20"/>
        <v>100.70687726859821</v>
      </c>
      <c r="F139" s="32">
        <f t="shared" si="21"/>
        <v>100.70687726859821</v>
      </c>
      <c r="G139" s="21">
        <f>'CDM - M'!E524</f>
        <v>79</v>
      </c>
      <c r="H139" s="21">
        <v>78.055065127047698</v>
      </c>
      <c r="I139" s="20">
        <v>7.96875</v>
      </c>
      <c r="J139" s="46">
        <f t="shared" si="22"/>
        <v>8.4406498600698985</v>
      </c>
      <c r="K139" s="20">
        <v>2.0505704594511256</v>
      </c>
      <c r="O139" s="21">
        <v>97.843112587561095</v>
      </c>
      <c r="P139" s="21">
        <v>99.206620989366641</v>
      </c>
    </row>
    <row r="140" spans="1:16" x14ac:dyDescent="0.25">
      <c r="B140" s="1">
        <v>33390</v>
      </c>
      <c r="C140" s="10"/>
      <c r="D140" s="32">
        <f t="shared" si="19"/>
        <v>97.920289831488631</v>
      </c>
      <c r="E140" s="32">
        <f t="shared" si="20"/>
        <v>100.81458515872502</v>
      </c>
      <c r="F140" s="32">
        <f t="shared" si="21"/>
        <v>100.81458515872502</v>
      </c>
      <c r="G140" s="21">
        <f>'CDM - M'!E525</f>
        <v>73.400000000000006</v>
      </c>
      <c r="H140" s="21">
        <v>76.051921034334498</v>
      </c>
      <c r="I140" s="20">
        <v>7.9640599999999999</v>
      </c>
      <c r="J140" s="46">
        <f t="shared" si="22"/>
        <v>8.4356821238699009</v>
      </c>
      <c r="K140" s="20">
        <v>2.117863720073665</v>
      </c>
      <c r="O140" s="21">
        <v>98.044635672065695</v>
      </c>
      <c r="P140" s="21">
        <v>99.312724327323167</v>
      </c>
    </row>
    <row r="141" spans="1:16" x14ac:dyDescent="0.25">
      <c r="B141" s="1">
        <v>33420</v>
      </c>
      <c r="C141" s="10"/>
      <c r="D141" s="32">
        <f t="shared" si="19"/>
        <v>98.205870529520595</v>
      </c>
      <c r="E141" s="32">
        <f t="shared" si="20"/>
        <v>100.81458515872501</v>
      </c>
      <c r="F141" s="32">
        <f t="shared" si="21"/>
        <v>100.81458515872501</v>
      </c>
      <c r="G141" s="21">
        <f>'CDM - M'!E526</f>
        <v>76.599999999999994</v>
      </c>
      <c r="H141" s="21">
        <v>77.101858605809596</v>
      </c>
      <c r="I141" s="20">
        <v>7.3899499999999998</v>
      </c>
      <c r="J141" s="46">
        <f t="shared" si="22"/>
        <v>7.8275740151747195</v>
      </c>
      <c r="K141" s="20">
        <v>2.1505376344086025</v>
      </c>
      <c r="O141" s="21">
        <v>98.330579019881597</v>
      </c>
      <c r="P141" s="21">
        <v>99.312724327323167</v>
      </c>
    </row>
    <row r="142" spans="1:16" x14ac:dyDescent="0.25">
      <c r="B142" s="1">
        <v>33451</v>
      </c>
      <c r="C142" s="10"/>
      <c r="D142" s="32">
        <f t="shared" si="19"/>
        <v>98.31249589393984</v>
      </c>
      <c r="E142" s="32">
        <f t="shared" si="20"/>
        <v>100.70687726859819</v>
      </c>
      <c r="F142" s="32">
        <f t="shared" si="21"/>
        <v>100.70687726859819</v>
      </c>
      <c r="G142" s="21">
        <f>'CDM - M'!E527</f>
        <v>75.5</v>
      </c>
      <c r="H142" s="21">
        <v>77.293954340914297</v>
      </c>
      <c r="I142" s="20">
        <v>7.4218799999999998</v>
      </c>
      <c r="J142" s="46">
        <f t="shared" si="22"/>
        <v>7.8613948716493276</v>
      </c>
      <c r="K142" s="20">
        <v>2.129615443542209</v>
      </c>
      <c r="O142" s="21">
        <v>98.437339784436901</v>
      </c>
      <c r="P142" s="21">
        <v>99.206620989366641</v>
      </c>
    </row>
    <row r="143" spans="1:16" x14ac:dyDescent="0.25">
      <c r="B143" s="1">
        <v>33482</v>
      </c>
      <c r="C143" s="10"/>
      <c r="D143" s="32">
        <f t="shared" si="19"/>
        <v>98.392696342185403</v>
      </c>
      <c r="E143" s="32">
        <f t="shared" si="20"/>
        <v>101.13770882910555</v>
      </c>
      <c r="F143" s="32">
        <f t="shared" si="21"/>
        <v>101.13770882910555</v>
      </c>
      <c r="G143" s="21">
        <f>'CDM - M'!E528</f>
        <v>77.8</v>
      </c>
      <c r="H143" s="21">
        <v>76.347733987604002</v>
      </c>
      <c r="I143" s="20">
        <v>6.9703900000000001</v>
      </c>
      <c r="J143" s="46">
        <f t="shared" si="22"/>
        <v>7.383168172942133</v>
      </c>
      <c r="K143" s="20">
        <v>2.126357656417317</v>
      </c>
      <c r="O143" s="21">
        <v>98.517642076663606</v>
      </c>
      <c r="P143" s="21">
        <v>99.631034341192802</v>
      </c>
    </row>
    <row r="144" spans="1:16" x14ac:dyDescent="0.25">
      <c r="B144" s="1">
        <v>33512</v>
      </c>
      <c r="C144" s="10"/>
      <c r="D144" s="32">
        <f t="shared" si="19"/>
        <v>98.539332308518638</v>
      </c>
      <c r="E144" s="32">
        <f t="shared" si="20"/>
        <v>101.46083249948607</v>
      </c>
      <c r="F144" s="32">
        <f t="shared" si="21"/>
        <v>101.46083249948607</v>
      </c>
      <c r="G144" s="21">
        <f>'CDM - M'!E529</f>
        <v>78.3</v>
      </c>
      <c r="H144" s="21">
        <v>77.7701838924052</v>
      </c>
      <c r="I144" s="20">
        <v>6.7926099999999998</v>
      </c>
      <c r="J144" s="46">
        <f t="shared" si="22"/>
        <v>7.1948602536168647</v>
      </c>
      <c r="K144" s="20">
        <v>2.0248504371836171</v>
      </c>
      <c r="O144" s="21">
        <v>98.664464251315096</v>
      </c>
      <c r="P144" s="21">
        <v>99.949344355062436</v>
      </c>
    </row>
    <row r="145" spans="1:16" x14ac:dyDescent="0.25">
      <c r="B145" s="1">
        <v>33543</v>
      </c>
      <c r="C145" s="10"/>
      <c r="D145" s="32">
        <f t="shared" si="19"/>
        <v>98.725798380643738</v>
      </c>
      <c r="E145" s="32">
        <f t="shared" si="20"/>
        <v>101.67624827973977</v>
      </c>
      <c r="F145" s="32">
        <f t="shared" si="21"/>
        <v>101.67624827973977</v>
      </c>
      <c r="G145" s="21">
        <f>'CDM - M'!E530</f>
        <v>74.599999999999994</v>
      </c>
      <c r="H145" s="21">
        <v>76.198601491653505</v>
      </c>
      <c r="I145" s="20">
        <v>6.3250000000000002</v>
      </c>
      <c r="J145" s="46">
        <f t="shared" si="22"/>
        <v>6.6995589477574411</v>
      </c>
      <c r="K145" s="20">
        <v>2.0811017597551644</v>
      </c>
      <c r="O145" s="21">
        <v>98.851167110734394</v>
      </c>
      <c r="P145" s="21">
        <v>100.16155103097553</v>
      </c>
    </row>
    <row r="146" spans="1:16" x14ac:dyDescent="0.25">
      <c r="B146" s="1">
        <v>33573</v>
      </c>
      <c r="C146" s="10"/>
      <c r="D146" s="32">
        <f t="shared" si="19"/>
        <v>98.985092630825022</v>
      </c>
      <c r="E146" s="32">
        <f t="shared" si="20"/>
        <v>101.89166405999342</v>
      </c>
      <c r="F146" s="32">
        <f t="shared" si="21"/>
        <v>101.89166405999342</v>
      </c>
      <c r="G146" s="21">
        <f>'CDM - M'!E531</f>
        <v>76.3</v>
      </c>
      <c r="H146" s="21">
        <v>76.484644773507696</v>
      </c>
      <c r="I146" s="20">
        <v>6.24702</v>
      </c>
      <c r="J146" s="46">
        <f t="shared" si="22"/>
        <v>6.6169610652679349</v>
      </c>
      <c r="K146" s="20">
        <v>2.0896888346552775</v>
      </c>
      <c r="O146" s="21">
        <v>99.110790630381203</v>
      </c>
      <c r="P146" s="21">
        <v>100.37375770688858</v>
      </c>
    </row>
    <row r="147" spans="1:16" x14ac:dyDescent="0.25">
      <c r="A147">
        <f t="shared" ref="A147" si="24">YEAR(B147)</f>
        <v>1992</v>
      </c>
      <c r="B147" s="1">
        <v>33604</v>
      </c>
      <c r="C147" s="10"/>
      <c r="D147" s="32">
        <f t="shared" si="19"/>
        <v>99.186644376089646</v>
      </c>
      <c r="E147" s="32">
        <f t="shared" si="20"/>
        <v>101.56854038961291</v>
      </c>
      <c r="F147" s="32">
        <f t="shared" si="21"/>
        <v>101.56854038961291</v>
      </c>
      <c r="G147" s="21">
        <f>'CDM - M'!E532</f>
        <v>79.2</v>
      </c>
      <c r="H147" s="21">
        <v>76.756202881493294</v>
      </c>
      <c r="I147" s="20">
        <v>5.4654600000000002</v>
      </c>
      <c r="J147" s="46">
        <f t="shared" si="22"/>
        <v>5.7891180152743695</v>
      </c>
      <c r="K147" s="20">
        <v>2.1364260643979853</v>
      </c>
      <c r="O147" s="21">
        <v>99.312598319753306</v>
      </c>
      <c r="P147" s="21">
        <v>100.05544769301898</v>
      </c>
    </row>
    <row r="148" spans="1:16" x14ac:dyDescent="0.25">
      <c r="B148" s="1">
        <v>33635</v>
      </c>
      <c r="C148" s="10"/>
      <c r="D148" s="32">
        <f t="shared" si="19"/>
        <v>99.369781970711443</v>
      </c>
      <c r="E148" s="32">
        <f t="shared" si="20"/>
        <v>101.67624827973977</v>
      </c>
      <c r="F148" s="32">
        <f t="shared" si="21"/>
        <v>101.67624827973977</v>
      </c>
      <c r="G148" s="21">
        <f>'CDM - M'!E533</f>
        <v>72.400000000000006</v>
      </c>
      <c r="H148" s="21">
        <v>74.914368491667403</v>
      </c>
      <c r="I148" s="20">
        <v>5.6184200000000004</v>
      </c>
      <c r="J148" s="46">
        <f t="shared" si="22"/>
        <v>5.9511361238354725</v>
      </c>
      <c r="K148" s="20">
        <v>2.0324586682845442</v>
      </c>
      <c r="O148" s="21">
        <v>99.495968474942302</v>
      </c>
      <c r="P148" s="21">
        <v>100.16155103097553</v>
      </c>
    </row>
    <row r="149" spans="1:16" x14ac:dyDescent="0.25">
      <c r="B149" s="1">
        <v>33664</v>
      </c>
      <c r="C149" s="10"/>
      <c r="D149" s="32">
        <f t="shared" si="19"/>
        <v>99.456819279935175</v>
      </c>
      <c r="E149" s="32">
        <f t="shared" si="20"/>
        <v>101.99937195012026</v>
      </c>
      <c r="F149" s="32">
        <f t="shared" si="21"/>
        <v>101.99937195012026</v>
      </c>
      <c r="G149" s="21">
        <f>'CDM - M'!E534</f>
        <v>80.8</v>
      </c>
      <c r="H149" s="21">
        <v>72.600316750324893</v>
      </c>
      <c r="I149" s="20">
        <v>5.5461299999999998</v>
      </c>
      <c r="J149" s="46">
        <f t="shared" si="22"/>
        <v>5.8745651963519316</v>
      </c>
      <c r="K149" s="20">
        <v>2.1014161717679305</v>
      </c>
      <c r="O149" s="21">
        <v>99.583116310058003</v>
      </c>
      <c r="P149" s="21">
        <v>100.47986104484514</v>
      </c>
    </row>
    <row r="150" spans="1:16" x14ac:dyDescent="0.25">
      <c r="B150" s="1">
        <v>33695</v>
      </c>
      <c r="C150" s="10"/>
      <c r="D150" s="32">
        <f t="shared" si="19"/>
        <v>99.964307847915848</v>
      </c>
      <c r="E150" s="32">
        <f t="shared" si="20"/>
        <v>102.96874296126182</v>
      </c>
      <c r="F150" s="32">
        <f t="shared" si="21"/>
        <v>102.96874296126182</v>
      </c>
      <c r="G150" s="21">
        <f>'CDM - M'!E535</f>
        <v>70.3</v>
      </c>
      <c r="H150" s="21">
        <v>74.713673938166195</v>
      </c>
      <c r="I150" s="20">
        <v>4.6875</v>
      </c>
      <c r="J150" s="46">
        <f t="shared" si="22"/>
        <v>4.9650881529822923</v>
      </c>
      <c r="K150" s="20">
        <v>2.0763358778625953</v>
      </c>
      <c r="O150" s="21">
        <v>100.091249321521</v>
      </c>
      <c r="P150" s="21">
        <v>101.434791086454</v>
      </c>
    </row>
    <row r="151" spans="1:16" x14ac:dyDescent="0.25">
      <c r="B151" s="1">
        <v>33725</v>
      </c>
      <c r="C151" s="10"/>
      <c r="D151" s="32">
        <f t="shared" si="19"/>
        <v>100.13282691799586</v>
      </c>
      <c r="E151" s="32">
        <f t="shared" si="20"/>
        <v>103.39957452176921</v>
      </c>
      <c r="F151" s="32">
        <f t="shared" si="21"/>
        <v>103.39957452176921</v>
      </c>
      <c r="G151" s="21">
        <f>'CDM - M'!E536</f>
        <v>73.900000000000006</v>
      </c>
      <c r="H151" s="21">
        <v>73.070936329375101</v>
      </c>
      <c r="I151" s="20">
        <v>4.6644699999999997</v>
      </c>
      <c r="J151" s="46">
        <f t="shared" si="22"/>
        <v>4.9406943438808133</v>
      </c>
      <c r="K151" s="20">
        <v>2.1189024390243905</v>
      </c>
      <c r="O151" s="21">
        <v>100.259982388572</v>
      </c>
      <c r="P151" s="21">
        <v>101.85920443828019</v>
      </c>
    </row>
    <row r="152" spans="1:16" x14ac:dyDescent="0.25">
      <c r="B152" s="1">
        <v>33756</v>
      </c>
      <c r="C152" s="10"/>
      <c r="D152" s="32">
        <f t="shared" si="19"/>
        <v>100.3125279774676</v>
      </c>
      <c r="E152" s="32">
        <f t="shared" si="20"/>
        <v>103.50728241189604</v>
      </c>
      <c r="F152" s="32">
        <f t="shared" si="21"/>
        <v>103.50728241189604</v>
      </c>
      <c r="G152" s="21">
        <f>'CDM - M'!E537</f>
        <v>72.099999999999994</v>
      </c>
      <c r="H152" s="21">
        <v>74.559032966773998</v>
      </c>
      <c r="I152" s="20">
        <v>4.6889200000000004</v>
      </c>
      <c r="J152" s="46">
        <f t="shared" si="22"/>
        <v>4.9665922436867698</v>
      </c>
      <c r="K152" s="20">
        <v>2.1036585365853662</v>
      </c>
      <c r="O152" s="21">
        <v>100.439911644665</v>
      </c>
      <c r="P152" s="21">
        <v>101.96530777623673</v>
      </c>
    </row>
    <row r="153" spans="1:16" x14ac:dyDescent="0.25">
      <c r="B153" s="1">
        <v>33786</v>
      </c>
      <c r="C153" s="10"/>
      <c r="D153" s="32">
        <f t="shared" si="19"/>
        <v>100.32038850816537</v>
      </c>
      <c r="E153" s="32">
        <f t="shared" si="20"/>
        <v>103.1841587415155</v>
      </c>
      <c r="F153" s="32">
        <f t="shared" si="21"/>
        <v>103.1841587415155</v>
      </c>
      <c r="G153" s="21">
        <f>'CDM - M'!E538</f>
        <v>74.099999999999994</v>
      </c>
      <c r="H153" s="21">
        <v>74.622064952115394</v>
      </c>
      <c r="I153" s="20">
        <v>4.4510899999999998</v>
      </c>
      <c r="J153" s="46">
        <f t="shared" si="22"/>
        <v>4.7146782350630296</v>
      </c>
      <c r="K153" s="20">
        <v>2.1367521367521367</v>
      </c>
      <c r="O153" s="21">
        <v>100.447782157199</v>
      </c>
      <c r="P153" s="21">
        <v>101.64699776236709</v>
      </c>
    </row>
    <row r="154" spans="1:16" x14ac:dyDescent="0.25">
      <c r="B154" s="1">
        <v>33817</v>
      </c>
      <c r="C154" s="10"/>
      <c r="D154" s="32">
        <f t="shared" si="19"/>
        <v>100.42007394460363</v>
      </c>
      <c r="E154" s="32">
        <f t="shared" si="20"/>
        <v>103.07645085138866</v>
      </c>
      <c r="F154" s="32">
        <f t="shared" si="21"/>
        <v>103.07645085138866</v>
      </c>
      <c r="G154" s="21">
        <f>'CDM - M'!E539</f>
        <v>71.400000000000006</v>
      </c>
      <c r="H154" s="21">
        <v>73.278114408163106</v>
      </c>
      <c r="I154" s="20">
        <v>4.0550600000000001</v>
      </c>
      <c r="J154" s="46">
        <f t="shared" si="22"/>
        <v>4.2951958113349065</v>
      </c>
      <c r="K154" s="20">
        <v>2.188449848024316</v>
      </c>
      <c r="O154" s="21">
        <v>100.54759418098099</v>
      </c>
      <c r="P154" s="21">
        <v>101.54089442441055</v>
      </c>
    </row>
    <row r="155" spans="1:16" x14ac:dyDescent="0.25">
      <c r="B155" s="1">
        <v>33848</v>
      </c>
      <c r="C155" s="10"/>
      <c r="D155" s="32">
        <f t="shared" si="19"/>
        <v>100.60513035197057</v>
      </c>
      <c r="E155" s="32">
        <f t="shared" si="20"/>
        <v>103.61499030202289</v>
      </c>
      <c r="F155" s="32">
        <f t="shared" si="21"/>
        <v>103.61499030202289</v>
      </c>
      <c r="G155" s="21">
        <f>'CDM - M'!E540</f>
        <v>77.8</v>
      </c>
      <c r="H155" s="21">
        <v>76.210670291490004</v>
      </c>
      <c r="I155" s="20">
        <v>4.0984400000000001</v>
      </c>
      <c r="J155" s="46">
        <f t="shared" si="22"/>
        <v>4.341144723137865</v>
      </c>
      <c r="K155" s="20">
        <v>2.2033125664792585</v>
      </c>
      <c r="O155" s="21">
        <v>100.732885585554</v>
      </c>
      <c r="P155" s="21">
        <v>102.07141111419328</v>
      </c>
    </row>
    <row r="156" spans="1:16" x14ac:dyDescent="0.25">
      <c r="B156" s="1">
        <v>33878</v>
      </c>
      <c r="C156" s="10"/>
      <c r="D156" s="32">
        <f t="shared" si="19"/>
        <v>100.66090538999374</v>
      </c>
      <c r="E156" s="32">
        <f t="shared" si="20"/>
        <v>103.83040608227657</v>
      </c>
      <c r="F156" s="32">
        <f t="shared" si="21"/>
        <v>103.83040608227657</v>
      </c>
      <c r="G156" s="21">
        <f>'CDM - M'!E541</f>
        <v>73.5</v>
      </c>
      <c r="H156" s="21">
        <v>73.260102142184905</v>
      </c>
      <c r="I156" s="20">
        <v>4.0113599999999998</v>
      </c>
      <c r="J156" s="46">
        <f t="shared" si="22"/>
        <v>4.2489079495140354</v>
      </c>
      <c r="K156" s="20">
        <v>2.1949742658189524</v>
      </c>
      <c r="O156" s="21">
        <v>100.788731450512</v>
      </c>
      <c r="P156" s="21">
        <v>102.28361779010636</v>
      </c>
    </row>
    <row r="157" spans="1:16" x14ac:dyDescent="0.25">
      <c r="B157" s="1">
        <v>33909</v>
      </c>
      <c r="C157" s="10"/>
      <c r="D157" s="32">
        <f t="shared" si="19"/>
        <v>100.86026215884552</v>
      </c>
      <c r="E157" s="32">
        <f t="shared" si="20"/>
        <v>104.04582186253022</v>
      </c>
      <c r="F157" s="32">
        <f t="shared" si="21"/>
        <v>104.04582186253022</v>
      </c>
      <c r="G157" s="21">
        <f>'CDM - M'!E542</f>
        <v>71.7</v>
      </c>
      <c r="H157" s="21">
        <v>73.140444481359793</v>
      </c>
      <c r="I157" s="20">
        <v>3.8782899999999998</v>
      </c>
      <c r="J157" s="46">
        <f t="shared" si="22"/>
        <v>4.1079577030036658</v>
      </c>
      <c r="K157" s="20">
        <v>2.2795893719806766</v>
      </c>
      <c r="O157" s="21">
        <v>100.98834137614099</v>
      </c>
      <c r="P157" s="21">
        <v>102.49582446601941</v>
      </c>
    </row>
    <row r="158" spans="1:16" x14ac:dyDescent="0.25">
      <c r="B158" s="1">
        <v>33939</v>
      </c>
      <c r="C158" s="10"/>
      <c r="D158" s="32">
        <f t="shared" si="19"/>
        <v>100.91584409094871</v>
      </c>
      <c r="E158" s="32">
        <f t="shared" si="20"/>
        <v>104.04582186253022</v>
      </c>
      <c r="F158" s="32">
        <f t="shared" si="21"/>
        <v>104.04582186253022</v>
      </c>
      <c r="G158" s="21">
        <f>'CDM - M'!E543</f>
        <v>73.5</v>
      </c>
      <c r="H158" s="21">
        <v>73.974211416585007</v>
      </c>
      <c r="I158" s="20">
        <v>3.8267000000000002</v>
      </c>
      <c r="J158" s="46">
        <f t="shared" si="22"/>
        <v>4.0533126048036969</v>
      </c>
      <c r="K158" s="20">
        <v>2.3428053204353083</v>
      </c>
      <c r="O158" s="21">
        <v>101.04399388996001</v>
      </c>
      <c r="P158" s="21">
        <v>102.49582446601941</v>
      </c>
    </row>
    <row r="159" spans="1:16" x14ac:dyDescent="0.25">
      <c r="A159">
        <f t="shared" ref="A159" si="25">YEAR(B159)</f>
        <v>1993</v>
      </c>
      <c r="B159" s="1">
        <v>33970</v>
      </c>
      <c r="C159" s="10"/>
      <c r="D159" s="32">
        <f t="shared" si="19"/>
        <v>100.90866222833706</v>
      </c>
      <c r="E159" s="32">
        <f t="shared" si="20"/>
        <v>103.50728241189601</v>
      </c>
      <c r="F159" s="32">
        <f t="shared" si="21"/>
        <v>103.50728241189601</v>
      </c>
      <c r="G159" s="21">
        <f>'CDM - M'!E544</f>
        <v>75.8</v>
      </c>
      <c r="H159" s="21">
        <v>73.619200420602198</v>
      </c>
      <c r="I159" s="20">
        <v>3.8338800000000002</v>
      </c>
      <c r="J159" s="46">
        <f t="shared" si="22"/>
        <v>4.0609177958305587</v>
      </c>
      <c r="K159" s="20">
        <v>2.2906553398058254</v>
      </c>
      <c r="O159" s="21">
        <v>101.03680290733099</v>
      </c>
      <c r="P159" s="21">
        <v>101.96530777623673</v>
      </c>
    </row>
    <row r="160" spans="1:16" x14ac:dyDescent="0.25">
      <c r="B160" s="1">
        <v>34001</v>
      </c>
      <c r="C160" s="10"/>
      <c r="D160" s="32">
        <f t="shared" si="19"/>
        <v>101.08954458181937</v>
      </c>
      <c r="E160" s="32">
        <f t="shared" si="20"/>
        <v>103.50728241189601</v>
      </c>
      <c r="F160" s="32">
        <f t="shared" si="21"/>
        <v>103.50728241189601</v>
      </c>
      <c r="G160" s="21">
        <f>'CDM - M'!E545</f>
        <v>72.2</v>
      </c>
      <c r="H160" s="21">
        <v>74.534923725922994</v>
      </c>
      <c r="I160" s="20">
        <v>3.2055899999999999</v>
      </c>
      <c r="J160" s="46">
        <f t="shared" si="22"/>
        <v>3.3954212122279466</v>
      </c>
      <c r="K160" s="20">
        <v>2.3531197813875817</v>
      </c>
      <c r="O160" s="21">
        <v>101.217914957522</v>
      </c>
      <c r="P160" s="21">
        <v>101.96530777623673</v>
      </c>
    </row>
    <row r="161" spans="1:16" x14ac:dyDescent="0.25">
      <c r="B161" s="1">
        <v>34029</v>
      </c>
      <c r="C161" s="10"/>
      <c r="D161" s="32">
        <f t="shared" si="19"/>
        <v>101.15446112681057</v>
      </c>
      <c r="E161" s="32">
        <f t="shared" si="20"/>
        <v>103.83040608227655</v>
      </c>
      <c r="F161" s="32">
        <f t="shared" si="21"/>
        <v>103.83040608227655</v>
      </c>
      <c r="G161" s="21">
        <f>'CDM - M'!E546</f>
        <v>82.7</v>
      </c>
      <c r="H161" s="21">
        <v>73.837242433630806</v>
      </c>
      <c r="I161" s="20">
        <v>3.13043</v>
      </c>
      <c r="J161" s="46">
        <f t="shared" si="22"/>
        <v>3.3158103267712749</v>
      </c>
      <c r="K161" s="20">
        <v>2.3375834851244686</v>
      </c>
      <c r="O161" s="21">
        <v>101.282913937955</v>
      </c>
      <c r="P161" s="21">
        <v>102.28361779010636</v>
      </c>
    </row>
    <row r="162" spans="1:16" x14ac:dyDescent="0.25">
      <c r="B162" s="1">
        <v>34060</v>
      </c>
      <c r="C162" s="10"/>
      <c r="D162" s="32">
        <f t="shared" si="19"/>
        <v>101.32219695133602</v>
      </c>
      <c r="E162" s="32">
        <f t="shared" si="20"/>
        <v>104.47665342303759</v>
      </c>
      <c r="F162" s="32">
        <f t="shared" si="21"/>
        <v>104.47665342303759</v>
      </c>
      <c r="G162" s="21">
        <f>'CDM - M'!E547</f>
        <v>68.8</v>
      </c>
      <c r="H162" s="21">
        <v>73.108151712182007</v>
      </c>
      <c r="I162" s="20">
        <v>3.1145800000000001</v>
      </c>
      <c r="J162" s="46">
        <f t="shared" si="22"/>
        <v>3.2990217086966576</v>
      </c>
      <c r="K162" s="20">
        <v>2.3185331110774356</v>
      </c>
      <c r="O162" s="21">
        <v>101.450862764833</v>
      </c>
      <c r="P162" s="21">
        <v>102.9202378178456</v>
      </c>
    </row>
    <row r="163" spans="1:16" x14ac:dyDescent="0.25">
      <c r="B163" s="1">
        <v>34090</v>
      </c>
      <c r="C163" s="10"/>
      <c r="D163" s="32">
        <f t="shared" si="19"/>
        <v>101.4013214785785</v>
      </c>
      <c r="E163" s="32">
        <f t="shared" si="20"/>
        <v>104.79977709341813</v>
      </c>
      <c r="F163" s="32">
        <f t="shared" si="21"/>
        <v>104.79977709341813</v>
      </c>
      <c r="G163" s="21">
        <f>'CDM - M'!E548</f>
        <v>73.7</v>
      </c>
      <c r="H163" s="21">
        <v>72.967450774553299</v>
      </c>
      <c r="I163" s="20">
        <v>3.1406299999999998</v>
      </c>
      <c r="J163" s="46">
        <f t="shared" si="22"/>
        <v>3.3266143585921641</v>
      </c>
      <c r="K163" s="20">
        <v>2.5124867564704103</v>
      </c>
      <c r="O163" s="21">
        <v>101.530087769779</v>
      </c>
      <c r="P163" s="21">
        <v>103.23854783171524</v>
      </c>
    </row>
    <row r="164" spans="1:16" x14ac:dyDescent="0.25">
      <c r="B164" s="1">
        <v>34121</v>
      </c>
      <c r="C164" s="10"/>
      <c r="D164" s="32">
        <f t="shared" si="19"/>
        <v>101.55860918295117</v>
      </c>
      <c r="E164" s="32">
        <f t="shared" si="20"/>
        <v>104.90748498354496</v>
      </c>
      <c r="F164" s="32">
        <f t="shared" si="21"/>
        <v>104.90748498354496</v>
      </c>
      <c r="G164" s="21">
        <f>'CDM - M'!E549</f>
        <v>73</v>
      </c>
      <c r="H164" s="21">
        <v>75.395788769656903</v>
      </c>
      <c r="I164" s="20">
        <v>3.1473200000000001</v>
      </c>
      <c r="J164" s="46">
        <f t="shared" si="22"/>
        <v>3.3337005324041007</v>
      </c>
      <c r="K164" s="20">
        <v>2.4984857662023017</v>
      </c>
      <c r="O164" s="21">
        <v>101.68757520877099</v>
      </c>
      <c r="P164" s="21">
        <v>103.34465116967176</v>
      </c>
    </row>
    <row r="165" spans="1:16" x14ac:dyDescent="0.25">
      <c r="B165" s="1">
        <v>34151</v>
      </c>
      <c r="C165" s="10"/>
      <c r="D165" s="32">
        <f t="shared" si="19"/>
        <v>101.59921471842389</v>
      </c>
      <c r="E165" s="32">
        <f t="shared" si="20"/>
        <v>104.58436131316445</v>
      </c>
      <c r="F165" s="32">
        <f t="shared" si="21"/>
        <v>104.58436131316445</v>
      </c>
      <c r="G165" s="21">
        <f>'CDM - M'!E550</f>
        <v>72.400000000000006</v>
      </c>
      <c r="H165" s="21">
        <v>72.906671267237201</v>
      </c>
      <c r="I165" s="20">
        <v>3.2002799999999998</v>
      </c>
      <c r="J165" s="46">
        <f t="shared" si="22"/>
        <v>3.389796760368248</v>
      </c>
      <c r="K165" s="20">
        <v>2.508689738552214</v>
      </c>
      <c r="O165" s="21">
        <v>101.728232307913</v>
      </c>
      <c r="P165" s="21">
        <v>103.02634115580214</v>
      </c>
    </row>
    <row r="166" spans="1:16" x14ac:dyDescent="0.25">
      <c r="B166" s="1">
        <v>34182</v>
      </c>
      <c r="C166" s="10"/>
      <c r="D166" s="32">
        <f t="shared" si="19"/>
        <v>101.68566556119687</v>
      </c>
      <c r="E166" s="32">
        <f t="shared" si="20"/>
        <v>104.4766534230376</v>
      </c>
      <c r="F166" s="32">
        <f t="shared" si="21"/>
        <v>104.4766534230376</v>
      </c>
      <c r="G166" s="21">
        <f>'CDM - M'!E551</f>
        <v>70.3</v>
      </c>
      <c r="H166" s="21">
        <v>72.381431248702398</v>
      </c>
      <c r="I166" s="20">
        <v>3.0667599999999999</v>
      </c>
      <c r="J166" s="46">
        <f t="shared" si="22"/>
        <v>3.2483698653951931</v>
      </c>
      <c r="K166" s="20">
        <v>2.506795530051344</v>
      </c>
      <c r="O166" s="21">
        <v>101.814792931843</v>
      </c>
      <c r="P166" s="21">
        <v>102.9202378178456</v>
      </c>
    </row>
    <row r="167" spans="1:16" x14ac:dyDescent="0.25">
      <c r="B167" s="1">
        <v>34213</v>
      </c>
      <c r="C167" s="10"/>
      <c r="D167" s="32">
        <f t="shared" si="19"/>
        <v>101.74890467425516</v>
      </c>
      <c r="E167" s="32">
        <f t="shared" si="20"/>
        <v>104.90748498354498</v>
      </c>
      <c r="F167" s="32">
        <f t="shared" si="21"/>
        <v>104.90748498354498</v>
      </c>
      <c r="G167" s="21">
        <f>'CDM - M'!E552</f>
        <v>75.3</v>
      </c>
      <c r="H167" s="21">
        <v>73.671873912124298</v>
      </c>
      <c r="I167" s="20">
        <v>2.7937500000000002</v>
      </c>
      <c r="J167" s="46">
        <f t="shared" si="22"/>
        <v>2.9591925391774452</v>
      </c>
      <c r="K167" s="20">
        <v>2.5536415835599882</v>
      </c>
      <c r="O167" s="21">
        <v>101.878112350226</v>
      </c>
      <c r="P167" s="21">
        <v>103.34465116967176</v>
      </c>
    </row>
    <row r="168" spans="1:16" x14ac:dyDescent="0.25">
      <c r="B168" s="1">
        <v>34243</v>
      </c>
      <c r="C168" s="10"/>
      <c r="D168" s="32">
        <f t="shared" si="19"/>
        <v>101.8275012680634</v>
      </c>
      <c r="E168" s="32">
        <f t="shared" si="20"/>
        <v>105.12290076379867</v>
      </c>
      <c r="F168" s="32">
        <f t="shared" si="21"/>
        <v>105.12290076379867</v>
      </c>
      <c r="G168" s="21">
        <f>'CDM - M'!E553</f>
        <v>71.7</v>
      </c>
      <c r="H168" s="21">
        <v>71.634021570393102</v>
      </c>
      <c r="I168" s="20">
        <v>2.4437500000000001</v>
      </c>
      <c r="J168" s="46">
        <f t="shared" si="22"/>
        <v>2.588465957088101</v>
      </c>
      <c r="K168" s="20">
        <v>2.6506024096385543</v>
      </c>
      <c r="O168" s="21">
        <v>101.95680875133201</v>
      </c>
      <c r="P168" s="21">
        <v>103.55685784558484</v>
      </c>
    </row>
    <row r="169" spans="1:16" x14ac:dyDescent="0.25">
      <c r="B169" s="1">
        <v>34274</v>
      </c>
      <c r="C169" s="10"/>
      <c r="D169" s="32">
        <f t="shared" si="19"/>
        <v>101.82227259250007</v>
      </c>
      <c r="E169" s="32">
        <f t="shared" si="20"/>
        <v>105.12290076379867</v>
      </c>
      <c r="F169" s="32">
        <f t="shared" si="21"/>
        <v>105.12290076379867</v>
      </c>
      <c r="G169" s="21">
        <f>'CDM - M'!E554</f>
        <v>71.3</v>
      </c>
      <c r="H169" s="21">
        <v>72.668558106754105</v>
      </c>
      <c r="I169" s="20">
        <v>2.4312499999999999</v>
      </c>
      <c r="J169" s="46">
        <f t="shared" si="22"/>
        <v>2.5752257220134815</v>
      </c>
      <c r="K169" s="20">
        <v>2.7351968740607151</v>
      </c>
      <c r="O169" s="21">
        <v>101.951573436041</v>
      </c>
      <c r="P169" s="21">
        <v>103.55685784558484</v>
      </c>
    </row>
    <row r="170" spans="1:16" x14ac:dyDescent="0.25">
      <c r="B170" s="1">
        <v>34304</v>
      </c>
      <c r="C170" s="10"/>
      <c r="D170" s="32">
        <f t="shared" si="19"/>
        <v>101.7763636427663</v>
      </c>
      <c r="E170" s="32">
        <f t="shared" si="20"/>
        <v>105.12290076379868</v>
      </c>
      <c r="F170" s="32">
        <f t="shared" si="21"/>
        <v>105.12290076379868</v>
      </c>
      <c r="G170" s="21">
        <f>'CDM - M'!E555</f>
        <v>71.8</v>
      </c>
      <c r="H170" s="21">
        <v>72.589877153652395</v>
      </c>
      <c r="I170" s="20">
        <v>2.3794599999999999</v>
      </c>
      <c r="J170" s="46">
        <f t="shared" si="22"/>
        <v>2.5203687800523182</v>
      </c>
      <c r="K170" s="20">
        <v>2.8082294638834657</v>
      </c>
      <c r="O170" s="21">
        <v>101.905606188002</v>
      </c>
      <c r="P170" s="21">
        <v>103.55685784558484</v>
      </c>
    </row>
    <row r="171" spans="1:16" x14ac:dyDescent="0.25">
      <c r="A171">
        <f t="shared" ref="A171" si="26">YEAR(B171)</f>
        <v>1994</v>
      </c>
      <c r="B171" s="1">
        <v>34335</v>
      </c>
      <c r="C171" s="10"/>
      <c r="D171" s="32">
        <f t="shared" si="19"/>
        <v>101.86544778831143</v>
      </c>
      <c r="E171" s="32">
        <f t="shared" si="20"/>
        <v>104.69206920329134</v>
      </c>
      <c r="F171" s="32">
        <f t="shared" si="21"/>
        <v>104.69206920329134</v>
      </c>
      <c r="G171" s="21">
        <f>'CDM - M'!E556</f>
        <v>74.2</v>
      </c>
      <c r="H171" s="21">
        <v>72.162369377945396</v>
      </c>
      <c r="I171" s="20">
        <v>2.2687499999999998</v>
      </c>
      <c r="J171" s="46">
        <f t="shared" si="22"/>
        <v>2.4031026660434285</v>
      </c>
      <c r="K171" s="20">
        <v>2.7677496991576414</v>
      </c>
      <c r="O171" s="21">
        <v>101.99480345865101</v>
      </c>
      <c r="P171" s="21">
        <v>103.1324444937587</v>
      </c>
    </row>
    <row r="172" spans="1:16" x14ac:dyDescent="0.25">
      <c r="B172" s="1">
        <v>34366</v>
      </c>
      <c r="C172" s="10"/>
      <c r="D172" s="32">
        <f t="shared" si="19"/>
        <v>101.92856132212877</v>
      </c>
      <c r="E172" s="32">
        <f t="shared" si="20"/>
        <v>104.58436131316449</v>
      </c>
      <c r="F172" s="32">
        <f t="shared" si="21"/>
        <v>104.58436131316449</v>
      </c>
      <c r="G172" s="21">
        <f>'CDM - M'!E557</f>
        <v>70.8</v>
      </c>
      <c r="H172" s="21">
        <v>72.872722636478997</v>
      </c>
      <c r="I172" s="20">
        <v>2.1759900000000001</v>
      </c>
      <c r="J172" s="46">
        <f t="shared" si="22"/>
        <v>2.3048495296016926</v>
      </c>
      <c r="K172" s="20">
        <v>2.8906955736224029</v>
      </c>
      <c r="O172" s="21">
        <v>102.057997138324</v>
      </c>
      <c r="P172" s="21">
        <v>103.02634115580214</v>
      </c>
    </row>
    <row r="173" spans="1:16" x14ac:dyDescent="0.25">
      <c r="B173" s="1">
        <v>34394</v>
      </c>
      <c r="C173" s="10"/>
      <c r="D173" s="32">
        <f t="shared" si="19"/>
        <v>102.09767541805053</v>
      </c>
      <c r="E173" s="32">
        <f t="shared" si="20"/>
        <v>105.01519287367186</v>
      </c>
      <c r="F173" s="32">
        <f t="shared" si="21"/>
        <v>105.01519287367186</v>
      </c>
      <c r="G173" s="21">
        <f>'CDM - M'!E558</f>
        <v>83.8</v>
      </c>
      <c r="H173" s="21">
        <v>74.352860357333</v>
      </c>
      <c r="I173" s="20">
        <v>2.1420499999999998</v>
      </c>
      <c r="J173" s="46">
        <f t="shared" si="22"/>
        <v>2.2688996433270856</v>
      </c>
      <c r="K173" s="20">
        <v>2.9070643169151982</v>
      </c>
      <c r="O173" s="21">
        <v>102.227325986821</v>
      </c>
      <c r="P173" s="21">
        <v>103.4507545076283</v>
      </c>
    </row>
    <row r="174" spans="1:16" x14ac:dyDescent="0.25">
      <c r="B174" s="1">
        <v>34425</v>
      </c>
      <c r="C174" s="10"/>
      <c r="D174" s="32">
        <f t="shared" si="19"/>
        <v>102.28344453758909</v>
      </c>
      <c r="E174" s="32">
        <f t="shared" si="20"/>
        <v>105.66144021443293</v>
      </c>
      <c r="F174" s="32">
        <f t="shared" si="21"/>
        <v>105.66144021443293</v>
      </c>
      <c r="G174" s="21">
        <f>'CDM - M'!E559</f>
        <v>69.5</v>
      </c>
      <c r="H174" s="21">
        <v>73.853229592773303</v>
      </c>
      <c r="I174" s="20">
        <v>2.1124999999999998</v>
      </c>
      <c r="J174" s="46">
        <f t="shared" si="22"/>
        <v>2.2375997276106854</v>
      </c>
      <c r="K174" s="20">
        <v>2.8382640036041447</v>
      </c>
      <c r="O174" s="21">
        <v>102.413331008616</v>
      </c>
      <c r="P174" s="21">
        <v>104.08737453536756</v>
      </c>
    </row>
    <row r="175" spans="1:16" x14ac:dyDescent="0.25">
      <c r="B175" s="1">
        <v>34455</v>
      </c>
      <c r="C175" s="10"/>
      <c r="D175" s="32">
        <f t="shared" si="19"/>
        <v>102.48587235715691</v>
      </c>
      <c r="E175" s="32">
        <f t="shared" si="20"/>
        <v>106.0922717749403</v>
      </c>
      <c r="F175" s="32">
        <f t="shared" si="21"/>
        <v>106.0922717749403</v>
      </c>
      <c r="G175" s="21">
        <f>'CDM - M'!E560</f>
        <v>75.7</v>
      </c>
      <c r="H175" s="21">
        <v>75.040317936680594</v>
      </c>
      <c r="I175" s="20">
        <v>2.0263200000000001</v>
      </c>
      <c r="J175" s="46">
        <f t="shared" si="22"/>
        <v>2.1463162509122293</v>
      </c>
      <c r="K175" s="20">
        <v>2.791535344439442</v>
      </c>
      <c r="O175" s="21">
        <v>102.61601588479</v>
      </c>
      <c r="P175" s="21">
        <v>104.51178788719372</v>
      </c>
    </row>
    <row r="176" spans="1:16" x14ac:dyDescent="0.25">
      <c r="B176" s="1">
        <v>34486</v>
      </c>
      <c r="C176" s="10"/>
      <c r="D176" s="32">
        <f t="shared" si="19"/>
        <v>102.42255366912134</v>
      </c>
      <c r="E176" s="32">
        <f t="shared" si="20"/>
        <v>105.98456388481345</v>
      </c>
      <c r="F176" s="32">
        <f t="shared" si="21"/>
        <v>105.98456388481345</v>
      </c>
      <c r="G176" s="21">
        <f>'CDM - M'!E561</f>
        <v>73.400000000000006</v>
      </c>
      <c r="H176" s="21">
        <v>75.890796457647895</v>
      </c>
      <c r="I176" s="20">
        <v>2</v>
      </c>
      <c r="J176" s="46">
        <f t="shared" si="22"/>
        <v>2.1184376119391106</v>
      </c>
      <c r="K176" s="20">
        <v>2.8308989609998494</v>
      </c>
      <c r="O176" s="21">
        <v>102.55261679038</v>
      </c>
      <c r="P176" s="21">
        <v>104.40568454923718</v>
      </c>
    </row>
    <row r="177" spans="1:16" x14ac:dyDescent="0.25">
      <c r="B177" s="1">
        <v>34516</v>
      </c>
      <c r="C177" s="10"/>
      <c r="D177" s="32">
        <f t="shared" si="19"/>
        <v>102.35541920544708</v>
      </c>
      <c r="E177" s="32">
        <f t="shared" si="20"/>
        <v>105.55373232430611</v>
      </c>
      <c r="F177" s="32">
        <f t="shared" si="21"/>
        <v>105.55373232430611</v>
      </c>
      <c r="G177" s="21">
        <f>'CDM - M'!E562</f>
        <v>74.099999999999994</v>
      </c>
      <c r="H177" s="21">
        <v>74.553332785683693</v>
      </c>
      <c r="I177" s="20">
        <v>2.0193500000000002</v>
      </c>
      <c r="J177" s="46">
        <f t="shared" si="22"/>
        <v>2.1389334958346216</v>
      </c>
      <c r="K177" s="20">
        <v>2.9380744312189244</v>
      </c>
      <c r="O177" s="21">
        <v>102.48539707480001</v>
      </c>
      <c r="P177" s="21">
        <v>103.98127119741103</v>
      </c>
    </row>
    <row r="178" spans="1:16" x14ac:dyDescent="0.25">
      <c r="B178" s="1">
        <v>34547</v>
      </c>
      <c r="C178" s="10"/>
      <c r="D178" s="32">
        <f t="shared" si="19"/>
        <v>102.41994152731957</v>
      </c>
      <c r="E178" s="32">
        <f t="shared" si="20"/>
        <v>105.44602443417928</v>
      </c>
      <c r="F178" s="32">
        <f t="shared" si="21"/>
        <v>105.44602443417928</v>
      </c>
      <c r="G178" s="21">
        <f>'CDM - M'!E563</f>
        <v>74</v>
      </c>
      <c r="H178" s="21">
        <v>76.470994904324996</v>
      </c>
      <c r="I178" s="20">
        <v>2.0652200000000001</v>
      </c>
      <c r="J178" s="46">
        <f t="shared" si="22"/>
        <v>2.1875198624644452</v>
      </c>
      <c r="K178" s="20">
        <v>2.9774436090225564</v>
      </c>
      <c r="O178" s="21">
        <v>102.550001331503</v>
      </c>
      <c r="P178" s="21">
        <v>103.87516785945449</v>
      </c>
    </row>
    <row r="179" spans="1:16" x14ac:dyDescent="0.25">
      <c r="B179" s="1">
        <v>34578</v>
      </c>
      <c r="C179" s="10"/>
      <c r="D179" s="32">
        <f t="shared" si="19"/>
        <v>102.24755418856907</v>
      </c>
      <c r="E179" s="32">
        <f t="shared" si="20"/>
        <v>105.66144021443294</v>
      </c>
      <c r="F179" s="32">
        <f t="shared" si="21"/>
        <v>105.66144021443294</v>
      </c>
      <c r="G179" s="21">
        <f>'CDM - M'!E564</f>
        <v>78.3</v>
      </c>
      <c r="H179" s="21">
        <v>76.487200957165101</v>
      </c>
      <c r="I179" s="20">
        <v>2.125</v>
      </c>
      <c r="J179" s="46">
        <f t="shared" si="22"/>
        <v>2.2508399626853053</v>
      </c>
      <c r="K179" s="20">
        <v>2.9837251356238697</v>
      </c>
      <c r="O179" s="21">
        <v>102.377395083591</v>
      </c>
      <c r="P179" s="21">
        <v>104.08737453536756</v>
      </c>
    </row>
    <row r="180" spans="1:16" x14ac:dyDescent="0.25">
      <c r="B180" s="1">
        <v>34608</v>
      </c>
      <c r="C180" s="10"/>
      <c r="D180" s="32">
        <f t="shared" si="19"/>
        <v>102.2349419422019</v>
      </c>
      <c r="E180" s="32">
        <f t="shared" si="20"/>
        <v>105.7691481045598</v>
      </c>
      <c r="F180" s="32">
        <f t="shared" si="21"/>
        <v>105.7691481045598</v>
      </c>
      <c r="G180" s="21">
        <f>'CDM - M'!E565</f>
        <v>76.400000000000006</v>
      </c>
      <c r="H180" s="21">
        <v>76.403354259011095</v>
      </c>
      <c r="I180" s="20">
        <v>2.1765599999999998</v>
      </c>
      <c r="J180" s="46">
        <f t="shared" si="22"/>
        <v>2.3054532843210951</v>
      </c>
      <c r="K180" s="20">
        <v>2.9960855164107199</v>
      </c>
      <c r="O180" s="21">
        <v>102.364766821336</v>
      </c>
      <c r="P180" s="21">
        <v>104.19347787332411</v>
      </c>
    </row>
    <row r="181" spans="1:16" x14ac:dyDescent="0.25">
      <c r="B181" s="1">
        <v>34639</v>
      </c>
      <c r="C181" s="10"/>
      <c r="D181" s="32">
        <f t="shared" si="19"/>
        <v>102.24695865926867</v>
      </c>
      <c r="E181" s="32">
        <f t="shared" si="20"/>
        <v>105.7691481045598</v>
      </c>
      <c r="F181" s="32">
        <f t="shared" si="21"/>
        <v>105.7691481045598</v>
      </c>
      <c r="G181" s="21">
        <f>'CDM - M'!E566</f>
        <v>76.2</v>
      </c>
      <c r="H181" s="21">
        <v>77.640441538934496</v>
      </c>
      <c r="I181" s="20">
        <v>2.2046899999999998</v>
      </c>
      <c r="J181" s="46">
        <f t="shared" si="22"/>
        <v>2.3352491093330188</v>
      </c>
      <c r="K181" s="20">
        <v>2.874341610233258</v>
      </c>
      <c r="O181" s="21">
        <v>102.37679879804701</v>
      </c>
      <c r="P181" s="21">
        <v>104.19347787332411</v>
      </c>
    </row>
    <row r="182" spans="1:16" x14ac:dyDescent="0.25">
      <c r="B182" s="1">
        <v>34669</v>
      </c>
      <c r="C182" s="10"/>
      <c r="D182" s="32">
        <f t="shared" si="19"/>
        <v>102.20040203935652</v>
      </c>
      <c r="E182" s="32">
        <f t="shared" si="20"/>
        <v>105.66144021443294</v>
      </c>
      <c r="F182" s="32">
        <f t="shared" si="21"/>
        <v>105.66144021443294</v>
      </c>
      <c r="G182" s="21">
        <f>'CDM - M'!E567</f>
        <v>75.5</v>
      </c>
      <c r="H182" s="21">
        <v>76.6198972486619</v>
      </c>
      <c r="I182" s="20">
        <v>2.2276799999999999</v>
      </c>
      <c r="J182" s="46">
        <f>J183*I182/I183</f>
        <v>2.3596005496822587</v>
      </c>
      <c r="K182" s="20">
        <v>2.8597230583985551</v>
      </c>
      <c r="O182" s="21">
        <v>102.330183057374</v>
      </c>
      <c r="P182" s="21">
        <v>104.08737453536756</v>
      </c>
    </row>
    <row r="183" spans="1:16" x14ac:dyDescent="0.25">
      <c r="A183">
        <f t="shared" ref="A183" si="27">YEAR(B183)</f>
        <v>1995</v>
      </c>
      <c r="B183" s="1">
        <v>34700</v>
      </c>
      <c r="C183" s="20">
        <v>104.0797025129423</v>
      </c>
      <c r="D183" s="32">
        <f t="shared" si="19"/>
        <v>102.38679809810606</v>
      </c>
      <c r="E183" s="32">
        <f t="shared" si="20"/>
        <v>105.3383165440524</v>
      </c>
      <c r="F183" s="32">
        <f>E183</f>
        <v>105.3383165440524</v>
      </c>
      <c r="G183" s="21">
        <f>'CDM - M'!E568</f>
        <v>78.900000000000006</v>
      </c>
      <c r="H183" s="21">
        <v>76.653683380268404</v>
      </c>
      <c r="I183" s="20">
        <v>2.1858599999999999</v>
      </c>
      <c r="J183" s="20">
        <v>2.3153040192166121</v>
      </c>
      <c r="K183" s="20">
        <v>2.9464822609741432</v>
      </c>
      <c r="O183" s="21">
        <v>102.51681581451</v>
      </c>
      <c r="P183" s="21">
        <v>103.76906452149792</v>
      </c>
    </row>
    <row r="184" spans="1:16" x14ac:dyDescent="0.25">
      <c r="B184" s="1">
        <v>34731</v>
      </c>
      <c r="C184" s="20">
        <v>103.87257872684688</v>
      </c>
      <c r="D184" s="32">
        <f t="shared" si="19"/>
        <v>102.33547624556424</v>
      </c>
      <c r="E184" s="32">
        <f t="shared" si="20"/>
        <v>105.12290076379873</v>
      </c>
      <c r="F184" s="32">
        <f t="shared" ref="F184:F242" si="28">E184</f>
        <v>105.12290076379873</v>
      </c>
      <c r="G184" s="21">
        <f>'CDM - M'!E569</f>
        <v>75.7</v>
      </c>
      <c r="H184" s="21">
        <v>77.751715118901501</v>
      </c>
      <c r="I184" s="20">
        <v>2.15469</v>
      </c>
      <c r="J184" s="20">
        <v>2.2165326524183597</v>
      </c>
      <c r="K184" s="20">
        <v>2.9734194323471996</v>
      </c>
      <c r="O184" s="21">
        <v>102.46542878999099</v>
      </c>
      <c r="P184" s="21">
        <v>103.55685784558484</v>
      </c>
    </row>
    <row r="185" spans="1:16" x14ac:dyDescent="0.25">
      <c r="B185" s="1">
        <v>34759</v>
      </c>
      <c r="C185" s="20">
        <v>103.56189304770379</v>
      </c>
      <c r="D185" s="32">
        <f t="shared" si="19"/>
        <v>102.28892068040071</v>
      </c>
      <c r="E185" s="32">
        <f t="shared" si="20"/>
        <v>105.3383165440524</v>
      </c>
      <c r="F185" s="32">
        <f t="shared" si="28"/>
        <v>105.3383165440524</v>
      </c>
      <c r="G185" s="21">
        <f>'CDM - M'!E570</f>
        <v>89.1</v>
      </c>
      <c r="H185" s="21">
        <v>78.692897645840901</v>
      </c>
      <c r="I185" s="20">
        <v>2.12358</v>
      </c>
      <c r="J185" s="20">
        <v>1.8752080000338127</v>
      </c>
      <c r="K185" s="20">
        <v>3.091236494597839</v>
      </c>
      <c r="O185" s="21">
        <v>102.418814105406</v>
      </c>
      <c r="P185" s="21">
        <v>103.76906452149792</v>
      </c>
    </row>
    <row r="186" spans="1:16" x14ac:dyDescent="0.25">
      <c r="B186" s="1">
        <v>34790</v>
      </c>
      <c r="C186" s="20">
        <v>103.35476926160837</v>
      </c>
      <c r="D186" s="32">
        <f t="shared" si="19"/>
        <v>102.19644282430595</v>
      </c>
      <c r="E186" s="32">
        <f t="shared" si="20"/>
        <v>105.7691481045598</v>
      </c>
      <c r="F186" s="32">
        <f t="shared" si="28"/>
        <v>105.7691481045598</v>
      </c>
      <c r="G186" s="21">
        <f>'CDM - M'!E571</f>
        <v>74.599999999999994</v>
      </c>
      <c r="H186" s="21">
        <v>79.379623646907007</v>
      </c>
      <c r="I186" s="20">
        <v>1.47031</v>
      </c>
      <c r="J186" s="20">
        <v>1.3046954466542424</v>
      </c>
      <c r="K186" s="20">
        <v>3.1231231231231229</v>
      </c>
      <c r="O186" s="21">
        <v>102.326218814643</v>
      </c>
      <c r="P186" s="21">
        <v>104.19347787332411</v>
      </c>
    </row>
    <row r="187" spans="1:16" x14ac:dyDescent="0.25">
      <c r="B187" s="1">
        <v>34820</v>
      </c>
      <c r="C187" s="20">
        <v>103.56189304770378</v>
      </c>
      <c r="D187" s="32">
        <f t="shared" si="19"/>
        <v>102.2088817040339</v>
      </c>
      <c r="E187" s="32">
        <f t="shared" si="20"/>
        <v>105.87685599468664</v>
      </c>
      <c r="F187" s="32">
        <f t="shared" si="28"/>
        <v>105.87685599468664</v>
      </c>
      <c r="G187" s="21">
        <f>'CDM - M'!E572</f>
        <v>79.599999999999994</v>
      </c>
      <c r="H187" s="21">
        <v>79.083792057678295</v>
      </c>
      <c r="I187" s="20">
        <v>1.26</v>
      </c>
      <c r="J187" s="20">
        <v>1.0933263733153078</v>
      </c>
      <c r="K187" s="20">
        <v>3.0070666065253344</v>
      </c>
      <c r="O187" s="21">
        <v>102.338673490106</v>
      </c>
      <c r="P187" s="21">
        <v>104.29958121128064</v>
      </c>
    </row>
    <row r="188" spans="1:16" x14ac:dyDescent="0.25">
      <c r="B188" s="1">
        <v>34851</v>
      </c>
      <c r="C188" s="20">
        <v>103.66545494075147</v>
      </c>
      <c r="D188" s="32">
        <f t="shared" si="19"/>
        <v>102.14971303070453</v>
      </c>
      <c r="E188" s="32">
        <f t="shared" si="20"/>
        <v>105.76914810455982</v>
      </c>
      <c r="F188" s="32">
        <f t="shared" si="28"/>
        <v>105.76914810455982</v>
      </c>
      <c r="G188" s="21">
        <f>'CDM - M'!E573</f>
        <v>76</v>
      </c>
      <c r="H188" s="21">
        <v>78.716599170689506</v>
      </c>
      <c r="I188" s="20">
        <v>1.23</v>
      </c>
      <c r="J188" s="20">
        <v>0.75105850994399381</v>
      </c>
      <c r="K188" s="20">
        <v>3.0917004352393818</v>
      </c>
      <c r="O188" s="21">
        <v>102.279429680373</v>
      </c>
      <c r="P188" s="21">
        <v>104.19347787332411</v>
      </c>
    </row>
    <row r="189" spans="1:16" x14ac:dyDescent="0.25">
      <c r="B189" s="1">
        <v>34881</v>
      </c>
      <c r="C189" s="20">
        <v>103.56189304770378</v>
      </c>
      <c r="D189" s="32">
        <f t="shared" si="19"/>
        <v>102.15900700816914</v>
      </c>
      <c r="E189" s="32">
        <f t="shared" si="20"/>
        <v>105.44602443417929</v>
      </c>
      <c r="F189" s="32">
        <f t="shared" si="28"/>
        <v>105.44602443417929</v>
      </c>
      <c r="G189" s="21">
        <f>'CDM - M'!E574</f>
        <v>75.599999999999994</v>
      </c>
      <c r="H189" s="21">
        <v>75.962356628507493</v>
      </c>
      <c r="I189" s="20">
        <v>0.89</v>
      </c>
      <c r="J189" s="20">
        <v>0.62415270749374652</v>
      </c>
      <c r="K189" s="20">
        <v>3.1320245766521801</v>
      </c>
      <c r="O189" s="21">
        <v>102.288735459962</v>
      </c>
      <c r="P189" s="21">
        <v>103.87516785945449</v>
      </c>
    </row>
    <row r="190" spans="1:16" x14ac:dyDescent="0.25">
      <c r="B190" s="1">
        <v>34912</v>
      </c>
      <c r="C190" s="20">
        <v>103.35476926160835</v>
      </c>
      <c r="D190" s="32">
        <f t="shared" si="19"/>
        <v>102.20018006719786</v>
      </c>
      <c r="E190" s="32">
        <f t="shared" si="20"/>
        <v>105.33831654405242</v>
      </c>
      <c r="F190" s="32">
        <f t="shared" si="28"/>
        <v>105.33831654405242</v>
      </c>
      <c r="G190" s="21">
        <f>'CDM - M'!E575</f>
        <v>75.900000000000006</v>
      </c>
      <c r="H190" s="21">
        <v>78.660438105305104</v>
      </c>
      <c r="I190" s="20">
        <v>0.83</v>
      </c>
      <c r="J190" s="20">
        <v>0.65293865799017548</v>
      </c>
      <c r="K190" s="20">
        <v>3.2083958020989503</v>
      </c>
      <c r="O190" s="21">
        <v>102.32996080334</v>
      </c>
      <c r="P190" s="21">
        <v>103.76906452149792</v>
      </c>
    </row>
    <row r="191" spans="1:16" x14ac:dyDescent="0.25">
      <c r="B191" s="1">
        <v>34943</v>
      </c>
      <c r="C191" s="20">
        <v>103.66545494075147</v>
      </c>
      <c r="D191" s="32">
        <f t="shared" si="19"/>
        <v>102.33496769155768</v>
      </c>
      <c r="E191" s="32">
        <f t="shared" si="20"/>
        <v>105.87685599468664</v>
      </c>
      <c r="F191" s="32">
        <f t="shared" si="28"/>
        <v>105.87685599468664</v>
      </c>
      <c r="G191" s="21">
        <f>'CDM - M'!E576</f>
        <v>79.900000000000006</v>
      </c>
      <c r="H191" s="21">
        <v>77.919694477934399</v>
      </c>
      <c r="I191" s="20">
        <v>0.52</v>
      </c>
      <c r="J191" s="20">
        <v>0.24645408819614326</v>
      </c>
      <c r="K191" s="20">
        <v>3.2243618450515004</v>
      </c>
      <c r="O191" s="21">
        <v>102.464919590188</v>
      </c>
      <c r="P191" s="21">
        <v>104.29958121128064</v>
      </c>
    </row>
    <row r="192" spans="1:16" x14ac:dyDescent="0.25">
      <c r="B192" s="1">
        <v>34973</v>
      </c>
      <c r="C192" s="20">
        <v>103.45833115465608</v>
      </c>
      <c r="D192" s="32">
        <f t="shared" si="19"/>
        <v>102.317853917782</v>
      </c>
      <c r="E192" s="32">
        <f t="shared" si="20"/>
        <v>106.09227177494031</v>
      </c>
      <c r="F192" s="32">
        <f t="shared" si="28"/>
        <v>106.09227177494031</v>
      </c>
      <c r="G192" s="21">
        <f>'CDM - M'!E577</f>
        <v>78.8</v>
      </c>
      <c r="H192" s="21">
        <v>78.706322442904295</v>
      </c>
      <c r="I192" s="20">
        <v>0.41</v>
      </c>
      <c r="J192" s="20">
        <v>-4.900745709190614E-2</v>
      </c>
      <c r="K192" s="20">
        <v>3.2069533942754385</v>
      </c>
      <c r="O192" s="21">
        <v>102.44778408417901</v>
      </c>
      <c r="P192" s="21">
        <v>104.51178788719372</v>
      </c>
    </row>
    <row r="193" spans="1:16" x14ac:dyDescent="0.25">
      <c r="B193" s="1">
        <v>35004</v>
      </c>
      <c r="C193" s="20">
        <v>103.45833115465608</v>
      </c>
      <c r="D193" s="32">
        <f t="shared" si="19"/>
        <v>102.23309920423782</v>
      </c>
      <c r="E193" s="32">
        <f t="shared" si="20"/>
        <v>105.98456388481348</v>
      </c>
      <c r="F193" s="32">
        <f t="shared" si="28"/>
        <v>105.98456388481348</v>
      </c>
      <c r="G193" s="21">
        <f>'CDM - M'!E578</f>
        <v>78.5</v>
      </c>
      <c r="H193" s="21">
        <v>80.054182238908396</v>
      </c>
      <c r="I193" s="20">
        <v>0.4</v>
      </c>
      <c r="J193" s="20">
        <v>-0.19321507251059611</v>
      </c>
      <c r="K193" s="20">
        <v>3.3883058470764613</v>
      </c>
      <c r="O193" s="21">
        <v>102.36292174333801</v>
      </c>
      <c r="P193" s="21">
        <v>104.40568454923718</v>
      </c>
    </row>
    <row r="194" spans="1:16" x14ac:dyDescent="0.25">
      <c r="B194" s="1">
        <v>35034</v>
      </c>
      <c r="C194" s="20">
        <v>103.56189304770375</v>
      </c>
      <c r="D194" s="32">
        <f t="shared" si="19"/>
        <v>102.29911471978747</v>
      </c>
      <c r="E194" s="32">
        <f t="shared" si="20"/>
        <v>105.98456388481348</v>
      </c>
      <c r="F194" s="32">
        <f t="shared" si="28"/>
        <v>105.98456388481348</v>
      </c>
      <c r="G194" s="21">
        <f>'CDM - M'!E579</f>
        <v>78</v>
      </c>
      <c r="H194" s="21">
        <v>79.272406070607701</v>
      </c>
      <c r="I194" s="20">
        <v>0.4</v>
      </c>
      <c r="J194" s="20">
        <v>-0.25745449997994557</v>
      </c>
      <c r="K194" s="20">
        <v>3.4162421336529816</v>
      </c>
      <c r="O194" s="21">
        <v>102.429021089877</v>
      </c>
      <c r="P194" s="21">
        <v>104.40568454923718</v>
      </c>
    </row>
    <row r="195" spans="1:16" x14ac:dyDescent="0.25">
      <c r="A195">
        <f t="shared" ref="A195" si="29">YEAR(B195)</f>
        <v>1996</v>
      </c>
      <c r="B195" s="1">
        <v>35065</v>
      </c>
      <c r="C195" s="20">
        <v>103.56189304770375</v>
      </c>
      <c r="D195" s="32">
        <f t="shared" ref="D195:D241" si="30">D196*$O195/$O196</f>
        <v>102.14811729692771</v>
      </c>
      <c r="E195" s="32">
        <f t="shared" ref="E195:E241" si="31">E196*$P195/$P196</f>
        <v>105.44602443417929</v>
      </c>
      <c r="F195" s="32">
        <f t="shared" si="28"/>
        <v>105.44602443417929</v>
      </c>
      <c r="G195" s="21">
        <f>'CDM - M'!E580</f>
        <v>82.6</v>
      </c>
      <c r="H195" s="21">
        <v>80.102439098734905</v>
      </c>
      <c r="I195" s="20">
        <v>0.41</v>
      </c>
      <c r="J195" s="20">
        <v>0.22364324604865035</v>
      </c>
      <c r="K195" s="20">
        <v>3.4751348112642297</v>
      </c>
      <c r="O195" s="21">
        <v>102.277831920225</v>
      </c>
      <c r="P195" s="21">
        <v>103.87516785945449</v>
      </c>
    </row>
    <row r="196" spans="1:16" x14ac:dyDescent="0.25">
      <c r="B196" s="1">
        <v>35096</v>
      </c>
      <c r="C196" s="20">
        <v>103.56189304770375</v>
      </c>
      <c r="D196" s="32">
        <f t="shared" si="30"/>
        <v>102.31527508021124</v>
      </c>
      <c r="E196" s="32">
        <f t="shared" si="31"/>
        <v>105.44602443417929</v>
      </c>
      <c r="F196" s="32">
        <f t="shared" si="28"/>
        <v>105.44602443417929</v>
      </c>
      <c r="G196" s="21">
        <f>'CDM - M'!E581</f>
        <v>78.8</v>
      </c>
      <c r="H196" s="21">
        <v>80.864628875936802</v>
      </c>
      <c r="I196" s="20">
        <v>0.4</v>
      </c>
      <c r="J196" s="20">
        <v>0.39288392706575165</v>
      </c>
      <c r="K196" s="20">
        <v>3.3463385354141657</v>
      </c>
      <c r="O196" s="21">
        <v>102.445201971825</v>
      </c>
      <c r="P196" s="21">
        <v>103.87516785945449</v>
      </c>
    </row>
    <row r="197" spans="1:16" x14ac:dyDescent="0.25">
      <c r="B197" s="1">
        <v>35125</v>
      </c>
      <c r="C197" s="20">
        <v>103.45707331789838</v>
      </c>
      <c r="D197" s="32">
        <f t="shared" si="30"/>
        <v>102.26284448711155</v>
      </c>
      <c r="E197" s="32">
        <f t="shared" si="31"/>
        <v>105.66144021443296</v>
      </c>
      <c r="F197" s="32">
        <f t="shared" si="28"/>
        <v>105.66144021443296</v>
      </c>
      <c r="G197" s="21">
        <f>'CDM - M'!E582</f>
        <v>87.1</v>
      </c>
      <c r="H197" s="21">
        <v>76.720462536456196</v>
      </c>
      <c r="I197" s="20">
        <v>0.4</v>
      </c>
      <c r="J197" s="20">
        <v>0.33729016416369551</v>
      </c>
      <c r="K197" s="20">
        <v>3.2296650717703352</v>
      </c>
      <c r="O197" s="21">
        <v>102.392704798794</v>
      </c>
      <c r="P197" s="21">
        <v>104.08737453536756</v>
      </c>
    </row>
    <row r="198" spans="1:16" x14ac:dyDescent="0.25">
      <c r="B198" s="1">
        <v>35156</v>
      </c>
      <c r="C198" s="20">
        <v>103.56189304770375</v>
      </c>
      <c r="D198" s="32">
        <f t="shared" si="30"/>
        <v>102.33892198843368</v>
      </c>
      <c r="E198" s="32">
        <f t="shared" si="31"/>
        <v>106.09227177494031</v>
      </c>
      <c r="F198" s="32">
        <f t="shared" si="28"/>
        <v>106.09227177494031</v>
      </c>
      <c r="G198" s="21">
        <f>'CDM - M'!E583</f>
        <v>75.3</v>
      </c>
      <c r="H198" s="21">
        <v>80.267583554325697</v>
      </c>
      <c r="I198" s="20">
        <v>0.42</v>
      </c>
      <c r="J198" s="20">
        <v>0.43647394931631328</v>
      </c>
      <c r="K198" s="20">
        <v>3.3726309506043877</v>
      </c>
      <c r="O198" s="21">
        <v>102.46887890849899</v>
      </c>
      <c r="P198" s="21">
        <v>104.51178788719372</v>
      </c>
    </row>
    <row r="199" spans="1:16" x14ac:dyDescent="0.25">
      <c r="B199" s="1">
        <v>35186</v>
      </c>
      <c r="C199" s="20">
        <v>103.45707331789838</v>
      </c>
      <c r="D199" s="32">
        <f t="shared" si="30"/>
        <v>102.3578784958779</v>
      </c>
      <c r="E199" s="32">
        <f t="shared" si="31"/>
        <v>106.19997966506715</v>
      </c>
      <c r="F199" s="32">
        <f t="shared" si="28"/>
        <v>106.19997966506715</v>
      </c>
      <c r="G199" s="21">
        <f>'CDM - M'!E584</f>
        <v>81.2</v>
      </c>
      <c r="H199" s="21">
        <v>80.9228113617704</v>
      </c>
      <c r="I199" s="20">
        <v>0.41</v>
      </c>
      <c r="J199" s="20">
        <v>0.49929554834404316</v>
      </c>
      <c r="K199" s="20">
        <v>3.424555106923882</v>
      </c>
      <c r="O199" s="21">
        <v>102.487859488205</v>
      </c>
      <c r="P199" s="21">
        <v>104.61789122515026</v>
      </c>
    </row>
    <row r="200" spans="1:16" x14ac:dyDescent="0.25">
      <c r="B200" s="1">
        <v>35217</v>
      </c>
      <c r="C200" s="20">
        <v>103.45707331789838</v>
      </c>
      <c r="D200" s="32">
        <f t="shared" si="30"/>
        <v>102.41783295849761</v>
      </c>
      <c r="E200" s="32">
        <f t="shared" si="31"/>
        <v>106.19997966506715</v>
      </c>
      <c r="F200" s="32">
        <f t="shared" si="28"/>
        <v>106.19997966506715</v>
      </c>
      <c r="G200" s="21">
        <f>'CDM - M'!E585</f>
        <v>76.2</v>
      </c>
      <c r="H200" s="21">
        <v>79.064307321232903</v>
      </c>
      <c r="I200" s="20">
        <v>0.41</v>
      </c>
      <c r="J200" s="20">
        <v>0.43953308518889672</v>
      </c>
      <c r="K200" s="20">
        <v>3.3938672223876156</v>
      </c>
      <c r="O200" s="21">
        <v>102.547890085077</v>
      </c>
      <c r="P200" s="21">
        <v>104.61789122515026</v>
      </c>
    </row>
    <row r="201" spans="1:16" x14ac:dyDescent="0.25">
      <c r="B201" s="1">
        <v>35247</v>
      </c>
      <c r="C201" s="20">
        <v>103.77153250731448</v>
      </c>
      <c r="D201" s="32">
        <f t="shared" si="30"/>
        <v>102.48577110602849</v>
      </c>
      <c r="E201" s="32">
        <f t="shared" si="31"/>
        <v>105.98456388481347</v>
      </c>
      <c r="F201" s="32">
        <f t="shared" si="28"/>
        <v>105.98456388481347</v>
      </c>
      <c r="G201" s="21">
        <f>'CDM - M'!E586</f>
        <v>81.099999999999994</v>
      </c>
      <c r="H201" s="21">
        <v>81.386423710258299</v>
      </c>
      <c r="I201" s="20">
        <v>0.42</v>
      </c>
      <c r="J201" s="20">
        <v>0.58593918618520269</v>
      </c>
      <c r="K201" s="20">
        <v>3.3832912895088296</v>
      </c>
      <c r="O201" s="21">
        <v>102.615914505086</v>
      </c>
      <c r="P201" s="21">
        <v>104.40568454923718</v>
      </c>
    </row>
    <row r="202" spans="1:16" x14ac:dyDescent="0.25">
      <c r="B202" s="1">
        <v>35278</v>
      </c>
      <c r="C202" s="20">
        <v>103.56189304770373</v>
      </c>
      <c r="D202" s="32">
        <f t="shared" si="30"/>
        <v>102.39961355524241</v>
      </c>
      <c r="E202" s="32">
        <f t="shared" si="31"/>
        <v>105.7691481045598</v>
      </c>
      <c r="F202" s="32">
        <f t="shared" si="28"/>
        <v>105.7691481045598</v>
      </c>
      <c r="G202" s="21">
        <f>'CDM - M'!E587</f>
        <v>78.2</v>
      </c>
      <c r="H202" s="21">
        <v>81.199404189723296</v>
      </c>
      <c r="I202" s="20">
        <v>0.39</v>
      </c>
      <c r="J202" s="20">
        <v>0.4283995692307393</v>
      </c>
      <c r="K202" s="20">
        <v>3.3006244424620879</v>
      </c>
      <c r="O202" s="21">
        <v>102.52964754558499</v>
      </c>
      <c r="P202" s="21">
        <v>104.19347787332411</v>
      </c>
    </row>
    <row r="203" spans="1:16" x14ac:dyDescent="0.25">
      <c r="B203" s="1">
        <v>35309</v>
      </c>
      <c r="C203" s="20">
        <v>103.6667127775091</v>
      </c>
      <c r="D203" s="32">
        <f t="shared" si="30"/>
        <v>102.53010345524081</v>
      </c>
      <c r="E203" s="32">
        <f t="shared" si="31"/>
        <v>106.30768755519401</v>
      </c>
      <c r="F203" s="32">
        <f t="shared" si="28"/>
        <v>106.30768755519401</v>
      </c>
      <c r="G203" s="21">
        <f>'CDM - M'!E588</f>
        <v>83.4</v>
      </c>
      <c r="H203" s="21">
        <v>81.148141316221796</v>
      </c>
      <c r="I203" s="20">
        <v>0.41</v>
      </c>
      <c r="J203" s="20">
        <v>0.20029363668065353</v>
      </c>
      <c r="K203" s="20">
        <v>3.2927914565410861</v>
      </c>
      <c r="O203" s="21">
        <v>102.660303150529</v>
      </c>
      <c r="P203" s="21">
        <v>104.72399456310681</v>
      </c>
    </row>
    <row r="204" spans="1:16" x14ac:dyDescent="0.25">
      <c r="B204" s="1">
        <v>35339</v>
      </c>
      <c r="C204" s="20">
        <v>103.56189304770372</v>
      </c>
      <c r="D204" s="32">
        <f t="shared" si="30"/>
        <v>102.50292699217204</v>
      </c>
      <c r="E204" s="32">
        <f t="shared" si="31"/>
        <v>106.41539544532085</v>
      </c>
      <c r="F204" s="32">
        <f t="shared" si="28"/>
        <v>106.41539544532085</v>
      </c>
      <c r="G204" s="21">
        <f>'CDM - M'!E589</f>
        <v>84</v>
      </c>
      <c r="H204" s="21">
        <v>83.798525672480096</v>
      </c>
      <c r="I204" s="20">
        <v>0.42</v>
      </c>
      <c r="J204" s="20">
        <v>0.11131514052154495</v>
      </c>
      <c r="K204" s="20">
        <v>3.3842956805699869</v>
      </c>
      <c r="O204" s="21">
        <v>102.63309217694</v>
      </c>
      <c r="P204" s="21">
        <v>104.83009790106335</v>
      </c>
    </row>
    <row r="205" spans="1:16" x14ac:dyDescent="0.25">
      <c r="B205" s="1">
        <v>35370</v>
      </c>
      <c r="C205" s="20">
        <v>103.77153250731445</v>
      </c>
      <c r="D205" s="32">
        <f t="shared" si="30"/>
        <v>102.64753258546649</v>
      </c>
      <c r="E205" s="32">
        <f t="shared" si="31"/>
        <v>106.52310333544771</v>
      </c>
      <c r="F205" s="32">
        <f t="shared" si="28"/>
        <v>106.52310333544771</v>
      </c>
      <c r="G205" s="21">
        <f>'CDM - M'!E590</f>
        <v>80.3</v>
      </c>
      <c r="H205" s="21">
        <v>81.962402133218404</v>
      </c>
      <c r="I205" s="20">
        <v>0.42</v>
      </c>
      <c r="J205" s="20">
        <v>2.8632819817735248E-2</v>
      </c>
      <c r="K205" s="20">
        <v>3.2847800237812126</v>
      </c>
      <c r="O205" s="21">
        <v>102.777881400247</v>
      </c>
      <c r="P205" s="21">
        <v>104.93620123901991</v>
      </c>
    </row>
    <row r="206" spans="1:16" x14ac:dyDescent="0.25">
      <c r="B206" s="1">
        <v>35400</v>
      </c>
      <c r="C206" s="20">
        <v>103.9811719669252</v>
      </c>
      <c r="D206" s="32">
        <f t="shared" si="30"/>
        <v>102.60471857444216</v>
      </c>
      <c r="E206" s="32">
        <f t="shared" si="31"/>
        <v>106.41539544532085</v>
      </c>
      <c r="F206" s="32">
        <f t="shared" si="28"/>
        <v>106.41539544532085</v>
      </c>
      <c r="G206" s="21">
        <f>'CDM - M'!E591</f>
        <v>81.7</v>
      </c>
      <c r="H206" s="21">
        <v>82.985659142646099</v>
      </c>
      <c r="I206" s="20">
        <v>0.43</v>
      </c>
      <c r="J206" s="20">
        <v>-0.11231324663621958</v>
      </c>
      <c r="K206" s="20">
        <v>3.3724558015153767</v>
      </c>
      <c r="O206" s="21">
        <v>102.735013021081</v>
      </c>
      <c r="P206" s="21">
        <v>104.83009790106335</v>
      </c>
    </row>
    <row r="207" spans="1:16" x14ac:dyDescent="0.25">
      <c r="A207">
        <f t="shared" ref="A207" si="32">YEAR(B207)</f>
        <v>1997</v>
      </c>
      <c r="B207" s="1">
        <v>35431</v>
      </c>
      <c r="C207" s="20">
        <v>104.08599169673055</v>
      </c>
      <c r="D207" s="32">
        <f t="shared" si="30"/>
        <v>102.65684841798009</v>
      </c>
      <c r="E207" s="32">
        <f t="shared" si="31"/>
        <v>105.87685599468664</v>
      </c>
      <c r="F207" s="32">
        <f t="shared" si="28"/>
        <v>105.87685599468664</v>
      </c>
      <c r="G207" s="21">
        <f>'CDM - M'!E592</f>
        <v>89.4</v>
      </c>
      <c r="H207" s="21">
        <v>86.460619694204993</v>
      </c>
      <c r="I207" s="20">
        <v>0.42</v>
      </c>
      <c r="J207" s="20">
        <v>-7.4234470298583072E-2</v>
      </c>
      <c r="K207" s="20">
        <v>3.3431952662721893</v>
      </c>
      <c r="O207" s="21">
        <v>102.787209062638</v>
      </c>
      <c r="P207" s="21">
        <v>104.29958121128064</v>
      </c>
    </row>
    <row r="208" spans="1:16" x14ac:dyDescent="0.25">
      <c r="B208" s="1">
        <v>35462</v>
      </c>
      <c r="C208" s="20">
        <v>104.19081142653593</v>
      </c>
      <c r="D208" s="32">
        <f t="shared" si="30"/>
        <v>102.73109667977991</v>
      </c>
      <c r="E208" s="32">
        <f t="shared" si="31"/>
        <v>105.7691481045598</v>
      </c>
      <c r="F208" s="32">
        <f t="shared" si="28"/>
        <v>105.7691481045598</v>
      </c>
      <c r="G208" s="21">
        <f>'CDM - M'!E593</f>
        <v>81.8</v>
      </c>
      <c r="H208" s="21">
        <v>83.877760630469396</v>
      </c>
      <c r="I208" s="20">
        <v>0.44</v>
      </c>
      <c r="J208" s="20">
        <v>-0.13587377621260568</v>
      </c>
      <c r="K208" s="20">
        <v>3.3888315898040373</v>
      </c>
      <c r="O208" s="21">
        <v>102.861551609928</v>
      </c>
      <c r="P208" s="21">
        <v>104.19347787332411</v>
      </c>
    </row>
    <row r="209" spans="1:16" x14ac:dyDescent="0.25">
      <c r="B209" s="1">
        <v>35490</v>
      </c>
      <c r="C209" s="20">
        <v>103.87635223711982</v>
      </c>
      <c r="D209" s="32">
        <f t="shared" si="30"/>
        <v>102.77828860273807</v>
      </c>
      <c r="E209" s="32">
        <f t="shared" si="31"/>
        <v>106.0922717749403</v>
      </c>
      <c r="F209" s="32">
        <f t="shared" si="28"/>
        <v>106.0922717749403</v>
      </c>
      <c r="G209" s="21">
        <f>'CDM - M'!E594</f>
        <v>96.4</v>
      </c>
      <c r="H209" s="21">
        <v>84.9712868614277</v>
      </c>
      <c r="I209" s="20">
        <v>0.45</v>
      </c>
      <c r="J209" s="20">
        <v>-6.7171983520529388E-2</v>
      </c>
      <c r="K209" s="20">
        <v>3.259106326500516</v>
      </c>
      <c r="O209" s="21">
        <v>102.908803460398</v>
      </c>
      <c r="P209" s="21">
        <v>104.51178788719372</v>
      </c>
    </row>
    <row r="210" spans="1:16" x14ac:dyDescent="0.25">
      <c r="B210" s="1">
        <v>35521</v>
      </c>
      <c r="C210" s="20">
        <v>102.00641757247584</v>
      </c>
      <c r="D210" s="32">
        <f t="shared" si="30"/>
        <v>102.59073986521639</v>
      </c>
      <c r="E210" s="32">
        <f t="shared" si="31"/>
        <v>106.28137723088821</v>
      </c>
      <c r="F210" s="32">
        <f t="shared" si="28"/>
        <v>106.28137723088821</v>
      </c>
      <c r="G210" s="21">
        <f>'CDM - M'!E595</f>
        <v>79.900000000000006</v>
      </c>
      <c r="H210" s="21">
        <v>85.442483180400103</v>
      </c>
      <c r="I210" s="20">
        <v>0.44</v>
      </c>
      <c r="J210" s="20">
        <v>0.12780628797957153</v>
      </c>
      <c r="K210" s="20">
        <v>3.232472324723247</v>
      </c>
      <c r="O210" s="21">
        <v>102.72101656074</v>
      </c>
      <c r="P210" s="21">
        <v>104.69807619047621</v>
      </c>
    </row>
    <row r="211" spans="1:16" x14ac:dyDescent="0.25">
      <c r="B211" s="1">
        <v>35551</v>
      </c>
      <c r="C211" s="20">
        <v>101.60539929438553</v>
      </c>
      <c r="D211" s="32">
        <f t="shared" si="30"/>
        <v>102.71120047033519</v>
      </c>
      <c r="E211" s="32">
        <f t="shared" si="31"/>
        <v>106.49309312178637</v>
      </c>
      <c r="F211" s="32">
        <f t="shared" si="28"/>
        <v>106.49309312178637</v>
      </c>
      <c r="G211" s="21">
        <f>'CDM - M'!E596</f>
        <v>85.5</v>
      </c>
      <c r="H211" s="21">
        <v>85.507247106540703</v>
      </c>
      <c r="I211" s="20">
        <v>0.43</v>
      </c>
      <c r="J211" s="20">
        <v>0.38812473359216348</v>
      </c>
      <c r="K211" s="20">
        <v>3.4152804357426763</v>
      </c>
      <c r="O211" s="21">
        <v>102.841630134924</v>
      </c>
      <c r="P211" s="21">
        <v>104.90663809523811</v>
      </c>
    </row>
    <row r="212" spans="1:16" x14ac:dyDescent="0.25">
      <c r="B212" s="1">
        <v>35582</v>
      </c>
      <c r="C212" s="20">
        <v>101.9083975030169</v>
      </c>
      <c r="D212" s="32">
        <f t="shared" si="30"/>
        <v>102.67663598511518</v>
      </c>
      <c r="E212" s="32">
        <f t="shared" si="31"/>
        <v>106.38723517633728</v>
      </c>
      <c r="F212" s="32">
        <f t="shared" si="28"/>
        <v>106.38723517633728</v>
      </c>
      <c r="G212" s="21">
        <f>'CDM - M'!E597</f>
        <v>81.8</v>
      </c>
      <c r="H212" s="21">
        <v>84.778056074566393</v>
      </c>
      <c r="I212" s="20">
        <v>0.44</v>
      </c>
      <c r="J212" s="20">
        <v>0.34631952783431968</v>
      </c>
      <c r="K212" s="20">
        <v>3.3475260607840256</v>
      </c>
      <c r="O212" s="21">
        <v>102.807021757371</v>
      </c>
      <c r="P212" s="21">
        <v>104.80235714285716</v>
      </c>
    </row>
    <row r="213" spans="1:16" x14ac:dyDescent="0.25">
      <c r="B213" s="1">
        <v>35612</v>
      </c>
      <c r="C213" s="20">
        <v>102.00939690589404</v>
      </c>
      <c r="D213" s="32">
        <f t="shared" si="30"/>
        <v>102.80628599163639</v>
      </c>
      <c r="E213" s="32">
        <f t="shared" si="31"/>
        <v>106.17551928543911</v>
      </c>
      <c r="F213" s="32">
        <f t="shared" si="28"/>
        <v>106.17551928543911</v>
      </c>
      <c r="G213" s="21">
        <f>'CDM - M'!E598</f>
        <v>86.3</v>
      </c>
      <c r="H213" s="21">
        <v>86.532847693477294</v>
      </c>
      <c r="I213" s="20">
        <v>0.44</v>
      </c>
      <c r="J213" s="20">
        <v>0.2656653027821847</v>
      </c>
      <c r="K213" s="20">
        <v>3.37887468782136</v>
      </c>
      <c r="O213" s="21">
        <v>102.936836402284</v>
      </c>
      <c r="P213" s="21">
        <v>104.59379523809525</v>
      </c>
    </row>
    <row r="214" spans="1:16" x14ac:dyDescent="0.25">
      <c r="B214" s="1">
        <v>35643</v>
      </c>
      <c r="C214" s="20">
        <v>101.90839750301691</v>
      </c>
      <c r="D214" s="32">
        <f t="shared" si="30"/>
        <v>102.80887668645001</v>
      </c>
      <c r="E214" s="32">
        <f t="shared" si="31"/>
        <v>106.06966133999002</v>
      </c>
      <c r="F214" s="32">
        <f t="shared" si="28"/>
        <v>106.06966133999002</v>
      </c>
      <c r="G214" s="21">
        <f>'CDM - M'!E599</f>
        <v>82.7</v>
      </c>
      <c r="H214" s="21">
        <v>85.940640720809199</v>
      </c>
      <c r="I214" s="20">
        <v>0.43</v>
      </c>
      <c r="J214" s="20">
        <v>0.14621300329261713</v>
      </c>
      <c r="K214" s="20">
        <v>3.3765850781480387</v>
      </c>
      <c r="O214" s="21">
        <v>102.939430386938</v>
      </c>
      <c r="P214" s="21">
        <v>104.48951428571431</v>
      </c>
    </row>
    <row r="215" spans="1:16" x14ac:dyDescent="0.25">
      <c r="B215" s="1">
        <v>35674</v>
      </c>
      <c r="C215" s="20">
        <v>102.31239511452542</v>
      </c>
      <c r="D215" s="32">
        <f t="shared" si="30"/>
        <v>103.1539982629201</v>
      </c>
      <c r="E215" s="32">
        <f t="shared" si="31"/>
        <v>106.81066695813368</v>
      </c>
      <c r="F215" s="32">
        <f t="shared" si="28"/>
        <v>106.81066695813368</v>
      </c>
      <c r="G215" s="21">
        <f>'CDM - M'!E600</f>
        <v>88.9</v>
      </c>
      <c r="H215" s="21">
        <v>86.284718666026606</v>
      </c>
      <c r="I215" s="20">
        <v>0.44</v>
      </c>
      <c r="J215" s="20">
        <v>6.5553427230264499E-2</v>
      </c>
      <c r="K215" s="20">
        <v>3.4487840825350036</v>
      </c>
      <c r="O215" s="21">
        <v>103.284990222247</v>
      </c>
      <c r="P215" s="21">
        <v>105.21948095238099</v>
      </c>
    </row>
    <row r="216" spans="1:16" x14ac:dyDescent="0.25">
      <c r="B216" s="1">
        <v>35704</v>
      </c>
      <c r="C216" s="20">
        <v>102.31239511452542</v>
      </c>
      <c r="D216" s="32">
        <f t="shared" si="30"/>
        <v>103.12073950733983</v>
      </c>
      <c r="E216" s="32">
        <f t="shared" si="31"/>
        <v>107.02238284903184</v>
      </c>
      <c r="F216" s="32">
        <f t="shared" si="28"/>
        <v>107.02238284903184</v>
      </c>
      <c r="G216" s="21">
        <f>'CDM - M'!E601</f>
        <v>86.4</v>
      </c>
      <c r="H216" s="21">
        <v>86.134620281354998</v>
      </c>
      <c r="I216" s="20">
        <v>0.42</v>
      </c>
      <c r="J216" s="20">
        <v>1.0446857045159862E-2</v>
      </c>
      <c r="K216" s="20">
        <v>3.5005147815855273</v>
      </c>
      <c r="O216" s="21">
        <v>103.251689232438</v>
      </c>
      <c r="P216" s="21">
        <v>105.42804285714287</v>
      </c>
    </row>
    <row r="217" spans="1:16" x14ac:dyDescent="0.25">
      <c r="B217" s="1">
        <v>35735</v>
      </c>
      <c r="C217" s="20">
        <v>102.11039630877117</v>
      </c>
      <c r="D217" s="32">
        <f t="shared" si="30"/>
        <v>103.06413421911282</v>
      </c>
      <c r="E217" s="32">
        <f t="shared" si="31"/>
        <v>106.91652490358278</v>
      </c>
      <c r="F217" s="32">
        <f t="shared" si="28"/>
        <v>106.91652490358278</v>
      </c>
      <c r="G217" s="21">
        <f>'CDM - M'!E602</f>
        <v>81.2</v>
      </c>
      <c r="H217" s="21">
        <v>82.975212228632202</v>
      </c>
      <c r="I217" s="20">
        <v>0.45</v>
      </c>
      <c r="J217" s="20">
        <v>-1.8492569048797296E-2</v>
      </c>
      <c r="K217" s="20">
        <v>3.5276752767527677</v>
      </c>
      <c r="O217" s="21">
        <v>103.195012062968</v>
      </c>
      <c r="P217" s="21">
        <v>105.32376190476194</v>
      </c>
    </row>
    <row r="218" spans="1:16" x14ac:dyDescent="0.25">
      <c r="B218" s="1">
        <v>35765</v>
      </c>
      <c r="C218" s="20">
        <v>102.00939690589405</v>
      </c>
      <c r="D218" s="32">
        <f t="shared" si="30"/>
        <v>103.01855251758103</v>
      </c>
      <c r="E218" s="32">
        <f t="shared" si="31"/>
        <v>106.81066695813369</v>
      </c>
      <c r="F218" s="32">
        <f t="shared" si="28"/>
        <v>106.81066695813369</v>
      </c>
      <c r="G218" s="21">
        <f>'CDM - M'!E603</f>
        <v>83.6</v>
      </c>
      <c r="H218" s="21">
        <v>84.747343237983202</v>
      </c>
      <c r="I218" s="20">
        <v>0.4</v>
      </c>
      <c r="J218" s="20">
        <v>-5.5276336632411036E-2</v>
      </c>
      <c r="K218" s="20">
        <v>3.5178098322048865</v>
      </c>
      <c r="O218" s="21">
        <v>103.149372478693</v>
      </c>
      <c r="P218" s="21">
        <v>105.21948095238099</v>
      </c>
    </row>
    <row r="219" spans="1:16" x14ac:dyDescent="0.25">
      <c r="A219">
        <f t="shared" ref="A219" si="33">YEAR(B219)</f>
        <v>1998</v>
      </c>
      <c r="B219" s="1">
        <v>35796</v>
      </c>
      <c r="C219" s="20">
        <v>102.11039630877117</v>
      </c>
      <c r="D219" s="32">
        <f t="shared" si="30"/>
        <v>102.96702875967338</v>
      </c>
      <c r="E219" s="32">
        <f t="shared" si="31"/>
        <v>106.28137723088821</v>
      </c>
      <c r="F219" s="32">
        <f t="shared" si="28"/>
        <v>106.28137723088821</v>
      </c>
      <c r="G219" s="21">
        <f>'CDM - M'!E604</f>
        <v>88.7</v>
      </c>
      <c r="H219" s="21">
        <v>85.745859990715701</v>
      </c>
      <c r="I219" s="20">
        <v>0.42</v>
      </c>
      <c r="J219" s="20">
        <v>0.13007881712308922</v>
      </c>
      <c r="K219" s="20">
        <v>3.5714285714285712</v>
      </c>
      <c r="O219" s="21">
        <v>103.097783292415</v>
      </c>
      <c r="P219" s="21">
        <v>104.69807619047621</v>
      </c>
    </row>
    <row r="220" spans="1:16" x14ac:dyDescent="0.25">
      <c r="B220" s="1">
        <v>35827</v>
      </c>
      <c r="C220" s="20">
        <v>102.31239511452543</v>
      </c>
      <c r="D220" s="32">
        <f t="shared" si="30"/>
        <v>102.8449582119801</v>
      </c>
      <c r="E220" s="32">
        <f t="shared" si="31"/>
        <v>106.06966133999002</v>
      </c>
      <c r="F220" s="32">
        <f t="shared" si="28"/>
        <v>106.06966133999002</v>
      </c>
      <c r="G220" s="21">
        <f>'CDM - M'!E605</f>
        <v>81.3</v>
      </c>
      <c r="H220" s="21">
        <v>83.340370271671802</v>
      </c>
      <c r="I220" s="20">
        <v>0.43</v>
      </c>
      <c r="J220" s="20">
        <v>0.31813417272288913</v>
      </c>
      <c r="K220" s="20">
        <v>3.6229749631811492</v>
      </c>
      <c r="O220" s="21">
        <v>102.97555773124201</v>
      </c>
      <c r="P220" s="21">
        <v>104.48951428571431</v>
      </c>
    </row>
    <row r="221" spans="1:16" x14ac:dyDescent="0.25">
      <c r="B221" s="1">
        <v>35855</v>
      </c>
      <c r="C221" s="20">
        <v>102.31239511452543</v>
      </c>
      <c r="D221" s="32">
        <f t="shared" si="30"/>
        <v>102.8894848884664</v>
      </c>
      <c r="E221" s="32">
        <f t="shared" si="31"/>
        <v>106.49309312178639</v>
      </c>
      <c r="F221" s="32">
        <f t="shared" si="28"/>
        <v>106.49309312178639</v>
      </c>
      <c r="G221" s="21">
        <f>'CDM - M'!E606</f>
        <v>94</v>
      </c>
      <c r="H221" s="21">
        <v>82.939698207679598</v>
      </c>
      <c r="I221" s="20">
        <v>0.45</v>
      </c>
      <c r="J221" s="20">
        <v>0.29947308748872803</v>
      </c>
      <c r="K221" s="20">
        <v>3.8529411764705883</v>
      </c>
      <c r="O221" s="21">
        <v>103.020140950729</v>
      </c>
      <c r="P221" s="21">
        <v>104.90663809523811</v>
      </c>
    </row>
    <row r="222" spans="1:16" x14ac:dyDescent="0.25">
      <c r="B222" s="1">
        <v>35886</v>
      </c>
      <c r="C222" s="20">
        <v>102.11039630877119</v>
      </c>
      <c r="D222" s="32">
        <f t="shared" si="30"/>
        <v>102.82612960746107</v>
      </c>
      <c r="E222" s="32">
        <f t="shared" si="31"/>
        <v>106.81066695813369</v>
      </c>
      <c r="F222" s="32">
        <f t="shared" si="28"/>
        <v>106.81066695813369</v>
      </c>
      <c r="G222" s="21">
        <f>'CDM - M'!E607</f>
        <v>76.5</v>
      </c>
      <c r="H222" s="21">
        <v>82.050580497753501</v>
      </c>
      <c r="I222" s="20">
        <v>0.43</v>
      </c>
      <c r="J222" s="20">
        <v>0.35301642266685423</v>
      </c>
      <c r="K222" s="20">
        <v>4.0188429265420291</v>
      </c>
      <c r="O222" s="21">
        <v>102.95670521688101</v>
      </c>
      <c r="P222" s="21">
        <v>105.21948095238099</v>
      </c>
    </row>
    <row r="223" spans="1:16" x14ac:dyDescent="0.25">
      <c r="B223" s="1">
        <v>35916</v>
      </c>
      <c r="C223" s="20">
        <v>102.21139571164832</v>
      </c>
      <c r="D223" s="32">
        <f t="shared" si="30"/>
        <v>102.73139339237308</v>
      </c>
      <c r="E223" s="32">
        <f t="shared" si="31"/>
        <v>106.81066695813368</v>
      </c>
      <c r="F223" s="32">
        <f t="shared" si="28"/>
        <v>106.81066695813368</v>
      </c>
      <c r="G223" s="21">
        <f>'CDM - M'!E608</f>
        <v>80.900000000000006</v>
      </c>
      <c r="H223" s="21">
        <v>81.034765847283595</v>
      </c>
      <c r="I223" s="20">
        <v>0.41</v>
      </c>
      <c r="J223" s="20">
        <v>0.11177260303422711</v>
      </c>
      <c r="K223" s="20">
        <v>4.0834312573443006</v>
      </c>
      <c r="O223" s="21">
        <v>102.861848699307</v>
      </c>
      <c r="P223" s="21">
        <v>105.21948095238099</v>
      </c>
    </row>
    <row r="224" spans="1:16" x14ac:dyDescent="0.25">
      <c r="B224" s="1">
        <v>35947</v>
      </c>
      <c r="C224" s="20">
        <v>102.11039630877119</v>
      </c>
      <c r="D224" s="32">
        <f t="shared" si="30"/>
        <v>102.70093029110993</v>
      </c>
      <c r="E224" s="32">
        <f t="shared" si="31"/>
        <v>106.70480901268459</v>
      </c>
      <c r="F224" s="32">
        <f t="shared" si="28"/>
        <v>106.70480901268459</v>
      </c>
      <c r="G224" s="21">
        <f>'CDM - M'!E609</f>
        <v>79.900000000000006</v>
      </c>
      <c r="H224" s="21">
        <v>82.614325654182196</v>
      </c>
      <c r="I224" s="20">
        <v>0.41</v>
      </c>
      <c r="J224" s="20">
        <v>2.3033952123964137E-2</v>
      </c>
      <c r="K224" s="20">
        <v>4.1305306482434219</v>
      </c>
      <c r="O224" s="21">
        <v>102.83134691392701</v>
      </c>
      <c r="P224" s="21">
        <v>105.11520000000003</v>
      </c>
    </row>
    <row r="225" spans="1:16" x14ac:dyDescent="0.25">
      <c r="B225" s="1">
        <v>35977</v>
      </c>
      <c r="C225" s="20">
        <v>101.90839750301697</v>
      </c>
      <c r="D225" s="32">
        <f t="shared" si="30"/>
        <v>102.68993703191377</v>
      </c>
      <c r="E225" s="32">
        <f t="shared" si="31"/>
        <v>106.4930931217864</v>
      </c>
      <c r="F225" s="32">
        <f t="shared" si="28"/>
        <v>106.4930931217864</v>
      </c>
      <c r="G225" s="21">
        <f>'CDM - M'!E610</f>
        <v>82.8</v>
      </c>
      <c r="H225" s="21">
        <v>83.056268579706099</v>
      </c>
      <c r="I225" s="20">
        <v>0.39</v>
      </c>
      <c r="J225" s="20">
        <v>0.23395625910064952</v>
      </c>
      <c r="K225" s="20">
        <v>4.0795287187039762</v>
      </c>
      <c r="O225" s="21">
        <v>102.820339694743</v>
      </c>
      <c r="P225" s="21">
        <v>104.90663809523811</v>
      </c>
    </row>
    <row r="226" spans="1:16" x14ac:dyDescent="0.25">
      <c r="B226" s="1">
        <v>36008</v>
      </c>
      <c r="C226" s="20">
        <v>101.50439989150848</v>
      </c>
      <c r="D226" s="32">
        <f t="shared" si="30"/>
        <v>102.65790254426986</v>
      </c>
      <c r="E226" s="32">
        <f t="shared" si="31"/>
        <v>106.38723517633731</v>
      </c>
      <c r="F226" s="32">
        <f t="shared" si="28"/>
        <v>106.38723517633731</v>
      </c>
      <c r="G226" s="21">
        <f>'CDM - M'!E611</f>
        <v>78.400000000000006</v>
      </c>
      <c r="H226" s="21">
        <v>81.431371129061802</v>
      </c>
      <c r="I226" s="20">
        <v>0.4</v>
      </c>
      <c r="J226" s="20">
        <v>8.6147497635083864E-2</v>
      </c>
      <c r="K226" s="20">
        <v>4.3503821281599064</v>
      </c>
      <c r="O226" s="21">
        <v>102.78826452752899</v>
      </c>
      <c r="P226" s="21">
        <v>104.80235714285716</v>
      </c>
    </row>
    <row r="227" spans="1:16" x14ac:dyDescent="0.25">
      <c r="B227" s="1">
        <v>36039</v>
      </c>
      <c r="C227" s="20">
        <v>102.00939690589409</v>
      </c>
      <c r="D227" s="32">
        <f t="shared" si="30"/>
        <v>102.62847995261389</v>
      </c>
      <c r="E227" s="32">
        <f t="shared" si="31"/>
        <v>106.70480901268459</v>
      </c>
      <c r="F227" s="32">
        <f t="shared" si="28"/>
        <v>106.70480901268459</v>
      </c>
      <c r="G227" s="21">
        <f>'CDM - M'!E612</f>
        <v>86.5</v>
      </c>
      <c r="H227" s="21">
        <v>83.807195141939104</v>
      </c>
      <c r="I227" s="20">
        <v>0.3</v>
      </c>
      <c r="J227" s="20">
        <v>-0.32388998841536942</v>
      </c>
      <c r="K227" s="20">
        <v>4.3215339233038348</v>
      </c>
      <c r="O227" s="21">
        <v>102.758804573066</v>
      </c>
      <c r="P227" s="21">
        <v>105.11520000000003</v>
      </c>
    </row>
    <row r="228" spans="1:16" x14ac:dyDescent="0.25">
      <c r="B228" s="1">
        <v>36069</v>
      </c>
      <c r="C228" s="20">
        <v>102.41339451740261</v>
      </c>
      <c r="D228" s="32">
        <f t="shared" si="30"/>
        <v>102.70560745269421</v>
      </c>
      <c r="E228" s="32">
        <f t="shared" si="31"/>
        <v>106.91652490358277</v>
      </c>
      <c r="F228" s="32">
        <f t="shared" si="28"/>
        <v>106.91652490358277</v>
      </c>
      <c r="G228" s="21">
        <f>'CDM - M'!E613</f>
        <v>82.1</v>
      </c>
      <c r="H228" s="21">
        <v>81.857167870587901</v>
      </c>
      <c r="I228" s="20">
        <v>0.22</v>
      </c>
      <c r="J228" s="20">
        <v>-0.17858146004709596</v>
      </c>
      <c r="K228" s="20">
        <v>4.3202595104688877</v>
      </c>
      <c r="O228" s="21">
        <v>102.836030014889</v>
      </c>
      <c r="P228" s="21">
        <v>105.32376190476194</v>
      </c>
    </row>
    <row r="229" spans="1:16" x14ac:dyDescent="0.25">
      <c r="B229" s="1">
        <v>36100</v>
      </c>
      <c r="C229" s="20">
        <v>102.81739212891108</v>
      </c>
      <c r="D229" s="32">
        <f t="shared" si="30"/>
        <v>102.76689374395536</v>
      </c>
      <c r="E229" s="32">
        <f t="shared" si="31"/>
        <v>107.02238284903184</v>
      </c>
      <c r="F229" s="32">
        <f t="shared" si="28"/>
        <v>107.02238284903184</v>
      </c>
      <c r="G229" s="21">
        <f>'CDM - M'!E614</f>
        <v>80</v>
      </c>
      <c r="H229" s="21">
        <v>81.802363401970993</v>
      </c>
      <c r="I229" s="20">
        <v>0.19</v>
      </c>
      <c r="J229" s="20">
        <v>-0.19879841319198122</v>
      </c>
      <c r="K229" s="20">
        <v>4.4978616723197167</v>
      </c>
      <c r="O229" s="21">
        <v>102.89739413164899</v>
      </c>
      <c r="P229" s="21">
        <v>105.42804285714287</v>
      </c>
    </row>
    <row r="230" spans="1:16" x14ac:dyDescent="0.25">
      <c r="B230" s="1">
        <v>36130</v>
      </c>
      <c r="C230" s="20">
        <v>102.51439392027972</v>
      </c>
      <c r="D230" s="32">
        <f t="shared" si="30"/>
        <v>102.7081601846057</v>
      </c>
      <c r="E230" s="32">
        <f t="shared" si="31"/>
        <v>106.81066695813368</v>
      </c>
      <c r="F230" s="32">
        <f t="shared" si="28"/>
        <v>106.81066695813368</v>
      </c>
      <c r="G230" s="21">
        <f>'CDM - M'!E615</f>
        <v>82.3</v>
      </c>
      <c r="H230" s="21">
        <v>83.384945883116103</v>
      </c>
      <c r="I230" s="20">
        <v>0.24</v>
      </c>
      <c r="J230" s="20">
        <v>0.11937823276525081</v>
      </c>
      <c r="K230" s="20">
        <v>4.4254314795692578</v>
      </c>
      <c r="O230" s="21">
        <v>102.838585988433</v>
      </c>
      <c r="P230" s="21">
        <v>105.21948095238099</v>
      </c>
    </row>
    <row r="231" spans="1:16" x14ac:dyDescent="0.25">
      <c r="A231">
        <f t="shared" ref="A231" si="34">YEAR(B231)</f>
        <v>1999</v>
      </c>
      <c r="B231" s="1">
        <v>36161</v>
      </c>
      <c r="C231" s="20">
        <v>102.31239511452546</v>
      </c>
      <c r="D231" s="32">
        <f t="shared" si="30"/>
        <v>102.86232490581571</v>
      </c>
      <c r="E231" s="32">
        <f t="shared" si="31"/>
        <v>106.49309312178639</v>
      </c>
      <c r="F231" s="32">
        <f t="shared" si="28"/>
        <v>106.49309312178639</v>
      </c>
      <c r="G231" s="21">
        <f>'CDM - M'!E616</f>
        <v>85.3</v>
      </c>
      <c r="H231" s="21">
        <v>82.385716802359397</v>
      </c>
      <c r="I231" s="20">
        <v>0.2</v>
      </c>
      <c r="J231" s="20">
        <v>5.2478863063397781E-2</v>
      </c>
      <c r="K231" s="20">
        <v>4.5112781954887211</v>
      </c>
      <c r="O231" s="21">
        <v>102.992946478486</v>
      </c>
      <c r="P231" s="21">
        <v>104.90663809523811</v>
      </c>
    </row>
    <row r="232" spans="1:16" x14ac:dyDescent="0.25">
      <c r="B232" s="1">
        <v>36192</v>
      </c>
      <c r="C232" s="20">
        <v>102.21139571164835</v>
      </c>
      <c r="D232" s="32">
        <f t="shared" si="30"/>
        <v>102.74654540250062</v>
      </c>
      <c r="E232" s="32">
        <f t="shared" si="31"/>
        <v>106.17551928543912</v>
      </c>
      <c r="F232" s="32">
        <f t="shared" si="28"/>
        <v>106.17551928543912</v>
      </c>
      <c r="G232" s="21">
        <f>'CDM - M'!E617</f>
        <v>81.5</v>
      </c>
      <c r="H232" s="21">
        <v>83.6060470092077</v>
      </c>
      <c r="I232" s="20">
        <v>0.14000000000000001</v>
      </c>
      <c r="J232" s="20">
        <v>-0.28617077430136711</v>
      </c>
      <c r="K232" s="20">
        <v>4.6353705343962206</v>
      </c>
      <c r="O232" s="21">
        <v>102.877019950487</v>
      </c>
      <c r="P232" s="21">
        <v>104.59379523809525</v>
      </c>
    </row>
    <row r="233" spans="1:16" x14ac:dyDescent="0.25">
      <c r="B233" s="1">
        <v>36220</v>
      </c>
      <c r="C233" s="20">
        <v>102.00939690589411</v>
      </c>
      <c r="D233" s="32">
        <f t="shared" si="30"/>
        <v>102.79243298456851</v>
      </c>
      <c r="E233" s="32">
        <f t="shared" si="31"/>
        <v>106.49309312178639</v>
      </c>
      <c r="F233" s="32">
        <f t="shared" si="28"/>
        <v>106.49309312178639</v>
      </c>
      <c r="G233" s="21">
        <f>'CDM - M'!E618</f>
        <v>96.1</v>
      </c>
      <c r="H233" s="21">
        <v>84.968843800096096</v>
      </c>
      <c r="I233" s="20">
        <v>0.15</v>
      </c>
      <c r="J233" s="20">
        <v>-0.8881922399581762</v>
      </c>
      <c r="K233" s="20">
        <v>4.7070975357827951</v>
      </c>
      <c r="O233" s="21">
        <v>102.922965803726</v>
      </c>
      <c r="P233" s="21">
        <v>104.90663809523811</v>
      </c>
    </row>
    <row r="234" spans="1:16" x14ac:dyDescent="0.25">
      <c r="B234" s="1">
        <v>36251</v>
      </c>
      <c r="C234" s="20">
        <v>102.11039630877123</v>
      </c>
      <c r="D234" s="32">
        <f t="shared" si="30"/>
        <v>102.74012042172797</v>
      </c>
      <c r="E234" s="32">
        <f t="shared" si="31"/>
        <v>106.81066695813368</v>
      </c>
      <c r="F234" s="32">
        <f t="shared" si="28"/>
        <v>106.81066695813368</v>
      </c>
      <c r="G234" s="21">
        <f>'CDM - M'!E619</f>
        <v>78.400000000000006</v>
      </c>
      <c r="H234" s="21">
        <v>84.307135993136995</v>
      </c>
      <c r="I234" s="20">
        <v>0</v>
      </c>
      <c r="J234" s="20">
        <v>-0.93521082729951099</v>
      </c>
      <c r="K234" s="20">
        <v>4.7317216981132075</v>
      </c>
      <c r="O234" s="21">
        <v>102.870586810837</v>
      </c>
      <c r="P234" s="21">
        <v>105.21948095238099</v>
      </c>
    </row>
    <row r="235" spans="1:16" x14ac:dyDescent="0.25">
      <c r="B235" s="1">
        <v>36281</v>
      </c>
      <c r="C235" s="20">
        <v>101.90839750301701</v>
      </c>
      <c r="D235" s="32">
        <f t="shared" si="30"/>
        <v>102.73787947471583</v>
      </c>
      <c r="E235" s="32">
        <f t="shared" si="31"/>
        <v>106.91652490358277</v>
      </c>
      <c r="F235" s="32">
        <f t="shared" si="28"/>
        <v>106.91652490358277</v>
      </c>
      <c r="G235" s="21">
        <f>'CDM - M'!E620</f>
        <v>83.8</v>
      </c>
      <c r="H235" s="21">
        <v>83.815860531786797</v>
      </c>
      <c r="I235" s="20">
        <v>0</v>
      </c>
      <c r="J235" s="20">
        <v>-1.170973354495368</v>
      </c>
      <c r="K235" s="20">
        <v>4.6713822575891548</v>
      </c>
      <c r="O235" s="21">
        <v>102.868343018118</v>
      </c>
      <c r="P235" s="21">
        <v>105.32376190476194</v>
      </c>
    </row>
    <row r="236" spans="1:16" x14ac:dyDescent="0.25">
      <c r="B236" s="1">
        <v>36312</v>
      </c>
      <c r="C236" s="20">
        <v>101.80739810013988</v>
      </c>
      <c r="D236" s="32">
        <f t="shared" si="30"/>
        <v>102.70288896574874</v>
      </c>
      <c r="E236" s="32">
        <f t="shared" si="31"/>
        <v>106.81066695813368</v>
      </c>
      <c r="F236" s="32">
        <f t="shared" si="28"/>
        <v>106.81066695813368</v>
      </c>
      <c r="G236" s="21">
        <f>'CDM - M'!E621</f>
        <v>83.1</v>
      </c>
      <c r="H236" s="21">
        <v>85.654653385622595</v>
      </c>
      <c r="I236" s="20">
        <v>0</v>
      </c>
      <c r="J236" s="20">
        <v>-0.99698261177805236</v>
      </c>
      <c r="K236" s="20">
        <v>4.7865268134140937</v>
      </c>
      <c r="O236" s="21">
        <v>102.83330807582399</v>
      </c>
      <c r="P236" s="21">
        <v>105.21948095238099</v>
      </c>
    </row>
    <row r="237" spans="1:16" x14ac:dyDescent="0.25">
      <c r="B237" s="1">
        <v>36342</v>
      </c>
      <c r="C237" s="20">
        <v>101.80739810013988</v>
      </c>
      <c r="D237" s="32">
        <f t="shared" si="30"/>
        <v>102.66657736653286</v>
      </c>
      <c r="E237" s="32">
        <f t="shared" si="31"/>
        <v>106.49309312178639</v>
      </c>
      <c r="F237" s="32">
        <f t="shared" si="28"/>
        <v>106.49309312178639</v>
      </c>
      <c r="G237" s="21">
        <f>'CDM - M'!E622</f>
        <v>84.7</v>
      </c>
      <c r="H237" s="21">
        <v>85.039874979835005</v>
      </c>
      <c r="I237" s="20">
        <v>0</v>
      </c>
      <c r="J237" s="20">
        <v>-0.75573988144329085</v>
      </c>
      <c r="K237" s="20">
        <v>4.8470518693660409</v>
      </c>
      <c r="O237" s="21">
        <v>102.79695036567099</v>
      </c>
      <c r="P237" s="21">
        <v>104.90663809523811</v>
      </c>
    </row>
    <row r="238" spans="1:16" x14ac:dyDescent="0.25">
      <c r="B238" s="1">
        <v>36373</v>
      </c>
      <c r="C238" s="20">
        <v>101.80739810013988</v>
      </c>
      <c r="D238" s="32">
        <f t="shared" si="30"/>
        <v>102.59294363362548</v>
      </c>
      <c r="E238" s="32">
        <f t="shared" si="31"/>
        <v>106.4930931217864</v>
      </c>
      <c r="F238" s="32">
        <f t="shared" si="28"/>
        <v>106.4930931217864</v>
      </c>
      <c r="G238" s="21">
        <f>'CDM - M'!E623</f>
        <v>83.6</v>
      </c>
      <c r="H238" s="21">
        <v>86.708318368955901</v>
      </c>
      <c r="I238" s="20">
        <v>0</v>
      </c>
      <c r="J238" s="20">
        <v>-0.49541279155108886</v>
      </c>
      <c r="K238" s="20">
        <v>4.7261484098939928</v>
      </c>
      <c r="O238" s="21">
        <v>102.723223127644</v>
      </c>
      <c r="P238" s="21">
        <v>104.90663809523811</v>
      </c>
    </row>
    <row r="239" spans="1:16" x14ac:dyDescent="0.25">
      <c r="B239" s="1">
        <v>36404</v>
      </c>
      <c r="C239" s="20">
        <v>101.90839750301703</v>
      </c>
      <c r="D239" s="32">
        <f t="shared" si="30"/>
        <v>102.63203468798727</v>
      </c>
      <c r="E239" s="32">
        <f t="shared" si="31"/>
        <v>106.81066695813371</v>
      </c>
      <c r="F239" s="32">
        <f t="shared" si="28"/>
        <v>106.81066695813371</v>
      </c>
      <c r="G239" s="21">
        <f>'CDM - M'!E624</f>
        <v>90.6</v>
      </c>
      <c r="H239" s="21">
        <v>87.771778147064595</v>
      </c>
      <c r="I239" s="20">
        <v>0</v>
      </c>
      <c r="J239" s="20">
        <v>-0.74759187158284468</v>
      </c>
      <c r="K239" s="20">
        <v>4.635079458505003</v>
      </c>
      <c r="O239" s="21">
        <v>102.76236382248401</v>
      </c>
      <c r="P239" s="21">
        <v>105.21948095238099</v>
      </c>
    </row>
    <row r="240" spans="1:16" x14ac:dyDescent="0.25">
      <c r="B240" s="1">
        <v>36434</v>
      </c>
      <c r="C240" s="20">
        <v>101.80739810013989</v>
      </c>
      <c r="D240" s="32">
        <f t="shared" si="30"/>
        <v>102.61790486709636</v>
      </c>
      <c r="E240" s="32">
        <f t="shared" si="31"/>
        <v>106.81066695813371</v>
      </c>
      <c r="F240" s="32">
        <f t="shared" si="28"/>
        <v>106.81066695813371</v>
      </c>
      <c r="G240" s="21">
        <f>'CDM - M'!E625</f>
        <v>86.9</v>
      </c>
      <c r="H240" s="21">
        <v>86.572130932305399</v>
      </c>
      <c r="I240" s="20">
        <v>0</v>
      </c>
      <c r="J240" s="20">
        <v>-0.84532388029932604</v>
      </c>
      <c r="K240" s="20">
        <v>4.647388610209501</v>
      </c>
      <c r="O240" s="21">
        <v>102.748216058586</v>
      </c>
      <c r="P240" s="21">
        <v>105.21948095238099</v>
      </c>
    </row>
    <row r="241" spans="1:16" x14ac:dyDescent="0.25">
      <c r="B241" s="1">
        <v>36465</v>
      </c>
      <c r="C241" s="20">
        <v>101.7063986972628</v>
      </c>
      <c r="D241" s="32">
        <f t="shared" si="30"/>
        <v>102.58290519926881</v>
      </c>
      <c r="E241" s="32">
        <f t="shared" si="31"/>
        <v>106.70480901268461</v>
      </c>
      <c r="F241" s="32">
        <f t="shared" si="28"/>
        <v>106.70480901268461</v>
      </c>
      <c r="G241" s="21">
        <f>'CDM - M'!E626</f>
        <v>86.8</v>
      </c>
      <c r="H241" s="21">
        <v>88.866073118939596</v>
      </c>
      <c r="I241" s="20">
        <v>0</v>
      </c>
      <c r="J241" s="20">
        <v>-0.76402223872709774</v>
      </c>
      <c r="K241" s="20">
        <v>4.5622323933264433</v>
      </c>
      <c r="O241" s="21">
        <v>102.71317194580099</v>
      </c>
      <c r="P241" s="21">
        <v>105.11520000000003</v>
      </c>
    </row>
    <row r="242" spans="1:16" x14ac:dyDescent="0.25">
      <c r="B242" s="1">
        <v>36495</v>
      </c>
      <c r="C242" s="20">
        <v>101.40340048863143</v>
      </c>
      <c r="D242" s="32">
        <f>D243*$O242/$O243</f>
        <v>102.61084055610867</v>
      </c>
      <c r="E242" s="32">
        <f>E243*$P242/$P243</f>
        <v>106.70480901268461</v>
      </c>
      <c r="F242" s="32">
        <f t="shared" si="28"/>
        <v>106.70480901268461</v>
      </c>
      <c r="G242" s="21">
        <f>'CDM - M'!E627</f>
        <v>87.6</v>
      </c>
      <c r="H242" s="21">
        <v>88.897710342833093</v>
      </c>
      <c r="I242" s="20">
        <v>0</v>
      </c>
      <c r="J242" s="20">
        <v>-0.60873965044550649</v>
      </c>
      <c r="K242" s="20">
        <v>4.6528803545051698</v>
      </c>
      <c r="O242" s="21">
        <v>102.74114277685599</v>
      </c>
      <c r="P242" s="21">
        <v>105.11520000000003</v>
      </c>
    </row>
    <row r="243" spans="1:16" x14ac:dyDescent="0.25">
      <c r="A243">
        <f t="shared" ref="A243" si="35">YEAR(B243)</f>
        <v>2000</v>
      </c>
      <c r="B243" s="1">
        <v>36526</v>
      </c>
      <c r="C243" s="20">
        <v>101.3024010857543</v>
      </c>
      <c r="D243" s="32">
        <v>102.66636027273232</v>
      </c>
      <c r="E243" s="32">
        <v>106.17551928543914</v>
      </c>
      <c r="F243" s="32">
        <v>106.17551928543914</v>
      </c>
      <c r="G243" s="21">
        <f>'CDM - M'!E628</f>
        <v>91.4</v>
      </c>
      <c r="H243" s="21">
        <v>88.240222009382805</v>
      </c>
      <c r="I243" s="20">
        <v>0</v>
      </c>
      <c r="J243" s="20">
        <v>-0.44644291363128324</v>
      </c>
      <c r="K243" s="20">
        <v>4.6978874279804996</v>
      </c>
      <c r="O243" s="21">
        <v>102.79673299619</v>
      </c>
      <c r="P243" s="21">
        <v>104.59379523809525</v>
      </c>
    </row>
    <row r="244" spans="1:16" x14ac:dyDescent="0.25">
      <c r="B244" s="1">
        <v>36557</v>
      </c>
      <c r="C244" s="20">
        <v>101.40094427747195</v>
      </c>
      <c r="D244" s="32">
        <v>102.56678087382568</v>
      </c>
      <c r="E244" s="32">
        <v>106.17551928543914</v>
      </c>
      <c r="F244" s="32">
        <v>106.17551928543914</v>
      </c>
      <c r="G244" s="21">
        <f>'CDM - M'!E629</f>
        <v>88.8</v>
      </c>
      <c r="H244" s="21">
        <v>91.247823102666501</v>
      </c>
      <c r="I244" s="20">
        <v>0</v>
      </c>
      <c r="J244" s="20">
        <v>-0.24961271108256983</v>
      </c>
      <c r="K244" s="20">
        <v>4.8527888740938012</v>
      </c>
      <c r="O244" s="21">
        <v>102.780155518225</v>
      </c>
      <c r="P244" s="21">
        <v>104.38523333333336</v>
      </c>
    </row>
    <row r="245" spans="1:16" x14ac:dyDescent="0.25">
      <c r="B245" s="1">
        <v>36586</v>
      </c>
      <c r="C245" s="20">
        <v>101.40094427747195</v>
      </c>
      <c r="D245" s="32">
        <v>102.46720147491905</v>
      </c>
      <c r="E245" s="32">
        <v>106.17551928543914</v>
      </c>
      <c r="F245" s="32">
        <v>106.17551928543914</v>
      </c>
      <c r="G245" s="21">
        <f>'CDM - M'!E630</f>
        <v>99.9</v>
      </c>
      <c r="H245" s="21">
        <v>88.418562021833793</v>
      </c>
      <c r="I245" s="20">
        <v>0</v>
      </c>
      <c r="J245" s="20">
        <v>-9.7644359829939575E-2</v>
      </c>
      <c r="K245" s="20">
        <v>4.850192821121329</v>
      </c>
      <c r="O245" s="21">
        <v>102.724875908073</v>
      </c>
      <c r="P245" s="21">
        <v>104.59379523809525</v>
      </c>
    </row>
    <row r="246" spans="1:16" x14ac:dyDescent="0.25">
      <c r="B246" s="1">
        <v>36617</v>
      </c>
      <c r="C246" s="20">
        <v>101.3024010857543</v>
      </c>
      <c r="D246" s="32">
        <v>102.46720147491905</v>
      </c>
      <c r="E246" s="32">
        <v>105.97113907507254</v>
      </c>
      <c r="F246" s="32">
        <v>105.97113907507254</v>
      </c>
      <c r="G246" s="21">
        <f>'CDM - M'!E631</f>
        <v>83.5</v>
      </c>
      <c r="H246" s="21">
        <v>89.7161183469522</v>
      </c>
      <c r="I246" s="20">
        <v>0</v>
      </c>
      <c r="J246" s="20">
        <v>-7.2824771607742603E-2</v>
      </c>
      <c r="K246" s="20">
        <v>4.7907733254472866</v>
      </c>
      <c r="O246" s="21">
        <v>102.673108168919</v>
      </c>
      <c r="P246" s="21">
        <v>104.69807619047621</v>
      </c>
    </row>
    <row r="247" spans="1:16" x14ac:dyDescent="0.25">
      <c r="B247" s="1">
        <v>36647</v>
      </c>
      <c r="C247" s="20">
        <v>101.10531470231898</v>
      </c>
      <c r="D247" s="32">
        <v>102.46720147491905</v>
      </c>
      <c r="E247" s="32">
        <v>106.07332918025581</v>
      </c>
      <c r="F247" s="32">
        <v>106.07332918025581</v>
      </c>
      <c r="G247" s="21">
        <f>'CDM - M'!E632</f>
        <v>91.6</v>
      </c>
      <c r="H247" s="21">
        <v>91.383210809309901</v>
      </c>
      <c r="I247" s="20">
        <v>0</v>
      </c>
      <c r="J247" s="20">
        <v>-0.15742493227008428</v>
      </c>
      <c r="K247" s="20">
        <v>4.631547795205682</v>
      </c>
      <c r="O247" s="21">
        <v>102.762792273825</v>
      </c>
      <c r="P247" s="21">
        <v>104.90663809523811</v>
      </c>
    </row>
    <row r="248" spans="1:16" x14ac:dyDescent="0.25">
      <c r="B248" s="1">
        <v>36678</v>
      </c>
      <c r="C248" s="20">
        <v>101.10531470231898</v>
      </c>
      <c r="D248" s="32">
        <v>102.36762207601242</v>
      </c>
      <c r="E248" s="32">
        <v>105.76675886470595</v>
      </c>
      <c r="F248" s="32">
        <v>105.76675886470595</v>
      </c>
      <c r="G248" s="21">
        <f>'CDM - M'!E633</f>
        <v>90</v>
      </c>
      <c r="H248" s="21">
        <v>92.617314353686098</v>
      </c>
      <c r="I248" s="20">
        <v>0</v>
      </c>
      <c r="J248" s="20">
        <v>-0.11708519829128669</v>
      </c>
      <c r="K248" s="20">
        <v>4.6800947867298577</v>
      </c>
      <c r="O248" s="21">
        <v>102.62205958315199</v>
      </c>
      <c r="P248" s="21">
        <v>104.69807619047621</v>
      </c>
    </row>
    <row r="249" spans="1:16" x14ac:dyDescent="0.25">
      <c r="B249" s="1">
        <v>36708</v>
      </c>
      <c r="C249" s="20">
        <v>101.10531470231898</v>
      </c>
      <c r="D249" s="32">
        <v>102.26804267710578</v>
      </c>
      <c r="E249" s="32">
        <v>105.66456875952265</v>
      </c>
      <c r="F249" s="32">
        <v>105.66456875952265</v>
      </c>
      <c r="G249" s="21">
        <f>'CDM - M'!E634</f>
        <v>90.2</v>
      </c>
      <c r="H249" s="21">
        <v>90.673968628395002</v>
      </c>
      <c r="I249" s="20">
        <v>0</v>
      </c>
      <c r="J249" s="20">
        <v>-7.8974178746504843E-3</v>
      </c>
      <c r="K249" s="20">
        <v>4.6639028723719278</v>
      </c>
      <c r="O249" s="21">
        <v>102.561936053933</v>
      </c>
      <c r="P249" s="21">
        <v>104.38523333333336</v>
      </c>
    </row>
    <row r="250" spans="1:16" x14ac:dyDescent="0.25">
      <c r="B250" s="1">
        <v>36739</v>
      </c>
      <c r="C250" s="20">
        <v>101.00677151060133</v>
      </c>
      <c r="D250" s="32">
        <v>102.16846327819916</v>
      </c>
      <c r="E250" s="32">
        <v>105.56237865433935</v>
      </c>
      <c r="F250" s="32">
        <v>105.56237865433935</v>
      </c>
      <c r="G250" s="21">
        <f>'CDM - M'!E635</f>
        <v>92.8</v>
      </c>
      <c r="H250" s="21">
        <v>96.180318640378005</v>
      </c>
      <c r="I250" s="20">
        <v>0.25</v>
      </c>
      <c r="J250" s="20">
        <v>4.7042310481536023E-2</v>
      </c>
      <c r="K250" s="20">
        <v>4.6356635071090047</v>
      </c>
      <c r="O250" s="21">
        <v>102.652840482562</v>
      </c>
      <c r="P250" s="21">
        <v>104.48951428571431</v>
      </c>
    </row>
    <row r="251" spans="1:16" x14ac:dyDescent="0.25">
      <c r="B251" s="1">
        <v>36770</v>
      </c>
      <c r="C251" s="20">
        <v>100.90822831888367</v>
      </c>
      <c r="D251" s="32">
        <v>102.06888387929253</v>
      </c>
      <c r="E251" s="32">
        <v>105.46018854915606</v>
      </c>
      <c r="F251" s="32">
        <v>105.46018854915606</v>
      </c>
      <c r="G251" s="21">
        <f>'CDM - M'!E636</f>
        <v>94.7</v>
      </c>
      <c r="H251" s="21">
        <v>91.853857615318404</v>
      </c>
      <c r="I251" s="20">
        <v>0.25</v>
      </c>
      <c r="J251" s="20">
        <v>0.13591887770662522</v>
      </c>
      <c r="K251" s="20">
        <v>4.6838061465721035</v>
      </c>
      <c r="O251" s="21">
        <v>102.343331521105</v>
      </c>
      <c r="P251" s="21">
        <v>104.38523333333336</v>
      </c>
    </row>
    <row r="252" spans="1:16" x14ac:dyDescent="0.25">
      <c r="B252" s="1">
        <v>36800</v>
      </c>
      <c r="C252" s="20">
        <v>100.80968512716602</v>
      </c>
      <c r="D252" s="32">
        <v>101.86972508147927</v>
      </c>
      <c r="E252" s="32">
        <v>105.35799844397278</v>
      </c>
      <c r="F252" s="32">
        <v>105.35799844397278</v>
      </c>
      <c r="G252" s="21">
        <f>'CDM - M'!E637</f>
        <v>92.4</v>
      </c>
      <c r="H252" s="21">
        <v>91.880475156967407</v>
      </c>
      <c r="I252" s="20">
        <v>0.25</v>
      </c>
      <c r="J252" s="20">
        <v>2.9172438044134379E-2</v>
      </c>
      <c r="K252" s="20">
        <v>4.6693180144351158</v>
      </c>
      <c r="O252" s="21">
        <v>102.03637020956199</v>
      </c>
      <c r="P252" s="21">
        <v>104.28095238095241</v>
      </c>
    </row>
    <row r="253" spans="1:16" x14ac:dyDescent="0.25">
      <c r="B253" s="1">
        <v>36831</v>
      </c>
      <c r="C253" s="20">
        <v>100.9082283188837</v>
      </c>
      <c r="D253" s="32">
        <v>101.9693044803859</v>
      </c>
      <c r="E253" s="32">
        <v>105.35799844397278</v>
      </c>
      <c r="F253" s="32">
        <v>105.35799844397278</v>
      </c>
      <c r="G253" s="21">
        <f>'CDM - M'!E638</f>
        <v>91.6</v>
      </c>
      <c r="H253" s="21">
        <v>93.903196567708093</v>
      </c>
      <c r="I253" s="20">
        <v>0.25</v>
      </c>
      <c r="J253" s="20">
        <v>-0.18269643600476596</v>
      </c>
      <c r="K253" s="20">
        <v>4.7366872609591057</v>
      </c>
      <c r="O253" s="21">
        <v>102.122415370608</v>
      </c>
      <c r="P253" s="21">
        <v>104.17667142857147</v>
      </c>
    </row>
    <row r="254" spans="1:16" x14ac:dyDescent="0.25">
      <c r="B254" s="1">
        <v>36861</v>
      </c>
      <c r="C254" s="20">
        <v>100.9082283188837</v>
      </c>
      <c r="D254" s="32">
        <v>101.9693044803859</v>
      </c>
      <c r="E254" s="32">
        <v>105.25580833878948</v>
      </c>
      <c r="F254" s="32">
        <v>105.25580833878948</v>
      </c>
      <c r="G254" s="21">
        <f>'CDM - M'!E639</f>
        <v>91.8</v>
      </c>
      <c r="H254" s="21">
        <v>93.393192814582704</v>
      </c>
      <c r="I254" s="20">
        <v>0.25</v>
      </c>
      <c r="J254" s="20">
        <v>2.1983108905672157E-3</v>
      </c>
      <c r="K254" s="20">
        <v>4.788566376897009</v>
      </c>
      <c r="O254" s="21">
        <v>102.121670424204</v>
      </c>
      <c r="P254" s="21">
        <v>104.17667142857147</v>
      </c>
    </row>
    <row r="255" spans="1:16" x14ac:dyDescent="0.25">
      <c r="A255">
        <f t="shared" ref="A255" si="36">YEAR(B255)</f>
        <v>2001</v>
      </c>
      <c r="B255" s="1">
        <v>36892</v>
      </c>
      <c r="C255" s="20">
        <v>101.00677151060134</v>
      </c>
      <c r="D255" s="32">
        <v>101.86972508147927</v>
      </c>
      <c r="E255" s="32">
        <v>105.25580833878948</v>
      </c>
      <c r="F255" s="32">
        <v>105.25580833878948</v>
      </c>
      <c r="G255" s="21">
        <f>'CDM - M'!E640</f>
        <v>94.3</v>
      </c>
      <c r="H255" s="21">
        <v>90.833995153304699</v>
      </c>
      <c r="I255" s="20">
        <v>0.25</v>
      </c>
      <c r="J255" s="20">
        <v>-0.15133364178525502</v>
      </c>
      <c r="K255" s="20">
        <v>4.8061329795075931</v>
      </c>
      <c r="O255" s="21">
        <v>101.984378530589</v>
      </c>
      <c r="P255" s="21">
        <v>103.55098571428573</v>
      </c>
    </row>
    <row r="256" spans="1:16" x14ac:dyDescent="0.25">
      <c r="B256" s="1">
        <v>36923</v>
      </c>
      <c r="C256" s="20">
        <v>100.90822831888369</v>
      </c>
      <c r="D256" s="32">
        <v>101.67056628366602</v>
      </c>
      <c r="E256" s="32">
        <v>105.15361823360618</v>
      </c>
      <c r="F256" s="32">
        <v>105.15361823360618</v>
      </c>
      <c r="G256" s="21">
        <f>'CDM - M'!E641</f>
        <v>89.3</v>
      </c>
      <c r="H256" s="21">
        <v>91.844551356656396</v>
      </c>
      <c r="I256" s="20">
        <v>0.15</v>
      </c>
      <c r="J256" s="20">
        <v>-0.38646163295822439</v>
      </c>
      <c r="K256" s="20">
        <v>4.7128129602356408</v>
      </c>
      <c r="O256" s="21">
        <v>101.94800910725201</v>
      </c>
      <c r="P256" s="21">
        <v>103.34242380952384</v>
      </c>
    </row>
    <row r="257" spans="1:16" x14ac:dyDescent="0.25">
      <c r="B257" s="1">
        <v>36951</v>
      </c>
      <c r="C257" s="20">
        <v>100.6125987437307</v>
      </c>
      <c r="D257" s="32">
        <v>101.57098688475939</v>
      </c>
      <c r="E257" s="32">
        <v>105.0514281284229</v>
      </c>
      <c r="F257" s="32">
        <v>105.0514281284229</v>
      </c>
      <c r="G257" s="21">
        <f>'CDM - M'!E642</f>
        <v>103.6</v>
      </c>
      <c r="H257" s="21">
        <v>91.988467960013693</v>
      </c>
      <c r="I257" s="20">
        <v>0.15</v>
      </c>
      <c r="J257" s="20">
        <v>-0.79024480249391571</v>
      </c>
      <c r="K257" s="20">
        <v>4.7583862863898334</v>
      </c>
      <c r="O257" s="21">
        <v>101.79581904491199</v>
      </c>
      <c r="P257" s="21">
        <v>103.4467047619048</v>
      </c>
    </row>
    <row r="258" spans="1:16" x14ac:dyDescent="0.25">
      <c r="B258" s="1">
        <v>36982</v>
      </c>
      <c r="C258" s="20">
        <v>100.51405555201305</v>
      </c>
      <c r="D258" s="32">
        <v>101.67056628366601</v>
      </c>
      <c r="E258" s="32">
        <v>105.0514281284229</v>
      </c>
      <c r="F258" s="32">
        <v>105.0514281284229</v>
      </c>
      <c r="G258" s="21">
        <f>'CDM - M'!E643</f>
        <v>84.3</v>
      </c>
      <c r="H258" s="21">
        <v>90.396005084581105</v>
      </c>
      <c r="I258" s="20">
        <v>0</v>
      </c>
      <c r="J258" s="20">
        <v>-0.80762098927041692</v>
      </c>
      <c r="K258" s="20">
        <v>4.8267693218833285</v>
      </c>
      <c r="O258" s="21">
        <v>101.849021846006</v>
      </c>
      <c r="P258" s="21">
        <v>103.75954761904764</v>
      </c>
    </row>
    <row r="259" spans="1:16" x14ac:dyDescent="0.25">
      <c r="B259" s="1">
        <v>37012</v>
      </c>
      <c r="C259" s="20">
        <v>100.41551236029539</v>
      </c>
      <c r="D259" s="32">
        <v>101.47140748585277</v>
      </c>
      <c r="E259" s="32">
        <v>104.9492380232396</v>
      </c>
      <c r="F259" s="32">
        <v>104.9492380232396</v>
      </c>
      <c r="G259" s="21">
        <f>'CDM - M'!E644</f>
        <v>91.1</v>
      </c>
      <c r="H259" s="21">
        <v>90.665379603892404</v>
      </c>
      <c r="I259" s="20">
        <v>0</v>
      </c>
      <c r="J259" s="20">
        <v>-1.3713732099912501</v>
      </c>
      <c r="K259" s="20">
        <v>4.9444855662472236</v>
      </c>
      <c r="O259" s="21">
        <v>101.72108772577199</v>
      </c>
      <c r="P259" s="21">
        <v>103.75954761904764</v>
      </c>
    </row>
    <row r="260" spans="1:16" x14ac:dyDescent="0.25">
      <c r="B260" s="1">
        <v>37043</v>
      </c>
      <c r="C260" s="20">
        <v>100.21842597686009</v>
      </c>
      <c r="D260" s="32">
        <v>101.47140748585277</v>
      </c>
      <c r="E260" s="32">
        <v>104.84704791805632</v>
      </c>
      <c r="F260" s="32">
        <v>104.84704791805632</v>
      </c>
      <c r="G260" s="21">
        <f>'CDM - M'!E645</f>
        <v>85.9</v>
      </c>
      <c r="H260" s="21">
        <v>88.304843414090499</v>
      </c>
      <c r="I260" s="20">
        <v>0</v>
      </c>
      <c r="J260" s="20">
        <v>-1.6514945165323773</v>
      </c>
      <c r="K260" s="20">
        <v>4.9569605224102107</v>
      </c>
      <c r="O260" s="21">
        <v>101.678342168852</v>
      </c>
      <c r="P260" s="21">
        <v>103.65526666666669</v>
      </c>
    </row>
    <row r="261" spans="1:16" x14ac:dyDescent="0.25">
      <c r="B261" s="1">
        <v>37073</v>
      </c>
      <c r="C261" s="20">
        <v>100.21842597686009</v>
      </c>
      <c r="D261" s="32">
        <v>101.37182808694614</v>
      </c>
      <c r="E261" s="32">
        <v>104.74485781287302</v>
      </c>
      <c r="F261" s="32">
        <v>104.74485781287302</v>
      </c>
      <c r="G261" s="21">
        <f>'CDM - M'!E646</f>
        <v>87.6</v>
      </c>
      <c r="H261" s="21">
        <v>88.108718433600004</v>
      </c>
      <c r="I261" s="20">
        <v>0</v>
      </c>
      <c r="J261" s="20">
        <v>-1.6377200668743206</v>
      </c>
      <c r="K261" s="20">
        <v>5.0133491545535449</v>
      </c>
      <c r="O261" s="21">
        <v>101.596286209225</v>
      </c>
      <c r="P261" s="21">
        <v>103.4467047619048</v>
      </c>
    </row>
    <row r="262" spans="1:16" x14ac:dyDescent="0.25">
      <c r="B262" s="1">
        <v>37104</v>
      </c>
      <c r="C262" s="20">
        <v>100.21842597686009</v>
      </c>
      <c r="D262" s="32">
        <v>101.2722486880395</v>
      </c>
      <c r="E262" s="32">
        <v>104.64266770768974</v>
      </c>
      <c r="F262" s="32">
        <v>104.64266770768974</v>
      </c>
      <c r="G262" s="21">
        <f>'CDM - M'!E647</f>
        <v>87.2</v>
      </c>
      <c r="H262" s="21">
        <v>90.402905450283001</v>
      </c>
      <c r="I262" s="20">
        <v>0</v>
      </c>
      <c r="J262" s="20">
        <v>-1.8265149176972091</v>
      </c>
      <c r="K262" s="20">
        <v>5.0600979373794335</v>
      </c>
      <c r="O262" s="21">
        <v>101.654268911822</v>
      </c>
      <c r="P262" s="21">
        <v>103.55098571428573</v>
      </c>
    </row>
    <row r="263" spans="1:16" x14ac:dyDescent="0.25">
      <c r="B263" s="1">
        <v>37135</v>
      </c>
      <c r="C263" s="20">
        <v>100.02133959342476</v>
      </c>
      <c r="D263" s="32">
        <v>101.2722486880395</v>
      </c>
      <c r="E263" s="32">
        <v>104.64266770768974</v>
      </c>
      <c r="F263" s="32">
        <v>104.64266770768974</v>
      </c>
      <c r="G263" s="21">
        <f>'CDM - M'!E648</f>
        <v>88.1</v>
      </c>
      <c r="H263" s="21">
        <v>85.608168885880303</v>
      </c>
      <c r="I263" s="20">
        <v>0</v>
      </c>
      <c r="J263" s="20">
        <v>-1.8190923794799732</v>
      </c>
      <c r="K263" s="20">
        <v>5.267073352179735</v>
      </c>
      <c r="O263" s="21">
        <v>101.500119740231</v>
      </c>
      <c r="P263" s="21">
        <v>103.55098571428573</v>
      </c>
    </row>
    <row r="264" spans="1:16" x14ac:dyDescent="0.25">
      <c r="B264" s="1">
        <v>37165</v>
      </c>
      <c r="C264" s="20">
        <v>99.922796401707089</v>
      </c>
      <c r="D264" s="32">
        <v>101.17266928913287</v>
      </c>
      <c r="E264" s="32">
        <v>104.64266770768974</v>
      </c>
      <c r="F264" s="32">
        <v>104.64266770768974</v>
      </c>
      <c r="G264" s="21">
        <f>'CDM - M'!E649</f>
        <v>87.9</v>
      </c>
      <c r="H264" s="21">
        <v>87.1180909731452</v>
      </c>
      <c r="I264" s="20">
        <v>0</v>
      </c>
      <c r="J264" s="20">
        <v>-1.8722321647480915</v>
      </c>
      <c r="K264" s="20">
        <v>5.2639405204460967</v>
      </c>
      <c r="O264" s="21">
        <v>101.317985790374</v>
      </c>
      <c r="P264" s="21">
        <v>103.4467047619048</v>
      </c>
    </row>
    <row r="265" spans="1:16" x14ac:dyDescent="0.25">
      <c r="B265" s="1">
        <v>37196</v>
      </c>
      <c r="C265" s="20">
        <v>99.824253209989436</v>
      </c>
      <c r="D265" s="32">
        <v>101.07308989022626</v>
      </c>
      <c r="E265" s="32">
        <v>104.43828749732316</v>
      </c>
      <c r="F265" s="32">
        <v>104.43828749732316</v>
      </c>
      <c r="G265" s="21">
        <f>'CDM - M'!E650</f>
        <v>83.7</v>
      </c>
      <c r="H265" s="21">
        <v>85.902217779265797</v>
      </c>
      <c r="I265" s="20">
        <v>0</v>
      </c>
      <c r="J265" s="20">
        <v>-1.9078201694414938</v>
      </c>
      <c r="K265" s="20">
        <v>5.3806356245380638</v>
      </c>
      <c r="O265" s="21">
        <v>101.32263231851201</v>
      </c>
      <c r="P265" s="21">
        <v>103.34242380952384</v>
      </c>
    </row>
    <row r="266" spans="1:16" x14ac:dyDescent="0.25">
      <c r="B266" s="1">
        <v>37226</v>
      </c>
      <c r="C266" s="20">
        <v>99.627166826554117</v>
      </c>
      <c r="D266" s="32">
        <v>100.87393109241299</v>
      </c>
      <c r="E266" s="32">
        <v>104.43828749732316</v>
      </c>
      <c r="F266" s="32">
        <v>104.43828749732316</v>
      </c>
      <c r="G266" s="21">
        <f>'CDM - M'!E651</f>
        <v>84.2</v>
      </c>
      <c r="H266" s="21">
        <v>85.8453750653903</v>
      </c>
      <c r="I266" s="20">
        <v>0</v>
      </c>
      <c r="J266" s="20">
        <v>-1.772433108619518</v>
      </c>
      <c r="K266" s="20">
        <v>5.4262416604892509</v>
      </c>
      <c r="O266" s="21">
        <v>101.189479206757</v>
      </c>
      <c r="P266" s="21">
        <v>103.23814285714289</v>
      </c>
    </row>
    <row r="267" spans="1:16" x14ac:dyDescent="0.25">
      <c r="A267">
        <f t="shared" ref="A267" si="37">YEAR(B267)</f>
        <v>2002</v>
      </c>
      <c r="B267" s="1">
        <v>37257</v>
      </c>
      <c r="C267" s="20">
        <v>99.627166826554117</v>
      </c>
      <c r="D267" s="32">
        <v>100.97351049131962</v>
      </c>
      <c r="E267" s="32">
        <v>104.43828749732316</v>
      </c>
      <c r="F267" s="32">
        <v>104.43828749732316</v>
      </c>
      <c r="G267" s="21">
        <f>'CDM - M'!E652</f>
        <v>92.4</v>
      </c>
      <c r="H267" s="21">
        <v>88.872100218399098</v>
      </c>
      <c r="I267" s="20">
        <v>0</v>
      </c>
      <c r="J267" s="20">
        <v>-1.6488595919538001</v>
      </c>
      <c r="K267" s="20">
        <v>5.2263251935676003</v>
      </c>
      <c r="O267" s="21">
        <v>101.169287286426</v>
      </c>
      <c r="P267" s="21">
        <v>102.71673809523811</v>
      </c>
    </row>
    <row r="268" spans="1:16" x14ac:dyDescent="0.25">
      <c r="B268" s="1">
        <v>37288</v>
      </c>
      <c r="C268" s="20">
        <v>99.331537251401144</v>
      </c>
      <c r="D268" s="32">
        <v>100.87393109241299</v>
      </c>
      <c r="E268" s="32">
        <v>104.33609739213986</v>
      </c>
      <c r="F268" s="32">
        <v>104.33609739213986</v>
      </c>
      <c r="G268" s="21">
        <f>'CDM - M'!E653</f>
        <v>85.4</v>
      </c>
      <c r="H268" s="21">
        <v>87.868333101502103</v>
      </c>
      <c r="I268" s="20">
        <v>0</v>
      </c>
      <c r="J268" s="20">
        <v>-1.4756423343807785</v>
      </c>
      <c r="K268" s="20">
        <v>5.311709567028716</v>
      </c>
      <c r="O268" s="21">
        <v>101.12011852028699</v>
      </c>
      <c r="P268" s="21">
        <v>102.50817619047621</v>
      </c>
    </row>
    <row r="269" spans="1:16" x14ac:dyDescent="0.25">
      <c r="B269" s="1">
        <v>37316</v>
      </c>
      <c r="C269" s="20">
        <v>99.430080443118811</v>
      </c>
      <c r="D269" s="32">
        <v>100.77435169350638</v>
      </c>
      <c r="E269" s="32">
        <v>104.33609739213986</v>
      </c>
      <c r="F269" s="32">
        <v>104.33609739213986</v>
      </c>
      <c r="G269" s="21">
        <f>'CDM - M'!E654</f>
        <v>100.8</v>
      </c>
      <c r="H269" s="21">
        <v>89.651434581113193</v>
      </c>
      <c r="I269" s="20">
        <v>0</v>
      </c>
      <c r="J269" s="20">
        <v>-1.5784101766388756</v>
      </c>
      <c r="K269" s="20">
        <v>5.3132906682542043</v>
      </c>
      <c r="O269" s="21">
        <v>101.07484836526601</v>
      </c>
      <c r="P269" s="21">
        <v>102.82101904761906</v>
      </c>
    </row>
    <row r="270" spans="1:16" x14ac:dyDescent="0.25">
      <c r="B270" s="1">
        <v>37347</v>
      </c>
      <c r="C270" s="20">
        <v>99.430080443118811</v>
      </c>
      <c r="D270" s="32">
        <v>100.67477229459973</v>
      </c>
      <c r="E270" s="32">
        <v>104.23390728695657</v>
      </c>
      <c r="F270" s="32">
        <v>104.23390728695657</v>
      </c>
      <c r="G270" s="21">
        <f>'CDM - M'!E655</f>
        <v>84.8</v>
      </c>
      <c r="H270" s="21">
        <v>90.715401136067399</v>
      </c>
      <c r="I270" s="20">
        <v>0</v>
      </c>
      <c r="J270" s="20">
        <v>-1.6650998696192607</v>
      </c>
      <c r="K270" s="20">
        <v>5.2781100478468899</v>
      </c>
      <c r="O270" s="21">
        <v>100.91148965524199</v>
      </c>
      <c r="P270" s="21">
        <v>102.92530000000002</v>
      </c>
    </row>
    <row r="271" spans="1:16" x14ac:dyDescent="0.25">
      <c r="B271" s="1">
        <v>37377</v>
      </c>
      <c r="C271" s="20">
        <v>99.52862363483645</v>
      </c>
      <c r="D271" s="32">
        <v>100.57519289569311</v>
      </c>
      <c r="E271" s="32">
        <v>104.02952707658999</v>
      </c>
      <c r="F271" s="32">
        <v>104.02952707658999</v>
      </c>
      <c r="G271" s="21">
        <f>'CDM - M'!E656</f>
        <v>94.1</v>
      </c>
      <c r="H271" s="21">
        <v>93.611280197286803</v>
      </c>
      <c r="I271" s="20">
        <v>0</v>
      </c>
      <c r="J271" s="20">
        <v>-1.6868905004535986</v>
      </c>
      <c r="K271" s="20">
        <v>5.4131054131054128</v>
      </c>
      <c r="O271" s="21">
        <v>100.889577780701</v>
      </c>
      <c r="P271" s="21">
        <v>103.02958095238098</v>
      </c>
    </row>
    <row r="272" spans="1:16" x14ac:dyDescent="0.25">
      <c r="B272" s="1">
        <v>37408</v>
      </c>
      <c r="C272" s="20">
        <v>99.52862363483645</v>
      </c>
      <c r="D272" s="32">
        <v>100.57519289569311</v>
      </c>
      <c r="E272" s="32">
        <v>104.02952707658999</v>
      </c>
      <c r="F272" s="32">
        <v>104.02952707658999</v>
      </c>
      <c r="G272" s="21">
        <f>'CDM - M'!E657</f>
        <v>89.4</v>
      </c>
      <c r="H272" s="21">
        <v>91.902587639328004</v>
      </c>
      <c r="I272" s="20">
        <v>0</v>
      </c>
      <c r="J272" s="20">
        <v>-1.6863823028180354</v>
      </c>
      <c r="K272" s="20">
        <v>5.4806828391734053</v>
      </c>
      <c r="O272" s="21">
        <v>100.849873631636</v>
      </c>
      <c r="P272" s="21">
        <v>102.92530000000002</v>
      </c>
    </row>
    <row r="273" spans="1:16" x14ac:dyDescent="0.25">
      <c r="B273" s="1">
        <v>37438</v>
      </c>
      <c r="C273" s="20">
        <v>99.430080443118797</v>
      </c>
      <c r="D273" s="32">
        <v>100.47561349678649</v>
      </c>
      <c r="E273" s="32">
        <v>103.82514686622341</v>
      </c>
      <c r="F273" s="32">
        <v>103.82514686622341</v>
      </c>
      <c r="G273" s="21">
        <f>'CDM - M'!E658</f>
        <v>94</v>
      </c>
      <c r="H273" s="21">
        <v>94.659146483929305</v>
      </c>
      <c r="I273" s="20">
        <v>0</v>
      </c>
      <c r="J273" s="20">
        <v>-1.7197833189296061</v>
      </c>
      <c r="K273" s="20">
        <v>5.372642921281054</v>
      </c>
      <c r="O273" s="21">
        <v>100.747240678794</v>
      </c>
      <c r="P273" s="21">
        <v>102.71673809523811</v>
      </c>
    </row>
    <row r="274" spans="1:16" x14ac:dyDescent="0.25">
      <c r="B274" s="1">
        <v>37469</v>
      </c>
      <c r="C274" s="20">
        <v>99.331537251401144</v>
      </c>
      <c r="D274" s="32">
        <v>100.37603409787985</v>
      </c>
      <c r="E274" s="32">
        <v>103.92733697140672</v>
      </c>
      <c r="F274" s="32">
        <v>103.92733697140672</v>
      </c>
      <c r="G274" s="21">
        <f>'CDM - M'!E659</f>
        <v>91.4</v>
      </c>
      <c r="H274" s="21">
        <v>94.898212070365901</v>
      </c>
      <c r="I274" s="20">
        <v>0</v>
      </c>
      <c r="J274" s="20">
        <v>-1.7708388928694327</v>
      </c>
      <c r="K274" s="20">
        <v>5.5007473841554555</v>
      </c>
      <c r="O274" s="21">
        <v>100.67038237094199</v>
      </c>
      <c r="P274" s="21">
        <v>102.71673809523811</v>
      </c>
    </row>
    <row r="275" spans="1:16" x14ac:dyDescent="0.25">
      <c r="B275" s="1">
        <v>37500</v>
      </c>
      <c r="C275" s="20">
        <v>99.331537251401144</v>
      </c>
      <c r="D275" s="32">
        <v>100.27645469897323</v>
      </c>
      <c r="E275" s="32">
        <v>103.82514686622342</v>
      </c>
      <c r="F275" s="32">
        <v>103.82514686622342</v>
      </c>
      <c r="G275" s="21">
        <f>'CDM - M'!E660</f>
        <v>97.1</v>
      </c>
      <c r="H275" s="21">
        <v>94.466005158056902</v>
      </c>
      <c r="I275" s="20">
        <v>0</v>
      </c>
      <c r="J275" s="20">
        <v>-1.9380008225558081</v>
      </c>
      <c r="K275" s="20">
        <v>5.4167290139159059</v>
      </c>
      <c r="O275" s="21">
        <v>100.543287591</v>
      </c>
      <c r="P275" s="21">
        <v>102.82101904761906</v>
      </c>
    </row>
    <row r="276" spans="1:16" x14ac:dyDescent="0.25">
      <c r="B276" s="1">
        <v>37530</v>
      </c>
      <c r="C276" s="20">
        <v>99.035907676248158</v>
      </c>
      <c r="D276" s="32">
        <v>100.17687530006658</v>
      </c>
      <c r="E276" s="32">
        <v>103.72295676104015</v>
      </c>
      <c r="F276" s="32">
        <v>103.72295676104015</v>
      </c>
      <c r="G276" s="21">
        <f>'CDM - M'!E661</f>
        <v>96.8</v>
      </c>
      <c r="H276" s="21">
        <v>95.562692236569404</v>
      </c>
      <c r="I276" s="20">
        <v>0</v>
      </c>
      <c r="J276" s="20">
        <v>-1.8887523377888076</v>
      </c>
      <c r="K276" s="20">
        <v>5.3859964093357267</v>
      </c>
      <c r="O276" s="21">
        <v>100.374113202351</v>
      </c>
      <c r="P276" s="21">
        <v>102.71673809523811</v>
      </c>
    </row>
    <row r="277" spans="1:16" x14ac:dyDescent="0.25">
      <c r="B277" s="1">
        <v>37561</v>
      </c>
      <c r="C277" s="20">
        <v>99.430080443118797</v>
      </c>
      <c r="D277" s="32">
        <v>100.27645469897323</v>
      </c>
      <c r="E277" s="32">
        <v>103.72295676104015</v>
      </c>
      <c r="F277" s="32">
        <v>103.72295676104015</v>
      </c>
      <c r="G277" s="21">
        <f>'CDM - M'!E662</f>
        <v>91.4</v>
      </c>
      <c r="H277" s="21">
        <v>93.753650674618001</v>
      </c>
      <c r="I277" s="20">
        <v>0</v>
      </c>
      <c r="J277" s="20">
        <v>-1.9796486006271203</v>
      </c>
      <c r="K277" s="20">
        <v>5.2300314701034019</v>
      </c>
      <c r="O277" s="21">
        <v>100.516222403393</v>
      </c>
      <c r="P277" s="21">
        <v>102.71673809523811</v>
      </c>
    </row>
    <row r="278" spans="1:16" x14ac:dyDescent="0.25">
      <c r="B278" s="1">
        <v>37591</v>
      </c>
      <c r="C278" s="20">
        <v>99.331537251401144</v>
      </c>
      <c r="D278" s="32">
        <v>100.27645469897323</v>
      </c>
      <c r="E278" s="32">
        <v>103.82514686622342</v>
      </c>
      <c r="F278" s="32">
        <v>103.82514686622342</v>
      </c>
      <c r="G278" s="21">
        <f>'CDM - M'!E663</f>
        <v>91.7</v>
      </c>
      <c r="H278" s="21">
        <v>93.586671764386296</v>
      </c>
      <c r="I278" s="20">
        <v>0</v>
      </c>
      <c r="J278" s="20">
        <v>-1.7759889194758742</v>
      </c>
      <c r="K278" s="20">
        <v>5.3981106612685563</v>
      </c>
      <c r="O278" s="21">
        <v>100.472927784429</v>
      </c>
      <c r="P278" s="21">
        <v>102.71673809523811</v>
      </c>
    </row>
    <row r="279" spans="1:16" x14ac:dyDescent="0.25">
      <c r="A279">
        <f t="shared" ref="A279" si="38">YEAR(B279)</f>
        <v>2003</v>
      </c>
      <c r="B279" s="1">
        <v>37622</v>
      </c>
      <c r="C279" s="20">
        <v>99.232994059683492</v>
      </c>
      <c r="D279" s="32">
        <v>100.17687530006658</v>
      </c>
      <c r="E279" s="32">
        <v>103.62076665585685</v>
      </c>
      <c r="F279" s="32">
        <v>103.62076665585685</v>
      </c>
      <c r="G279" s="21">
        <f>'CDM - M'!E664</f>
        <v>100.2</v>
      </c>
      <c r="H279" s="21">
        <v>96.182073466468793</v>
      </c>
      <c r="I279" s="20">
        <v>0</v>
      </c>
      <c r="J279" s="20">
        <v>-1.7312504168673426</v>
      </c>
      <c r="K279" s="20">
        <v>5.4329881434789131</v>
      </c>
      <c r="O279" s="21">
        <v>100.340983558807</v>
      </c>
      <c r="P279" s="21">
        <v>101.98677142857144</v>
      </c>
    </row>
    <row r="280" spans="1:16" x14ac:dyDescent="0.25">
      <c r="B280" s="1">
        <v>37653</v>
      </c>
      <c r="C280" s="20">
        <v>99.134450867965796</v>
      </c>
      <c r="D280" s="32">
        <v>100.17687530006658</v>
      </c>
      <c r="E280" s="32">
        <v>103.72295676104015</v>
      </c>
      <c r="F280" s="32">
        <v>103.72295676104015</v>
      </c>
      <c r="G280" s="21">
        <f>'CDM - M'!E665</f>
        <v>92.2</v>
      </c>
      <c r="H280" s="21">
        <v>94.869034452514796</v>
      </c>
      <c r="I280" s="20">
        <v>0</v>
      </c>
      <c r="J280" s="20">
        <v>-1.5009166602861073</v>
      </c>
      <c r="K280" s="20">
        <v>5.2433894230769234</v>
      </c>
      <c r="O280" s="21">
        <v>100.403322609219</v>
      </c>
      <c r="P280" s="21">
        <v>101.8824904761905</v>
      </c>
    </row>
    <row r="281" spans="1:16" x14ac:dyDescent="0.25">
      <c r="B281" s="1">
        <v>37681</v>
      </c>
      <c r="C281" s="20">
        <v>99.232994059683477</v>
      </c>
      <c r="D281" s="32">
        <v>100.17687530006658</v>
      </c>
      <c r="E281" s="32">
        <v>103.62076665585687</v>
      </c>
      <c r="F281" s="32">
        <v>103.62076665585687</v>
      </c>
      <c r="G281" s="21">
        <f>'CDM - M'!E666</f>
        <v>107.2</v>
      </c>
      <c r="H281" s="21">
        <v>95.592004043249204</v>
      </c>
      <c r="I281" s="20">
        <v>0</v>
      </c>
      <c r="J281" s="20">
        <v>-1.5005920102758106</v>
      </c>
      <c r="K281" s="20">
        <v>5.4401434763114631</v>
      </c>
      <c r="O281" s="21">
        <v>100.447664249233</v>
      </c>
      <c r="P281" s="21">
        <v>102.19533333333337</v>
      </c>
    </row>
    <row r="282" spans="1:16" x14ac:dyDescent="0.25">
      <c r="B282" s="1">
        <v>37712</v>
      </c>
      <c r="C282" s="20">
        <v>99.33153725140113</v>
      </c>
      <c r="D282" s="32">
        <v>100.27645469897323</v>
      </c>
      <c r="E282" s="32">
        <v>103.82514686622343</v>
      </c>
      <c r="F282" s="32">
        <v>103.82514686622343</v>
      </c>
      <c r="G282" s="21">
        <f>'CDM - M'!E667</f>
        <v>90.9</v>
      </c>
      <c r="H282" s="21">
        <v>97.1445252935209</v>
      </c>
      <c r="I282" s="20">
        <v>0</v>
      </c>
      <c r="J282" s="20">
        <v>-1.3080944936979184</v>
      </c>
      <c r="K282" s="20">
        <v>5.4706235011990412</v>
      </c>
      <c r="O282" s="21">
        <v>100.50612943302301</v>
      </c>
      <c r="P282" s="21">
        <v>102.40389523809527</v>
      </c>
    </row>
    <row r="283" spans="1:16" x14ac:dyDescent="0.25">
      <c r="B283" s="1">
        <v>37742</v>
      </c>
      <c r="C283" s="20">
        <v>99.33153725140113</v>
      </c>
      <c r="D283" s="32">
        <v>100.27645469897323</v>
      </c>
      <c r="E283" s="32">
        <v>103.72295676104017</v>
      </c>
      <c r="F283" s="32">
        <v>103.72295676104017</v>
      </c>
      <c r="G283" s="21">
        <f>'CDM - M'!E668</f>
        <v>95.4</v>
      </c>
      <c r="H283" s="21">
        <v>95.081197389052406</v>
      </c>
      <c r="I283" s="20">
        <v>0</v>
      </c>
      <c r="J283" s="20">
        <v>-1.1998533895817884</v>
      </c>
      <c r="K283" s="20">
        <v>5.4406474820143886</v>
      </c>
      <c r="O283" s="21">
        <v>100.47973842965401</v>
      </c>
      <c r="P283" s="21">
        <v>102.61245714285717</v>
      </c>
    </row>
    <row r="284" spans="1:16" x14ac:dyDescent="0.25">
      <c r="B284" s="1">
        <v>37773</v>
      </c>
      <c r="C284" s="20">
        <v>99.134450867965782</v>
      </c>
      <c r="D284" s="32">
        <v>100.17687530006658</v>
      </c>
      <c r="E284" s="32">
        <v>103.82514686622343</v>
      </c>
      <c r="F284" s="32">
        <v>103.82514686622343</v>
      </c>
      <c r="G284" s="21">
        <f>'CDM - M'!E669</f>
        <v>93.2</v>
      </c>
      <c r="H284" s="21">
        <v>95.729923103557397</v>
      </c>
      <c r="I284" s="20">
        <v>0</v>
      </c>
      <c r="J284" s="20">
        <v>-1.2596022637954125</v>
      </c>
      <c r="K284" s="20">
        <v>5.3800298062593139</v>
      </c>
      <c r="O284" s="21">
        <v>100.437631057877</v>
      </c>
      <c r="P284" s="21">
        <v>102.50817619047621</v>
      </c>
    </row>
    <row r="285" spans="1:16" x14ac:dyDescent="0.25">
      <c r="B285" s="1">
        <v>37803</v>
      </c>
      <c r="C285" s="20">
        <v>99.232994059683463</v>
      </c>
      <c r="D285" s="32">
        <v>100.27645469897323</v>
      </c>
      <c r="E285" s="32">
        <v>103.92733697140675</v>
      </c>
      <c r="F285" s="32">
        <v>103.92733697140675</v>
      </c>
      <c r="G285" s="21">
        <f>'CDM - M'!E670</f>
        <v>96</v>
      </c>
      <c r="H285" s="21">
        <v>96.861788354440705</v>
      </c>
      <c r="I285" s="20">
        <v>0</v>
      </c>
      <c r="J285" s="20">
        <v>-0.76721187985492301</v>
      </c>
      <c r="K285" s="20">
        <v>5.2111410601976642</v>
      </c>
      <c r="O285" s="21">
        <v>100.53166492248501</v>
      </c>
      <c r="P285" s="21">
        <v>102.50817619047621</v>
      </c>
    </row>
    <row r="286" spans="1:16" x14ac:dyDescent="0.25">
      <c r="B286" s="1">
        <v>37834</v>
      </c>
      <c r="C286" s="20">
        <v>99.035907676248144</v>
      </c>
      <c r="D286" s="32">
        <v>100.27645469897323</v>
      </c>
      <c r="E286" s="32">
        <v>103.82514686622345</v>
      </c>
      <c r="F286" s="32">
        <v>103.82514686622345</v>
      </c>
      <c r="G286" s="21">
        <f>'CDM - M'!E671</f>
        <v>92</v>
      </c>
      <c r="H286" s="21">
        <v>95.572225637349206</v>
      </c>
      <c r="I286" s="20">
        <v>0</v>
      </c>
      <c r="J286" s="20">
        <v>-0.91523221533803789</v>
      </c>
      <c r="K286" s="20">
        <v>5.0985110542938781</v>
      </c>
      <c r="O286" s="21">
        <v>100.53381585456999</v>
      </c>
      <c r="P286" s="21">
        <v>102.61245714285717</v>
      </c>
    </row>
    <row r="287" spans="1:16" x14ac:dyDescent="0.25">
      <c r="B287" s="1">
        <v>37865</v>
      </c>
      <c r="C287" s="20">
        <v>99.134450867965811</v>
      </c>
      <c r="D287" s="32">
        <v>100.17687530006658</v>
      </c>
      <c r="E287" s="32">
        <v>103.72295676104018</v>
      </c>
      <c r="F287" s="32">
        <v>103.72295676104018</v>
      </c>
      <c r="G287" s="21">
        <f>'CDM - M'!E672</f>
        <v>101.5</v>
      </c>
      <c r="H287" s="21">
        <v>98.768753972280805</v>
      </c>
      <c r="I287" s="20">
        <v>0</v>
      </c>
      <c r="J287" s="20">
        <v>-0.56564270504042002</v>
      </c>
      <c r="K287" s="20">
        <v>5.1698226630598132</v>
      </c>
      <c r="O287" s="21">
        <v>100.413498858789</v>
      </c>
      <c r="P287" s="21">
        <v>102.61245714285717</v>
      </c>
    </row>
    <row r="288" spans="1:16" x14ac:dyDescent="0.25">
      <c r="B288" s="1">
        <v>37895</v>
      </c>
      <c r="C288" s="20">
        <v>98.937364484530519</v>
      </c>
      <c r="D288" s="32">
        <v>100.17687530006658</v>
      </c>
      <c r="E288" s="32">
        <v>103.6207666558569</v>
      </c>
      <c r="F288" s="32">
        <v>103.6207666558569</v>
      </c>
      <c r="G288" s="21">
        <f>'CDM - M'!E673</f>
        <v>100</v>
      </c>
      <c r="H288" s="21">
        <v>98.469057959869204</v>
      </c>
      <c r="I288" s="20">
        <v>0</v>
      </c>
      <c r="J288" s="20">
        <v>-0.79792324185589891</v>
      </c>
      <c r="K288" s="20">
        <v>5.0865312264860796</v>
      </c>
      <c r="O288" s="21">
        <v>100.458766974385</v>
      </c>
      <c r="P288" s="21">
        <v>102.71673809523811</v>
      </c>
    </row>
    <row r="289" spans="1:16" x14ac:dyDescent="0.25">
      <c r="B289" s="1">
        <v>37926</v>
      </c>
      <c r="C289" s="20">
        <v>98.937364484530519</v>
      </c>
      <c r="D289" s="32">
        <v>100.17687530006658</v>
      </c>
      <c r="E289" s="32">
        <v>103.6207666558569</v>
      </c>
      <c r="F289" s="32">
        <v>103.6207666558569</v>
      </c>
      <c r="G289" s="21">
        <f>'CDM - M'!E674</f>
        <v>96</v>
      </c>
      <c r="H289" s="21">
        <v>98.143083440744704</v>
      </c>
      <c r="I289" s="20">
        <v>0</v>
      </c>
      <c r="J289" s="20">
        <v>-0.9098113819005833</v>
      </c>
      <c r="K289" s="20">
        <v>5.1120132310930693</v>
      </c>
      <c r="O289" s="21">
        <v>100.42668170271899</v>
      </c>
      <c r="P289" s="21">
        <v>102.50817619047621</v>
      </c>
    </row>
    <row r="290" spans="1:16" x14ac:dyDescent="0.25">
      <c r="B290" s="1">
        <v>37956</v>
      </c>
      <c r="C290" s="20">
        <v>98.937364484530519</v>
      </c>
      <c r="D290" s="32">
        <v>100.27645469897321</v>
      </c>
      <c r="E290" s="32">
        <v>103.51857655067361</v>
      </c>
      <c r="F290" s="32">
        <v>103.51857655067361</v>
      </c>
      <c r="G290" s="21">
        <f>'CDM - M'!E675</f>
        <v>99</v>
      </c>
      <c r="H290" s="21">
        <v>100.93579093680199</v>
      </c>
      <c r="I290" s="20">
        <v>0</v>
      </c>
      <c r="J290" s="20">
        <v>-0.95009313335692236</v>
      </c>
      <c r="K290" s="20">
        <v>4.9106472443309803</v>
      </c>
      <c r="O290" s="21">
        <v>100.49181591248799</v>
      </c>
      <c r="P290" s="21">
        <v>102.61245714285717</v>
      </c>
    </row>
    <row r="291" spans="1:16" x14ac:dyDescent="0.25">
      <c r="A291">
        <f t="shared" ref="A291" si="39">YEAR(B291)</f>
        <v>2004</v>
      </c>
      <c r="B291" s="1">
        <v>37987</v>
      </c>
      <c r="C291" s="20">
        <v>98.937364484530519</v>
      </c>
      <c r="D291" s="32">
        <v>100.07729590115996</v>
      </c>
      <c r="E291" s="32">
        <v>103.21200623512374</v>
      </c>
      <c r="F291" s="32">
        <v>103.21200623512374</v>
      </c>
      <c r="G291" s="21">
        <f>'CDM - M'!E676</f>
        <v>104.6</v>
      </c>
      <c r="H291" s="21">
        <v>100.449821166738</v>
      </c>
      <c r="I291" s="20">
        <v>0</v>
      </c>
      <c r="J291" s="20">
        <v>-0.99699321325443113</v>
      </c>
      <c r="K291" s="20">
        <v>4.9052061390309962</v>
      </c>
      <c r="O291" s="21">
        <v>100.237570267555</v>
      </c>
      <c r="P291" s="21">
        <v>101.8824904761905</v>
      </c>
    </row>
    <row r="292" spans="1:16" x14ac:dyDescent="0.25">
      <c r="B292" s="1">
        <v>38018</v>
      </c>
      <c r="C292" s="20">
        <v>99.232994059683506</v>
      </c>
      <c r="D292" s="32">
        <v>100.17687530006658</v>
      </c>
      <c r="E292" s="32">
        <v>103.31419634030702</v>
      </c>
      <c r="F292" s="32">
        <v>103.31419634030702</v>
      </c>
      <c r="G292" s="21">
        <f>'CDM - M'!E677</f>
        <v>97.8</v>
      </c>
      <c r="H292" s="21">
        <v>100.57398774376399</v>
      </c>
      <c r="I292" s="20">
        <v>0</v>
      </c>
      <c r="J292" s="20">
        <v>-1.2158267743520974</v>
      </c>
      <c r="K292" s="20">
        <v>4.9473684210526319</v>
      </c>
      <c r="O292" s="21">
        <v>100.430082233929</v>
      </c>
      <c r="P292" s="21">
        <v>101.8824904761905</v>
      </c>
    </row>
    <row r="293" spans="1:16" x14ac:dyDescent="0.25">
      <c r="B293" s="1">
        <v>38047</v>
      </c>
      <c r="C293" s="20">
        <v>99.134450867965811</v>
      </c>
      <c r="D293" s="32">
        <v>100.07729590115996</v>
      </c>
      <c r="E293" s="32">
        <v>103.21200623512372</v>
      </c>
      <c r="F293" s="32">
        <v>103.21200623512372</v>
      </c>
      <c r="G293" s="21">
        <f>'CDM - M'!E678</f>
        <v>111.9</v>
      </c>
      <c r="H293" s="21">
        <v>99.991206961431999</v>
      </c>
      <c r="I293" s="20">
        <v>0</v>
      </c>
      <c r="J293" s="20">
        <v>-1.1800488510366882</v>
      </c>
      <c r="K293" s="20">
        <v>4.7483095416979717</v>
      </c>
      <c r="O293" s="21">
        <v>100.33913559409</v>
      </c>
      <c r="P293" s="21">
        <v>102.09105238095242</v>
      </c>
    </row>
    <row r="294" spans="1:16" x14ac:dyDescent="0.25">
      <c r="B294" s="1">
        <v>38078</v>
      </c>
      <c r="C294" s="20">
        <v>98.937364484530519</v>
      </c>
      <c r="D294" s="32">
        <v>100.07729590115996</v>
      </c>
      <c r="E294" s="32">
        <v>103.10981612994046</v>
      </c>
      <c r="F294" s="32">
        <v>103.10981612994046</v>
      </c>
      <c r="G294" s="21">
        <f>'CDM - M'!E679</f>
        <v>94.8</v>
      </c>
      <c r="H294" s="21">
        <v>101.377585141287</v>
      </c>
      <c r="I294" s="20">
        <v>0</v>
      </c>
      <c r="J294" s="20">
        <v>-1.0265453450684274</v>
      </c>
      <c r="K294" s="20">
        <v>4.7840431913617278</v>
      </c>
      <c r="O294" s="21">
        <v>100.312201995506</v>
      </c>
      <c r="P294" s="21">
        <v>102.29961428571431</v>
      </c>
    </row>
    <row r="295" spans="1:16" x14ac:dyDescent="0.25">
      <c r="B295" s="1">
        <v>38108</v>
      </c>
      <c r="C295" s="20">
        <v>98.838821292812852</v>
      </c>
      <c r="D295" s="32">
        <v>99.97771650225333</v>
      </c>
      <c r="E295" s="32">
        <v>103.00762602475716</v>
      </c>
      <c r="F295" s="32">
        <v>103.00762602475716</v>
      </c>
      <c r="G295" s="21">
        <f>'CDM - M'!E680</f>
        <v>100.8</v>
      </c>
      <c r="H295" s="21">
        <v>100.796164068846</v>
      </c>
      <c r="I295" s="20">
        <v>0</v>
      </c>
      <c r="J295" s="20">
        <v>-1.1287522160895056</v>
      </c>
      <c r="K295" s="20">
        <v>4.6686746987951802</v>
      </c>
      <c r="O295" s="21">
        <v>100.17415667595699</v>
      </c>
      <c r="P295" s="21">
        <v>102.29961428571431</v>
      </c>
    </row>
    <row r="296" spans="1:16" x14ac:dyDescent="0.25">
      <c r="B296" s="1">
        <v>38139</v>
      </c>
      <c r="C296" s="20">
        <v>99.134450867965853</v>
      </c>
      <c r="D296" s="32">
        <v>100.07729590115994</v>
      </c>
      <c r="E296" s="32">
        <v>103.00762602475716</v>
      </c>
      <c r="F296" s="32">
        <v>103.00762602475716</v>
      </c>
      <c r="G296" s="21">
        <f>'CDM - M'!E681</f>
        <v>101.4</v>
      </c>
      <c r="H296" s="21">
        <v>104.060436285194</v>
      </c>
      <c r="I296" s="20">
        <v>0</v>
      </c>
      <c r="J296" s="20">
        <v>-0.81240537949158809</v>
      </c>
      <c r="K296" s="20">
        <v>4.710856107504152</v>
      </c>
      <c r="O296" s="21">
        <v>100.338767208607</v>
      </c>
      <c r="P296" s="21">
        <v>102.29961428571431</v>
      </c>
    </row>
    <row r="297" spans="1:16" x14ac:dyDescent="0.25">
      <c r="B297" s="1">
        <v>38169</v>
      </c>
      <c r="C297" s="20">
        <v>99.035907676248186</v>
      </c>
      <c r="D297" s="32">
        <v>100.07729590115994</v>
      </c>
      <c r="E297" s="32">
        <v>103.00762602475716</v>
      </c>
      <c r="F297" s="32">
        <v>103.00762602475716</v>
      </c>
      <c r="G297" s="21">
        <f>'CDM - M'!E682</f>
        <v>101.9</v>
      </c>
      <c r="H297" s="21">
        <v>103.160949982541</v>
      </c>
      <c r="I297" s="20">
        <v>0</v>
      </c>
      <c r="J297" s="20">
        <v>-0.94897008202227884</v>
      </c>
      <c r="K297" s="20">
        <v>4.8736462093862816</v>
      </c>
      <c r="O297" s="21">
        <v>100.316801047626</v>
      </c>
      <c r="P297" s="21">
        <v>102.09105238095242</v>
      </c>
    </row>
    <row r="298" spans="1:16" x14ac:dyDescent="0.25">
      <c r="B298" s="1">
        <v>38200</v>
      </c>
      <c r="C298" s="20">
        <v>98.838821292812867</v>
      </c>
      <c r="D298" s="32">
        <v>100.07729590115994</v>
      </c>
      <c r="E298" s="32">
        <v>103.00762602475716</v>
      </c>
      <c r="F298" s="32">
        <v>103.00762602475716</v>
      </c>
      <c r="G298" s="21">
        <f>'CDM - M'!E683</f>
        <v>98.7</v>
      </c>
      <c r="H298" s="21">
        <v>102.49688519594901</v>
      </c>
      <c r="I298" s="20">
        <v>0</v>
      </c>
      <c r="J298" s="20">
        <v>-1.1144020974570259</v>
      </c>
      <c r="K298" s="20">
        <v>4.7840431913617278</v>
      </c>
      <c r="O298" s="21">
        <v>100.29791321104101</v>
      </c>
      <c r="P298" s="21">
        <v>102.19533333333337</v>
      </c>
    </row>
    <row r="299" spans="1:16" x14ac:dyDescent="0.25">
      <c r="B299" s="1">
        <v>38231</v>
      </c>
      <c r="C299" s="20">
        <v>99.035907676248186</v>
      </c>
      <c r="D299" s="32">
        <v>100.07729590115994</v>
      </c>
      <c r="E299" s="32">
        <v>102.90543591957386</v>
      </c>
      <c r="F299" s="32">
        <v>102.90543591957386</v>
      </c>
      <c r="G299" s="21">
        <f>'CDM - M'!E684</f>
        <v>106.1</v>
      </c>
      <c r="H299" s="21">
        <v>103.178116731839</v>
      </c>
      <c r="I299" s="20">
        <v>0</v>
      </c>
      <c r="J299" s="20">
        <v>-1.1994573083938886</v>
      </c>
      <c r="K299" s="20">
        <v>4.6098222356131364</v>
      </c>
      <c r="O299" s="21">
        <v>100.388960133826</v>
      </c>
      <c r="P299" s="21">
        <v>102.29961428571431</v>
      </c>
    </row>
    <row r="300" spans="1:16" x14ac:dyDescent="0.25">
      <c r="B300" s="1">
        <v>38261</v>
      </c>
      <c r="C300" s="20">
        <v>99.430080443118825</v>
      </c>
      <c r="D300" s="32">
        <v>100.07729590115994</v>
      </c>
      <c r="E300" s="32">
        <v>103.00762602475714</v>
      </c>
      <c r="F300" s="32">
        <v>103.00762602475714</v>
      </c>
      <c r="G300" s="21">
        <f>'CDM - M'!E685</f>
        <v>101.5</v>
      </c>
      <c r="H300" s="21">
        <v>99.662065121781197</v>
      </c>
      <c r="I300" s="20">
        <v>0</v>
      </c>
      <c r="J300" s="20">
        <v>-1.219509437072402</v>
      </c>
      <c r="K300" s="20">
        <v>4.5872944016900554</v>
      </c>
      <c r="O300" s="21">
        <v>100.33312576633899</v>
      </c>
      <c r="P300" s="21">
        <v>102.29961428571431</v>
      </c>
    </row>
    <row r="301" spans="1:16" x14ac:dyDescent="0.25">
      <c r="B301" s="1">
        <v>38292</v>
      </c>
      <c r="C301" s="20">
        <v>99.725710018271812</v>
      </c>
      <c r="D301" s="32">
        <v>99.977716502253315</v>
      </c>
      <c r="E301" s="32">
        <v>102.80324581439055</v>
      </c>
      <c r="F301" s="32">
        <v>102.80324581439055</v>
      </c>
      <c r="G301" s="21">
        <f>'CDM - M'!E686</f>
        <v>101.5</v>
      </c>
      <c r="H301" s="21">
        <v>103.232791761217</v>
      </c>
      <c r="I301" s="20">
        <v>0</v>
      </c>
      <c r="J301" s="20">
        <v>-1.2942541480491969</v>
      </c>
      <c r="K301" s="20">
        <v>4.5049130763416478</v>
      </c>
      <c r="O301" s="21">
        <v>100.223262669326</v>
      </c>
      <c r="P301" s="21">
        <v>101.98677142857144</v>
      </c>
    </row>
    <row r="302" spans="1:16" x14ac:dyDescent="0.25">
      <c r="B302" s="1">
        <v>38322</v>
      </c>
      <c r="C302" s="20">
        <v>99.134450867965839</v>
      </c>
      <c r="D302" s="32">
        <v>100.07729590115993</v>
      </c>
      <c r="E302" s="32">
        <v>102.70105570920725</v>
      </c>
      <c r="F302" s="32">
        <v>102.70105570920725</v>
      </c>
      <c r="G302" s="21">
        <f>'CDM - M'!E687</f>
        <v>101.2</v>
      </c>
      <c r="H302" s="21">
        <v>102.81701489708399</v>
      </c>
      <c r="I302" s="20">
        <v>0</v>
      </c>
      <c r="J302" s="20">
        <v>-1.408493316441058</v>
      </c>
      <c r="K302" s="20">
        <v>4.4632086851628472</v>
      </c>
      <c r="O302" s="21">
        <v>100.31135992170999</v>
      </c>
      <c r="P302" s="21">
        <v>102.09105238095242</v>
      </c>
    </row>
    <row r="303" spans="1:16" x14ac:dyDescent="0.25">
      <c r="A303">
        <f t="shared" ref="A303" si="40">YEAR(B303)</f>
        <v>2005</v>
      </c>
      <c r="B303" s="1">
        <v>38353</v>
      </c>
      <c r="C303" s="20">
        <v>98.838821292812867</v>
      </c>
      <c r="D303" s="32">
        <v>99.778557704440047</v>
      </c>
      <c r="E303" s="32">
        <v>102.59886560402397</v>
      </c>
      <c r="F303" s="32">
        <v>102.59886560402397</v>
      </c>
      <c r="G303" s="21">
        <f>'CDM - M'!E688</f>
        <v>106.5</v>
      </c>
      <c r="H303" s="21">
        <v>102.397639565491</v>
      </c>
      <c r="I303" s="20">
        <v>0</v>
      </c>
      <c r="J303" s="20">
        <v>-1.4044497218671737</v>
      </c>
      <c r="K303" s="20">
        <v>4.4614691302388465</v>
      </c>
      <c r="O303" s="21">
        <v>100.33776440794399</v>
      </c>
      <c r="P303" s="21">
        <v>101.56964761904764</v>
      </c>
    </row>
    <row r="304" spans="1:16" x14ac:dyDescent="0.25">
      <c r="B304" s="1">
        <v>38384</v>
      </c>
      <c r="C304" s="20">
        <v>98.936973051792819</v>
      </c>
      <c r="D304" s="32">
        <v>99.778557704440047</v>
      </c>
      <c r="E304" s="32">
        <v>102.39983773670289</v>
      </c>
      <c r="F304" s="32">
        <v>102.39983773670289</v>
      </c>
      <c r="G304" s="21">
        <f>'CDM - M'!E689</f>
        <v>101.7</v>
      </c>
      <c r="H304" s="21">
        <v>104.48215810495</v>
      </c>
      <c r="I304" s="20">
        <v>0</v>
      </c>
      <c r="J304" s="20">
        <v>-1.3491913301515228</v>
      </c>
      <c r="K304" s="20">
        <v>4.6084337349397586</v>
      </c>
      <c r="O304" s="21">
        <v>100.242094621199</v>
      </c>
      <c r="P304" s="21">
        <v>101.36108571428575</v>
      </c>
    </row>
    <row r="305" spans="1:16" x14ac:dyDescent="0.25">
      <c r="B305" s="1">
        <v>38412</v>
      </c>
      <c r="C305" s="20">
        <v>98.936973051792819</v>
      </c>
      <c r="D305" s="32">
        <v>99.778557704440047</v>
      </c>
      <c r="E305" s="32">
        <v>102.30032380304235</v>
      </c>
      <c r="F305" s="32">
        <v>102.30032380304235</v>
      </c>
      <c r="G305" s="21">
        <f>'CDM - M'!E690</f>
        <v>116.9</v>
      </c>
      <c r="H305" s="21">
        <v>105.13386933097701</v>
      </c>
      <c r="I305" s="20">
        <v>0</v>
      </c>
      <c r="J305" s="20">
        <v>-1.2182202874257546</v>
      </c>
      <c r="K305" s="20">
        <v>4.5028709579933519</v>
      </c>
      <c r="O305" s="21">
        <v>100.23268924004999</v>
      </c>
      <c r="P305" s="21">
        <v>101.67392857142859</v>
      </c>
    </row>
    <row r="306" spans="1:16" x14ac:dyDescent="0.25">
      <c r="B306" s="1">
        <v>38443</v>
      </c>
      <c r="C306" s="20">
        <v>98.7406695338329</v>
      </c>
      <c r="D306" s="32">
        <v>99.877544368829405</v>
      </c>
      <c r="E306" s="32">
        <v>102.30032380304235</v>
      </c>
      <c r="F306" s="32">
        <v>102.30032380304235</v>
      </c>
      <c r="G306" s="21">
        <f>'CDM - M'!E691</f>
        <v>96.4</v>
      </c>
      <c r="H306" s="21">
        <v>103.394867486574</v>
      </c>
      <c r="I306" s="20">
        <v>0</v>
      </c>
      <c r="J306" s="20">
        <v>-1.4522584764293491</v>
      </c>
      <c r="K306" s="20">
        <v>4.4735652959783101</v>
      </c>
      <c r="O306" s="21">
        <v>100.338527164372</v>
      </c>
      <c r="P306" s="21">
        <v>101.77820952380954</v>
      </c>
    </row>
    <row r="307" spans="1:16" x14ac:dyDescent="0.25">
      <c r="B307" s="1">
        <v>38473</v>
      </c>
      <c r="C307" s="20">
        <v>98.642517774852948</v>
      </c>
      <c r="D307" s="32">
        <v>99.778557704440061</v>
      </c>
      <c r="E307" s="32">
        <v>102.30032380304235</v>
      </c>
      <c r="F307" s="32">
        <v>102.30032380304235</v>
      </c>
      <c r="G307" s="21">
        <f>'CDM - M'!E692</f>
        <v>104</v>
      </c>
      <c r="H307" s="21">
        <v>104.370263887807</v>
      </c>
      <c r="I307" s="20">
        <v>0</v>
      </c>
      <c r="J307" s="20">
        <v>-1.6267145502214668</v>
      </c>
      <c r="K307" s="20">
        <v>4.4997750112494375</v>
      </c>
      <c r="O307" s="21">
        <v>100.294713848233</v>
      </c>
      <c r="P307" s="21">
        <v>101.8824904761905</v>
      </c>
    </row>
    <row r="308" spans="1:16" x14ac:dyDescent="0.25">
      <c r="B308" s="1">
        <v>38504</v>
      </c>
      <c r="C308" s="20">
        <v>98.348062497913091</v>
      </c>
      <c r="D308" s="32">
        <v>99.580584375661402</v>
      </c>
      <c r="E308" s="32">
        <v>102.20080986938179</v>
      </c>
      <c r="F308" s="32">
        <v>102.20080986938179</v>
      </c>
      <c r="G308" s="21">
        <f>'CDM - M'!E693</f>
        <v>102.2</v>
      </c>
      <c r="H308" s="21">
        <v>104.707347212336</v>
      </c>
      <c r="I308" s="20">
        <v>0</v>
      </c>
      <c r="J308" s="20">
        <v>-1.7299112858990762</v>
      </c>
      <c r="K308" s="20">
        <v>4.2777526735954208</v>
      </c>
      <c r="O308" s="21">
        <v>100.124150528922</v>
      </c>
      <c r="P308" s="21">
        <v>101.77820952380954</v>
      </c>
    </row>
    <row r="309" spans="1:16" x14ac:dyDescent="0.25">
      <c r="B309" s="1">
        <v>38534</v>
      </c>
      <c r="C309" s="20">
        <v>98.446214256893057</v>
      </c>
      <c r="D309" s="32">
        <v>99.481597711272087</v>
      </c>
      <c r="E309" s="32">
        <v>102.20080986938179</v>
      </c>
      <c r="F309" s="32">
        <v>102.20080986938179</v>
      </c>
      <c r="G309" s="21">
        <f>'CDM - M'!E694</f>
        <v>100.5</v>
      </c>
      <c r="H309" s="21">
        <v>101.943840577001</v>
      </c>
      <c r="I309" s="20">
        <v>0</v>
      </c>
      <c r="J309" s="20">
        <v>-1.7277714768105525</v>
      </c>
      <c r="K309" s="20">
        <v>4.4287644497823155</v>
      </c>
      <c r="O309" s="21">
        <v>100.099517314382</v>
      </c>
      <c r="P309" s="21">
        <v>101.56964761904764</v>
      </c>
    </row>
    <row r="310" spans="1:16" x14ac:dyDescent="0.25">
      <c r="B310" s="1">
        <v>38565</v>
      </c>
      <c r="C310" s="20">
        <v>98.151758979953215</v>
      </c>
      <c r="D310" s="32">
        <v>99.481597711272087</v>
      </c>
      <c r="E310" s="32">
        <v>102.10129593572124</v>
      </c>
      <c r="F310" s="32">
        <v>102.10129593572124</v>
      </c>
      <c r="G310" s="21">
        <f>'CDM - M'!E695</f>
        <v>100.6</v>
      </c>
      <c r="H310" s="21">
        <v>104.176948453788</v>
      </c>
      <c r="I310" s="20">
        <v>0</v>
      </c>
      <c r="J310" s="20">
        <v>-1.3522047963444115</v>
      </c>
      <c r="K310" s="20">
        <v>4.3170878459687128</v>
      </c>
      <c r="O310" s="21">
        <v>100.05529470016999</v>
      </c>
      <c r="P310" s="21">
        <v>101.56964761904764</v>
      </c>
    </row>
    <row r="311" spans="1:16" x14ac:dyDescent="0.25">
      <c r="B311" s="1">
        <v>38596</v>
      </c>
      <c r="C311" s="20">
        <v>98.348062497913119</v>
      </c>
      <c r="D311" s="32">
        <v>99.580584375661402</v>
      </c>
      <c r="E311" s="32">
        <v>102.2008098693818</v>
      </c>
      <c r="F311" s="32">
        <v>102.2008098693818</v>
      </c>
      <c r="G311" s="21">
        <f>'CDM - M'!E696</f>
        <v>107.7</v>
      </c>
      <c r="H311" s="21">
        <v>104.60915319972401</v>
      </c>
      <c r="I311" s="20">
        <v>0</v>
      </c>
      <c r="J311" s="20">
        <v>-1.3006940775754101</v>
      </c>
      <c r="K311" s="20">
        <v>4.2059571920371202</v>
      </c>
      <c r="O311" s="21">
        <v>100.14589502934599</v>
      </c>
      <c r="P311" s="21">
        <v>101.77820952380954</v>
      </c>
    </row>
    <row r="312" spans="1:16" x14ac:dyDescent="0.25">
      <c r="B312" s="1">
        <v>38626</v>
      </c>
      <c r="C312" s="20">
        <v>98.348062497913119</v>
      </c>
      <c r="D312" s="32">
        <v>99.679571040050732</v>
      </c>
      <c r="E312" s="32">
        <v>102.10129593572125</v>
      </c>
      <c r="F312" s="32">
        <v>102.10129593572125</v>
      </c>
      <c r="G312" s="21">
        <f>'CDM - M'!E697</f>
        <v>103.7</v>
      </c>
      <c r="H312" s="21">
        <v>101.396909830889</v>
      </c>
      <c r="I312" s="20">
        <v>0</v>
      </c>
      <c r="J312" s="20">
        <v>-0.75910052244178872</v>
      </c>
      <c r="K312" s="20">
        <v>4.4174902665468707</v>
      </c>
      <c r="O312" s="21">
        <v>100.210158576339</v>
      </c>
      <c r="P312" s="21">
        <v>101.77820952380954</v>
      </c>
    </row>
    <row r="313" spans="1:16" x14ac:dyDescent="0.25">
      <c r="B313" s="1">
        <v>38657</v>
      </c>
      <c r="C313" s="20">
        <v>98.446214256893086</v>
      </c>
      <c r="D313" s="32">
        <v>99.580584375661388</v>
      </c>
      <c r="E313" s="32">
        <v>101.80275413473962</v>
      </c>
      <c r="F313" s="32">
        <v>101.80275413473962</v>
      </c>
      <c r="G313" s="21">
        <f>'CDM - M'!E698</f>
        <v>105.2</v>
      </c>
      <c r="H313" s="21">
        <v>106.317394180701</v>
      </c>
      <c r="I313" s="20">
        <v>0</v>
      </c>
      <c r="J313" s="20">
        <v>-0.54616295233879952</v>
      </c>
      <c r="K313" s="20">
        <v>4.5304033714629739</v>
      </c>
      <c r="O313" s="21">
        <v>100.12992603427</v>
      </c>
      <c r="P313" s="21">
        <v>101.4653666666667</v>
      </c>
    </row>
    <row r="314" spans="1:16" x14ac:dyDescent="0.25">
      <c r="B314" s="1">
        <v>38687</v>
      </c>
      <c r="C314" s="20">
        <v>98.544366015873052</v>
      </c>
      <c r="D314" s="32">
        <v>99.679571040050718</v>
      </c>
      <c r="E314" s="32">
        <v>101.90226806840018</v>
      </c>
      <c r="F314" s="32">
        <v>101.90226806840018</v>
      </c>
      <c r="G314" s="21">
        <f>'CDM - M'!E699</f>
        <v>104</v>
      </c>
      <c r="H314" s="21">
        <v>105.196420396365</v>
      </c>
      <c r="I314" s="20">
        <v>0</v>
      </c>
      <c r="J314" s="20">
        <v>-0.54984310429796823</v>
      </c>
      <c r="K314" s="20">
        <v>4.3825301204819276</v>
      </c>
      <c r="O314" s="21">
        <v>100.143693233498</v>
      </c>
      <c r="P314" s="21">
        <v>101.56964761904764</v>
      </c>
    </row>
    <row r="315" spans="1:16" x14ac:dyDescent="0.25">
      <c r="A315">
        <f t="shared" ref="A315" si="41">YEAR(B315)</f>
        <v>2006</v>
      </c>
      <c r="B315" s="1">
        <v>38718</v>
      </c>
      <c r="C315" s="20">
        <v>98.740669533832943</v>
      </c>
      <c r="D315" s="32">
        <v>99.679571040050718</v>
      </c>
      <c r="E315" s="32">
        <v>101.80275413473963</v>
      </c>
      <c r="F315" s="32">
        <v>101.80275413473963</v>
      </c>
      <c r="G315" s="21">
        <f>'CDM - M'!E700</f>
        <v>109.2</v>
      </c>
      <c r="H315" s="21">
        <v>105.413170671857</v>
      </c>
      <c r="I315" s="20">
        <v>0</v>
      </c>
      <c r="J315" s="20">
        <v>-0.50583154374134887</v>
      </c>
      <c r="K315" s="20">
        <v>4.4137516889355952</v>
      </c>
      <c r="O315" s="21">
        <v>100.24365722651901</v>
      </c>
      <c r="P315" s="21">
        <v>100.94396190476192</v>
      </c>
    </row>
    <row r="316" spans="1:16" x14ac:dyDescent="0.25">
      <c r="B316" s="1">
        <v>38749</v>
      </c>
      <c r="C316" s="20">
        <v>98.838821292812909</v>
      </c>
      <c r="D316" s="32">
        <v>99.778557704440047</v>
      </c>
      <c r="E316" s="32">
        <v>101.80275413473963</v>
      </c>
      <c r="F316" s="32">
        <v>101.80275413473963</v>
      </c>
      <c r="G316" s="21">
        <f>'CDM - M'!E701</f>
        <v>103</v>
      </c>
      <c r="H316" s="21">
        <v>105.87877960121</v>
      </c>
      <c r="I316" s="20">
        <v>0</v>
      </c>
      <c r="J316" s="20">
        <v>-0.25018487591067168</v>
      </c>
      <c r="K316" s="20">
        <v>4.1165865384615383</v>
      </c>
      <c r="O316" s="21">
        <v>100.258173393227</v>
      </c>
      <c r="P316" s="21">
        <v>100.73540000000001</v>
      </c>
    </row>
    <row r="317" spans="1:16" x14ac:dyDescent="0.25">
      <c r="B317" s="1">
        <v>38777</v>
      </c>
      <c r="C317" s="20">
        <v>98.740669533832943</v>
      </c>
      <c r="D317" s="32">
        <v>99.778557704440047</v>
      </c>
      <c r="E317" s="32">
        <v>101.80275413473963</v>
      </c>
      <c r="F317" s="32">
        <v>101.80275413473963</v>
      </c>
      <c r="G317" s="21">
        <f>'CDM - M'!E702</f>
        <v>118.2</v>
      </c>
      <c r="H317" s="21">
        <v>107.264413534217</v>
      </c>
      <c r="I317" s="20">
        <v>0</v>
      </c>
      <c r="J317" s="20">
        <v>1.7052962564460067E-2</v>
      </c>
      <c r="K317" s="20">
        <v>4.1353383458646613</v>
      </c>
      <c r="O317" s="21">
        <v>100.329765237348</v>
      </c>
      <c r="P317" s="21">
        <v>101.04824285714288</v>
      </c>
    </row>
    <row r="318" spans="1:16" x14ac:dyDescent="0.25">
      <c r="B318" s="1">
        <v>38808</v>
      </c>
      <c r="C318" s="20">
        <v>98.64251777485299</v>
      </c>
      <c r="D318" s="32">
        <v>99.778557704440047</v>
      </c>
      <c r="E318" s="32">
        <v>101.70324020107908</v>
      </c>
      <c r="F318" s="32">
        <v>101.70324020107908</v>
      </c>
      <c r="G318" s="21">
        <f>'CDM - M'!E703</f>
        <v>99.8</v>
      </c>
      <c r="H318" s="21">
        <v>107.669823085551</v>
      </c>
      <c r="I318" s="20">
        <v>0</v>
      </c>
      <c r="J318" s="20">
        <v>0.12897788538988492</v>
      </c>
      <c r="K318" s="20">
        <v>4.1031829838588028</v>
      </c>
      <c r="O318" s="21">
        <v>100.240194319173</v>
      </c>
      <c r="P318" s="21">
        <v>101.25680476190479</v>
      </c>
    </row>
    <row r="319" spans="1:16" x14ac:dyDescent="0.25">
      <c r="B319" s="1">
        <v>38838</v>
      </c>
      <c r="C319" s="20">
        <v>98.740669533832943</v>
      </c>
      <c r="D319" s="32">
        <v>99.778557704440047</v>
      </c>
      <c r="E319" s="32">
        <v>101.80275413473964</v>
      </c>
      <c r="F319" s="32">
        <v>101.80275413473964</v>
      </c>
      <c r="G319" s="21">
        <f>'CDM - M'!E704</f>
        <v>106.6</v>
      </c>
      <c r="H319" s="21">
        <v>107.166458473788</v>
      </c>
      <c r="I319" s="20">
        <v>0</v>
      </c>
      <c r="J319" s="20">
        <v>0.18653479902931727</v>
      </c>
      <c r="K319" s="20">
        <v>4.0745752518418286</v>
      </c>
      <c r="O319" s="21">
        <v>100.307998629699</v>
      </c>
      <c r="P319" s="21">
        <v>101.36108571428575</v>
      </c>
    </row>
    <row r="320" spans="1:16" x14ac:dyDescent="0.25">
      <c r="B320" s="1">
        <v>38869</v>
      </c>
      <c r="C320" s="20">
        <v>98.838821292812909</v>
      </c>
      <c r="D320" s="32">
        <v>99.778557704440047</v>
      </c>
      <c r="E320" s="32">
        <v>101.80275413473964</v>
      </c>
      <c r="F320" s="32">
        <v>101.80275413473964</v>
      </c>
      <c r="G320" s="21">
        <f>'CDM - M'!E705</f>
        <v>105.2</v>
      </c>
      <c r="H320" s="21">
        <v>107.47507108762299</v>
      </c>
      <c r="I320" s="20">
        <v>0</v>
      </c>
      <c r="J320" s="20">
        <v>0.28515440174163353</v>
      </c>
      <c r="K320" s="20">
        <v>4.2454245424542449</v>
      </c>
      <c r="O320" s="21">
        <v>100.325791083692</v>
      </c>
      <c r="P320" s="21">
        <v>101.36108571428575</v>
      </c>
    </row>
    <row r="321" spans="1:16" x14ac:dyDescent="0.25">
      <c r="B321" s="1">
        <v>38899</v>
      </c>
      <c r="C321" s="20">
        <v>98.740669533832943</v>
      </c>
      <c r="D321" s="32">
        <v>99.679571040050718</v>
      </c>
      <c r="E321" s="32">
        <v>101.9022680684002</v>
      </c>
      <c r="F321" s="32">
        <v>101.9022680684002</v>
      </c>
      <c r="G321" s="21">
        <f>'CDM - M'!E706</f>
        <v>104.7</v>
      </c>
      <c r="H321" s="21">
        <v>106.156337475116</v>
      </c>
      <c r="I321" s="20">
        <v>0.25</v>
      </c>
      <c r="J321" s="20">
        <v>0.32757218793129489</v>
      </c>
      <c r="K321" s="20">
        <v>4.1272699984991741</v>
      </c>
      <c r="O321" s="21">
        <v>100.296960945918</v>
      </c>
      <c r="P321" s="21">
        <v>101.25680476190479</v>
      </c>
    </row>
    <row r="322" spans="1:16" x14ac:dyDescent="0.25">
      <c r="B322" s="1">
        <v>38930</v>
      </c>
      <c r="C322" s="20">
        <v>98.936973051792847</v>
      </c>
      <c r="D322" s="32">
        <v>99.778557704440047</v>
      </c>
      <c r="E322" s="32">
        <v>101.70324020107911</v>
      </c>
      <c r="F322" s="32">
        <v>101.70324020107911</v>
      </c>
      <c r="G322" s="21">
        <f>'CDM - M'!E707</f>
        <v>105.3</v>
      </c>
      <c r="H322" s="21">
        <v>108.711177116781</v>
      </c>
      <c r="I322" s="20">
        <v>0.25</v>
      </c>
      <c r="J322" s="20">
        <v>0.27558491142732261</v>
      </c>
      <c r="K322" s="20">
        <v>4.0929535232383811</v>
      </c>
      <c r="O322" s="21">
        <v>100.338252423234</v>
      </c>
      <c r="P322" s="21">
        <v>101.25680476190479</v>
      </c>
    </row>
    <row r="323" spans="1:16" x14ac:dyDescent="0.25">
      <c r="B323" s="1">
        <v>38961</v>
      </c>
      <c r="C323" s="20">
        <v>98.936973051792847</v>
      </c>
      <c r="D323" s="32">
        <v>99.778557704440047</v>
      </c>
      <c r="E323" s="32">
        <v>101.70324020107911</v>
      </c>
      <c r="F323" s="32">
        <v>101.70324020107911</v>
      </c>
      <c r="G323" s="21">
        <f>'CDM - M'!E708</f>
        <v>110.5</v>
      </c>
      <c r="H323" s="21">
        <v>107.086568912893</v>
      </c>
      <c r="I323" s="20">
        <v>0.25</v>
      </c>
      <c r="J323" s="20">
        <v>0.15265301093093953</v>
      </c>
      <c r="K323" s="20">
        <v>4.1017964071856285</v>
      </c>
      <c r="O323" s="21">
        <v>100.32734020546199</v>
      </c>
      <c r="P323" s="21">
        <v>101.4653666666667</v>
      </c>
    </row>
    <row r="324" spans="1:16" x14ac:dyDescent="0.25">
      <c r="B324" s="1">
        <v>38991</v>
      </c>
      <c r="C324" s="20">
        <v>98.740669533832929</v>
      </c>
      <c r="D324" s="32">
        <v>99.778557704440047</v>
      </c>
      <c r="E324" s="32">
        <v>101.70324020107911</v>
      </c>
      <c r="F324" s="32">
        <v>101.70324020107911</v>
      </c>
      <c r="G324" s="21">
        <f>'CDM - M'!E709</f>
        <v>109.5</v>
      </c>
      <c r="H324" s="21">
        <v>106.417887570017</v>
      </c>
      <c r="I324" s="20">
        <v>0.25</v>
      </c>
      <c r="J324" s="20">
        <v>0.22164270628823562</v>
      </c>
      <c r="K324" s="20">
        <v>4.0776699029126213</v>
      </c>
      <c r="O324" s="21">
        <v>100.31063147507901</v>
      </c>
      <c r="P324" s="21">
        <v>101.4653666666667</v>
      </c>
    </row>
    <row r="325" spans="1:16" x14ac:dyDescent="0.25">
      <c r="B325" s="1">
        <v>39022</v>
      </c>
      <c r="C325" s="20">
        <v>98.740669533832929</v>
      </c>
      <c r="D325" s="32">
        <v>99.778557704440047</v>
      </c>
      <c r="E325" s="32">
        <v>101.60372626741857</v>
      </c>
      <c r="F325" s="32">
        <v>101.60372626741857</v>
      </c>
      <c r="G325" s="21">
        <f>'CDM - M'!E710</f>
        <v>109.1</v>
      </c>
      <c r="H325" s="21">
        <v>109.77490150825599</v>
      </c>
      <c r="I325" s="20">
        <v>0.25</v>
      </c>
      <c r="J325" s="20">
        <v>0.29681838387629539</v>
      </c>
      <c r="K325" s="20">
        <v>3.9940164547494392</v>
      </c>
      <c r="O325" s="21">
        <v>100.350397864206</v>
      </c>
      <c r="P325" s="21">
        <v>101.36108571428575</v>
      </c>
    </row>
    <row r="326" spans="1:16" x14ac:dyDescent="0.25">
      <c r="B326" s="1">
        <v>39052</v>
      </c>
      <c r="C326" s="20">
        <v>98.838821292812895</v>
      </c>
      <c r="D326" s="32">
        <v>99.778557704440047</v>
      </c>
      <c r="E326" s="32">
        <v>101.60372626741857</v>
      </c>
      <c r="F326" s="32">
        <v>101.60372626741857</v>
      </c>
      <c r="G326" s="21">
        <f>'CDM - M'!E711</f>
        <v>108.6</v>
      </c>
      <c r="H326" s="21">
        <v>109.328462039759</v>
      </c>
      <c r="I326" s="20">
        <v>0.25</v>
      </c>
      <c r="J326" s="20">
        <v>0.36257096056427601</v>
      </c>
      <c r="K326" s="20">
        <v>3.9898005099745011</v>
      </c>
      <c r="O326" s="21">
        <v>100.300348783537</v>
      </c>
      <c r="P326" s="21">
        <v>101.36108571428575</v>
      </c>
    </row>
    <row r="327" spans="1:16" x14ac:dyDescent="0.25">
      <c r="A327">
        <f t="shared" ref="A327" si="42">YEAR(B327)</f>
        <v>2007</v>
      </c>
      <c r="B327" s="1">
        <v>39083</v>
      </c>
      <c r="C327" s="20">
        <v>98.838821292812895</v>
      </c>
      <c r="D327" s="32">
        <v>99.778557704440047</v>
      </c>
      <c r="E327" s="32">
        <v>101.50421233375802</v>
      </c>
      <c r="F327" s="32">
        <v>101.50421233375802</v>
      </c>
      <c r="G327" s="21">
        <f>'CDM - M'!E712</f>
        <v>113.4</v>
      </c>
      <c r="H327" s="21">
        <v>109.955432377859</v>
      </c>
      <c r="I327" s="20">
        <v>0.25</v>
      </c>
      <c r="J327" s="20">
        <v>0.38254285501155377</v>
      </c>
      <c r="K327" s="20">
        <v>4.0174541077339754</v>
      </c>
      <c r="O327" s="21">
        <v>100.263463598792</v>
      </c>
      <c r="P327" s="21">
        <v>100.83968095238097</v>
      </c>
    </row>
    <row r="328" spans="1:16" x14ac:dyDescent="0.25">
      <c r="B328" s="1">
        <v>39114</v>
      </c>
      <c r="C328" s="20">
        <v>98.642517774853005</v>
      </c>
      <c r="D328" s="32">
        <v>99.679571040050718</v>
      </c>
      <c r="E328" s="32">
        <v>101.50421233375802</v>
      </c>
      <c r="F328" s="32">
        <v>101.50421233375802</v>
      </c>
      <c r="G328" s="21">
        <f>'CDM - M'!E713</f>
        <v>106.9</v>
      </c>
      <c r="H328" s="21">
        <v>110.22389964470899</v>
      </c>
      <c r="I328" s="20">
        <v>0.5</v>
      </c>
      <c r="J328" s="20">
        <v>0.35006706339432297</v>
      </c>
      <c r="K328" s="20">
        <v>4.0113755425834459</v>
      </c>
      <c r="O328" s="21">
        <v>100.14211686000201</v>
      </c>
      <c r="P328" s="21">
        <v>100.63111904761907</v>
      </c>
    </row>
    <row r="329" spans="1:16" x14ac:dyDescent="0.25">
      <c r="B329" s="1">
        <v>39142</v>
      </c>
      <c r="C329" s="20">
        <v>98.642517774853005</v>
      </c>
      <c r="D329" s="32">
        <v>99.481597711272073</v>
      </c>
      <c r="E329" s="32">
        <v>101.30518446643693</v>
      </c>
      <c r="F329" s="32">
        <v>101.30518446643693</v>
      </c>
      <c r="G329" s="21">
        <f>'CDM - M'!E714</f>
        <v>121.2</v>
      </c>
      <c r="H329" s="21">
        <v>111.17781183724701</v>
      </c>
      <c r="I329" s="20">
        <v>0.5</v>
      </c>
      <c r="J329" s="20">
        <v>0.40681857445440611</v>
      </c>
      <c r="K329" s="20">
        <v>4.0035853002688979</v>
      </c>
      <c r="O329" s="21">
        <v>99.990327202785195</v>
      </c>
      <c r="P329" s="21">
        <v>100.94396190476192</v>
      </c>
    </row>
    <row r="330" spans="1:16" x14ac:dyDescent="0.25">
      <c r="B330" s="1">
        <v>39173</v>
      </c>
      <c r="C330" s="20">
        <v>98.642517774853005</v>
      </c>
      <c r="D330" s="32">
        <v>99.580584375661388</v>
      </c>
      <c r="E330" s="32">
        <v>101.50421233375802</v>
      </c>
      <c r="F330" s="32">
        <v>101.50421233375802</v>
      </c>
      <c r="G330" s="21">
        <f>'CDM - M'!E715</f>
        <v>101.3</v>
      </c>
      <c r="H330" s="21">
        <v>109.927235133398</v>
      </c>
      <c r="I330" s="20">
        <v>0.5</v>
      </c>
      <c r="J330" s="20">
        <v>0.42366916301317981</v>
      </c>
      <c r="K330" s="20">
        <v>3.8392590379444278</v>
      </c>
      <c r="O330" s="21">
        <v>100.13640435916</v>
      </c>
      <c r="P330" s="21">
        <v>101.15252380952384</v>
      </c>
    </row>
    <row r="331" spans="1:16" x14ac:dyDescent="0.25">
      <c r="B331" s="1">
        <v>39203</v>
      </c>
      <c r="C331" s="20">
        <v>98.838821292812895</v>
      </c>
      <c r="D331" s="32">
        <v>99.679571040050718</v>
      </c>
      <c r="E331" s="32">
        <v>101.50421233375802</v>
      </c>
      <c r="F331" s="32">
        <v>101.50421233375802</v>
      </c>
      <c r="G331" s="21">
        <f>'CDM - M'!E716</f>
        <v>110</v>
      </c>
      <c r="H331" s="21">
        <v>110.78852651830501</v>
      </c>
      <c r="I331" s="20">
        <v>0.5</v>
      </c>
      <c r="J331" s="20">
        <v>0.47115090091880929</v>
      </c>
      <c r="K331" s="20">
        <v>3.7817638266068756</v>
      </c>
      <c r="O331" s="21">
        <v>100.211873912394</v>
      </c>
      <c r="P331" s="21">
        <v>101.25680476190479</v>
      </c>
    </row>
    <row r="332" spans="1:16" x14ac:dyDescent="0.25">
      <c r="B332" s="1">
        <v>39234</v>
      </c>
      <c r="C332" s="20">
        <v>98.642517774853005</v>
      </c>
      <c r="D332" s="32">
        <v>99.679571040050718</v>
      </c>
      <c r="E332" s="32">
        <v>101.40469840009747</v>
      </c>
      <c r="F332" s="32">
        <v>101.40469840009747</v>
      </c>
      <c r="G332" s="21">
        <f>'CDM - M'!E717</f>
        <v>106.4</v>
      </c>
      <c r="H332" s="21">
        <v>108.347599088943</v>
      </c>
      <c r="I332" s="20">
        <v>0.5</v>
      </c>
      <c r="J332" s="20">
        <v>0.61607680765689843</v>
      </c>
      <c r="K332" s="20">
        <v>3.6450552733791457</v>
      </c>
      <c r="O332" s="21">
        <v>100.20549529905</v>
      </c>
      <c r="P332" s="21">
        <v>101.15252380952384</v>
      </c>
    </row>
    <row r="333" spans="1:16" x14ac:dyDescent="0.25">
      <c r="B333" s="1">
        <v>39264</v>
      </c>
      <c r="C333" s="20">
        <v>98.740669533832957</v>
      </c>
      <c r="D333" s="32">
        <v>99.580584375661374</v>
      </c>
      <c r="E333" s="32">
        <v>101.30518446643691</v>
      </c>
      <c r="F333" s="32">
        <v>101.30518446643691</v>
      </c>
      <c r="G333" s="21">
        <f>'CDM - M'!E718</f>
        <v>108</v>
      </c>
      <c r="H333" s="21">
        <v>109.144936607942</v>
      </c>
      <c r="I333" s="20">
        <v>0.5</v>
      </c>
      <c r="J333" s="20">
        <v>0.60659572568942788</v>
      </c>
      <c r="K333" s="20">
        <v>3.5917390002993113</v>
      </c>
      <c r="O333" s="21">
        <v>100.19022811585801</v>
      </c>
      <c r="P333" s="21">
        <v>101.04824285714288</v>
      </c>
    </row>
    <row r="334" spans="1:16" x14ac:dyDescent="0.25">
      <c r="B334" s="1">
        <v>39295</v>
      </c>
      <c r="C334" s="20">
        <v>98.740669533832957</v>
      </c>
      <c r="D334" s="32">
        <v>99.679571040050703</v>
      </c>
      <c r="E334" s="32">
        <v>101.60372626741854</v>
      </c>
      <c r="F334" s="32">
        <v>101.60372626741854</v>
      </c>
      <c r="G334" s="21">
        <f>'CDM - M'!E719</f>
        <v>110.3</v>
      </c>
      <c r="H334" s="21">
        <v>113.345233830735</v>
      </c>
      <c r="I334" s="20">
        <v>0.5</v>
      </c>
      <c r="J334" s="20">
        <v>0.50401288971053237</v>
      </c>
      <c r="K334" s="20">
        <v>3.7142429234686234</v>
      </c>
      <c r="O334" s="21">
        <v>100.22207294765001</v>
      </c>
      <c r="P334" s="21">
        <v>101.15252380952384</v>
      </c>
    </row>
    <row r="335" spans="1:16" x14ac:dyDescent="0.25">
      <c r="B335" s="1">
        <v>39326</v>
      </c>
      <c r="C335" s="20">
        <v>98.740669533832957</v>
      </c>
      <c r="D335" s="32">
        <v>99.679571040050703</v>
      </c>
      <c r="E335" s="32">
        <v>101.40469840009746</v>
      </c>
      <c r="F335" s="32">
        <v>101.40469840009746</v>
      </c>
      <c r="G335" s="21">
        <f>'CDM - M'!E720</f>
        <v>112.6</v>
      </c>
      <c r="H335" s="21">
        <v>108.644352776537</v>
      </c>
      <c r="I335" s="20">
        <v>0.5</v>
      </c>
      <c r="J335" s="20">
        <v>0.43188233281927718</v>
      </c>
      <c r="K335" s="20">
        <v>3.9280359820089954</v>
      </c>
      <c r="O335" s="21">
        <v>100.207305485098</v>
      </c>
      <c r="P335" s="21">
        <v>101.25680476190479</v>
      </c>
    </row>
    <row r="336" spans="1:16" x14ac:dyDescent="0.25">
      <c r="B336" s="1">
        <v>39356</v>
      </c>
      <c r="C336" s="20">
        <v>99.035124810772814</v>
      </c>
      <c r="D336" s="32">
        <v>99.877544368829362</v>
      </c>
      <c r="E336" s="32">
        <v>101.40469840009746</v>
      </c>
      <c r="F336" s="32">
        <v>101.40469840009746</v>
      </c>
      <c r="G336" s="21">
        <f>'CDM - M'!E721</f>
        <v>115.3</v>
      </c>
      <c r="H336" s="21">
        <v>111.566624809994</v>
      </c>
      <c r="I336" s="20">
        <v>0.5</v>
      </c>
      <c r="J336" s="20">
        <v>0.4119047731849893</v>
      </c>
      <c r="K336" s="20">
        <v>3.9635058330840565</v>
      </c>
      <c r="O336" s="21">
        <v>100.422504588081</v>
      </c>
      <c r="P336" s="21">
        <v>101.36108571428575</v>
      </c>
    </row>
    <row r="337" spans="1:16" x14ac:dyDescent="0.25">
      <c r="B337" s="1">
        <v>39387</v>
      </c>
      <c r="C337" s="20">
        <v>99.329580087712657</v>
      </c>
      <c r="D337" s="32">
        <v>100.17450436199735</v>
      </c>
      <c r="E337" s="32">
        <v>101.50421233375802</v>
      </c>
      <c r="F337" s="32">
        <v>101.50421233375802</v>
      </c>
      <c r="G337" s="21">
        <f>'CDM - M'!E722</f>
        <v>109.8</v>
      </c>
      <c r="H337" s="21">
        <v>110.270630220686</v>
      </c>
      <c r="I337" s="20">
        <v>0.5</v>
      </c>
      <c r="J337" s="20">
        <v>0.33206551757662939</v>
      </c>
      <c r="K337" s="20">
        <v>3.8042667462330302</v>
      </c>
      <c r="O337" s="21">
        <v>100.785583022087</v>
      </c>
      <c r="P337" s="21">
        <v>101.36108571428575</v>
      </c>
    </row>
    <row r="338" spans="1:16" x14ac:dyDescent="0.25">
      <c r="B338" s="1">
        <v>39417</v>
      </c>
      <c r="C338" s="20">
        <v>99.525883605672561</v>
      </c>
      <c r="D338" s="32">
        <v>100.66943768394397</v>
      </c>
      <c r="E338" s="32">
        <v>101.50421233375802</v>
      </c>
      <c r="F338" s="32">
        <v>101.50421233375802</v>
      </c>
      <c r="G338" s="21">
        <f>'CDM - M'!E723</f>
        <v>111.3</v>
      </c>
      <c r="H338" s="21">
        <v>111.59294564344</v>
      </c>
      <c r="I338" s="20">
        <v>0.5</v>
      </c>
      <c r="J338" s="20">
        <v>0.32396830107358293</v>
      </c>
      <c r="K338" s="20">
        <v>3.7451507012831988</v>
      </c>
      <c r="O338" s="21">
        <v>101.187157927575</v>
      </c>
      <c r="P338" s="21">
        <v>101.4653666666667</v>
      </c>
    </row>
    <row r="339" spans="1:16" x14ac:dyDescent="0.25">
      <c r="A339">
        <f t="shared" ref="A339" si="43">YEAR(B339)</f>
        <v>2008</v>
      </c>
      <c r="B339" s="1">
        <v>39448</v>
      </c>
      <c r="C339" s="20">
        <v>99.525883605672561</v>
      </c>
      <c r="D339" s="32">
        <v>100.57045101955464</v>
      </c>
      <c r="E339" s="32">
        <v>101.40469840009747</v>
      </c>
      <c r="F339" s="32">
        <v>101.40469840009747</v>
      </c>
      <c r="G339" s="21">
        <f>'CDM - M'!E724</f>
        <v>118.6</v>
      </c>
      <c r="H339" s="21">
        <v>115.46704612718899</v>
      </c>
      <c r="I339" s="20">
        <v>0.5</v>
      </c>
      <c r="J339" s="20">
        <v>0.20815714157567208</v>
      </c>
      <c r="K339" s="20">
        <v>3.9054316923537336</v>
      </c>
      <c r="O339" s="21">
        <v>101.13192682914099</v>
      </c>
      <c r="P339" s="21">
        <v>101.04824285714288</v>
      </c>
    </row>
    <row r="340" spans="1:16" x14ac:dyDescent="0.25">
      <c r="B340" s="1">
        <v>39479</v>
      </c>
      <c r="C340" s="20">
        <v>99.624035364652514</v>
      </c>
      <c r="D340" s="32">
        <v>100.57045101955464</v>
      </c>
      <c r="E340" s="32">
        <v>101.30518446643691</v>
      </c>
      <c r="F340" s="32">
        <v>101.30518446643691</v>
      </c>
      <c r="G340" s="21">
        <f>'CDM - M'!E725</f>
        <v>110.2</v>
      </c>
      <c r="H340" s="21">
        <v>114.15953120411901</v>
      </c>
      <c r="I340" s="20">
        <v>0.5</v>
      </c>
      <c r="J340" s="20">
        <v>0.19145076173332415</v>
      </c>
      <c r="K340" s="20">
        <v>4.0035987404408457</v>
      </c>
      <c r="O340" s="21">
        <v>101.164380342539</v>
      </c>
      <c r="P340" s="21">
        <v>100.94396190476192</v>
      </c>
    </row>
    <row r="341" spans="1:16" x14ac:dyDescent="0.25">
      <c r="B341" s="1">
        <v>39508</v>
      </c>
      <c r="C341" s="20">
        <v>99.722187123632466</v>
      </c>
      <c r="D341" s="32">
        <v>100.66943768394397</v>
      </c>
      <c r="E341" s="32">
        <v>101.30518446643691</v>
      </c>
      <c r="F341" s="32">
        <v>101.30518446643691</v>
      </c>
      <c r="G341" s="21">
        <f>'CDM - M'!E726</f>
        <v>120.2</v>
      </c>
      <c r="H341" s="21">
        <v>111.38270930214</v>
      </c>
      <c r="I341" s="20">
        <v>0.5</v>
      </c>
      <c r="J341" s="20">
        <v>7.7667828272100364E-2</v>
      </c>
      <c r="K341" s="20">
        <v>3.8369304556354913</v>
      </c>
      <c r="O341" s="21">
        <v>101.199271222391</v>
      </c>
      <c r="P341" s="21">
        <v>101.36108571428575</v>
      </c>
    </row>
    <row r="342" spans="1:16" x14ac:dyDescent="0.25">
      <c r="B342" s="1">
        <v>39539</v>
      </c>
      <c r="C342" s="20">
        <v>99.329580087712657</v>
      </c>
      <c r="D342" s="32">
        <v>100.47146435516531</v>
      </c>
      <c r="E342" s="32">
        <v>101.40469840009746</v>
      </c>
      <c r="F342" s="32">
        <v>101.40469840009746</v>
      </c>
      <c r="G342" s="21">
        <f>'CDM - M'!E727</f>
        <v>103.2</v>
      </c>
      <c r="H342" s="21">
        <v>112.622212136909</v>
      </c>
      <c r="I342" s="20">
        <v>0.5</v>
      </c>
      <c r="J342" s="20">
        <v>0.2036677245460807</v>
      </c>
      <c r="K342" s="20">
        <v>3.9312406576980568</v>
      </c>
      <c r="O342" s="21">
        <v>101.04643353943599</v>
      </c>
      <c r="P342" s="21">
        <v>101.67392857142859</v>
      </c>
    </row>
    <row r="343" spans="1:16" x14ac:dyDescent="0.25">
      <c r="B343" s="1">
        <v>39569</v>
      </c>
      <c r="C343" s="20">
        <v>100.01664240057234</v>
      </c>
      <c r="D343" s="32">
        <v>101.1643710058906</v>
      </c>
      <c r="E343" s="32">
        <v>101.40469840009746</v>
      </c>
      <c r="F343" s="32">
        <v>101.40469840009746</v>
      </c>
      <c r="G343" s="21">
        <f>'CDM - M'!E728</f>
        <v>109.4</v>
      </c>
      <c r="H343" s="21">
        <v>110.348263709368</v>
      </c>
      <c r="I343" s="20">
        <v>0.5</v>
      </c>
      <c r="J343" s="20">
        <v>0.40596729346790295</v>
      </c>
      <c r="K343" s="20">
        <v>3.9438302957872722</v>
      </c>
      <c r="O343" s="21">
        <v>101.656950453981</v>
      </c>
      <c r="P343" s="21">
        <v>101.8824904761905</v>
      </c>
    </row>
    <row r="344" spans="1:16" x14ac:dyDescent="0.25">
      <c r="B344" s="1">
        <v>39600</v>
      </c>
      <c r="C344" s="20">
        <v>100.60555295445205</v>
      </c>
      <c r="D344" s="32">
        <v>101.56031766344789</v>
      </c>
      <c r="E344" s="32">
        <v>101.50421233375802</v>
      </c>
      <c r="F344" s="32">
        <v>101.50421233375802</v>
      </c>
      <c r="G344" s="21">
        <f>'CDM - M'!E729</f>
        <v>107.4</v>
      </c>
      <c r="H344" s="21">
        <v>108.87144448929701</v>
      </c>
      <c r="I344" s="20">
        <v>0.5</v>
      </c>
      <c r="J344" s="20">
        <v>0.45291221337222415</v>
      </c>
      <c r="K344" s="20">
        <v>3.9766781282702945</v>
      </c>
      <c r="O344" s="21">
        <v>102.07532831203299</v>
      </c>
      <c r="P344" s="21">
        <v>101.98677142857144</v>
      </c>
    </row>
    <row r="345" spans="1:16" x14ac:dyDescent="0.25">
      <c r="B345" s="1">
        <v>39630</v>
      </c>
      <c r="C345" s="20">
        <v>100.99815999037185</v>
      </c>
      <c r="D345" s="32">
        <v>101.95626432100519</v>
      </c>
      <c r="E345" s="32">
        <v>101.60372626741855</v>
      </c>
      <c r="F345" s="32">
        <v>101.60372626741855</v>
      </c>
      <c r="G345" s="21">
        <f>'CDM - M'!E730</f>
        <v>109</v>
      </c>
      <c r="H345" s="21">
        <v>109.644830350419</v>
      </c>
      <c r="I345" s="20">
        <v>0.5</v>
      </c>
      <c r="J345" s="20">
        <v>0.3738482388105952</v>
      </c>
      <c r="K345" s="20">
        <v>3.9298035098245085</v>
      </c>
      <c r="O345" s="21">
        <v>102.593143294924</v>
      </c>
      <c r="P345" s="21">
        <v>101.98677142857144</v>
      </c>
    </row>
    <row r="346" spans="1:16" x14ac:dyDescent="0.25">
      <c r="B346" s="1">
        <v>39661</v>
      </c>
      <c r="C346" s="20">
        <v>100.90000823139189</v>
      </c>
      <c r="D346" s="32">
        <v>102.05525098539452</v>
      </c>
      <c r="E346" s="32">
        <v>101.60372626741855</v>
      </c>
      <c r="F346" s="32">
        <v>101.60372626741855</v>
      </c>
      <c r="G346" s="21">
        <f>'CDM - M'!E731</f>
        <v>103.8</v>
      </c>
      <c r="H346" s="21">
        <v>106.135895103455</v>
      </c>
      <c r="I346" s="20">
        <v>0.5</v>
      </c>
      <c r="J346" s="20">
        <v>0.31448996684948377</v>
      </c>
      <c r="K346" s="20">
        <v>4.0467625899280577</v>
      </c>
      <c r="O346" s="21">
        <v>102.62682028806201</v>
      </c>
      <c r="P346" s="21">
        <v>102.19533333333337</v>
      </c>
    </row>
    <row r="347" spans="1:16" x14ac:dyDescent="0.25">
      <c r="B347" s="1">
        <v>39692</v>
      </c>
      <c r="C347" s="20">
        <v>100.80185647241194</v>
      </c>
      <c r="D347" s="32">
        <v>101.95626432100518</v>
      </c>
      <c r="E347" s="32">
        <v>101.60372626741855</v>
      </c>
      <c r="F347" s="32">
        <v>101.60372626741855</v>
      </c>
      <c r="G347" s="21">
        <f>'CDM - M'!E732</f>
        <v>113.2</v>
      </c>
      <c r="H347" s="21">
        <v>108.663164479082</v>
      </c>
      <c r="I347" s="20">
        <v>0.5</v>
      </c>
      <c r="J347" s="20">
        <v>0.36049006911853909</v>
      </c>
      <c r="K347" s="20">
        <v>3.9681346760859761</v>
      </c>
      <c r="O347" s="21">
        <v>102.509732118439</v>
      </c>
      <c r="P347" s="21">
        <v>102.40389523809527</v>
      </c>
    </row>
    <row r="348" spans="1:16" x14ac:dyDescent="0.25">
      <c r="B348" s="1">
        <v>39722</v>
      </c>
      <c r="C348" s="20">
        <v>100.70370471343199</v>
      </c>
      <c r="D348" s="32">
        <v>101.75829099222653</v>
      </c>
      <c r="E348" s="32">
        <v>101.60372626741855</v>
      </c>
      <c r="F348" s="32">
        <v>101.60372626741855</v>
      </c>
      <c r="G348" s="21">
        <f>'CDM - M'!E733</f>
        <v>106.1</v>
      </c>
      <c r="H348" s="21">
        <v>102.528554189712</v>
      </c>
      <c r="I348" s="20">
        <v>0.3</v>
      </c>
      <c r="J348" s="20">
        <v>0.38832218599362411</v>
      </c>
      <c r="K348" s="20">
        <v>3.7755716004813475</v>
      </c>
      <c r="O348" s="21">
        <v>102.31591204898599</v>
      </c>
      <c r="P348" s="21">
        <v>102.50817619047621</v>
      </c>
    </row>
    <row r="349" spans="1:16" x14ac:dyDescent="0.25">
      <c r="B349" s="1">
        <v>39753</v>
      </c>
      <c r="C349" s="20">
        <v>100.31109767751218</v>
      </c>
      <c r="D349" s="32">
        <v>101.26335767027992</v>
      </c>
      <c r="E349" s="32">
        <v>101.50421233375801</v>
      </c>
      <c r="F349" s="32">
        <v>101.50421233375801</v>
      </c>
      <c r="G349" s="21">
        <f>'CDM - M'!E734</f>
        <v>96.8</v>
      </c>
      <c r="H349" s="21">
        <v>97.477004439175403</v>
      </c>
      <c r="I349" s="20">
        <v>0.3</v>
      </c>
      <c r="J349" s="20">
        <v>0.13208962918120454</v>
      </c>
      <c r="K349" s="20">
        <v>3.9844218094667467</v>
      </c>
      <c r="O349" s="21">
        <v>101.74658570104801</v>
      </c>
      <c r="P349" s="21">
        <v>102.40389523809527</v>
      </c>
    </row>
    <row r="350" spans="1:16" x14ac:dyDescent="0.25">
      <c r="B350" s="1">
        <v>39783</v>
      </c>
      <c r="C350" s="20">
        <v>100.01664240057231</v>
      </c>
      <c r="D350" s="32">
        <v>100.86741101272261</v>
      </c>
      <c r="E350" s="32">
        <v>101.50421233375801</v>
      </c>
      <c r="F350" s="32">
        <v>101.50421233375801</v>
      </c>
      <c r="G350" s="21">
        <f>'CDM - M'!E735</f>
        <v>94</v>
      </c>
      <c r="H350" s="21">
        <v>94.003054105173902</v>
      </c>
      <c r="I350" s="20">
        <v>0.1</v>
      </c>
      <c r="J350" s="20">
        <v>-8.687257793508419E-3</v>
      </c>
      <c r="K350" s="20">
        <v>4.3706032031133066</v>
      </c>
      <c r="O350" s="21">
        <v>101.434991405057</v>
      </c>
      <c r="P350" s="21">
        <v>102.29961428571431</v>
      </c>
    </row>
    <row r="351" spans="1:16" x14ac:dyDescent="0.25">
      <c r="A351">
        <f t="shared" ref="A351" si="44">YEAR(B351)</f>
        <v>2009</v>
      </c>
      <c r="B351" s="1">
        <v>39814</v>
      </c>
      <c r="C351" s="20">
        <v>99.525883605672547</v>
      </c>
      <c r="D351" s="32">
        <v>100.57045101955462</v>
      </c>
      <c r="E351" s="32">
        <v>101.20567053277637</v>
      </c>
      <c r="F351" s="32">
        <v>101.20567053277637</v>
      </c>
      <c r="G351" s="21">
        <f>'CDM - M'!E736</f>
        <v>87.7</v>
      </c>
      <c r="H351" s="21">
        <v>85.573860140327696</v>
      </c>
      <c r="I351" s="20">
        <v>0.1</v>
      </c>
      <c r="J351" s="20">
        <v>-0.32935512400872691</v>
      </c>
      <c r="K351" s="20">
        <v>4.268384004792571</v>
      </c>
      <c r="O351" s="21">
        <v>101.151267029934</v>
      </c>
      <c r="P351" s="21">
        <v>101.77820952380954</v>
      </c>
    </row>
    <row r="352" spans="1:16" x14ac:dyDescent="0.25">
      <c r="B352" s="1">
        <v>39845</v>
      </c>
      <c r="C352" s="20">
        <v>99.427731846692595</v>
      </c>
      <c r="D352" s="32">
        <v>100.57045101955462</v>
      </c>
      <c r="E352" s="32">
        <v>101.10615659911582</v>
      </c>
      <c r="F352" s="32">
        <v>101.10615659911582</v>
      </c>
      <c r="G352" s="21">
        <f>'CDM - M'!E737</f>
        <v>78.3</v>
      </c>
      <c r="H352" s="21">
        <v>81.331612642175799</v>
      </c>
      <c r="I352" s="20">
        <v>0.1</v>
      </c>
      <c r="J352" s="20">
        <v>-0.29689630679399165</v>
      </c>
      <c r="K352" s="20">
        <v>4.5379661524636816</v>
      </c>
      <c r="O352" s="21">
        <v>101.115522818198</v>
      </c>
      <c r="P352" s="21">
        <v>101.56964761904764</v>
      </c>
    </row>
    <row r="353" spans="1:16" x14ac:dyDescent="0.25">
      <c r="B353" s="1">
        <v>39873</v>
      </c>
      <c r="C353" s="20">
        <v>99.329580087712642</v>
      </c>
      <c r="D353" s="32">
        <v>100.47146435516531</v>
      </c>
      <c r="E353" s="32">
        <v>101.00664266545529</v>
      </c>
      <c r="F353" s="32">
        <v>101.00664266545529</v>
      </c>
      <c r="G353" s="21">
        <f>'CDM - M'!E738</f>
        <v>92.4</v>
      </c>
      <c r="H353" s="21">
        <v>86.269330236743301</v>
      </c>
      <c r="I353" s="20">
        <v>0.1</v>
      </c>
      <c r="J353" s="20">
        <v>-0.30851853282347641</v>
      </c>
      <c r="K353" s="20">
        <v>4.8256163559831631</v>
      </c>
      <c r="O353" s="21">
        <v>101.04184765696</v>
      </c>
      <c r="P353" s="21">
        <v>101.77820952380954</v>
      </c>
    </row>
    <row r="354" spans="1:16" x14ac:dyDescent="0.25">
      <c r="B354" s="1">
        <v>39904</v>
      </c>
      <c r="C354" s="20">
        <v>99.23142832873269</v>
      </c>
      <c r="D354" s="32">
        <v>100.37247769077599</v>
      </c>
      <c r="E354" s="32">
        <v>100.90712873179476</v>
      </c>
      <c r="F354" s="32">
        <v>100.90712873179476</v>
      </c>
      <c r="G354" s="21">
        <f>'CDM - M'!E739</f>
        <v>79.8</v>
      </c>
      <c r="H354" s="21">
        <v>87.348741695339598</v>
      </c>
      <c r="I354" s="20">
        <v>0.1</v>
      </c>
      <c r="J354" s="20">
        <v>-0.23424158226983069</v>
      </c>
      <c r="K354" s="20">
        <v>4.924924924924925</v>
      </c>
      <c r="O354" s="21">
        <v>100.903799094856</v>
      </c>
      <c r="P354" s="21">
        <v>101.77820952380954</v>
      </c>
    </row>
    <row r="355" spans="1:16" x14ac:dyDescent="0.25">
      <c r="B355" s="1">
        <v>39934</v>
      </c>
      <c r="C355" s="20">
        <v>98.936973051792833</v>
      </c>
      <c r="D355" s="32">
        <v>100.07551769760801</v>
      </c>
      <c r="E355" s="32">
        <v>100.80761479813421</v>
      </c>
      <c r="F355" s="32">
        <v>100.80761479813421</v>
      </c>
      <c r="G355" s="21">
        <f>'CDM - M'!E740</f>
        <v>89.2</v>
      </c>
      <c r="H355" s="21">
        <v>90.151153141746903</v>
      </c>
      <c r="I355" s="20">
        <v>0.1</v>
      </c>
      <c r="J355" s="20">
        <v>-0.36882518818236137</v>
      </c>
      <c r="K355" s="20">
        <v>5.0962116656644616</v>
      </c>
      <c r="O355" s="21">
        <v>100.594490445182</v>
      </c>
      <c r="P355" s="21">
        <v>101.77820952380954</v>
      </c>
    </row>
    <row r="356" spans="1:16" x14ac:dyDescent="0.25">
      <c r="B356" s="1">
        <v>39965</v>
      </c>
      <c r="C356" s="20">
        <v>98.838821292812881</v>
      </c>
      <c r="D356" s="32">
        <v>99.877544368829362</v>
      </c>
      <c r="E356" s="32">
        <v>100.70810086447368</v>
      </c>
      <c r="F356" s="32">
        <v>100.70810086447368</v>
      </c>
      <c r="G356" s="21">
        <f>'CDM - M'!E741</f>
        <v>91.5</v>
      </c>
      <c r="H356" s="21">
        <v>92.405903610425</v>
      </c>
      <c r="I356" s="20">
        <v>0.1</v>
      </c>
      <c r="J356" s="20">
        <v>-0.50024500693025187</v>
      </c>
      <c r="K356" s="20">
        <v>5.2155562255049741</v>
      </c>
      <c r="O356" s="21">
        <v>100.412929461562</v>
      </c>
      <c r="P356" s="21">
        <v>101.67392857142859</v>
      </c>
    </row>
    <row r="357" spans="1:16" x14ac:dyDescent="0.25">
      <c r="B357" s="1">
        <v>39995</v>
      </c>
      <c r="C357" s="20">
        <v>98.740669533832914</v>
      </c>
      <c r="D357" s="32">
        <v>99.778557704440033</v>
      </c>
      <c r="E357" s="32">
        <v>100.70810086447368</v>
      </c>
      <c r="F357" s="32">
        <v>100.70810086447368</v>
      </c>
      <c r="G357" s="21">
        <f>'CDM - M'!E742</f>
        <v>92.3</v>
      </c>
      <c r="H357" s="21">
        <v>92.300398934005401</v>
      </c>
      <c r="I357" s="20">
        <v>0.1</v>
      </c>
      <c r="J357" s="20">
        <v>-0.83144132409324589</v>
      </c>
      <c r="K357" s="20">
        <v>5.47697863376467</v>
      </c>
      <c r="O357" s="21">
        <v>100.323695951994</v>
      </c>
      <c r="P357" s="21">
        <v>101.4653666666667</v>
      </c>
    </row>
    <row r="358" spans="1:16" x14ac:dyDescent="0.25">
      <c r="B358" s="1">
        <v>40026</v>
      </c>
      <c r="C358" s="20">
        <v>98.740669533832914</v>
      </c>
      <c r="D358" s="32">
        <v>99.580584375661374</v>
      </c>
      <c r="E358" s="32">
        <v>100.60858693081313</v>
      </c>
      <c r="F358" s="32">
        <v>100.60858693081313</v>
      </c>
      <c r="G358" s="21">
        <f>'CDM - M'!E743</f>
        <v>90.7</v>
      </c>
      <c r="H358" s="21">
        <v>92.194847433634393</v>
      </c>
      <c r="I358" s="20">
        <v>0.1</v>
      </c>
      <c r="J358" s="20">
        <v>-0.95068898984738903</v>
      </c>
      <c r="K358" s="20">
        <v>5.3705370537053705</v>
      </c>
      <c r="O358" s="21">
        <v>100.157517559895</v>
      </c>
      <c r="P358" s="21">
        <v>101.4653666666667</v>
      </c>
    </row>
    <row r="359" spans="1:16" x14ac:dyDescent="0.25">
      <c r="B359" s="1">
        <v>40057</v>
      </c>
      <c r="C359" s="20">
        <v>98.642517774852962</v>
      </c>
      <c r="D359" s="32">
        <v>99.580584375661374</v>
      </c>
      <c r="E359" s="32">
        <v>100.50907299715257</v>
      </c>
      <c r="F359" s="32">
        <v>100.50907299715257</v>
      </c>
      <c r="G359" s="21">
        <f>'CDM - M'!E744</f>
        <v>99.8</v>
      </c>
      <c r="H359" s="21">
        <v>95.480687922139396</v>
      </c>
      <c r="I359" s="20">
        <v>0.1</v>
      </c>
      <c r="J359" s="20">
        <v>-1.2046000616151884</v>
      </c>
      <c r="K359" s="20">
        <v>5.3469510363472512</v>
      </c>
      <c r="O359" s="21">
        <v>100.133976210565</v>
      </c>
      <c r="P359" s="21">
        <v>101.56964761904764</v>
      </c>
    </row>
    <row r="360" spans="1:16" x14ac:dyDescent="0.25">
      <c r="B360" s="1">
        <v>40087</v>
      </c>
      <c r="C360" s="20">
        <v>98.249910738933139</v>
      </c>
      <c r="D360" s="32">
        <v>99.481597711272059</v>
      </c>
      <c r="E360" s="32">
        <v>100.40955906349204</v>
      </c>
      <c r="F360" s="32">
        <v>100.40955906349204</v>
      </c>
      <c r="G360" s="21">
        <f>'CDM - M'!E745</f>
        <v>100.2</v>
      </c>
      <c r="H360" s="21">
        <v>97.087226669566704</v>
      </c>
      <c r="I360" s="20">
        <v>0.1</v>
      </c>
      <c r="J360" s="20">
        <v>-1.1643555314423841</v>
      </c>
      <c r="K360" s="20">
        <v>5.1726738048559797</v>
      </c>
      <c r="O360" s="21">
        <v>100.04341509879301</v>
      </c>
      <c r="P360" s="21">
        <v>101.4653666666667</v>
      </c>
    </row>
    <row r="361" spans="1:16" x14ac:dyDescent="0.25">
      <c r="B361" s="1">
        <v>40118</v>
      </c>
      <c r="C361" s="20">
        <v>98.446214256893043</v>
      </c>
      <c r="D361" s="32">
        <v>99.580584375661374</v>
      </c>
      <c r="E361" s="32">
        <v>100.40955906349204</v>
      </c>
      <c r="F361" s="32">
        <v>100.40955906349204</v>
      </c>
      <c r="G361" s="21">
        <f>'CDM - M'!E746</f>
        <v>97.3</v>
      </c>
      <c r="H361" s="21">
        <v>98.514278851423697</v>
      </c>
      <c r="I361" s="20">
        <v>0.1</v>
      </c>
      <c r="J361" s="20">
        <v>-1.0947846998692385</v>
      </c>
      <c r="K361" s="20">
        <v>5.2036199095022626</v>
      </c>
      <c r="O361" s="21">
        <v>100.10497503869399</v>
      </c>
      <c r="P361" s="21">
        <v>101.36108571428575</v>
      </c>
    </row>
    <row r="362" spans="1:16" x14ac:dyDescent="0.25">
      <c r="B362" s="1">
        <v>40148</v>
      </c>
      <c r="C362" s="20">
        <v>98.348062497913105</v>
      </c>
      <c r="D362" s="32">
        <v>99.580584375661374</v>
      </c>
      <c r="E362" s="32">
        <v>100.31004512983149</v>
      </c>
      <c r="F362" s="32">
        <v>100.31004512983149</v>
      </c>
      <c r="G362" s="21">
        <f>'CDM - M'!E747</f>
        <v>100.7</v>
      </c>
      <c r="H362" s="21">
        <v>100.771151899061</v>
      </c>
      <c r="I362" s="20">
        <v>0.1</v>
      </c>
      <c r="J362" s="20">
        <v>-1.4273127961776659</v>
      </c>
      <c r="K362" s="20">
        <v>5.1313009357078183</v>
      </c>
      <c r="O362" s="21">
        <v>100.107237133257</v>
      </c>
      <c r="P362" s="21">
        <v>101.15252380952384</v>
      </c>
    </row>
    <row r="363" spans="1:16" x14ac:dyDescent="0.25">
      <c r="A363">
        <f t="shared" ref="A363" si="45">YEAR(B363)</f>
        <v>2010</v>
      </c>
      <c r="B363" s="1">
        <v>40179</v>
      </c>
      <c r="C363" s="20">
        <v>98.54436601587301</v>
      </c>
      <c r="D363" s="32">
        <v>99.580584375661374</v>
      </c>
      <c r="E363" s="32">
        <v>100.40955906349208</v>
      </c>
      <c r="F363" s="32">
        <v>100.40955906349208</v>
      </c>
      <c r="G363" s="21">
        <f>'CDM - M'!E748</f>
        <v>101.2</v>
      </c>
      <c r="H363" s="21">
        <v>98.758246870378699</v>
      </c>
      <c r="I363" s="20">
        <v>0.1</v>
      </c>
      <c r="J363" s="20">
        <v>-1.5814632652991196</v>
      </c>
      <c r="K363" s="20">
        <v>5.0127954237543282</v>
      </c>
      <c r="O363" s="21">
        <v>100.116857102341</v>
      </c>
      <c r="P363" s="21">
        <v>100.73540000000001</v>
      </c>
    </row>
    <row r="364" spans="1:16" x14ac:dyDescent="0.25">
      <c r="B364" s="1">
        <v>40210</v>
      </c>
      <c r="C364" s="20">
        <v>98.440744179894182</v>
      </c>
      <c r="D364" s="32">
        <v>99.476962539682546</v>
      </c>
      <c r="E364" s="32">
        <v>100.2023153915344</v>
      </c>
      <c r="F364" s="32">
        <v>100.2023153915344</v>
      </c>
      <c r="G364" s="21">
        <f>'CDM - M'!E749</f>
        <v>97.3</v>
      </c>
      <c r="H364" s="21">
        <v>101.21419994133301</v>
      </c>
      <c r="I364" s="20">
        <v>0.1</v>
      </c>
      <c r="J364" s="20">
        <v>-1.6439246782880912</v>
      </c>
      <c r="K364" s="20">
        <v>4.9848942598187316</v>
      </c>
      <c r="O364" s="21">
        <v>100.124920101603</v>
      </c>
      <c r="P364" s="21">
        <v>100.52683809523813</v>
      </c>
    </row>
    <row r="365" spans="1:16" x14ac:dyDescent="0.25">
      <c r="B365" s="1">
        <v>40238</v>
      </c>
      <c r="C365" s="20">
        <v>98.440744179894182</v>
      </c>
      <c r="D365" s="32">
        <v>99.269718867724876</v>
      </c>
      <c r="E365" s="32">
        <v>100.2023153915344</v>
      </c>
      <c r="F365" s="32">
        <v>100.2023153915344</v>
      </c>
      <c r="G365" s="21">
        <f>'CDM - M'!E750</f>
        <v>110.6</v>
      </c>
      <c r="H365" s="21">
        <v>103.46796086789</v>
      </c>
      <c r="I365" s="20">
        <v>0.1</v>
      </c>
      <c r="J365" s="20">
        <v>-1.7109575544849045</v>
      </c>
      <c r="K365" s="20">
        <v>5.0459406537129086</v>
      </c>
      <c r="O365" s="21">
        <v>99.950815618156696</v>
      </c>
      <c r="P365" s="21">
        <v>100.73540000000001</v>
      </c>
    </row>
    <row r="366" spans="1:16" x14ac:dyDescent="0.25">
      <c r="B366" s="1">
        <v>40269</v>
      </c>
      <c r="C366" s="20">
        <v>98.337122343915354</v>
      </c>
      <c r="D366" s="32">
        <v>98.958853359788364</v>
      </c>
      <c r="E366" s="32">
        <v>99.684206211640216</v>
      </c>
      <c r="F366" s="32">
        <v>99.684206211640216</v>
      </c>
      <c r="G366" s="21">
        <f>'CDM - M'!E751</f>
        <v>94.3</v>
      </c>
      <c r="H366" s="21">
        <v>103.264850239724</v>
      </c>
      <c r="I366" s="20">
        <v>0.1</v>
      </c>
      <c r="J366" s="20">
        <v>-1.6519058651039744</v>
      </c>
      <c r="K366" s="20">
        <v>5.0566037735849054</v>
      </c>
      <c r="O366" s="21">
        <v>99.706990063744698</v>
      </c>
      <c r="P366" s="21">
        <v>100.52683809523813</v>
      </c>
    </row>
    <row r="367" spans="1:16" x14ac:dyDescent="0.25">
      <c r="B367" s="1">
        <v>40299</v>
      </c>
      <c r="C367" s="20">
        <v>98.337122343915354</v>
      </c>
      <c r="D367" s="32">
        <v>98.855231523809536</v>
      </c>
      <c r="E367" s="32">
        <v>99.580584375661374</v>
      </c>
      <c r="F367" s="32">
        <v>99.580584375661374</v>
      </c>
      <c r="G367" s="21">
        <f>'CDM - M'!E752</f>
        <v>100.9</v>
      </c>
      <c r="H367" s="21">
        <v>101.87488219706201</v>
      </c>
      <c r="I367" s="20">
        <v>0.1</v>
      </c>
      <c r="J367" s="20">
        <v>-1.7782148615551649</v>
      </c>
      <c r="K367" s="20">
        <v>5.0906344410876132</v>
      </c>
      <c r="O367" s="21">
        <v>99.6265586498928</v>
      </c>
      <c r="P367" s="21">
        <v>100.31827619047623</v>
      </c>
    </row>
    <row r="368" spans="1:16" x14ac:dyDescent="0.25">
      <c r="B368" s="1">
        <v>40330</v>
      </c>
      <c r="C368" s="20">
        <v>98.337122343915354</v>
      </c>
      <c r="D368" s="32">
        <v>98.958853359788364</v>
      </c>
      <c r="E368" s="32">
        <v>99.476962539682546</v>
      </c>
      <c r="F368" s="32">
        <v>99.476962539682546</v>
      </c>
      <c r="G368" s="21">
        <f>'CDM - M'!E753</f>
        <v>102.3</v>
      </c>
      <c r="H368" s="21">
        <v>103.063612857257</v>
      </c>
      <c r="I368" s="20">
        <v>0.1</v>
      </c>
      <c r="J368" s="20">
        <v>-1.8852260251827999</v>
      </c>
      <c r="K368" s="20">
        <v>5.1471698113207545</v>
      </c>
      <c r="O368" s="21">
        <v>99.497286175771805</v>
      </c>
      <c r="P368" s="21">
        <v>100.21399523809526</v>
      </c>
    </row>
    <row r="369" spans="1:16" x14ac:dyDescent="0.25">
      <c r="B369" s="1">
        <v>40360</v>
      </c>
      <c r="C369" s="20">
        <v>98.026256835978842</v>
      </c>
      <c r="D369" s="32">
        <v>98.647987851851866</v>
      </c>
      <c r="E369" s="32">
        <v>99.269718867724876</v>
      </c>
      <c r="F369" s="32">
        <v>99.269718867724876</v>
      </c>
      <c r="G369" s="21">
        <f>'CDM - M'!E754</f>
        <v>102.7</v>
      </c>
      <c r="H369" s="21">
        <v>102.177706566642</v>
      </c>
      <c r="I369" s="20">
        <v>0.1</v>
      </c>
      <c r="J369" s="20">
        <v>-2.0900175664808129</v>
      </c>
      <c r="K369" s="20">
        <v>5.0067863067410645</v>
      </c>
      <c r="O369" s="21">
        <v>99.202614510504702</v>
      </c>
      <c r="P369" s="21">
        <v>99.79687142857145</v>
      </c>
    </row>
    <row r="370" spans="1:16" x14ac:dyDescent="0.25">
      <c r="B370" s="1">
        <v>40391</v>
      </c>
      <c r="C370" s="20">
        <v>97.922635</v>
      </c>
      <c r="D370" s="32">
        <v>98.54436601587301</v>
      </c>
      <c r="E370" s="32">
        <v>99.166097031746048</v>
      </c>
      <c r="F370" s="32">
        <v>99.166097031746048</v>
      </c>
      <c r="G370" s="21">
        <f>'CDM - M'!E755</f>
        <v>101.6</v>
      </c>
      <c r="H370" s="21">
        <v>102.950681849459</v>
      </c>
      <c r="I370" s="20">
        <v>0.1</v>
      </c>
      <c r="J370" s="20">
        <v>-2.1762870461326544</v>
      </c>
      <c r="K370" s="20">
        <v>5.031636034950286</v>
      </c>
      <c r="O370" s="21">
        <v>99.047129184425302</v>
      </c>
      <c r="P370" s="21">
        <v>99.79687142857145</v>
      </c>
    </row>
    <row r="371" spans="1:16" x14ac:dyDescent="0.25">
      <c r="B371" s="1">
        <v>40422</v>
      </c>
      <c r="C371" s="20">
        <v>98.026256835978842</v>
      </c>
      <c r="D371" s="32">
        <v>98.440744179894182</v>
      </c>
      <c r="E371" s="32">
        <v>99.062475195767192</v>
      </c>
      <c r="F371" s="32">
        <v>99.062475195767192</v>
      </c>
      <c r="G371" s="21">
        <f>'CDM - M'!E756</f>
        <v>109.2</v>
      </c>
      <c r="H371" s="21">
        <v>104.49538618766699</v>
      </c>
      <c r="I371" s="20">
        <v>0.1</v>
      </c>
      <c r="J371" s="20">
        <v>-2.0398627145116199</v>
      </c>
      <c r="K371" s="20">
        <v>5.077362175153973</v>
      </c>
      <c r="O371" s="21">
        <v>98.917689812834695</v>
      </c>
      <c r="P371" s="21">
        <v>99.79687142857145</v>
      </c>
    </row>
    <row r="372" spans="1:16" x14ac:dyDescent="0.25">
      <c r="B372" s="1">
        <v>40452</v>
      </c>
      <c r="C372" s="20">
        <v>98.233500507936512</v>
      </c>
      <c r="D372" s="32">
        <v>98.647987851851866</v>
      </c>
      <c r="E372" s="32">
        <v>99.269718867724876</v>
      </c>
      <c r="F372" s="32">
        <v>99.269718867724876</v>
      </c>
      <c r="G372" s="21">
        <f>'CDM - M'!E757</f>
        <v>101.9</v>
      </c>
      <c r="H372" s="21">
        <v>99.270773879947001</v>
      </c>
      <c r="I372" s="20">
        <v>0.1</v>
      </c>
      <c r="J372" s="20">
        <v>-2.4288339162516133</v>
      </c>
      <c r="K372" s="20">
        <v>5.0429023031762759</v>
      </c>
      <c r="O372" s="21">
        <v>99.226892472631107</v>
      </c>
      <c r="P372" s="21">
        <v>100.10971428571432</v>
      </c>
    </row>
    <row r="373" spans="1:16" x14ac:dyDescent="0.25">
      <c r="B373" s="1">
        <v>40483</v>
      </c>
      <c r="C373" s="20">
        <v>98.233500507936512</v>
      </c>
      <c r="D373" s="32">
        <v>98.647987851851866</v>
      </c>
      <c r="E373" s="32">
        <v>99.269718867724876</v>
      </c>
      <c r="F373" s="32">
        <v>99.269718867724876</v>
      </c>
      <c r="G373" s="21">
        <f>'CDM - M'!E758</f>
        <v>101.7</v>
      </c>
      <c r="H373" s="21">
        <v>103.759805556999</v>
      </c>
      <c r="I373" s="20">
        <v>0.1</v>
      </c>
      <c r="J373" s="20">
        <v>-2.2203030518936422</v>
      </c>
      <c r="K373" s="20">
        <v>5.0030229746070134</v>
      </c>
      <c r="O373" s="21">
        <v>99.279448616878796</v>
      </c>
      <c r="P373" s="21">
        <v>99.901152380952396</v>
      </c>
    </row>
    <row r="374" spans="1:16" x14ac:dyDescent="0.25">
      <c r="B374" s="1">
        <v>40513</v>
      </c>
      <c r="C374" s="20">
        <v>98.026256835978842</v>
      </c>
      <c r="D374" s="32">
        <v>98.647987851851866</v>
      </c>
      <c r="E374" s="32">
        <v>99.269718867724876</v>
      </c>
      <c r="F374" s="32">
        <v>99.269718867724876</v>
      </c>
      <c r="G374" s="21">
        <f>'CDM - M'!E759</f>
        <v>103.1</v>
      </c>
      <c r="H374" s="21">
        <v>103.48574827857399</v>
      </c>
      <c r="I374" s="20">
        <v>0.1</v>
      </c>
      <c r="J374" s="20">
        <v>-1.6403358622086213</v>
      </c>
      <c r="K374" s="20">
        <v>4.8445517657712047</v>
      </c>
      <c r="O374" s="21">
        <v>99.284858112001004</v>
      </c>
      <c r="P374" s="21">
        <v>99.79687142857145</v>
      </c>
    </row>
    <row r="375" spans="1:16" x14ac:dyDescent="0.25">
      <c r="A375">
        <f t="shared" ref="A375" si="46">YEAR(B375)</f>
        <v>2011</v>
      </c>
      <c r="B375" s="1">
        <v>40544</v>
      </c>
      <c r="C375" s="20">
        <v>97.922635</v>
      </c>
      <c r="D375" s="32">
        <v>98.751609687830694</v>
      </c>
      <c r="E375" s="32">
        <v>99.166097031746048</v>
      </c>
      <c r="F375" s="32">
        <v>99.166097031746048</v>
      </c>
      <c r="G375" s="21">
        <f>'CDM - M'!E760</f>
        <v>105.1</v>
      </c>
      <c r="H375" s="21">
        <v>102.299431172499</v>
      </c>
      <c r="I375" s="20">
        <v>0.1</v>
      </c>
      <c r="J375" s="20">
        <v>-1.4588627022724809</v>
      </c>
      <c r="K375" s="20">
        <v>4.806388428506855</v>
      </c>
      <c r="O375" s="21">
        <v>99.273792427029605</v>
      </c>
      <c r="P375" s="21">
        <v>99.379747619047649</v>
      </c>
    </row>
    <row r="376" spans="1:16" x14ac:dyDescent="0.25">
      <c r="B376" s="1">
        <v>40575</v>
      </c>
      <c r="C376" s="20">
        <v>97.922635</v>
      </c>
      <c r="D376" s="32">
        <v>98.647987851851866</v>
      </c>
      <c r="E376" s="32">
        <v>98.958853359788364</v>
      </c>
      <c r="F376" s="32">
        <v>98.958853359788364</v>
      </c>
      <c r="G376" s="21">
        <f>'CDM - M'!E761</f>
        <v>101.1</v>
      </c>
      <c r="H376" s="21">
        <v>105.041194137646</v>
      </c>
      <c r="I376" s="20">
        <v>0.1</v>
      </c>
      <c r="J376" s="20">
        <v>-1.2218635032129987</v>
      </c>
      <c r="K376" s="20">
        <v>4.6707849932198275</v>
      </c>
      <c r="O376" s="21">
        <v>99.238236923751202</v>
      </c>
      <c r="P376" s="21">
        <v>99.379747619047649</v>
      </c>
    </row>
    <row r="377" spans="1:16" x14ac:dyDescent="0.25">
      <c r="B377" s="1">
        <v>40603</v>
      </c>
      <c r="C377" s="20">
        <v>97.922635</v>
      </c>
      <c r="D377" s="32">
        <v>98.54436601587301</v>
      </c>
      <c r="E377" s="32">
        <v>98.958853359788364</v>
      </c>
      <c r="F377" s="32">
        <v>98.958853359788364</v>
      </c>
      <c r="G377" s="21">
        <f>'CDM - M'!E762</f>
        <v>98.3</v>
      </c>
      <c r="H377" s="21">
        <v>91.495193202815699</v>
      </c>
      <c r="I377" s="20">
        <v>0.1</v>
      </c>
      <c r="J377" s="20">
        <v>-1.3574506130090298</v>
      </c>
      <c r="K377" s="20">
        <v>4.6962581427056502</v>
      </c>
      <c r="O377" s="21">
        <v>99.296515724735997</v>
      </c>
      <c r="P377" s="21">
        <v>99.48402857142861</v>
      </c>
    </row>
    <row r="378" spans="1:16" x14ac:dyDescent="0.25">
      <c r="B378" s="1">
        <v>40634</v>
      </c>
      <c r="C378" s="20">
        <v>97.922635</v>
      </c>
      <c r="D378" s="32">
        <v>98.647987851851866</v>
      </c>
      <c r="E378" s="32">
        <v>98.855231523809536</v>
      </c>
      <c r="F378" s="32">
        <v>98.855231523809536</v>
      </c>
      <c r="G378" s="21">
        <f>'CDM - M'!E763</f>
        <v>84.1</v>
      </c>
      <c r="H378" s="21">
        <v>91.720672956052297</v>
      </c>
      <c r="I378" s="20">
        <v>0.1</v>
      </c>
      <c r="J378" s="20">
        <v>-1.5116406446506228</v>
      </c>
      <c r="K378" s="20">
        <v>4.6687888434136733</v>
      </c>
      <c r="O378" s="21">
        <v>99.365973153816796</v>
      </c>
      <c r="P378" s="21">
        <v>99.692590476190489</v>
      </c>
    </row>
    <row r="379" spans="1:16" x14ac:dyDescent="0.25">
      <c r="B379" s="1">
        <v>40664</v>
      </c>
      <c r="C379" s="20">
        <v>97.922635</v>
      </c>
      <c r="D379" s="32">
        <v>98.751609687830694</v>
      </c>
      <c r="E379" s="32">
        <v>98.855231523809536</v>
      </c>
      <c r="F379" s="32">
        <v>98.855231523809536</v>
      </c>
      <c r="G379" s="21">
        <f>'CDM - M'!E764</f>
        <v>98.4</v>
      </c>
      <c r="H379" s="21">
        <v>99.237531621488998</v>
      </c>
      <c r="I379" s="20">
        <v>0.1</v>
      </c>
      <c r="J379" s="20">
        <v>-1.8254803157434809</v>
      </c>
      <c r="K379" s="20">
        <v>4.6275223790016691</v>
      </c>
      <c r="O379" s="21">
        <v>99.400835588897806</v>
      </c>
      <c r="P379" s="21">
        <v>99.692590476190489</v>
      </c>
    </row>
    <row r="380" spans="1:16" x14ac:dyDescent="0.25">
      <c r="B380" s="1">
        <v>40695</v>
      </c>
      <c r="C380" s="20">
        <v>98.026256835978842</v>
      </c>
      <c r="D380" s="32">
        <v>98.647987851851866</v>
      </c>
      <c r="E380" s="32">
        <v>98.855231523809536</v>
      </c>
      <c r="F380" s="32">
        <v>98.855231523809536</v>
      </c>
      <c r="G380" s="21">
        <f>'CDM - M'!E765</f>
        <v>101.1</v>
      </c>
      <c r="H380" s="21">
        <v>101.99393438464899</v>
      </c>
      <c r="I380" s="20">
        <v>0.1</v>
      </c>
      <c r="J380" s="20">
        <v>-1.8949591520847962</v>
      </c>
      <c r="K380" s="20">
        <v>4.7026699029126213</v>
      </c>
      <c r="O380" s="21">
        <v>99.311637092828803</v>
      </c>
      <c r="P380" s="21">
        <v>99.48402857142861</v>
      </c>
    </row>
    <row r="381" spans="1:16" x14ac:dyDescent="0.25">
      <c r="B381" s="1">
        <v>40725</v>
      </c>
      <c r="C381" s="20">
        <v>98.129878671957684</v>
      </c>
      <c r="D381" s="32">
        <v>98.751609687830694</v>
      </c>
      <c r="E381" s="32">
        <v>98.751609687830694</v>
      </c>
      <c r="F381" s="32">
        <v>98.751609687830694</v>
      </c>
      <c r="G381" s="21">
        <f>'CDM - M'!E766</f>
        <v>101.1</v>
      </c>
      <c r="H381" s="21">
        <v>100.314115671247</v>
      </c>
      <c r="I381" s="20">
        <v>0.1</v>
      </c>
      <c r="J381" s="20">
        <v>-1.9657280126860788</v>
      </c>
      <c r="K381" s="20">
        <v>4.7005307050796059</v>
      </c>
      <c r="O381" s="21">
        <v>99.328533010910107</v>
      </c>
      <c r="P381" s="21">
        <v>99.379747619047649</v>
      </c>
    </row>
    <row r="382" spans="1:16" x14ac:dyDescent="0.25">
      <c r="B382" s="1">
        <v>40756</v>
      </c>
      <c r="C382" s="20">
        <v>98.129878671957684</v>
      </c>
      <c r="D382" s="32">
        <v>98.751609687830694</v>
      </c>
      <c r="E382" s="32">
        <v>98.751609687830694</v>
      </c>
      <c r="F382" s="32">
        <v>98.751609687830694</v>
      </c>
      <c r="G382" s="21">
        <f>'CDM - M'!E767</f>
        <v>102.4</v>
      </c>
      <c r="H382" s="21">
        <v>103.738868807453</v>
      </c>
      <c r="I382" s="20">
        <v>0.1</v>
      </c>
      <c r="J382" s="20">
        <v>-2.1770530296255663</v>
      </c>
      <c r="K382" s="20">
        <v>4.4610231425091351</v>
      </c>
      <c r="O382" s="21">
        <v>99.281799093871797</v>
      </c>
      <c r="P382" s="21">
        <v>99.379747619047649</v>
      </c>
    </row>
    <row r="383" spans="1:16" x14ac:dyDescent="0.25">
      <c r="B383" s="1">
        <v>40787</v>
      </c>
      <c r="C383" s="20">
        <v>98.026256835978842</v>
      </c>
      <c r="D383" s="32">
        <v>98.647987851851866</v>
      </c>
      <c r="E383" s="32">
        <v>98.751609687830694</v>
      </c>
      <c r="F383" s="32">
        <v>98.751609687830694</v>
      </c>
      <c r="G383" s="21">
        <f>'CDM - M'!E768</f>
        <v>106.7</v>
      </c>
      <c r="H383" s="21">
        <v>102.31798999229601</v>
      </c>
      <c r="I383" s="20">
        <v>0.1</v>
      </c>
      <c r="J383" s="20">
        <v>-2.1898221357572263</v>
      </c>
      <c r="K383" s="20">
        <v>4.2326431181485988</v>
      </c>
      <c r="O383" s="21">
        <v>99.154826374756894</v>
      </c>
      <c r="P383" s="21">
        <v>99.48402857142861</v>
      </c>
    </row>
    <row r="384" spans="1:16" x14ac:dyDescent="0.25">
      <c r="B384" s="1">
        <v>40817</v>
      </c>
      <c r="C384" s="20">
        <v>98.026256835978842</v>
      </c>
      <c r="D384" s="32">
        <v>98.54436601587301</v>
      </c>
      <c r="E384" s="32">
        <v>98.647987851851866</v>
      </c>
      <c r="F384" s="32">
        <v>98.647987851851866</v>
      </c>
      <c r="G384" s="21">
        <f>'CDM - M'!E769</f>
        <v>103.3</v>
      </c>
      <c r="H384" s="21">
        <v>101.374547010754</v>
      </c>
      <c r="I384" s="20">
        <v>0.1</v>
      </c>
      <c r="J384" s="20">
        <v>-2.0840767274173646</v>
      </c>
      <c r="K384" s="20">
        <v>4.40930515432568</v>
      </c>
      <c r="O384" s="21">
        <v>99.124256579053096</v>
      </c>
      <c r="P384" s="21">
        <v>99.48402857142861</v>
      </c>
    </row>
    <row r="385" spans="1:16" x14ac:dyDescent="0.25">
      <c r="B385" s="1">
        <v>40848</v>
      </c>
      <c r="C385" s="20">
        <v>97.819013164021172</v>
      </c>
      <c r="D385" s="32">
        <v>98.54436601587301</v>
      </c>
      <c r="E385" s="32">
        <v>98.440744179894182</v>
      </c>
      <c r="F385" s="32">
        <v>98.440744179894182</v>
      </c>
      <c r="G385" s="21">
        <f>'CDM - M'!E770</f>
        <v>99.4</v>
      </c>
      <c r="H385" s="21">
        <v>102.22249065583</v>
      </c>
      <c r="I385" s="20">
        <v>0.1</v>
      </c>
      <c r="J385" s="20">
        <v>-2.1404483149043432</v>
      </c>
      <c r="K385" s="20">
        <v>4.4474802671523985</v>
      </c>
      <c r="O385" s="21">
        <v>99.061717505422493</v>
      </c>
      <c r="P385" s="21">
        <v>99.171185714285741</v>
      </c>
    </row>
    <row r="386" spans="1:16" x14ac:dyDescent="0.25">
      <c r="B386" s="1">
        <v>40878</v>
      </c>
      <c r="C386" s="20">
        <v>97.819013164021172</v>
      </c>
      <c r="D386" s="32">
        <v>98.54436601587301</v>
      </c>
      <c r="E386" s="32">
        <v>98.440744179894182</v>
      </c>
      <c r="F386" s="32">
        <v>98.440744179894182</v>
      </c>
      <c r="G386" s="21">
        <f>'CDM - M'!E771</f>
        <v>101.2</v>
      </c>
      <c r="H386" s="21">
        <v>101.81665091367501</v>
      </c>
      <c r="I386" s="20">
        <v>0.1</v>
      </c>
      <c r="J386" s="20">
        <v>-2.1827571853314955</v>
      </c>
      <c r="K386" s="20">
        <v>4.5020463847203276</v>
      </c>
      <c r="O386" s="21">
        <v>99.174546274595102</v>
      </c>
      <c r="P386" s="21">
        <v>99.06690476190478</v>
      </c>
    </row>
    <row r="387" spans="1:16" x14ac:dyDescent="0.25">
      <c r="A387">
        <f t="shared" ref="A387" si="47">YEAR(B387)</f>
        <v>2012</v>
      </c>
      <c r="B387" s="1">
        <v>40909</v>
      </c>
      <c r="C387" s="20">
        <v>98.129878671957684</v>
      </c>
      <c r="D387" s="32">
        <v>98.647987851851866</v>
      </c>
      <c r="E387" s="32">
        <v>98.54436601587301</v>
      </c>
      <c r="F387" s="32">
        <v>98.54436601587301</v>
      </c>
      <c r="G387" s="21">
        <f>'CDM - M'!E772</f>
        <v>106</v>
      </c>
      <c r="H387" s="21">
        <v>102.565821240155</v>
      </c>
      <c r="I387" s="20">
        <v>0.1</v>
      </c>
      <c r="J387" s="20">
        <v>-2.2846198196521543</v>
      </c>
      <c r="K387" s="20">
        <v>4.5184847101780008</v>
      </c>
      <c r="O387" s="21">
        <v>99.270042010728403</v>
      </c>
      <c r="P387" s="21">
        <v>98.858342857142873</v>
      </c>
    </row>
    <row r="388" spans="1:16" x14ac:dyDescent="0.25">
      <c r="B388" s="1">
        <v>40940</v>
      </c>
      <c r="C388" s="20">
        <v>98.233500507936512</v>
      </c>
      <c r="D388" s="32">
        <v>98.751609687830694</v>
      </c>
      <c r="E388" s="32">
        <v>98.647987851851866</v>
      </c>
      <c r="F388" s="32">
        <v>98.647987851851866</v>
      </c>
      <c r="G388" s="21">
        <f>'CDM - M'!E773</f>
        <v>101.7</v>
      </c>
      <c r="H388" s="21">
        <v>105.487492976027</v>
      </c>
      <c r="I388" s="20">
        <v>0.1</v>
      </c>
      <c r="J388" s="20">
        <v>-2.3293475450493371</v>
      </c>
      <c r="K388" s="20">
        <v>4.4826014283543536</v>
      </c>
      <c r="O388" s="21">
        <v>99.315734981249406</v>
      </c>
      <c r="P388" s="21">
        <v>98.962623809523834</v>
      </c>
    </row>
    <row r="389" spans="1:16" x14ac:dyDescent="0.25">
      <c r="B389" s="1">
        <v>40969</v>
      </c>
      <c r="C389" s="20">
        <v>98.440744179894182</v>
      </c>
      <c r="D389" s="32">
        <v>98.855231523809536</v>
      </c>
      <c r="E389" s="32">
        <v>98.647987851851866</v>
      </c>
      <c r="F389" s="32">
        <v>98.647987851851866</v>
      </c>
      <c r="G389" s="21">
        <f>'CDM - M'!E774</f>
        <v>110.6</v>
      </c>
      <c r="H389" s="21">
        <v>102.15272984651099</v>
      </c>
      <c r="I389" s="20">
        <v>0.1</v>
      </c>
      <c r="J389" s="20">
        <v>-2.2613514857040999</v>
      </c>
      <c r="K389" s="20">
        <v>4.5073854119080252</v>
      </c>
      <c r="O389" s="21">
        <v>99.512424115842407</v>
      </c>
      <c r="P389" s="21">
        <v>99.275466666666702</v>
      </c>
    </row>
    <row r="390" spans="1:16" x14ac:dyDescent="0.25">
      <c r="B390" s="1">
        <v>41000</v>
      </c>
      <c r="C390" s="20">
        <v>98.337122343915354</v>
      </c>
      <c r="D390" s="32">
        <v>98.855231523809536</v>
      </c>
      <c r="E390" s="32">
        <v>98.54436601587301</v>
      </c>
      <c r="F390" s="32">
        <v>98.54436601587301</v>
      </c>
      <c r="G390" s="21">
        <f>'CDM - M'!E775</f>
        <v>94</v>
      </c>
      <c r="H390" s="21">
        <v>101.96011045796701</v>
      </c>
      <c r="I390" s="20">
        <v>0.1</v>
      </c>
      <c r="J390" s="20">
        <v>-2.3477127404439595</v>
      </c>
      <c r="K390" s="20">
        <v>4.4894232232536906</v>
      </c>
      <c r="O390" s="21">
        <v>99.557737726457304</v>
      </c>
      <c r="P390" s="21">
        <v>99.379747619047649</v>
      </c>
    </row>
    <row r="391" spans="1:16" x14ac:dyDescent="0.25">
      <c r="B391" s="1">
        <v>41030</v>
      </c>
      <c r="C391" s="20">
        <v>98.129878671957684</v>
      </c>
      <c r="D391" s="32">
        <v>98.647987851851866</v>
      </c>
      <c r="E391" s="32">
        <v>98.440744179894182</v>
      </c>
      <c r="F391" s="32">
        <v>98.440744179894182</v>
      </c>
      <c r="G391" s="21">
        <f>'CDM - M'!E776</f>
        <v>101.8</v>
      </c>
      <c r="H391" s="21">
        <v>102.575298025292</v>
      </c>
      <c r="I391" s="20">
        <v>0.1</v>
      </c>
      <c r="J391" s="20">
        <v>-2.6260592130225597</v>
      </c>
      <c r="K391" s="20">
        <v>4.4081757169005487</v>
      </c>
      <c r="O391" s="21">
        <v>99.286949896428496</v>
      </c>
      <c r="P391" s="21">
        <v>99.275466666666702</v>
      </c>
    </row>
    <row r="392" spans="1:16" x14ac:dyDescent="0.25">
      <c r="B392" s="1">
        <v>41061</v>
      </c>
      <c r="C392" s="20">
        <v>97.819013164021172</v>
      </c>
      <c r="D392" s="32">
        <v>98.440744179894182</v>
      </c>
      <c r="E392" s="32">
        <v>98.440744179894182</v>
      </c>
      <c r="F392" s="32">
        <v>98.440744179894182</v>
      </c>
      <c r="G392" s="21">
        <f>'CDM - M'!E777</f>
        <v>99.9</v>
      </c>
      <c r="H392" s="21">
        <v>101.04148191433499</v>
      </c>
      <c r="I392" s="20">
        <v>0.1</v>
      </c>
      <c r="J392" s="20">
        <v>-2.6994341233878116</v>
      </c>
      <c r="K392" s="20">
        <v>4.3253122144380134</v>
      </c>
      <c r="O392" s="21">
        <v>99.121029582814202</v>
      </c>
      <c r="P392" s="21">
        <v>99.06690476190478</v>
      </c>
    </row>
    <row r="393" spans="1:16" x14ac:dyDescent="0.25">
      <c r="B393" s="1">
        <v>41091</v>
      </c>
      <c r="C393" s="20">
        <v>97.71539132804233</v>
      </c>
      <c r="D393" s="32">
        <v>98.337122343915354</v>
      </c>
      <c r="E393" s="32">
        <v>98.337122343915354</v>
      </c>
      <c r="F393" s="32">
        <v>98.337122343915354</v>
      </c>
      <c r="G393" s="21">
        <f>'CDM - M'!E778</f>
        <v>102.3</v>
      </c>
      <c r="H393" s="21">
        <v>101.46385201571999</v>
      </c>
      <c r="I393" s="20">
        <v>0.1</v>
      </c>
      <c r="J393" s="20">
        <v>-2.8470968193508019</v>
      </c>
      <c r="K393" s="20">
        <v>4.3398812243033342</v>
      </c>
      <c r="O393" s="21">
        <v>99.013839019946403</v>
      </c>
      <c r="P393" s="21">
        <v>98.962623809523834</v>
      </c>
    </row>
    <row r="394" spans="1:16" x14ac:dyDescent="0.25">
      <c r="B394" s="1">
        <v>41122</v>
      </c>
      <c r="C394" s="20">
        <v>97.71539132804233</v>
      </c>
      <c r="D394" s="32">
        <v>98.440744179894182</v>
      </c>
      <c r="E394" s="32">
        <v>98.337122343915354</v>
      </c>
      <c r="F394" s="32">
        <v>98.337122343915354</v>
      </c>
      <c r="G394" s="21">
        <f>'CDM - M'!E779</f>
        <v>99.8</v>
      </c>
      <c r="H394" s="21">
        <v>101.355351368207</v>
      </c>
      <c r="I394" s="20">
        <v>0.1</v>
      </c>
      <c r="J394" s="20">
        <v>-2.8414784712502557</v>
      </c>
      <c r="K394" s="20">
        <v>4.2060347455044198</v>
      </c>
      <c r="O394" s="21">
        <v>99.081623722185199</v>
      </c>
      <c r="P394" s="21">
        <v>98.962623809523834</v>
      </c>
    </row>
    <row r="395" spans="1:16" x14ac:dyDescent="0.25">
      <c r="B395" s="1">
        <v>41153</v>
      </c>
      <c r="C395" s="20">
        <v>97.71539132804233</v>
      </c>
      <c r="D395" s="32">
        <v>98.54436601587301</v>
      </c>
      <c r="E395" s="32">
        <v>98.233500507936512</v>
      </c>
      <c r="F395" s="32">
        <v>98.233500507936512</v>
      </c>
      <c r="G395" s="21">
        <f>'CDM - M'!E780</f>
        <v>100.5</v>
      </c>
      <c r="H395" s="21">
        <v>96.7606104325762</v>
      </c>
      <c r="I395" s="20">
        <v>0.1</v>
      </c>
      <c r="J395" s="20">
        <v>-2.8199037117478909</v>
      </c>
      <c r="K395" s="20">
        <v>4.2244929083422296</v>
      </c>
      <c r="O395" s="21">
        <v>99.192212487656604</v>
      </c>
      <c r="P395" s="21">
        <v>98.962623809523834</v>
      </c>
    </row>
    <row r="396" spans="1:16" x14ac:dyDescent="0.25">
      <c r="B396" s="1">
        <v>41183</v>
      </c>
      <c r="C396" s="20">
        <v>97.611769492063502</v>
      </c>
      <c r="D396" s="32">
        <v>98.54436601587301</v>
      </c>
      <c r="E396" s="32">
        <v>98.129878671957684</v>
      </c>
      <c r="F396" s="32">
        <v>98.129878671957684</v>
      </c>
      <c r="G396" s="21">
        <f>'CDM - M'!E781</f>
        <v>99.4</v>
      </c>
      <c r="H396" s="21">
        <v>98.026314253263706</v>
      </c>
      <c r="I396" s="20">
        <v>0.1</v>
      </c>
      <c r="J396" s="20">
        <v>-2.8048470133430823</v>
      </c>
      <c r="K396" s="20">
        <v>4.1394003956779795</v>
      </c>
      <c r="O396" s="21">
        <v>99.1349645017374</v>
      </c>
      <c r="P396" s="21">
        <v>98.962623809523834</v>
      </c>
    </row>
    <row r="397" spans="1:16" x14ac:dyDescent="0.25">
      <c r="B397" s="1">
        <v>41214</v>
      </c>
      <c r="C397" s="20">
        <v>97.611769492063502</v>
      </c>
      <c r="D397" s="32">
        <v>98.440744179894182</v>
      </c>
      <c r="E397" s="32">
        <v>98.026256835978842</v>
      </c>
      <c r="F397" s="32">
        <v>98.026256835978842</v>
      </c>
      <c r="G397" s="21">
        <f>'CDM - M'!E782</f>
        <v>94.1</v>
      </c>
      <c r="H397" s="21">
        <v>97.471697388717999</v>
      </c>
      <c r="I397" s="20">
        <v>0.1</v>
      </c>
      <c r="J397" s="20">
        <v>-3.0089279604168082</v>
      </c>
      <c r="K397" s="20">
        <v>4.1139722687795217</v>
      </c>
      <c r="O397" s="21">
        <v>99.034513805594898</v>
      </c>
      <c r="P397" s="21">
        <v>98.754061904761926</v>
      </c>
    </row>
    <row r="398" spans="1:16" x14ac:dyDescent="0.25">
      <c r="B398" s="1">
        <v>41244</v>
      </c>
      <c r="C398" s="20">
        <v>97.71539132804233</v>
      </c>
      <c r="D398" s="32">
        <v>98.337122343915354</v>
      </c>
      <c r="E398" s="32">
        <v>98.026256835978842</v>
      </c>
      <c r="F398" s="32">
        <v>98.026256835978842</v>
      </c>
      <c r="G398" s="21">
        <f>'CDM - M'!E783</f>
        <v>96.3</v>
      </c>
      <c r="H398" s="21">
        <v>96.964316627211502</v>
      </c>
      <c r="I398" s="20">
        <v>0.1</v>
      </c>
      <c r="J398" s="20">
        <v>-3.2518087948308687</v>
      </c>
      <c r="K398" s="20">
        <v>4.2647508407214918</v>
      </c>
      <c r="O398" s="21">
        <v>98.940993077263201</v>
      </c>
      <c r="P398" s="21">
        <v>98.545500000000033</v>
      </c>
    </row>
    <row r="399" spans="1:16" x14ac:dyDescent="0.25">
      <c r="A399">
        <f t="shared" ref="A399" si="48">YEAR(B399)</f>
        <v>2013</v>
      </c>
      <c r="B399" s="1">
        <v>41275</v>
      </c>
      <c r="C399" s="20">
        <v>97.819013164021172</v>
      </c>
      <c r="D399" s="32">
        <v>98.440744179894182</v>
      </c>
      <c r="E399" s="32">
        <v>97.922635</v>
      </c>
      <c r="F399" s="32">
        <v>97.922635</v>
      </c>
      <c r="G399" s="21">
        <f>'CDM - M'!E784</f>
        <v>104.1</v>
      </c>
      <c r="H399" s="21">
        <v>100.223134496445</v>
      </c>
      <c r="I399" s="20">
        <v>0.1</v>
      </c>
      <c r="J399" s="20">
        <v>-3.288998574980428</v>
      </c>
      <c r="K399" s="20">
        <v>4.2122871046228711</v>
      </c>
      <c r="O399" s="21">
        <v>98.943865805952399</v>
      </c>
      <c r="P399" s="21">
        <v>98.232657142857178</v>
      </c>
    </row>
    <row r="400" spans="1:16" x14ac:dyDescent="0.25">
      <c r="B400" s="1">
        <v>41306</v>
      </c>
      <c r="C400" s="20">
        <v>97.611769492063502</v>
      </c>
      <c r="D400" s="32">
        <v>98.440744179894182</v>
      </c>
      <c r="E400" s="32">
        <v>97.922635</v>
      </c>
      <c r="F400" s="32">
        <v>97.922635</v>
      </c>
      <c r="G400" s="21">
        <f>'CDM - M'!E785</f>
        <v>96.3</v>
      </c>
      <c r="H400" s="21">
        <v>99.471275174363797</v>
      </c>
      <c r="I400" s="20">
        <v>0.1</v>
      </c>
      <c r="J400" s="20">
        <v>-3.4508084721943884</v>
      </c>
      <c r="K400" s="20">
        <v>4.2805100182149367</v>
      </c>
      <c r="O400" s="21">
        <v>98.988185928454897</v>
      </c>
      <c r="P400" s="21">
        <v>98.232657142857178</v>
      </c>
    </row>
    <row r="401" spans="1:16" x14ac:dyDescent="0.25">
      <c r="B401" s="1">
        <v>41334</v>
      </c>
      <c r="C401" s="20">
        <v>97.611769492063502</v>
      </c>
      <c r="D401" s="32">
        <v>98.440744179894182</v>
      </c>
      <c r="E401" s="32">
        <v>97.922635</v>
      </c>
      <c r="F401" s="32">
        <v>97.922635</v>
      </c>
      <c r="G401" s="21">
        <f>'CDM - M'!E786</f>
        <v>111.1</v>
      </c>
      <c r="H401" s="21">
        <v>101.83149546795801</v>
      </c>
      <c r="I401" s="20">
        <v>0.1</v>
      </c>
      <c r="J401" s="20">
        <v>-3.6827910869535736</v>
      </c>
      <c r="K401" s="20">
        <v>4.1331104695335057</v>
      </c>
      <c r="O401" s="21">
        <v>99.026109941750704</v>
      </c>
      <c r="P401" s="21">
        <v>98.545500000000033</v>
      </c>
    </row>
    <row r="402" spans="1:16" x14ac:dyDescent="0.25">
      <c r="B402" s="1">
        <v>41365</v>
      </c>
      <c r="C402" s="20">
        <v>97.71539132804233</v>
      </c>
      <c r="D402" s="32">
        <v>98.54436601587301</v>
      </c>
      <c r="E402" s="32">
        <v>98.026256835978842</v>
      </c>
      <c r="F402" s="32">
        <v>98.026256835978842</v>
      </c>
      <c r="G402" s="21">
        <f>'CDM - M'!E787</f>
        <v>95.6</v>
      </c>
      <c r="H402" s="21">
        <v>103.177619971547</v>
      </c>
      <c r="I402" s="20">
        <v>0.1</v>
      </c>
      <c r="J402" s="20">
        <v>-3.5525887652953627</v>
      </c>
      <c r="K402" s="20">
        <v>4.1376174598363136</v>
      </c>
      <c r="O402" s="21">
        <v>99.142853476308105</v>
      </c>
      <c r="P402" s="21">
        <v>98.858342857142873</v>
      </c>
    </row>
    <row r="403" spans="1:16" x14ac:dyDescent="0.25">
      <c r="B403" s="1">
        <v>41395</v>
      </c>
      <c r="C403" s="20">
        <v>97.819013164021172</v>
      </c>
      <c r="D403" s="32">
        <v>98.647987851851866</v>
      </c>
      <c r="E403" s="32">
        <v>98.129878671957684</v>
      </c>
      <c r="F403" s="32">
        <v>98.129878671957684</v>
      </c>
      <c r="G403" s="21">
        <f>'CDM - M'!E788</f>
        <v>102.9</v>
      </c>
      <c r="H403" s="21">
        <v>103.675057976047</v>
      </c>
      <c r="I403" s="20">
        <v>0.1</v>
      </c>
      <c r="J403" s="20">
        <v>-2.8672463850284773</v>
      </c>
      <c r="K403" s="20">
        <v>4.1274658573596357</v>
      </c>
      <c r="O403" s="21">
        <v>99.292531561486399</v>
      </c>
      <c r="P403" s="21">
        <v>98.858342857142873</v>
      </c>
    </row>
    <row r="404" spans="1:16" x14ac:dyDescent="0.25">
      <c r="B404" s="1">
        <v>41426</v>
      </c>
      <c r="C404" s="20">
        <v>98.026256835978842</v>
      </c>
      <c r="D404" s="32">
        <v>98.855231523809536</v>
      </c>
      <c r="E404" s="32">
        <v>98.129878671957684</v>
      </c>
      <c r="F404" s="32">
        <v>98.129878671957684</v>
      </c>
      <c r="G404" s="21">
        <f>'CDM - M'!E789</f>
        <v>98.4</v>
      </c>
      <c r="H404" s="21">
        <v>99.844973634871906</v>
      </c>
      <c r="I404" s="20">
        <v>0.1</v>
      </c>
      <c r="J404" s="20">
        <v>-2.1397211738463935</v>
      </c>
      <c r="K404" s="20">
        <v>3.9117199391171997</v>
      </c>
      <c r="O404" s="21">
        <v>99.436191054374504</v>
      </c>
      <c r="P404" s="21">
        <v>98.858342857142873</v>
      </c>
    </row>
    <row r="405" spans="1:16" x14ac:dyDescent="0.25">
      <c r="B405" s="1">
        <v>41456</v>
      </c>
      <c r="C405" s="20">
        <v>98.337122343915354</v>
      </c>
      <c r="D405" s="32">
        <v>98.958853359788364</v>
      </c>
      <c r="E405" s="32">
        <v>98.233500507936512</v>
      </c>
      <c r="F405" s="32">
        <v>98.233500507936512</v>
      </c>
      <c r="G405" s="21">
        <f>'CDM - M'!E790</f>
        <v>105.1</v>
      </c>
      <c r="H405" s="21">
        <v>104.485477185102</v>
      </c>
      <c r="I405" s="20">
        <v>0.1</v>
      </c>
      <c r="J405" s="20">
        <v>-2.0539839478992712</v>
      </c>
      <c r="K405" s="20">
        <v>3.8338658146964857</v>
      </c>
      <c r="O405" s="21">
        <v>99.628325170874504</v>
      </c>
      <c r="P405" s="21">
        <v>98.858342857142873</v>
      </c>
    </row>
    <row r="406" spans="1:16" x14ac:dyDescent="0.25">
      <c r="B406" s="1">
        <v>41487</v>
      </c>
      <c r="C406" s="20">
        <v>98.54436601587301</v>
      </c>
      <c r="D406" s="32">
        <v>99.166097031746048</v>
      </c>
      <c r="E406" s="32">
        <v>98.337122343915354</v>
      </c>
      <c r="F406" s="32">
        <v>98.337122343915354</v>
      </c>
      <c r="G406" s="21">
        <f>'CDM - M'!E791</f>
        <v>99.8</v>
      </c>
      <c r="H406" s="21">
        <v>101.66445734535399</v>
      </c>
      <c r="I406" s="20">
        <v>0.1</v>
      </c>
      <c r="J406" s="20">
        <v>-2.2715965443851212</v>
      </c>
      <c r="K406" s="20">
        <v>4.0807038834951461</v>
      </c>
      <c r="O406" s="21">
        <v>99.811436623731893</v>
      </c>
      <c r="P406" s="21">
        <v>98.962623809523834</v>
      </c>
    </row>
    <row r="407" spans="1:16" x14ac:dyDescent="0.25">
      <c r="B407" s="1">
        <v>41518</v>
      </c>
      <c r="C407" s="20">
        <v>98.751609687830694</v>
      </c>
      <c r="D407" s="32">
        <v>99.269718867724876</v>
      </c>
      <c r="E407" s="32">
        <v>98.337122343915354</v>
      </c>
      <c r="F407" s="32">
        <v>98.337122343915354</v>
      </c>
      <c r="G407" s="21">
        <f>'CDM - M'!E792</f>
        <v>106.8</v>
      </c>
      <c r="H407" s="21">
        <v>103.18810285603099</v>
      </c>
      <c r="I407" s="20">
        <v>0.1</v>
      </c>
      <c r="J407" s="20">
        <v>-2.3804330784988652</v>
      </c>
      <c r="K407" s="20">
        <v>3.9278131634819533</v>
      </c>
      <c r="O407" s="21">
        <v>99.843799344469105</v>
      </c>
      <c r="P407" s="21">
        <v>98.962623809523834</v>
      </c>
    </row>
    <row r="408" spans="1:16" x14ac:dyDescent="0.25">
      <c r="B408" s="1">
        <v>41548</v>
      </c>
      <c r="C408" s="20">
        <v>98.751609687830694</v>
      </c>
      <c r="D408" s="32">
        <v>99.373340703703718</v>
      </c>
      <c r="E408" s="32">
        <v>98.440744179894182</v>
      </c>
      <c r="F408" s="32">
        <v>98.440744179894182</v>
      </c>
      <c r="G408" s="21">
        <f>'CDM - M'!E793</f>
        <v>106.3</v>
      </c>
      <c r="H408" s="21">
        <v>105.135934921553</v>
      </c>
      <c r="I408" s="20">
        <v>0.1</v>
      </c>
      <c r="J408" s="20">
        <v>-2.6696846707831634</v>
      </c>
      <c r="K408" s="20">
        <v>4.0078644888082282</v>
      </c>
      <c r="O408" s="21">
        <v>99.971621844033393</v>
      </c>
      <c r="P408" s="21">
        <v>99.275466666666702</v>
      </c>
    </row>
    <row r="409" spans="1:16" x14ac:dyDescent="0.25">
      <c r="B409" s="1">
        <v>41579</v>
      </c>
      <c r="C409" s="20">
        <v>99.062475195767192</v>
      </c>
      <c r="D409" s="32">
        <v>99.476962539682546</v>
      </c>
      <c r="E409" s="32">
        <v>98.54436601587301</v>
      </c>
      <c r="F409" s="32">
        <v>98.54436601587301</v>
      </c>
      <c r="G409" s="21">
        <f>'CDM - M'!E794</f>
        <v>100.5</v>
      </c>
      <c r="H409" s="21">
        <v>104.42663432200099</v>
      </c>
      <c r="I409" s="20">
        <v>0.1</v>
      </c>
      <c r="J409" s="20">
        <v>-2.8322858278577381</v>
      </c>
      <c r="K409" s="20">
        <v>3.8890563762435937</v>
      </c>
      <c r="O409" s="21">
        <v>100.153034533065</v>
      </c>
      <c r="P409" s="21">
        <v>99.275466666666702</v>
      </c>
    </row>
    <row r="410" spans="1:16" x14ac:dyDescent="0.25">
      <c r="B410" s="1">
        <v>41609</v>
      </c>
      <c r="C410" s="20">
        <v>99.166097031746048</v>
      </c>
      <c r="D410" s="32">
        <v>99.580584375661374</v>
      </c>
      <c r="E410" s="32">
        <v>98.647987851851866</v>
      </c>
      <c r="F410" s="32">
        <v>98.647987851851866</v>
      </c>
      <c r="G410" s="21">
        <f>'CDM - M'!E795</f>
        <v>104.2</v>
      </c>
      <c r="H410" s="21">
        <v>104.764863425106</v>
      </c>
      <c r="I410" s="20">
        <v>0.1</v>
      </c>
      <c r="J410" s="20">
        <v>-2.7528681426395578</v>
      </c>
      <c r="K410" s="20">
        <v>3.6661111952734435</v>
      </c>
      <c r="O410" s="21">
        <v>100.163311693648</v>
      </c>
      <c r="P410" s="21">
        <v>99.275466666666702</v>
      </c>
    </row>
    <row r="411" spans="1:16" x14ac:dyDescent="0.25">
      <c r="A411">
        <f t="shared" ref="A411" si="49">YEAR(B411)</f>
        <v>2014</v>
      </c>
      <c r="B411" s="1">
        <v>41640</v>
      </c>
      <c r="C411" s="20">
        <v>99.166097031746048</v>
      </c>
      <c r="D411" s="32">
        <v>99.684206211640216</v>
      </c>
      <c r="E411" s="32">
        <v>98.647987851851866</v>
      </c>
      <c r="F411" s="32">
        <v>98.647987851851866</v>
      </c>
      <c r="G411" s="21">
        <f>'CDM - M'!E796</f>
        <v>111.3</v>
      </c>
      <c r="H411" s="21">
        <v>106.832408067214</v>
      </c>
      <c r="I411" s="20">
        <v>0.1</v>
      </c>
      <c r="J411" s="20">
        <v>-2.6720816547871467</v>
      </c>
      <c r="K411" s="20">
        <v>3.6507453605111047</v>
      </c>
      <c r="O411" s="21">
        <v>100.294524047865</v>
      </c>
      <c r="P411" s="21">
        <v>98.962623809523834</v>
      </c>
    </row>
    <row r="412" spans="1:16" x14ac:dyDescent="0.25">
      <c r="B412" s="1">
        <v>41671</v>
      </c>
      <c r="C412" s="20">
        <v>99.166097031746048</v>
      </c>
      <c r="D412" s="32">
        <v>99.684206211640216</v>
      </c>
      <c r="E412" s="32">
        <v>98.751609687830694</v>
      </c>
      <c r="F412" s="32">
        <v>98.751609687830694</v>
      </c>
      <c r="G412" s="21">
        <f>'CDM - M'!E797</f>
        <v>103.1</v>
      </c>
      <c r="H412" s="21">
        <v>106.25887844693</v>
      </c>
      <c r="I412" s="20">
        <v>0.1</v>
      </c>
      <c r="J412" s="20">
        <v>-2.9231884769630874</v>
      </c>
      <c r="K412" s="20">
        <v>3.5660091047040972</v>
      </c>
      <c r="O412" s="21">
        <v>100.346158539535</v>
      </c>
      <c r="P412" s="21">
        <v>99.06690476190478</v>
      </c>
    </row>
    <row r="413" spans="1:16" x14ac:dyDescent="0.25">
      <c r="B413" s="1">
        <v>41699</v>
      </c>
      <c r="C413" s="20">
        <v>99.269718867724876</v>
      </c>
      <c r="D413" s="32">
        <v>99.787828047619044</v>
      </c>
      <c r="E413" s="32">
        <v>98.855231523809536</v>
      </c>
      <c r="F413" s="32">
        <v>98.855231523809536</v>
      </c>
      <c r="G413" s="21">
        <f>'CDM - M'!E798</f>
        <v>117.6</v>
      </c>
      <c r="H413" s="21">
        <v>107.260582642722</v>
      </c>
      <c r="I413" s="20">
        <v>0.1</v>
      </c>
      <c r="J413" s="20">
        <v>-3.0152079347334326</v>
      </c>
      <c r="K413" s="20">
        <v>3.645439419149902</v>
      </c>
      <c r="O413" s="21">
        <v>100.431572239519</v>
      </c>
      <c r="P413" s="21">
        <v>99.379747619047649</v>
      </c>
    </row>
    <row r="414" spans="1:16" x14ac:dyDescent="0.25">
      <c r="B414" s="1">
        <v>41730</v>
      </c>
      <c r="C414" s="20">
        <v>98.599496296296294</v>
      </c>
      <c r="D414" s="32">
        <v>99.104616666666658</v>
      </c>
      <c r="E414" s="32">
        <v>98.195400000000006</v>
      </c>
      <c r="F414" s="32">
        <v>98.195400000000006</v>
      </c>
      <c r="G414" s="21">
        <f>'CDM - M'!E799</f>
        <v>98.6</v>
      </c>
      <c r="H414" s="21">
        <v>106.093804985924</v>
      </c>
      <c r="I414" s="20">
        <v>0.1</v>
      </c>
      <c r="J414" s="20">
        <v>-3.0889821422893551</v>
      </c>
      <c r="K414" s="20">
        <v>3.6195668635468725</v>
      </c>
      <c r="O414" s="21">
        <v>99.810245819925399</v>
      </c>
      <c r="P414" s="21">
        <v>98.921666666666681</v>
      </c>
    </row>
    <row r="415" spans="1:16" x14ac:dyDescent="0.25">
      <c r="B415" s="1">
        <v>41760</v>
      </c>
      <c r="C415" s="20">
        <v>98.902568518518521</v>
      </c>
      <c r="D415" s="32">
        <v>99.407688888888899</v>
      </c>
      <c r="E415" s="32">
        <v>98.195400000000006</v>
      </c>
      <c r="F415" s="32">
        <v>98.195400000000006</v>
      </c>
      <c r="G415" s="21">
        <f>'CDM - M'!E800</f>
        <v>104</v>
      </c>
      <c r="H415" s="21">
        <v>104.732232174118</v>
      </c>
      <c r="I415" s="20">
        <v>0.1</v>
      </c>
      <c r="J415" s="20">
        <v>-3.2159998009168271</v>
      </c>
      <c r="K415" s="20">
        <v>3.5503852545701773</v>
      </c>
      <c r="O415" s="21">
        <v>100.053041056208</v>
      </c>
      <c r="P415" s="21">
        <v>99.023333333333355</v>
      </c>
    </row>
    <row r="416" spans="1:16" x14ac:dyDescent="0.25">
      <c r="B416" s="1">
        <v>41791</v>
      </c>
      <c r="C416" s="20">
        <v>99.003592592592597</v>
      </c>
      <c r="D416" s="32">
        <v>99.50871296296296</v>
      </c>
      <c r="E416" s="32">
        <v>98.296424074074068</v>
      </c>
      <c r="F416" s="32">
        <v>98.296424074074068</v>
      </c>
      <c r="G416" s="21">
        <f>'CDM - M'!E801</f>
        <v>102.3</v>
      </c>
      <c r="H416" s="21">
        <v>103.89730939016501</v>
      </c>
      <c r="I416" s="20">
        <v>0.1</v>
      </c>
      <c r="J416" s="20">
        <v>-3.4073261680765543</v>
      </c>
      <c r="K416" s="20">
        <v>3.6751361161524496</v>
      </c>
      <c r="O416" s="21">
        <v>100.186360497576</v>
      </c>
      <c r="P416" s="21">
        <v>99.023333333333355</v>
      </c>
    </row>
    <row r="417" spans="1:16" x14ac:dyDescent="0.25">
      <c r="B417" s="1">
        <v>41821</v>
      </c>
      <c r="C417" s="20">
        <v>99.205640740740748</v>
      </c>
      <c r="D417" s="32">
        <v>99.710761111111111</v>
      </c>
      <c r="E417" s="32">
        <v>98.397448148148158</v>
      </c>
      <c r="F417" s="32">
        <v>98.397448148148158</v>
      </c>
      <c r="G417" s="21">
        <f>'CDM - M'!E802</f>
        <v>104.4</v>
      </c>
      <c r="H417" s="21">
        <v>104.299285031987</v>
      </c>
      <c r="I417" s="20">
        <v>0.1</v>
      </c>
      <c r="J417" s="20">
        <v>-3.7150154506438309</v>
      </c>
      <c r="K417" s="20">
        <v>3.7188208616780045</v>
      </c>
      <c r="O417" s="21">
        <v>100.36791267364499</v>
      </c>
      <c r="P417" s="21">
        <v>99.023333333333355</v>
      </c>
    </row>
    <row r="418" spans="1:16" x14ac:dyDescent="0.25">
      <c r="B418" s="1">
        <v>41852</v>
      </c>
      <c r="C418" s="20">
        <v>99.306664814814809</v>
      </c>
      <c r="D418" s="32">
        <v>99.710761111111111</v>
      </c>
      <c r="E418" s="32">
        <v>98.498472222222219</v>
      </c>
      <c r="F418" s="32">
        <v>98.498472222222219</v>
      </c>
      <c r="G418" s="21">
        <f>'CDM - M'!E803</f>
        <v>99.9</v>
      </c>
      <c r="H418" s="21">
        <v>102.004034122721</v>
      </c>
      <c r="I418" s="20">
        <v>0.1</v>
      </c>
      <c r="J418" s="20">
        <v>-3.9980805151856087</v>
      </c>
      <c r="K418" s="20">
        <v>3.4487974587808194</v>
      </c>
      <c r="O418" s="21">
        <v>100.356917934484</v>
      </c>
      <c r="P418" s="21">
        <v>99.125000000000014</v>
      </c>
    </row>
    <row r="419" spans="1:16" x14ac:dyDescent="0.25">
      <c r="B419" s="1">
        <v>41883</v>
      </c>
      <c r="C419" s="20">
        <v>99.306664814814809</v>
      </c>
      <c r="D419" s="32">
        <v>99.710761111111111</v>
      </c>
      <c r="E419" s="32">
        <v>98.498472222222219</v>
      </c>
      <c r="F419" s="32">
        <v>98.498472222222219</v>
      </c>
      <c r="G419" s="21">
        <f>'CDM - M'!E804</f>
        <v>109.2</v>
      </c>
      <c r="H419" s="21">
        <v>105.86331312123799</v>
      </c>
      <c r="I419" s="20">
        <v>0.1</v>
      </c>
      <c r="J419" s="20">
        <v>-4.0680652155629575</v>
      </c>
      <c r="K419" s="20">
        <v>3.5071806500377929</v>
      </c>
      <c r="O419" s="21">
        <v>100.32333072285</v>
      </c>
      <c r="P419" s="21">
        <v>99.125000000000014</v>
      </c>
    </row>
    <row r="420" spans="1:16" x14ac:dyDescent="0.25">
      <c r="B420" s="1">
        <v>41913</v>
      </c>
      <c r="C420" s="20">
        <v>99.003592592592597</v>
      </c>
      <c r="D420" s="32">
        <v>99.710761111111111</v>
      </c>
      <c r="E420" s="32">
        <v>98.498472222222219</v>
      </c>
      <c r="F420" s="32">
        <v>98.498472222222219</v>
      </c>
      <c r="G420" s="21">
        <f>'CDM - M'!E805</f>
        <v>105.3</v>
      </c>
      <c r="H420" s="21">
        <v>104.294959056553</v>
      </c>
      <c r="I420" s="20">
        <v>0.1</v>
      </c>
      <c r="J420" s="20">
        <v>-4.1754264463479096</v>
      </c>
      <c r="K420" s="20">
        <v>3.5687282625132313</v>
      </c>
      <c r="O420" s="21">
        <v>100.325809246007</v>
      </c>
      <c r="P420" s="21">
        <v>99.328333333333347</v>
      </c>
    </row>
    <row r="421" spans="1:16" x14ac:dyDescent="0.25">
      <c r="B421" s="1">
        <v>41944</v>
      </c>
      <c r="C421" s="20">
        <v>98.902568518518521</v>
      </c>
      <c r="D421" s="32">
        <v>99.609737037037036</v>
      </c>
      <c r="E421" s="32">
        <v>98.498472222222219</v>
      </c>
      <c r="F421" s="32">
        <v>98.498472222222219</v>
      </c>
      <c r="G421" s="21">
        <f>'CDM - M'!E806</f>
        <v>99.7</v>
      </c>
      <c r="H421" s="21">
        <v>103.399088587934</v>
      </c>
      <c r="I421" s="20">
        <v>0.1</v>
      </c>
      <c r="J421" s="20">
        <v>-4.1963547321306987</v>
      </c>
      <c r="K421" s="20">
        <v>3.41699425461143</v>
      </c>
      <c r="O421" s="21">
        <v>100.15081289059</v>
      </c>
      <c r="P421" s="21">
        <v>99.226666666666674</v>
      </c>
    </row>
    <row r="422" spans="1:16" x14ac:dyDescent="0.25">
      <c r="B422" s="1">
        <v>41974</v>
      </c>
      <c r="C422" s="20">
        <v>99.003592592592597</v>
      </c>
      <c r="D422" s="32">
        <v>99.50871296296296</v>
      </c>
      <c r="E422" s="32">
        <v>98.599496296296294</v>
      </c>
      <c r="F422" s="32">
        <v>98.599496296296294</v>
      </c>
      <c r="G422" s="21">
        <f>'CDM - M'!E807</f>
        <v>106.6</v>
      </c>
      <c r="H422" s="21">
        <v>106.835614488847</v>
      </c>
      <c r="I422" s="20">
        <v>0.1</v>
      </c>
      <c r="J422" s="20">
        <v>-4.2181876191305534</v>
      </c>
      <c r="K422" s="20">
        <v>3.3811320754716983</v>
      </c>
      <c r="O422" s="21">
        <v>100.162453127893</v>
      </c>
      <c r="P422" s="21">
        <v>99.226666666666674</v>
      </c>
    </row>
    <row r="423" spans="1:16" x14ac:dyDescent="0.25">
      <c r="A423">
        <f t="shared" ref="A423" si="50">YEAR(B423)</f>
        <v>2015</v>
      </c>
      <c r="B423" s="1">
        <v>42005</v>
      </c>
      <c r="C423" s="20">
        <v>99.003592592592597</v>
      </c>
      <c r="D423" s="32">
        <v>99.407688888888899</v>
      </c>
      <c r="E423" s="32">
        <v>98.801544444444446</v>
      </c>
      <c r="F423" s="32">
        <v>98.801544444444446</v>
      </c>
      <c r="G423" s="21">
        <f>'CDM - M'!E808</f>
        <v>109.9</v>
      </c>
      <c r="H423" s="21">
        <v>105.64338423752</v>
      </c>
      <c r="I423" s="20">
        <v>0.1</v>
      </c>
      <c r="J423" s="20">
        <v>-4.3176788341764656</v>
      </c>
      <c r="K423" s="20">
        <v>3.5384848026614244</v>
      </c>
      <c r="O423" s="21">
        <v>100.00502634078001</v>
      </c>
      <c r="P423" s="21">
        <v>99.023333333333355</v>
      </c>
    </row>
    <row r="424" spans="1:16" x14ac:dyDescent="0.25">
      <c r="B424" s="1">
        <v>42036</v>
      </c>
      <c r="C424" s="20">
        <v>98.801544444444446</v>
      </c>
      <c r="D424" s="32">
        <v>99.306664814814809</v>
      </c>
      <c r="E424" s="32">
        <v>98.801544444444446</v>
      </c>
      <c r="F424" s="32">
        <v>98.801544444444446</v>
      </c>
      <c r="G424" s="21">
        <f>'CDM - M'!E809</f>
        <v>101</v>
      </c>
      <c r="H424" s="21">
        <v>103.89263074901901</v>
      </c>
      <c r="I424" s="20">
        <v>0.1</v>
      </c>
      <c r="J424" s="20">
        <v>-3.8627526679692492</v>
      </c>
      <c r="K424" s="20">
        <v>3.4685567787664002</v>
      </c>
      <c r="O424" s="21">
        <v>99.853982509305695</v>
      </c>
      <c r="P424" s="21">
        <v>99.023333333333355</v>
      </c>
    </row>
    <row r="425" spans="1:16" x14ac:dyDescent="0.25">
      <c r="B425" s="1">
        <v>42064</v>
      </c>
      <c r="C425" s="20">
        <v>99.104616666666658</v>
      </c>
      <c r="D425" s="32">
        <v>99.50871296296296</v>
      </c>
      <c r="E425" s="32">
        <v>98.801544444444446</v>
      </c>
      <c r="F425" s="32">
        <v>98.801544444444446</v>
      </c>
      <c r="G425" s="21">
        <f>'CDM - M'!E810</f>
        <v>114.2</v>
      </c>
      <c r="H425" s="21">
        <v>103.698443767581</v>
      </c>
      <c r="I425" s="20">
        <v>0.1</v>
      </c>
      <c r="J425" s="20">
        <v>-3.5328427398705693</v>
      </c>
      <c r="K425" s="20">
        <v>3.3967391304347823</v>
      </c>
      <c r="O425" s="21">
        <v>100.089047394023</v>
      </c>
      <c r="P425" s="21">
        <v>99.328333333333347</v>
      </c>
    </row>
    <row r="426" spans="1:16" x14ac:dyDescent="0.25">
      <c r="B426" s="1">
        <v>42095</v>
      </c>
      <c r="C426" s="20">
        <v>99.306664814814809</v>
      </c>
      <c r="D426" s="32">
        <v>99.609737037037036</v>
      </c>
      <c r="E426" s="32">
        <v>99.003592592592597</v>
      </c>
      <c r="F426" s="32">
        <v>99.003592592592597</v>
      </c>
      <c r="G426" s="21">
        <f>'CDM - M'!E811</f>
        <v>97.3</v>
      </c>
      <c r="H426" s="21">
        <v>104.56780886323899</v>
      </c>
      <c r="I426" s="20">
        <v>0.1</v>
      </c>
      <c r="J426" s="20">
        <v>-3.3928320960314369</v>
      </c>
      <c r="K426" s="20">
        <v>3.3489922715562961</v>
      </c>
      <c r="O426" s="21">
        <v>100.234881729563</v>
      </c>
      <c r="P426" s="21">
        <v>99.735000000000014</v>
      </c>
    </row>
    <row r="427" spans="1:16" x14ac:dyDescent="0.25">
      <c r="B427" s="1">
        <v>42125</v>
      </c>
      <c r="C427" s="20">
        <v>99.50871296296296</v>
      </c>
      <c r="D427" s="32">
        <v>99.609737037037036</v>
      </c>
      <c r="E427" s="32">
        <v>99.104616666666658</v>
      </c>
      <c r="F427" s="32">
        <v>99.104616666666658</v>
      </c>
      <c r="G427" s="21">
        <f>'CDM - M'!E812</f>
        <v>102</v>
      </c>
      <c r="H427" s="21">
        <v>102.693898556828</v>
      </c>
      <c r="I427" s="20">
        <v>0.1</v>
      </c>
      <c r="J427" s="20">
        <v>-3.0651300357810758</v>
      </c>
      <c r="K427" s="20">
        <v>3.2970356926799762</v>
      </c>
      <c r="O427" s="21">
        <v>100.259424370901</v>
      </c>
      <c r="P427" s="21">
        <v>99.836666666666687</v>
      </c>
    </row>
    <row r="428" spans="1:16" x14ac:dyDescent="0.25">
      <c r="B428" s="1">
        <v>42156</v>
      </c>
      <c r="C428" s="20">
        <v>99.407688888888899</v>
      </c>
      <c r="D428" s="32">
        <v>99.609737037037036</v>
      </c>
      <c r="E428" s="32">
        <v>99.205640740740748</v>
      </c>
      <c r="F428" s="32">
        <v>99.205640740740748</v>
      </c>
      <c r="G428" s="21">
        <f>'CDM - M'!E813</f>
        <v>104.7</v>
      </c>
      <c r="H428" s="21">
        <v>106.52750951565601</v>
      </c>
      <c r="I428" s="20">
        <v>0.1</v>
      </c>
      <c r="J428" s="20">
        <v>-2.780451074009604</v>
      </c>
      <c r="K428" s="20">
        <v>3.3489214059435812</v>
      </c>
      <c r="O428" s="21">
        <v>100.268496031547</v>
      </c>
      <c r="P428" s="21">
        <v>99.836666666666687</v>
      </c>
    </row>
    <row r="429" spans="1:16" x14ac:dyDescent="0.25">
      <c r="B429" s="1">
        <v>42186</v>
      </c>
      <c r="C429" s="20">
        <v>99.407688888888899</v>
      </c>
      <c r="D429" s="32">
        <v>99.609737037037036</v>
      </c>
      <c r="E429" s="32">
        <v>99.205640740740748</v>
      </c>
      <c r="F429" s="32">
        <v>99.205640740740748</v>
      </c>
      <c r="G429" s="21">
        <f>'CDM - M'!E814</f>
        <v>105.1</v>
      </c>
      <c r="H429" s="21">
        <v>105.69817928561601</v>
      </c>
      <c r="I429" s="20">
        <v>0.1</v>
      </c>
      <c r="J429" s="20">
        <v>-2.7125267366029697</v>
      </c>
      <c r="K429" s="20">
        <v>3.3242671501964338</v>
      </c>
      <c r="O429" s="21">
        <v>100.261605041821</v>
      </c>
      <c r="P429" s="21">
        <v>99.836666666666687</v>
      </c>
    </row>
    <row r="430" spans="1:16" x14ac:dyDescent="0.25">
      <c r="B430" s="1">
        <v>42217</v>
      </c>
      <c r="C430" s="20">
        <v>99.407688888888899</v>
      </c>
      <c r="D430" s="32">
        <v>99.50871296296296</v>
      </c>
      <c r="E430" s="32">
        <v>99.407688888888899</v>
      </c>
      <c r="F430" s="32">
        <v>99.407688888888899</v>
      </c>
      <c r="G430" s="21">
        <f>'CDM - M'!E815</f>
        <v>98.5</v>
      </c>
      <c r="H430" s="21">
        <v>100.543256629319</v>
      </c>
      <c r="I430" s="20">
        <v>0.1</v>
      </c>
      <c r="J430" s="20">
        <v>-2.9282062741186738</v>
      </c>
      <c r="K430" s="20">
        <v>3.3529678296329859</v>
      </c>
      <c r="O430" s="21">
        <v>100.164519626237</v>
      </c>
      <c r="P430" s="21">
        <v>100.04000000000002</v>
      </c>
    </row>
    <row r="431" spans="1:16" x14ac:dyDescent="0.25">
      <c r="B431" s="1">
        <v>42248</v>
      </c>
      <c r="C431" s="20">
        <v>99.407688888888899</v>
      </c>
      <c r="D431" s="32">
        <v>99.50871296296296</v>
      </c>
      <c r="E431" s="32">
        <v>99.50871296296296</v>
      </c>
      <c r="F431" s="32">
        <v>99.50871296296296</v>
      </c>
      <c r="G431" s="21">
        <f>'CDM - M'!E816</f>
        <v>108.8</v>
      </c>
      <c r="H431" s="21">
        <v>105.660586177073</v>
      </c>
      <c r="I431" s="20">
        <v>0.1</v>
      </c>
      <c r="J431" s="20">
        <v>-3.1751944427739449</v>
      </c>
      <c r="K431" s="20">
        <v>3.3839675139118666</v>
      </c>
      <c r="O431" s="21">
        <v>100.165255198258</v>
      </c>
      <c r="P431" s="21">
        <v>100.24333333333334</v>
      </c>
    </row>
    <row r="432" spans="1:16" x14ac:dyDescent="0.25">
      <c r="B432" s="1">
        <v>42278</v>
      </c>
      <c r="C432" s="20">
        <v>99.205640740740748</v>
      </c>
      <c r="D432" s="32">
        <v>99.407688888888899</v>
      </c>
      <c r="E432" s="32">
        <v>99.50871296296296</v>
      </c>
      <c r="F432" s="32">
        <v>99.50871296296296</v>
      </c>
      <c r="G432" s="21">
        <f>'CDM - M'!E817</f>
        <v>107.8</v>
      </c>
      <c r="H432" s="21">
        <v>106.987396853712</v>
      </c>
      <c r="I432" s="20">
        <v>0.1</v>
      </c>
      <c r="J432" s="20">
        <v>-3.392745585602762</v>
      </c>
      <c r="K432" s="20">
        <v>3.1791472050625282</v>
      </c>
      <c r="O432" s="21">
        <v>100.035682161709</v>
      </c>
      <c r="P432" s="21">
        <v>100.34500000000001</v>
      </c>
    </row>
    <row r="433" spans="1:16" x14ac:dyDescent="0.25">
      <c r="B433" s="1">
        <v>42309</v>
      </c>
      <c r="C433" s="20">
        <v>99.104616666666658</v>
      </c>
      <c r="D433" s="32">
        <v>99.50871296296296</v>
      </c>
      <c r="E433" s="32">
        <v>99.609737037037036</v>
      </c>
      <c r="F433" s="32">
        <v>99.609737037037036</v>
      </c>
      <c r="G433" s="21">
        <f>'CDM - M'!E818</f>
        <v>102.1</v>
      </c>
      <c r="H433" s="21">
        <v>105.370748030432</v>
      </c>
      <c r="I433" s="20">
        <v>0.1</v>
      </c>
      <c r="J433" s="20">
        <v>-3.5710761123499513</v>
      </c>
      <c r="K433" s="20">
        <v>3.2623470774807428</v>
      </c>
      <c r="O433" s="21">
        <v>100.128391440871</v>
      </c>
      <c r="P433" s="21">
        <v>100.34500000000001</v>
      </c>
    </row>
    <row r="434" spans="1:16" x14ac:dyDescent="0.25">
      <c r="B434" s="1">
        <v>42339</v>
      </c>
      <c r="C434" s="20">
        <v>99.104616666666658</v>
      </c>
      <c r="D434" s="32">
        <v>99.50871296296296</v>
      </c>
      <c r="E434" s="32">
        <v>99.710761111111111</v>
      </c>
      <c r="F434" s="32">
        <v>99.710761111111111</v>
      </c>
      <c r="G434" s="21">
        <f>'CDM - M'!E819</f>
        <v>106.4</v>
      </c>
      <c r="H434" s="21">
        <v>106.214596223814</v>
      </c>
      <c r="I434" s="20">
        <v>0.1</v>
      </c>
      <c r="J434" s="20">
        <v>-3.8031030531599748</v>
      </c>
      <c r="K434" s="20">
        <v>3.2490974729241873</v>
      </c>
      <c r="O434" s="21">
        <v>100.137139952057</v>
      </c>
      <c r="P434" s="21">
        <v>100.34500000000001</v>
      </c>
    </row>
    <row r="435" spans="1:16" x14ac:dyDescent="0.25">
      <c r="A435">
        <f t="shared" ref="A435" si="51">YEAR(B435)</f>
        <v>2016</v>
      </c>
      <c r="B435" s="1">
        <v>42370</v>
      </c>
      <c r="C435" s="20">
        <v>98.902568518518521</v>
      </c>
      <c r="D435" s="32">
        <v>99.306664814814809</v>
      </c>
      <c r="E435" s="32">
        <v>99.609737037037036</v>
      </c>
      <c r="F435" s="32">
        <v>99.609737037037036</v>
      </c>
      <c r="G435" s="21">
        <f>'CDM - M'!E820</f>
        <v>107.3</v>
      </c>
      <c r="H435" s="21">
        <v>103.213102014331</v>
      </c>
      <c r="I435" s="20">
        <v>-0.1</v>
      </c>
      <c r="J435" s="20">
        <v>-3.9830323602098741</v>
      </c>
      <c r="K435" s="20">
        <v>3.2175995211014663</v>
      </c>
      <c r="O435" s="21">
        <v>99.978066818542203</v>
      </c>
      <c r="P435" s="21">
        <v>99.938333333333347</v>
      </c>
    </row>
    <row r="436" spans="1:16" x14ac:dyDescent="0.25">
      <c r="B436" s="1">
        <v>42401</v>
      </c>
      <c r="C436" s="20">
        <v>99.003592592592597</v>
      </c>
      <c r="D436" s="32">
        <v>99.205640740740748</v>
      </c>
      <c r="E436" s="32">
        <v>99.710761111111111</v>
      </c>
      <c r="F436" s="32">
        <v>99.710761111111111</v>
      </c>
      <c r="G436" s="21">
        <f>'CDM - M'!E821</f>
        <v>102.7</v>
      </c>
      <c r="H436" s="21">
        <v>105.64758892015701</v>
      </c>
      <c r="I436" s="20">
        <v>-0.1</v>
      </c>
      <c r="J436" s="20">
        <v>-4.4042353545060129</v>
      </c>
      <c r="K436" s="20">
        <v>3.2781954887218046</v>
      </c>
      <c r="O436" s="21">
        <v>99.829788904223904</v>
      </c>
      <c r="P436" s="21">
        <v>100.04000000000002</v>
      </c>
    </row>
    <row r="437" spans="1:16" x14ac:dyDescent="0.25">
      <c r="B437" s="1">
        <v>42430</v>
      </c>
      <c r="C437" s="20">
        <v>99.104616666666658</v>
      </c>
      <c r="D437" s="32">
        <v>99.205640740740748</v>
      </c>
      <c r="E437" s="32">
        <v>99.710761111111111</v>
      </c>
      <c r="F437" s="32">
        <v>99.710761111111111</v>
      </c>
      <c r="G437" s="21">
        <f>'CDM - M'!E822</f>
        <v>115.6</v>
      </c>
      <c r="H437" s="21">
        <v>104.864567556133</v>
      </c>
      <c r="I437" s="20">
        <v>-0.1</v>
      </c>
      <c r="J437" s="20">
        <v>-5.0799941795637142</v>
      </c>
      <c r="K437" s="20">
        <v>3.226779252110977</v>
      </c>
      <c r="O437" s="21">
        <v>99.807787352336106</v>
      </c>
      <c r="P437" s="21">
        <v>100.24333333333334</v>
      </c>
    </row>
    <row r="438" spans="1:16" x14ac:dyDescent="0.25">
      <c r="B438" s="1">
        <v>42461</v>
      </c>
      <c r="C438" s="20">
        <v>99.104616666666658</v>
      </c>
      <c r="D438" s="32">
        <v>99.205640740740748</v>
      </c>
      <c r="E438" s="32">
        <v>99.811785185185187</v>
      </c>
      <c r="F438" s="32">
        <v>99.811785185185187</v>
      </c>
      <c r="G438" s="21">
        <f>'CDM - M'!E823</f>
        <v>97</v>
      </c>
      <c r="H438" s="21">
        <v>104.212394741691</v>
      </c>
      <c r="I438" s="20">
        <v>-0.1</v>
      </c>
      <c r="J438" s="20">
        <v>-5.175721212020238</v>
      </c>
      <c r="K438" s="20">
        <v>3.2039711191335738</v>
      </c>
      <c r="O438" s="21">
        <v>99.841212511951994</v>
      </c>
      <c r="P438" s="21">
        <v>100.54833333333336</v>
      </c>
    </row>
    <row r="439" spans="1:16" x14ac:dyDescent="0.25">
      <c r="B439" s="1">
        <v>42491</v>
      </c>
      <c r="C439" s="20">
        <v>99.003592592592597</v>
      </c>
      <c r="D439" s="32">
        <v>99.205640740740748</v>
      </c>
      <c r="E439" s="32">
        <v>99.811785185185187</v>
      </c>
      <c r="F439" s="32">
        <v>99.811785185185187</v>
      </c>
      <c r="G439" s="21">
        <f>'CDM - M'!E824</f>
        <v>105.1</v>
      </c>
      <c r="H439" s="21">
        <v>105.78369115391</v>
      </c>
      <c r="I439" s="20">
        <v>-0.1</v>
      </c>
      <c r="J439" s="20">
        <v>-5.1475571425730173</v>
      </c>
      <c r="K439" s="20">
        <v>3.1700721153846154</v>
      </c>
      <c r="O439" s="21">
        <v>99.852436484278201</v>
      </c>
      <c r="P439" s="21">
        <v>100.54833333333336</v>
      </c>
    </row>
    <row r="440" spans="1:16" x14ac:dyDescent="0.25">
      <c r="B440" s="1">
        <v>42522</v>
      </c>
      <c r="C440" s="20">
        <v>99.104616666666658</v>
      </c>
      <c r="D440" s="32">
        <v>99.205640740740748</v>
      </c>
      <c r="E440" s="32">
        <v>99.811785185185187</v>
      </c>
      <c r="F440" s="32">
        <v>99.811785185185187</v>
      </c>
      <c r="G440" s="21">
        <f>'CDM - M'!E825</f>
        <v>104.4</v>
      </c>
      <c r="H440" s="21">
        <v>106.520437692985</v>
      </c>
      <c r="I440" s="20">
        <v>-0.1</v>
      </c>
      <c r="J440" s="20">
        <v>-5.4538475046951502</v>
      </c>
      <c r="K440" s="20">
        <v>3.1086534150351217</v>
      </c>
      <c r="O440" s="21">
        <v>99.847883972104199</v>
      </c>
      <c r="P440" s="21">
        <v>100.54833333333336</v>
      </c>
    </row>
    <row r="441" spans="1:16" x14ac:dyDescent="0.25">
      <c r="B441" s="1">
        <v>42552</v>
      </c>
      <c r="C441" s="20">
        <v>99.003592592592597</v>
      </c>
      <c r="D441" s="32">
        <v>99.104616666666658</v>
      </c>
      <c r="E441" s="32">
        <v>99.811785185185187</v>
      </c>
      <c r="F441" s="32">
        <v>99.811785185185187</v>
      </c>
      <c r="G441" s="21">
        <f>'CDM - M'!E826</f>
        <v>103.5</v>
      </c>
      <c r="H441" s="21">
        <v>104.57157663472201</v>
      </c>
      <c r="I441" s="20">
        <v>-0.1</v>
      </c>
      <c r="J441" s="20">
        <v>-5.9821552268732141</v>
      </c>
      <c r="K441" s="20">
        <v>3.0149253731343282</v>
      </c>
      <c r="O441" s="21">
        <v>99.752063896453095</v>
      </c>
      <c r="P441" s="21">
        <v>100.34500000000001</v>
      </c>
    </row>
    <row r="442" spans="1:16" x14ac:dyDescent="0.25">
      <c r="B442" s="1">
        <v>42583</v>
      </c>
      <c r="C442" s="20">
        <v>98.902568518518521</v>
      </c>
      <c r="D442" s="32">
        <v>99.104616666666658</v>
      </c>
      <c r="E442" s="32">
        <v>99.811785185185187</v>
      </c>
      <c r="F442" s="32">
        <v>99.811785185185187</v>
      </c>
      <c r="G442" s="21">
        <f>'CDM - M'!E827</f>
        <v>104.9</v>
      </c>
      <c r="H442" s="21">
        <v>106.83573743434199</v>
      </c>
      <c r="I442" s="20">
        <v>-0.1</v>
      </c>
      <c r="J442" s="20">
        <v>-5.7694744964871019</v>
      </c>
      <c r="K442" s="20">
        <v>3.1221989841649238</v>
      </c>
      <c r="O442" s="21">
        <v>99.663046469231006</v>
      </c>
      <c r="P442" s="21">
        <v>100.44666666666669</v>
      </c>
    </row>
    <row r="443" spans="1:16" x14ac:dyDescent="0.25">
      <c r="B443" s="1">
        <v>42614</v>
      </c>
      <c r="C443" s="20">
        <v>98.902568518518521</v>
      </c>
      <c r="D443" s="32">
        <v>99.104616666666658</v>
      </c>
      <c r="E443" s="32">
        <v>99.811785185185187</v>
      </c>
      <c r="F443" s="32">
        <v>99.811785185185187</v>
      </c>
      <c r="G443" s="21">
        <f>'CDM - M'!E828</f>
        <v>110</v>
      </c>
      <c r="H443" s="21">
        <v>106.97177556829899</v>
      </c>
      <c r="I443" s="20">
        <v>-0.1</v>
      </c>
      <c r="J443" s="20">
        <v>-5.3248548851315167</v>
      </c>
      <c r="K443" s="20">
        <v>3.0053827751196174</v>
      </c>
      <c r="O443" s="21">
        <v>99.704429469955798</v>
      </c>
      <c r="P443" s="21">
        <v>100.44666666666669</v>
      </c>
    </row>
    <row r="444" spans="1:16" x14ac:dyDescent="0.25">
      <c r="B444" s="1">
        <v>42644</v>
      </c>
      <c r="C444" s="20">
        <v>99.407688888888899</v>
      </c>
      <c r="D444" s="32">
        <v>99.104616666666658</v>
      </c>
      <c r="E444" s="32">
        <v>99.811785185185187</v>
      </c>
      <c r="F444" s="32">
        <v>99.811785185185187</v>
      </c>
      <c r="G444" s="21">
        <f>'CDM - M'!E829</f>
        <v>106.5</v>
      </c>
      <c r="H444" s="21">
        <v>105.927316561708</v>
      </c>
      <c r="I444" s="20">
        <v>-0.1</v>
      </c>
      <c r="J444" s="20">
        <v>-5.3521360208095858</v>
      </c>
      <c r="K444" s="20">
        <v>2.9591989239276639</v>
      </c>
      <c r="O444" s="21">
        <v>99.759816445909294</v>
      </c>
      <c r="P444" s="21">
        <v>100.65000000000002</v>
      </c>
    </row>
    <row r="445" spans="1:16" x14ac:dyDescent="0.25">
      <c r="B445" s="1">
        <v>42675</v>
      </c>
      <c r="C445" s="20">
        <v>99.50871296296296</v>
      </c>
      <c r="D445" s="32">
        <v>99.205640740740748</v>
      </c>
      <c r="E445" s="32">
        <v>99.811785185185187</v>
      </c>
      <c r="F445" s="32">
        <v>99.811785185185187</v>
      </c>
      <c r="G445" s="21">
        <f>'CDM - M'!E830</f>
        <v>107</v>
      </c>
      <c r="H445" s="21">
        <v>109.89454812045101</v>
      </c>
      <c r="I445" s="20">
        <v>-0.1</v>
      </c>
      <c r="J445" s="20">
        <v>-5.2980163143768557</v>
      </c>
      <c r="K445" s="20">
        <v>3.0198833906413514</v>
      </c>
      <c r="O445" s="21">
        <v>99.817471567453396</v>
      </c>
      <c r="P445" s="21">
        <v>100.54833333333336</v>
      </c>
    </row>
    <row r="446" spans="1:16" x14ac:dyDescent="0.25">
      <c r="B446" s="1">
        <v>42705</v>
      </c>
      <c r="C446" s="20">
        <v>99.306664814814809</v>
      </c>
      <c r="D446" s="32">
        <v>99.306664814814809</v>
      </c>
      <c r="E446" s="32">
        <v>99.811785185185187</v>
      </c>
      <c r="F446" s="32">
        <v>99.811785185185187</v>
      </c>
      <c r="G446" s="21">
        <f>'CDM - M'!E831</f>
        <v>107.6</v>
      </c>
      <c r="H446" s="21">
        <v>107.09814790524599</v>
      </c>
      <c r="I446" s="20">
        <v>-0.1</v>
      </c>
      <c r="J446" s="20">
        <v>-4.7180467776441164</v>
      </c>
      <c r="K446" s="20">
        <v>3.0348110681344838</v>
      </c>
      <c r="O446" s="21">
        <v>99.926598596795301</v>
      </c>
      <c r="P446" s="21">
        <v>100.44666666666669</v>
      </c>
    </row>
    <row r="447" spans="1:16" x14ac:dyDescent="0.25">
      <c r="A447">
        <f t="shared" ref="A447" si="52">YEAR(B447)</f>
        <v>2017</v>
      </c>
      <c r="B447" s="1">
        <v>42736</v>
      </c>
      <c r="C447" s="20">
        <v>99.306664814814809</v>
      </c>
      <c r="D447" s="32">
        <v>99.407688888888899</v>
      </c>
      <c r="E447" s="32">
        <v>99.811785185185187</v>
      </c>
      <c r="F447" s="32">
        <v>99.811785185185187</v>
      </c>
      <c r="G447" s="21">
        <f>'CDM - M'!E832</f>
        <v>111.8</v>
      </c>
      <c r="H447" s="21">
        <v>107.65740378519401</v>
      </c>
      <c r="I447" s="20">
        <v>-0.1</v>
      </c>
      <c r="J447" s="20">
        <v>-4.2530343253734522</v>
      </c>
      <c r="K447" s="20">
        <v>3.0059523809523809</v>
      </c>
      <c r="O447" s="21">
        <v>100.03638095172001</v>
      </c>
      <c r="P447" s="21">
        <v>100.14166666666668</v>
      </c>
    </row>
    <row r="448" spans="1:16" x14ac:dyDescent="0.25">
      <c r="B448" s="1">
        <v>42767</v>
      </c>
      <c r="C448" s="20">
        <v>99.205640740740748</v>
      </c>
      <c r="D448" s="32">
        <v>99.407688888888899</v>
      </c>
      <c r="E448" s="32">
        <v>99.710761111111111</v>
      </c>
      <c r="F448" s="32">
        <v>99.710761111111111</v>
      </c>
      <c r="G448" s="21">
        <f>'CDM - M'!E833</f>
        <v>104.9</v>
      </c>
      <c r="H448" s="21">
        <v>107.74726360677001</v>
      </c>
      <c r="I448" s="20">
        <v>-0.1</v>
      </c>
      <c r="J448" s="20">
        <v>-3.5465808327549313</v>
      </c>
      <c r="K448" s="20">
        <v>2.902453620586475</v>
      </c>
      <c r="O448" s="21">
        <v>99.989849886398005</v>
      </c>
      <c r="P448" s="21">
        <v>100.14166666666668</v>
      </c>
    </row>
    <row r="449" spans="1:16" x14ac:dyDescent="0.25">
      <c r="B449" s="1">
        <v>42795</v>
      </c>
      <c r="C449" s="20">
        <v>99.306664814814809</v>
      </c>
      <c r="D449" s="32">
        <v>99.407688888888899</v>
      </c>
      <c r="E449" s="32">
        <v>99.710761111111111</v>
      </c>
      <c r="F449" s="32">
        <v>99.710761111111111</v>
      </c>
      <c r="G449" s="21">
        <f>'CDM - M'!E834</f>
        <v>118.9</v>
      </c>
      <c r="H449" s="21">
        <v>107.638223081592</v>
      </c>
      <c r="I449" s="20">
        <v>-0.1</v>
      </c>
      <c r="J449" s="20">
        <v>-3.0292390164605565</v>
      </c>
      <c r="K449" s="20">
        <v>2.7711204313960454</v>
      </c>
      <c r="O449" s="21">
        <v>100.109591716373</v>
      </c>
      <c r="P449" s="21">
        <v>100.24333333333334</v>
      </c>
    </row>
    <row r="450" spans="1:16" x14ac:dyDescent="0.25">
      <c r="B450" s="1">
        <v>42826</v>
      </c>
      <c r="C450" s="20">
        <v>99.50871296296296</v>
      </c>
      <c r="D450" s="32">
        <v>99.50871296296296</v>
      </c>
      <c r="E450" s="32">
        <v>99.811785185185187</v>
      </c>
      <c r="F450" s="32">
        <v>99.811785185185187</v>
      </c>
      <c r="G450" s="21">
        <f>'CDM - M'!E835</f>
        <v>100.2</v>
      </c>
      <c r="H450" s="21">
        <v>107.845917476518</v>
      </c>
      <c r="I450" s="20">
        <v>-0.1</v>
      </c>
      <c r="J450" s="20">
        <v>-2.931277754141226</v>
      </c>
      <c r="K450" s="20">
        <v>2.7736355502535042</v>
      </c>
      <c r="O450" s="21">
        <v>100.165480426784</v>
      </c>
      <c r="P450" s="21">
        <v>100.54833333333336</v>
      </c>
    </row>
    <row r="451" spans="1:16" x14ac:dyDescent="0.25">
      <c r="B451" s="1">
        <v>42856</v>
      </c>
      <c r="C451" s="20">
        <v>99.50871296296296</v>
      </c>
      <c r="D451" s="32">
        <v>99.609737037037036</v>
      </c>
      <c r="E451" s="32">
        <v>99.811785185185187</v>
      </c>
      <c r="F451" s="32">
        <v>99.811785185185187</v>
      </c>
      <c r="G451" s="21">
        <f>'CDM - M'!E836</f>
        <v>108.2</v>
      </c>
      <c r="H451" s="21">
        <v>108.87128620324999</v>
      </c>
      <c r="I451" s="20">
        <v>-0.1</v>
      </c>
      <c r="J451" s="20">
        <v>-2.950497604867099</v>
      </c>
      <c r="K451" s="20">
        <v>3.0433491686460807</v>
      </c>
      <c r="O451" s="21">
        <v>100.268038997332</v>
      </c>
      <c r="P451" s="21">
        <v>100.65000000000002</v>
      </c>
    </row>
    <row r="452" spans="1:16" x14ac:dyDescent="0.25">
      <c r="B452" s="1">
        <v>42887</v>
      </c>
      <c r="C452" s="20">
        <v>99.50871296296296</v>
      </c>
      <c r="D452" s="32">
        <v>99.609737037037036</v>
      </c>
      <c r="E452" s="32">
        <v>99.912809259259262</v>
      </c>
      <c r="F452" s="32">
        <v>99.912809259259262</v>
      </c>
      <c r="G452" s="21">
        <f>'CDM - M'!E837</f>
        <v>107.2</v>
      </c>
      <c r="H452" s="21">
        <v>109.986902717156</v>
      </c>
      <c r="I452" s="20">
        <v>-0.1</v>
      </c>
      <c r="J452" s="20">
        <v>-2.8940303002506478</v>
      </c>
      <c r="K452" s="20">
        <v>2.8181548501928213</v>
      </c>
      <c r="O452" s="21">
        <v>100.249654813365</v>
      </c>
      <c r="P452" s="21">
        <v>100.54833333333336</v>
      </c>
    </row>
    <row r="453" spans="1:16" x14ac:dyDescent="0.25">
      <c r="B453" s="1">
        <v>42917</v>
      </c>
      <c r="C453" s="20">
        <v>99.50871296296296</v>
      </c>
      <c r="D453" s="32">
        <v>99.609737037037036</v>
      </c>
      <c r="E453" s="32">
        <v>99.912809259259262</v>
      </c>
      <c r="F453" s="32">
        <v>99.912809259259262</v>
      </c>
      <c r="G453" s="21">
        <f>'CDM - M'!E838</f>
        <v>105.6</v>
      </c>
      <c r="H453" s="21">
        <v>106.969898511311</v>
      </c>
      <c r="I453" s="20">
        <v>-0.1</v>
      </c>
      <c r="J453" s="20">
        <v>-2.6695965082811712</v>
      </c>
      <c r="K453" s="20">
        <v>2.8139810426540284</v>
      </c>
      <c r="O453" s="21">
        <v>100.258531707011</v>
      </c>
      <c r="P453" s="21">
        <v>100.44666666666669</v>
      </c>
    </row>
    <row r="454" spans="1:16" x14ac:dyDescent="0.25">
      <c r="B454" s="1">
        <v>42948</v>
      </c>
      <c r="C454" s="20">
        <v>99.50871296296296</v>
      </c>
      <c r="D454" s="32">
        <v>99.710761111111111</v>
      </c>
      <c r="E454" s="32">
        <v>99.912809259259262</v>
      </c>
      <c r="F454" s="32">
        <v>99.912809259259262</v>
      </c>
      <c r="G454" s="21">
        <f>'CDM - M'!E839</f>
        <v>108.3</v>
      </c>
      <c r="H454" s="21">
        <v>109.98255330972999</v>
      </c>
      <c r="I454" s="20">
        <v>-0.1</v>
      </c>
      <c r="J454" s="20">
        <v>-2.6204133694809726</v>
      </c>
      <c r="K454" s="20">
        <v>2.7522935779816518</v>
      </c>
      <c r="O454" s="21">
        <v>100.38396206238799</v>
      </c>
      <c r="P454" s="21">
        <v>100.65000000000002</v>
      </c>
    </row>
    <row r="455" spans="1:16" x14ac:dyDescent="0.25">
      <c r="B455" s="1">
        <v>42979</v>
      </c>
      <c r="C455" s="20">
        <v>99.710761111111111</v>
      </c>
      <c r="D455" s="32">
        <v>99.811785185185187</v>
      </c>
      <c r="E455" s="32">
        <v>100.01383333333334</v>
      </c>
      <c r="F455" s="32">
        <v>100.01383333333334</v>
      </c>
      <c r="G455" s="21">
        <f>'CDM - M'!E840</f>
        <v>110.3</v>
      </c>
      <c r="H455" s="21">
        <v>107.291714905793</v>
      </c>
      <c r="I455" s="20">
        <v>-0.1</v>
      </c>
      <c r="J455" s="20">
        <v>-2.7436272220953244</v>
      </c>
      <c r="K455" s="20">
        <v>2.7675003699866805</v>
      </c>
      <c r="O455" s="21">
        <v>100.44834443628</v>
      </c>
      <c r="P455" s="21">
        <v>100.65000000000002</v>
      </c>
    </row>
    <row r="456" spans="1:16" x14ac:dyDescent="0.25">
      <c r="B456" s="1">
        <v>43009</v>
      </c>
      <c r="C456" s="20">
        <v>99.609737037037036</v>
      </c>
      <c r="D456" s="32">
        <v>99.912809259259262</v>
      </c>
      <c r="E456" s="32">
        <v>100.01383333333334</v>
      </c>
      <c r="F456" s="32">
        <v>100.01383333333334</v>
      </c>
      <c r="G456" s="21">
        <f>'CDM - M'!E841</f>
        <v>108.4</v>
      </c>
      <c r="H456" s="21">
        <v>108.084664909013</v>
      </c>
      <c r="I456" s="20">
        <v>-0.1</v>
      </c>
      <c r="J456" s="20">
        <v>-2.5020399515178418</v>
      </c>
      <c r="K456" s="20">
        <v>2.7279466271312081</v>
      </c>
      <c r="O456" s="21">
        <v>100.5950976793</v>
      </c>
      <c r="P456" s="21">
        <v>100.85333333333335</v>
      </c>
    </row>
    <row r="457" spans="1:16" x14ac:dyDescent="0.25">
      <c r="B457" s="1">
        <v>43040</v>
      </c>
      <c r="C457" s="20">
        <v>100.01383333333334</v>
      </c>
      <c r="D457" s="32">
        <v>100.01383333333334</v>
      </c>
      <c r="E457" s="32">
        <v>100.1148574074074</v>
      </c>
      <c r="F457" s="32">
        <v>100.1148574074074</v>
      </c>
      <c r="G457" s="21">
        <f>'CDM - M'!E842</f>
        <v>107.4</v>
      </c>
      <c r="H457" s="21">
        <v>109.93016037903701</v>
      </c>
      <c r="I457" s="20">
        <v>-0.1</v>
      </c>
      <c r="J457" s="20">
        <v>-2.2530970734635445</v>
      </c>
      <c r="K457" s="20">
        <v>2.7111111111111108</v>
      </c>
      <c r="O457" s="21">
        <v>100.74721703067399</v>
      </c>
      <c r="P457" s="21">
        <v>100.85333333333335</v>
      </c>
    </row>
    <row r="458" spans="1:16" x14ac:dyDescent="0.25">
      <c r="B458" s="1">
        <v>43070</v>
      </c>
      <c r="C458" s="20">
        <v>100.41792962962964</v>
      </c>
      <c r="D458" s="32">
        <v>100.1148574074074</v>
      </c>
      <c r="E458" s="32">
        <v>100.1148574074074</v>
      </c>
      <c r="F458" s="32">
        <v>100.1148574074074</v>
      </c>
      <c r="G458" s="21">
        <f>'CDM - M'!E843</f>
        <v>108.9</v>
      </c>
      <c r="H458" s="21">
        <v>108.13841853200501</v>
      </c>
      <c r="I458" s="20">
        <v>-0.1</v>
      </c>
      <c r="J458" s="20">
        <v>-2.0853779573565032</v>
      </c>
      <c r="K458" s="20">
        <v>2.7067001922792486</v>
      </c>
      <c r="O458" s="21">
        <v>100.85828216914901</v>
      </c>
      <c r="P458" s="21">
        <v>100.85333333333335</v>
      </c>
    </row>
    <row r="459" spans="1:16" x14ac:dyDescent="0.25">
      <c r="A459">
        <f t="shared" ref="A459" si="53">YEAR(B459)</f>
        <v>2018</v>
      </c>
      <c r="B459" s="1">
        <v>43101</v>
      </c>
      <c r="C459" s="20">
        <v>100.61997777777778</v>
      </c>
      <c r="D459" s="32">
        <v>100.21588148148149</v>
      </c>
      <c r="E459" s="32">
        <v>100.1148574074074</v>
      </c>
      <c r="F459" s="32">
        <v>100.1148574074074</v>
      </c>
      <c r="G459" s="21">
        <f>'CDM - M'!E844</f>
        <v>111.8</v>
      </c>
      <c r="H459" s="21">
        <v>107.672441755439</v>
      </c>
      <c r="I459" s="20">
        <v>-0.1</v>
      </c>
      <c r="J459" s="20">
        <v>-1.8779138953672354</v>
      </c>
      <c r="K459" s="20">
        <v>2.4170965364775241</v>
      </c>
      <c r="O459" s="21">
        <v>100.792049310468</v>
      </c>
      <c r="P459" s="21">
        <v>100.54833333333336</v>
      </c>
    </row>
    <row r="460" spans="1:16" x14ac:dyDescent="0.25">
      <c r="B460" s="1">
        <v>43132</v>
      </c>
      <c r="C460" s="20">
        <v>100.61997777777778</v>
      </c>
      <c r="D460" s="32">
        <v>100.31690555555555</v>
      </c>
      <c r="E460" s="32">
        <v>100.21588148148149</v>
      </c>
      <c r="F460" s="32">
        <v>100.21588148148149</v>
      </c>
      <c r="G460" s="21">
        <f>'CDM - M'!E845</f>
        <v>106.1</v>
      </c>
      <c r="H460" s="21">
        <v>108.92962703698301</v>
      </c>
      <c r="I460" s="20">
        <v>-0.1</v>
      </c>
      <c r="J460" s="20">
        <v>-1.678282460164491</v>
      </c>
      <c r="K460" s="20">
        <v>2.5227339395717219</v>
      </c>
      <c r="O460" s="21">
        <v>100.948197353057</v>
      </c>
      <c r="P460" s="21">
        <v>100.65000000000002</v>
      </c>
    </row>
    <row r="461" spans="1:16" x14ac:dyDescent="0.25">
      <c r="B461" s="1">
        <v>43160</v>
      </c>
      <c r="C461" s="20">
        <v>100.41792962962964</v>
      </c>
      <c r="D461" s="32">
        <v>100.31690555555555</v>
      </c>
      <c r="E461" s="32">
        <v>100.21588148148149</v>
      </c>
      <c r="F461" s="32">
        <v>100.21588148148149</v>
      </c>
      <c r="G461" s="21">
        <f>'CDM - M'!E846</f>
        <v>121.6</v>
      </c>
      <c r="H461" s="21">
        <v>109.83202534249099</v>
      </c>
      <c r="I461" s="20">
        <v>-0.1</v>
      </c>
      <c r="J461" s="20">
        <v>-1.6212204755533526</v>
      </c>
      <c r="K461" s="20">
        <v>2.5109489051094891</v>
      </c>
      <c r="O461" s="21">
        <v>100.90841778721401</v>
      </c>
      <c r="P461" s="21">
        <v>100.65000000000002</v>
      </c>
    </row>
    <row r="462" spans="1:16" x14ac:dyDescent="0.25">
      <c r="B462" s="1">
        <v>43191</v>
      </c>
      <c r="C462" s="20">
        <v>100.1148574074074</v>
      </c>
      <c r="D462" s="32">
        <v>100.21588148148149</v>
      </c>
      <c r="E462" s="32">
        <v>100.1148574074074</v>
      </c>
      <c r="F462" s="32">
        <v>100.1148574074074</v>
      </c>
      <c r="G462" s="21">
        <f>'CDM - M'!E847</f>
        <v>101.9</v>
      </c>
      <c r="H462" s="21">
        <v>109.643271428723</v>
      </c>
      <c r="I462" s="20">
        <v>-0.1</v>
      </c>
      <c r="J462" s="20">
        <v>-1.5863654047956675</v>
      </c>
      <c r="K462" s="20">
        <v>2.490533061462278</v>
      </c>
      <c r="O462" s="21">
        <v>100.894747764618</v>
      </c>
      <c r="P462" s="21">
        <v>100.85333333333335</v>
      </c>
    </row>
    <row r="463" spans="1:16" x14ac:dyDescent="0.25">
      <c r="B463" s="1">
        <v>43221</v>
      </c>
      <c r="C463" s="20">
        <v>100.21588148148149</v>
      </c>
      <c r="D463" s="32">
        <v>100.31690555555555</v>
      </c>
      <c r="E463" s="32">
        <v>100.1148574074074</v>
      </c>
      <c r="F463" s="32">
        <v>100.1148574074074</v>
      </c>
      <c r="G463" s="21">
        <f>'CDM - M'!E848</f>
        <v>108.8</v>
      </c>
      <c r="H463" s="21">
        <v>109.611091900074</v>
      </c>
      <c r="I463" s="20">
        <v>-0.1</v>
      </c>
      <c r="J463" s="20">
        <v>-1.4873064404838405</v>
      </c>
      <c r="K463" s="20">
        <v>2.2498173849525198</v>
      </c>
      <c r="O463" s="21">
        <v>101.006679636361</v>
      </c>
      <c r="P463" s="21">
        <v>100.95500000000001</v>
      </c>
    </row>
    <row r="464" spans="1:16" x14ac:dyDescent="0.25">
      <c r="B464" s="1">
        <v>43252</v>
      </c>
      <c r="C464" s="20">
        <v>100.21588148148149</v>
      </c>
      <c r="D464" s="32">
        <v>100.41792962962964</v>
      </c>
      <c r="E464" s="32">
        <v>100.1148574074074</v>
      </c>
      <c r="F464" s="32">
        <v>100.1148574074074</v>
      </c>
      <c r="G464" s="21">
        <f>'CDM - M'!E849</f>
        <v>104</v>
      </c>
      <c r="H464" s="21">
        <v>107.309716543001</v>
      </c>
      <c r="I464" s="20">
        <v>-0.1</v>
      </c>
      <c r="J464" s="20">
        <v>-1.4945437876510856</v>
      </c>
      <c r="K464" s="20">
        <v>2.4290313140181445</v>
      </c>
      <c r="O464" s="21">
        <v>101.080843121531</v>
      </c>
      <c r="P464" s="21">
        <v>100.75166666666668</v>
      </c>
    </row>
    <row r="465" spans="1:16" x14ac:dyDescent="0.25">
      <c r="B465" s="1">
        <v>43282</v>
      </c>
      <c r="C465" s="20">
        <v>100.41792962962964</v>
      </c>
      <c r="D465" s="32">
        <v>100.41792962962964</v>
      </c>
      <c r="E465" s="32">
        <v>100.1148574074074</v>
      </c>
      <c r="F465" s="32">
        <v>100.1148574074074</v>
      </c>
      <c r="G465" s="21">
        <f>'CDM - M'!E850</f>
        <v>107.6</v>
      </c>
      <c r="H465" s="21">
        <v>108.983353006233</v>
      </c>
      <c r="I465" s="20">
        <v>-0.1</v>
      </c>
      <c r="J465" s="20">
        <v>-1.5565421954145839</v>
      </c>
      <c r="K465" s="20">
        <v>2.5157232704402519</v>
      </c>
      <c r="O465" s="21">
        <v>101.055391100897</v>
      </c>
      <c r="P465" s="21">
        <v>100.75166666666668</v>
      </c>
    </row>
    <row r="466" spans="1:16" x14ac:dyDescent="0.25">
      <c r="B466" s="1">
        <v>43313</v>
      </c>
      <c r="C466" s="20">
        <v>100.82202592592593</v>
      </c>
      <c r="D466" s="32">
        <v>100.72100185185185</v>
      </c>
      <c r="E466" s="32">
        <v>100.31690555555555</v>
      </c>
      <c r="F466" s="32">
        <v>100.31690555555555</v>
      </c>
      <c r="G466" s="21">
        <f>'CDM - M'!E851</f>
        <v>107.6</v>
      </c>
      <c r="H466" s="21">
        <v>109.156854764446</v>
      </c>
      <c r="I466" s="20">
        <v>-0.1</v>
      </c>
      <c r="J466" s="20">
        <v>-1.4246094011490262</v>
      </c>
      <c r="K466" s="20">
        <v>2.4667931688804554</v>
      </c>
      <c r="O466" s="21">
        <v>101.29813317342899</v>
      </c>
      <c r="P466" s="21">
        <v>101.05666666666669</v>
      </c>
    </row>
    <row r="467" spans="1:16" x14ac:dyDescent="0.25">
      <c r="B467" s="1">
        <v>43344</v>
      </c>
      <c r="C467" s="20">
        <v>100.82202592592593</v>
      </c>
      <c r="D467" s="32">
        <v>100.82202592592593</v>
      </c>
      <c r="E467" s="32">
        <v>100.31690555555555</v>
      </c>
      <c r="F467" s="32">
        <v>100.31690555555555</v>
      </c>
      <c r="G467" s="21">
        <f>'CDM - M'!E852</f>
        <v>108.7</v>
      </c>
      <c r="H467" s="21">
        <v>105.69011876855799</v>
      </c>
      <c r="I467" s="20">
        <v>-0.1</v>
      </c>
      <c r="J467" s="20">
        <v>-1.4459570086332048</v>
      </c>
      <c r="K467" s="20">
        <v>2.3330417031204433</v>
      </c>
      <c r="O467" s="21">
        <v>101.3810751446</v>
      </c>
      <c r="P467" s="21">
        <v>100.95500000000001</v>
      </c>
    </row>
    <row r="468" spans="1:16" x14ac:dyDescent="0.25">
      <c r="B468" s="1">
        <v>43374</v>
      </c>
      <c r="C468" s="20">
        <v>101.02407407407408</v>
      </c>
      <c r="D468" s="32">
        <v>101.02407407407408</v>
      </c>
      <c r="E468" s="32">
        <v>100.41792962962964</v>
      </c>
      <c r="F468" s="32">
        <v>100.41792962962964</v>
      </c>
      <c r="G468" s="21">
        <f>'CDM - M'!E853</f>
        <v>112</v>
      </c>
      <c r="H468" s="21">
        <v>112.041696925355</v>
      </c>
      <c r="I468" s="20">
        <v>-0.1</v>
      </c>
      <c r="J468" s="20">
        <v>-1.3859725990464622</v>
      </c>
      <c r="K468" s="20">
        <v>2.3993020212301874</v>
      </c>
      <c r="O468" s="21">
        <v>101.63986251662701</v>
      </c>
      <c r="P468" s="21">
        <v>101.15833333333335</v>
      </c>
    </row>
    <row r="469" spans="1:16" x14ac:dyDescent="0.25">
      <c r="B469" s="1">
        <v>43405</v>
      </c>
      <c r="C469" s="20">
        <v>100.82202592592593</v>
      </c>
      <c r="D469" s="32">
        <v>101.02407407407408</v>
      </c>
      <c r="E469" s="32">
        <v>100.41792962962964</v>
      </c>
      <c r="F469" s="32">
        <v>100.41792962962964</v>
      </c>
      <c r="G469" s="21">
        <f>'CDM - M'!E854</f>
        <v>105.7</v>
      </c>
      <c r="H469" s="21">
        <v>107.995589419731</v>
      </c>
      <c r="I469" s="20">
        <v>-0.1</v>
      </c>
      <c r="J469" s="20">
        <v>-1.5779398283839103</v>
      </c>
      <c r="K469" s="20">
        <v>2.5221046528482391</v>
      </c>
      <c r="O469" s="21">
        <v>101.675039250056</v>
      </c>
      <c r="P469" s="21">
        <v>101.15833333333335</v>
      </c>
    </row>
    <row r="470" spans="1:16" x14ac:dyDescent="0.25">
      <c r="B470" s="1">
        <v>43435</v>
      </c>
      <c r="C470" s="20">
        <v>100.61997777777778</v>
      </c>
      <c r="D470" s="32">
        <v>100.92305</v>
      </c>
      <c r="E470" s="32">
        <v>100.41792962962964</v>
      </c>
      <c r="F470" s="32">
        <v>100.41792962962964</v>
      </c>
      <c r="G470" s="21">
        <f>'CDM - M'!E855</f>
        <v>108.2</v>
      </c>
      <c r="H470" s="21">
        <v>107.109769944894</v>
      </c>
      <c r="I470" s="20">
        <v>-0.1</v>
      </c>
      <c r="J470" s="20">
        <v>-1.9784083216319948</v>
      </c>
      <c r="K470" s="20">
        <v>2.4756079801951363</v>
      </c>
      <c r="O470" s="21">
        <v>101.59716908376799</v>
      </c>
      <c r="P470" s="21">
        <v>101.05666666666669</v>
      </c>
    </row>
    <row r="471" spans="1:16" x14ac:dyDescent="0.25">
      <c r="A471">
        <f t="shared" ref="A471" si="54">YEAR(B471)</f>
        <v>2019</v>
      </c>
      <c r="B471" s="1">
        <v>43466</v>
      </c>
      <c r="C471" s="20">
        <v>100.72100185185185</v>
      </c>
      <c r="D471" s="32">
        <v>100.92305</v>
      </c>
      <c r="E471" s="32">
        <v>100.5189537037037</v>
      </c>
      <c r="F471" s="32">
        <v>100.5189537037037</v>
      </c>
      <c r="G471" s="21">
        <f>'CDM - M'!E856</f>
        <v>113.7</v>
      </c>
      <c r="H471" s="21">
        <v>109.73500810994101</v>
      </c>
      <c r="I471" s="20">
        <v>-0.1</v>
      </c>
      <c r="J471" s="20">
        <v>-2.3724579666766776</v>
      </c>
      <c r="K471" s="20">
        <v>2.5043680838672104</v>
      </c>
      <c r="O471" s="21">
        <v>101.55289792682601</v>
      </c>
      <c r="P471" s="21">
        <v>100.95500000000001</v>
      </c>
    </row>
    <row r="472" spans="1:16" x14ac:dyDescent="0.25">
      <c r="B472" s="1">
        <v>43497</v>
      </c>
      <c r="C472" s="20">
        <v>100.82202592592593</v>
      </c>
      <c r="D472" s="32">
        <v>101.02407407407408</v>
      </c>
      <c r="E472" s="32">
        <v>100.61997777777778</v>
      </c>
      <c r="F472" s="32">
        <v>100.61997777777778</v>
      </c>
      <c r="G472" s="21">
        <f>'CDM - M'!E857</f>
        <v>104.6</v>
      </c>
      <c r="H472" s="21">
        <v>107.210270209017</v>
      </c>
      <c r="I472" s="20">
        <v>-0.1</v>
      </c>
      <c r="J472" s="20">
        <v>-2.7250111807820074</v>
      </c>
      <c r="K472" s="20">
        <v>2.379915832244957</v>
      </c>
      <c r="O472" s="21">
        <v>101.593801856548</v>
      </c>
      <c r="P472" s="21">
        <v>101.05666666666669</v>
      </c>
    </row>
    <row r="473" spans="1:16" x14ac:dyDescent="0.25">
      <c r="B473" s="1">
        <v>43525</v>
      </c>
      <c r="C473" s="20">
        <v>100.82202592592593</v>
      </c>
      <c r="D473" s="32">
        <v>101.12509814814814</v>
      </c>
      <c r="E473" s="32">
        <v>100.61997777777778</v>
      </c>
      <c r="F473" s="32">
        <v>100.61997777777778</v>
      </c>
      <c r="G473" s="21">
        <f>'CDM - M'!E858</f>
        <v>118.3</v>
      </c>
      <c r="H473" s="21">
        <v>106.31874018280899</v>
      </c>
      <c r="I473" s="20">
        <v>-0.1</v>
      </c>
      <c r="J473" s="20">
        <v>-2.9579938321770349</v>
      </c>
      <c r="K473" s="20">
        <v>2.5003613238907358</v>
      </c>
      <c r="O473" s="21">
        <v>101.697049562627</v>
      </c>
      <c r="P473" s="21">
        <v>101.15833333333335</v>
      </c>
    </row>
    <row r="474" spans="1:16" x14ac:dyDescent="0.25">
      <c r="B474" s="1">
        <v>43556</v>
      </c>
      <c r="C474" s="20">
        <v>101.02407407407408</v>
      </c>
      <c r="D474" s="32">
        <v>101.12509814814814</v>
      </c>
      <c r="E474" s="32">
        <v>100.72100185185185</v>
      </c>
      <c r="F474" s="32">
        <v>100.72100185185185</v>
      </c>
      <c r="G474" s="21">
        <f>'CDM - M'!E859</f>
        <v>102</v>
      </c>
      <c r="H474" s="21">
        <v>109.68406653174</v>
      </c>
      <c r="I474" s="20">
        <v>-0.1</v>
      </c>
      <c r="J474" s="20">
        <v>-3.1355228251274108</v>
      </c>
      <c r="K474" s="20">
        <v>2.4192380124583512</v>
      </c>
      <c r="O474" s="21">
        <v>101.82661464117599</v>
      </c>
      <c r="P474" s="21">
        <v>101.46333333333335</v>
      </c>
    </row>
    <row r="475" spans="1:16" x14ac:dyDescent="0.25">
      <c r="B475" s="1">
        <v>43586</v>
      </c>
      <c r="C475" s="20">
        <v>100.92305</v>
      </c>
      <c r="D475" s="32">
        <v>101.12509814814814</v>
      </c>
      <c r="E475" s="32">
        <v>100.61997777777778</v>
      </c>
      <c r="F475" s="32">
        <v>100.61997777777778</v>
      </c>
      <c r="G475" s="21">
        <f>'CDM - M'!E860</f>
        <v>110</v>
      </c>
      <c r="H475" s="21">
        <v>111.32544894370901</v>
      </c>
      <c r="I475" s="20">
        <v>-0.1</v>
      </c>
      <c r="J475" s="20">
        <v>-3.2327057530976075</v>
      </c>
      <c r="K475" s="20">
        <v>2.3195129022905192</v>
      </c>
      <c r="O475" s="21">
        <v>101.76246861777901</v>
      </c>
      <c r="P475" s="21">
        <v>101.46333333333335</v>
      </c>
    </row>
    <row r="476" spans="1:16" x14ac:dyDescent="0.25">
      <c r="B476" s="1">
        <v>43617</v>
      </c>
      <c r="C476" s="20">
        <v>100.92305</v>
      </c>
      <c r="D476" s="32">
        <v>101.02407407407408</v>
      </c>
      <c r="E476" s="32">
        <v>100.72100185185185</v>
      </c>
      <c r="F476" s="32">
        <v>100.72100185185185</v>
      </c>
      <c r="G476" s="21">
        <f>'CDM - M'!E861</f>
        <v>103.3</v>
      </c>
      <c r="H476" s="21">
        <v>107.066213852141</v>
      </c>
      <c r="I476" s="20">
        <v>-0.1</v>
      </c>
      <c r="J476" s="20">
        <v>-3.6101334037816817</v>
      </c>
      <c r="K476" s="20">
        <v>2.3043478260869565</v>
      </c>
      <c r="O476" s="21">
        <v>101.727632582532</v>
      </c>
      <c r="P476" s="21">
        <v>101.26</v>
      </c>
    </row>
    <row r="477" spans="1:16" x14ac:dyDescent="0.25">
      <c r="B477" s="1">
        <v>43647</v>
      </c>
      <c r="C477" s="20">
        <v>100.92305</v>
      </c>
      <c r="D477" s="32">
        <v>101.02407407407408</v>
      </c>
      <c r="E477" s="32">
        <v>100.61997777777778</v>
      </c>
      <c r="F477" s="32">
        <v>100.61997777777778</v>
      </c>
      <c r="G477" s="21">
        <f>'CDM - M'!E862</f>
        <v>108.9</v>
      </c>
      <c r="H477" s="21">
        <v>110.321304306046</v>
      </c>
      <c r="I477" s="20">
        <v>-0.1</v>
      </c>
      <c r="J477" s="20">
        <v>-3.94106238593618</v>
      </c>
      <c r="K477" s="20">
        <v>2.2608695652173916</v>
      </c>
      <c r="O477" s="21">
        <v>101.64094362753499</v>
      </c>
      <c r="P477" s="21">
        <v>101.26</v>
      </c>
    </row>
    <row r="478" spans="1:16" x14ac:dyDescent="0.25">
      <c r="B478" s="1">
        <v>43678</v>
      </c>
      <c r="C478" s="20">
        <v>101.02407407407408</v>
      </c>
      <c r="D478" s="32">
        <v>101.22612222222223</v>
      </c>
      <c r="E478" s="32">
        <v>100.92305</v>
      </c>
      <c r="F478" s="32">
        <v>100.92305</v>
      </c>
      <c r="G478" s="21">
        <f>'CDM - M'!E863</f>
        <v>103.4</v>
      </c>
      <c r="H478" s="21">
        <v>104.80705257151899</v>
      </c>
      <c r="I478" s="20">
        <v>-0.1</v>
      </c>
      <c r="J478" s="20">
        <v>-4.341271514348322</v>
      </c>
      <c r="K478" s="20">
        <v>2.2566179661507304</v>
      </c>
      <c r="O478" s="21">
        <v>101.809261366781</v>
      </c>
      <c r="P478" s="21">
        <v>101.56500000000003</v>
      </c>
    </row>
    <row r="479" spans="1:16" x14ac:dyDescent="0.25">
      <c r="B479" s="1">
        <v>43709</v>
      </c>
      <c r="C479" s="20">
        <v>101.12509814814814</v>
      </c>
      <c r="D479" s="32">
        <v>101.12509814814814</v>
      </c>
      <c r="E479" s="32">
        <v>100.92305</v>
      </c>
      <c r="F479" s="32">
        <v>100.92305</v>
      </c>
      <c r="G479" s="21">
        <f>'CDM - M'!E864</f>
        <v>111.2</v>
      </c>
      <c r="H479" s="21">
        <v>107.835939297037</v>
      </c>
      <c r="I479" s="20">
        <v>-0.1</v>
      </c>
      <c r="J479" s="20">
        <v>-4.6516293348187414</v>
      </c>
      <c r="K479" s="20">
        <v>2.3964198065540638</v>
      </c>
      <c r="O479" s="21">
        <v>101.789620217997</v>
      </c>
      <c r="P479" s="21">
        <v>101.56500000000003</v>
      </c>
    </row>
    <row r="480" spans="1:16" x14ac:dyDescent="0.25">
      <c r="B480" s="1">
        <v>43739</v>
      </c>
      <c r="C480" s="20">
        <v>100.2</v>
      </c>
      <c r="D480" s="32">
        <v>100.4</v>
      </c>
      <c r="E480" s="32">
        <v>100.1</v>
      </c>
      <c r="F480" s="32">
        <v>100.1</v>
      </c>
      <c r="G480" s="21">
        <f>'CDM - M'!E865</f>
        <v>105.4</v>
      </c>
      <c r="H480" s="21">
        <v>105.79398239991799</v>
      </c>
      <c r="I480" s="20">
        <v>-0.1</v>
      </c>
      <c r="J480" s="20">
        <v>-4.5387761923843568</v>
      </c>
      <c r="K480" s="20">
        <v>2.3891767415083476</v>
      </c>
      <c r="O480" s="21">
        <v>100.387994970771</v>
      </c>
      <c r="P480" s="21">
        <v>100.2</v>
      </c>
    </row>
    <row r="481" spans="1:16" x14ac:dyDescent="0.25">
      <c r="B481" s="1">
        <v>43770</v>
      </c>
      <c r="C481" s="20">
        <v>100.4</v>
      </c>
      <c r="D481" s="32">
        <v>100.5</v>
      </c>
      <c r="E481" s="32">
        <v>100.2</v>
      </c>
      <c r="F481" s="32">
        <v>100.2</v>
      </c>
      <c r="G481" s="21">
        <f>'CDM - M'!E866</f>
        <v>101.6</v>
      </c>
      <c r="H481" s="21">
        <v>103.67821683531101</v>
      </c>
      <c r="I481" s="20">
        <v>-0.1</v>
      </c>
      <c r="J481" s="20">
        <v>-4.3145301610658633</v>
      </c>
      <c r="K481" s="20">
        <v>2.2779700115340256</v>
      </c>
      <c r="O481" s="21">
        <v>100.51723310765099</v>
      </c>
      <c r="P481" s="21">
        <v>100.3</v>
      </c>
    </row>
    <row r="482" spans="1:16" x14ac:dyDescent="0.25">
      <c r="B482" s="1">
        <v>43800</v>
      </c>
      <c r="C482" s="20">
        <v>100.5</v>
      </c>
      <c r="D482" s="32">
        <v>100.7</v>
      </c>
      <c r="E482" s="32">
        <v>100.3</v>
      </c>
      <c r="F482" s="32">
        <v>100.3</v>
      </c>
      <c r="G482" s="21">
        <f>'CDM - M'!E867</f>
        <v>105.2</v>
      </c>
      <c r="H482" s="21">
        <v>103.777647774774</v>
      </c>
      <c r="I482" s="20">
        <v>-0.1</v>
      </c>
      <c r="J482" s="20">
        <v>-3.9079611763037327</v>
      </c>
      <c r="K482" s="20">
        <v>2.2478386167146973</v>
      </c>
      <c r="O482" s="21">
        <v>100.641297427914</v>
      </c>
      <c r="P482" s="21">
        <v>100.3</v>
      </c>
    </row>
    <row r="483" spans="1:16" x14ac:dyDescent="0.25">
      <c r="A483">
        <f t="shared" ref="A483" si="55">YEAR(B483)</f>
        <v>2020</v>
      </c>
      <c r="B483" s="1">
        <v>43831</v>
      </c>
      <c r="C483" s="20">
        <v>100.4</v>
      </c>
      <c r="D483" s="32">
        <v>100.7</v>
      </c>
      <c r="E483" s="32">
        <v>100.4</v>
      </c>
      <c r="F483" s="32">
        <v>100.4</v>
      </c>
      <c r="G483" s="21">
        <f>'CDM - M'!E868</f>
        <v>107.9</v>
      </c>
      <c r="H483" s="21">
        <v>104.536805778774</v>
      </c>
      <c r="I483" s="20">
        <v>-0.1</v>
      </c>
      <c r="J483" s="20">
        <v>-3.3890579110725589</v>
      </c>
      <c r="K483" s="20">
        <v>2.380265435660704</v>
      </c>
      <c r="O483" s="21">
        <v>100.64772922473701</v>
      </c>
      <c r="P483" s="21">
        <v>100.2</v>
      </c>
    </row>
    <row r="484" spans="1:16" x14ac:dyDescent="0.25">
      <c r="B484" s="1">
        <v>43862</v>
      </c>
      <c r="C484" s="20">
        <v>100.4</v>
      </c>
      <c r="D484" s="32">
        <v>100.6</v>
      </c>
      <c r="E484" s="32">
        <v>100.3</v>
      </c>
      <c r="F484" s="32">
        <v>100.3</v>
      </c>
      <c r="G484" s="21">
        <f>'CDM - M'!E869</f>
        <v>99.4</v>
      </c>
      <c r="H484" s="21">
        <v>101.822731209453</v>
      </c>
      <c r="I484" s="20">
        <v>-0.1</v>
      </c>
      <c r="J484" s="20">
        <v>-3.4421750567678551</v>
      </c>
      <c r="K484" s="20">
        <v>2.4080749819754868</v>
      </c>
      <c r="O484" s="21">
        <v>100.488585037851</v>
      </c>
      <c r="P484" s="21">
        <v>100.1</v>
      </c>
    </row>
    <row r="485" spans="1:16" x14ac:dyDescent="0.25">
      <c r="B485" s="1">
        <v>43891</v>
      </c>
      <c r="C485" s="20">
        <v>100.4</v>
      </c>
      <c r="D485" s="32">
        <v>100.6</v>
      </c>
      <c r="E485" s="32">
        <v>100.4</v>
      </c>
      <c r="F485" s="32">
        <v>100.4</v>
      </c>
      <c r="G485" s="21">
        <f>'CDM - M'!E870</f>
        <v>113</v>
      </c>
      <c r="H485" s="21">
        <v>101.26752634241799</v>
      </c>
      <c r="I485" s="20">
        <v>-0.1</v>
      </c>
      <c r="J485" s="20">
        <v>-3.7246446389616272</v>
      </c>
      <c r="K485" s="20">
        <v>2.5230680507497114</v>
      </c>
      <c r="O485" s="21">
        <v>100.623419088288</v>
      </c>
      <c r="P485" s="21">
        <v>100.2</v>
      </c>
    </row>
    <row r="486" spans="1:16" x14ac:dyDescent="0.25">
      <c r="B486" s="1">
        <v>43922</v>
      </c>
      <c r="C486" s="20">
        <v>100.2</v>
      </c>
      <c r="D486" s="32">
        <v>100</v>
      </c>
      <c r="E486" s="32">
        <v>100</v>
      </c>
      <c r="F486" s="32">
        <v>100</v>
      </c>
      <c r="G486" s="21">
        <f>'CDM - M'!E871</f>
        <v>89.4</v>
      </c>
      <c r="H486" s="21">
        <v>95.872202599794704</v>
      </c>
      <c r="I486" s="20">
        <v>-0.1</v>
      </c>
      <c r="J486" s="20">
        <v>-3.4977690824198158</v>
      </c>
      <c r="K486" s="20">
        <v>2.6158117784597401</v>
      </c>
      <c r="O486" s="21">
        <v>100.055525614624</v>
      </c>
      <c r="P486" s="21">
        <v>100.1</v>
      </c>
    </row>
    <row r="487" spans="1:16" x14ac:dyDescent="0.25">
      <c r="B487" s="1">
        <v>43952</v>
      </c>
      <c r="C487" s="20">
        <v>100.1</v>
      </c>
      <c r="D487" s="32">
        <v>99.9</v>
      </c>
      <c r="E487" s="32">
        <v>100.1</v>
      </c>
      <c r="F487" s="32">
        <v>100.1</v>
      </c>
      <c r="G487" s="21">
        <f>'CDM - M'!E872</f>
        <v>91.2</v>
      </c>
      <c r="H487" s="21">
        <v>92.8002296383317</v>
      </c>
      <c r="I487" s="20">
        <v>-0.1</v>
      </c>
      <c r="J487" s="20">
        <v>-3.5459029035507075</v>
      </c>
      <c r="K487" s="20">
        <v>2.7676620538965766</v>
      </c>
      <c r="O487" s="21">
        <v>100.04171758619199</v>
      </c>
      <c r="P487" s="21">
        <v>100.2</v>
      </c>
    </row>
    <row r="488" spans="1:16" x14ac:dyDescent="0.25">
      <c r="B488" s="1">
        <v>43983</v>
      </c>
      <c r="C488" s="20">
        <v>100.1</v>
      </c>
      <c r="D488" s="32">
        <v>100</v>
      </c>
      <c r="E488" s="32">
        <v>100.1</v>
      </c>
      <c r="F488" s="32">
        <v>100.1</v>
      </c>
      <c r="G488" s="21">
        <f>'CDM - M'!E873</f>
        <v>93</v>
      </c>
      <c r="H488" s="21">
        <v>96.363931747901304</v>
      </c>
      <c r="I488" s="20">
        <v>-0.1</v>
      </c>
      <c r="J488" s="20">
        <v>-3.4269600746862707</v>
      </c>
      <c r="K488" s="20">
        <v>2.7822286962855061</v>
      </c>
      <c r="O488" s="21">
        <v>100.004854820413</v>
      </c>
      <c r="P488" s="21">
        <v>100</v>
      </c>
    </row>
    <row r="489" spans="1:16" x14ac:dyDescent="0.25">
      <c r="B489" s="1">
        <v>44013</v>
      </c>
      <c r="C489" s="20">
        <v>100.1</v>
      </c>
      <c r="D489" s="32">
        <v>99.9</v>
      </c>
      <c r="E489" s="32">
        <v>100</v>
      </c>
      <c r="F489" s="32">
        <v>100</v>
      </c>
      <c r="G489" s="21">
        <f>'CDM - M'!E874</f>
        <v>96.2</v>
      </c>
      <c r="H489" s="21">
        <v>97.464108870499501</v>
      </c>
      <c r="I489" s="20">
        <v>-0.1</v>
      </c>
      <c r="J489" s="20">
        <v>-3.3655411726757158</v>
      </c>
      <c r="K489" s="20">
        <v>2.8679574901732421</v>
      </c>
      <c r="O489" s="21">
        <v>99.946453785051801</v>
      </c>
      <c r="P489" s="21">
        <v>100</v>
      </c>
    </row>
    <row r="490" spans="1:16" x14ac:dyDescent="0.25">
      <c r="B490" s="1">
        <v>44044</v>
      </c>
      <c r="C490" s="20">
        <v>100.1</v>
      </c>
      <c r="D490" s="32">
        <v>99.8</v>
      </c>
      <c r="E490" s="32">
        <v>99.7</v>
      </c>
      <c r="F490" s="32">
        <v>99.7</v>
      </c>
      <c r="G490" s="21">
        <f>'CDM - M'!E875</f>
        <v>97.3</v>
      </c>
      <c r="H490" s="21">
        <v>98.638277391491698</v>
      </c>
      <c r="I490" s="20">
        <v>-0.1</v>
      </c>
      <c r="J490" s="20">
        <v>-3.3450962014465628</v>
      </c>
      <c r="K490" s="20">
        <v>2.9748947903061964</v>
      </c>
      <c r="O490" s="21">
        <v>99.736596005775795</v>
      </c>
      <c r="P490" s="21">
        <v>99.8</v>
      </c>
    </row>
    <row r="491" spans="1:16" x14ac:dyDescent="0.25">
      <c r="B491" s="1">
        <v>44075</v>
      </c>
      <c r="C491" s="20">
        <v>99.8</v>
      </c>
      <c r="D491" s="32">
        <v>99.8</v>
      </c>
      <c r="E491" s="32">
        <v>99.8</v>
      </c>
      <c r="F491" s="32">
        <v>99.8</v>
      </c>
      <c r="G491" s="21">
        <f>'CDM - M'!E876</f>
        <v>104</v>
      </c>
      <c r="H491" s="21">
        <v>100.641422985864</v>
      </c>
      <c r="I491" s="20">
        <v>-0.1</v>
      </c>
      <c r="J491" s="20">
        <v>-3.1873666193426802</v>
      </c>
      <c r="K491" s="20">
        <v>2.9863728616990435</v>
      </c>
      <c r="O491" s="21">
        <v>99.717351066323204</v>
      </c>
      <c r="P491" s="21">
        <v>99.8</v>
      </c>
    </row>
    <row r="492" spans="1:16" x14ac:dyDescent="0.25">
      <c r="B492" s="1">
        <v>44105</v>
      </c>
      <c r="C492" s="20">
        <v>99.7</v>
      </c>
      <c r="D492" s="32">
        <v>99.6</v>
      </c>
      <c r="E492" s="32">
        <v>99.7</v>
      </c>
      <c r="F492" s="32">
        <v>99.7</v>
      </c>
      <c r="G492" s="21">
        <f>'CDM - M'!E877</f>
        <v>101.9</v>
      </c>
      <c r="H492" s="21">
        <v>102.552243120786</v>
      </c>
      <c r="I492" s="20">
        <v>-0.1</v>
      </c>
      <c r="J492" s="20">
        <v>-3.1721288025871432</v>
      </c>
      <c r="K492" s="20">
        <v>3.1344792719919106</v>
      </c>
      <c r="O492" s="21">
        <v>99.602128881607399</v>
      </c>
      <c r="P492" s="21">
        <v>99.9</v>
      </c>
    </row>
    <row r="493" spans="1:16" x14ac:dyDescent="0.25">
      <c r="B493" s="1">
        <v>44136</v>
      </c>
      <c r="C493" s="20">
        <v>99.4</v>
      </c>
      <c r="D493" s="32">
        <v>99.5</v>
      </c>
      <c r="E493" s="32">
        <v>99.7</v>
      </c>
      <c r="F493" s="32">
        <v>99.7</v>
      </c>
      <c r="G493" s="21">
        <f>'CDM - M'!E878</f>
        <v>100.4</v>
      </c>
      <c r="H493" s="21">
        <v>102.29527364766</v>
      </c>
      <c r="I493" s="20">
        <v>-0.1</v>
      </c>
      <c r="J493" s="20">
        <v>-3.134955905854325</v>
      </c>
      <c r="K493" s="20">
        <v>2.9534649185996251</v>
      </c>
      <c r="O493" s="21">
        <v>99.507016050516498</v>
      </c>
      <c r="P493" s="21">
        <v>99.9</v>
      </c>
    </row>
    <row r="494" spans="1:16" x14ac:dyDescent="0.25">
      <c r="B494" s="1">
        <v>44166</v>
      </c>
      <c r="C494" s="20">
        <v>99.4</v>
      </c>
      <c r="D494" s="32">
        <v>99.6</v>
      </c>
      <c r="E494" s="32">
        <v>99.8</v>
      </c>
      <c r="F494" s="32">
        <v>99.8</v>
      </c>
      <c r="G494" s="21">
        <f>'CDM - M'!E879</f>
        <v>106.3</v>
      </c>
      <c r="H494" s="21">
        <v>104.503851494074</v>
      </c>
      <c r="I494" s="20">
        <v>-0.1</v>
      </c>
      <c r="J494" s="20">
        <v>-3.1766167722533187</v>
      </c>
      <c r="K494" s="20">
        <v>3.0596045605426467</v>
      </c>
      <c r="O494" s="21">
        <v>99.632279708536899</v>
      </c>
      <c r="P494" s="21">
        <v>99.9</v>
      </c>
    </row>
    <row r="495" spans="1:16" x14ac:dyDescent="0.25">
      <c r="A495">
        <f t="shared" ref="A495" si="56">YEAR(B495)</f>
        <v>2021</v>
      </c>
      <c r="B495" s="1">
        <v>44197</v>
      </c>
      <c r="C495" s="20">
        <v>99.8</v>
      </c>
      <c r="D495" s="32">
        <v>100</v>
      </c>
      <c r="E495" s="32">
        <v>100.4</v>
      </c>
      <c r="F495" s="32">
        <v>100.4</v>
      </c>
      <c r="G495" s="21">
        <f>'CDM - M'!E880</f>
        <v>105.9</v>
      </c>
      <c r="H495" s="21">
        <v>103.23712083096299</v>
      </c>
      <c r="I495" s="20">
        <v>-0.1</v>
      </c>
      <c r="J495" s="20">
        <v>-3.15156511788935</v>
      </c>
      <c r="K495" s="20">
        <v>2.9844290657439445</v>
      </c>
      <c r="O495" s="21">
        <v>99.9235283558003</v>
      </c>
      <c r="P495" s="21">
        <v>100.2</v>
      </c>
    </row>
    <row r="496" spans="1:16" x14ac:dyDescent="0.25">
      <c r="B496" s="1">
        <v>44228</v>
      </c>
      <c r="C496" s="20">
        <v>99.9</v>
      </c>
      <c r="D496" s="32">
        <v>100.1</v>
      </c>
      <c r="E496" s="32">
        <v>100.4</v>
      </c>
      <c r="F496" s="32">
        <v>100.4</v>
      </c>
      <c r="G496" s="21">
        <f>'CDM - M'!E881</f>
        <v>102.4</v>
      </c>
      <c r="H496" s="21">
        <v>104.86793466795601</v>
      </c>
      <c r="I496" s="20">
        <v>-0.1</v>
      </c>
      <c r="J496" s="20">
        <v>-2.9748632312659518</v>
      </c>
      <c r="K496" s="20">
        <v>2.9098242581388649</v>
      </c>
      <c r="O496" s="21">
        <v>99.984286506282601</v>
      </c>
      <c r="P496" s="21">
        <v>100.1</v>
      </c>
    </row>
    <row r="497" spans="1:16" x14ac:dyDescent="0.25">
      <c r="B497" s="1">
        <v>44256</v>
      </c>
      <c r="C497" s="20">
        <v>100</v>
      </c>
      <c r="D497" s="32">
        <v>100.2</v>
      </c>
      <c r="E497" s="32">
        <v>100.4</v>
      </c>
      <c r="F497" s="32">
        <v>100.4</v>
      </c>
      <c r="G497" s="21">
        <f>'CDM - M'!E882</f>
        <v>118.2</v>
      </c>
      <c r="H497" s="21">
        <v>105.728867810453</v>
      </c>
      <c r="I497" s="20">
        <v>-0.1</v>
      </c>
      <c r="J497" s="20">
        <v>-2.5316223823295352</v>
      </c>
      <c r="K497" s="20">
        <v>2.6905829596412558</v>
      </c>
      <c r="O497" s="21">
        <v>100.22441589062799</v>
      </c>
      <c r="P497" s="21">
        <v>100.2</v>
      </c>
    </row>
    <row r="498" spans="1:16" x14ac:dyDescent="0.25">
      <c r="B498" s="1">
        <v>44287</v>
      </c>
      <c r="C498" s="20">
        <v>99</v>
      </c>
      <c r="D498" s="32">
        <v>99.1</v>
      </c>
      <c r="E498" s="32">
        <v>99</v>
      </c>
      <c r="F498" s="32">
        <v>99</v>
      </c>
      <c r="G498" s="21">
        <f>'CDM - M'!E883</f>
        <v>100.3</v>
      </c>
      <c r="H498" s="21">
        <v>107.297865990522</v>
      </c>
      <c r="I498" s="20">
        <v>-0.1</v>
      </c>
      <c r="J498" s="20">
        <v>-2.4244986456446185</v>
      </c>
      <c r="K498" s="20">
        <v>2.8654124457308248</v>
      </c>
      <c r="O498" s="21">
        <v>99.260195203201803</v>
      </c>
      <c r="P498" s="21">
        <v>99.1</v>
      </c>
    </row>
    <row r="499" spans="1:16" x14ac:dyDescent="0.25">
      <c r="B499" s="1">
        <v>44317</v>
      </c>
      <c r="C499" s="20">
        <v>99.3</v>
      </c>
      <c r="D499" s="32">
        <v>99.4</v>
      </c>
      <c r="E499" s="32">
        <v>99.1</v>
      </c>
      <c r="F499" s="32">
        <v>99.1</v>
      </c>
      <c r="G499" s="21">
        <f>'CDM - M'!E884</f>
        <v>102.5</v>
      </c>
      <c r="H499" s="21">
        <v>104.713094414907</v>
      </c>
      <c r="I499" s="20">
        <v>-0.1</v>
      </c>
      <c r="J499" s="20">
        <v>-2.3886938806922693</v>
      </c>
      <c r="K499" s="20">
        <v>2.9237226805615864</v>
      </c>
      <c r="O499" s="21">
        <v>99.473112197286</v>
      </c>
      <c r="P499" s="21">
        <v>99.3</v>
      </c>
    </row>
    <row r="500" spans="1:16" x14ac:dyDescent="0.25">
      <c r="B500" s="1">
        <v>44348</v>
      </c>
      <c r="C500" s="20">
        <v>99.6</v>
      </c>
      <c r="D500" s="32">
        <v>99.5</v>
      </c>
      <c r="E500" s="32">
        <v>99.2</v>
      </c>
      <c r="F500" s="32">
        <v>99.2</v>
      </c>
      <c r="G500" s="21">
        <f>'CDM - M'!E885</f>
        <v>106.9</v>
      </c>
      <c r="H500" s="21">
        <v>110.383664337033</v>
      </c>
      <c r="I500" s="20">
        <v>-0.1</v>
      </c>
      <c r="J500" s="20">
        <v>-2.4172732740572576</v>
      </c>
      <c r="K500" s="20">
        <v>2.90840688757054</v>
      </c>
      <c r="O500" s="21">
        <v>99.532494212858296</v>
      </c>
      <c r="P500" s="21">
        <v>99.2</v>
      </c>
    </row>
    <row r="501" spans="1:16" x14ac:dyDescent="0.25">
      <c r="B501" s="1">
        <v>44378</v>
      </c>
      <c r="C501" s="20">
        <v>99.7</v>
      </c>
      <c r="D501" s="32">
        <v>99.7</v>
      </c>
      <c r="E501" s="32">
        <v>99.3</v>
      </c>
      <c r="F501" s="32">
        <v>99.3</v>
      </c>
      <c r="G501" s="21">
        <f>'CDM - M'!E886</f>
        <v>103.7</v>
      </c>
      <c r="H501" s="21">
        <v>105.263726606259</v>
      </c>
      <c r="I501" s="20">
        <v>-0.1</v>
      </c>
      <c r="J501" s="20">
        <v>-2.6694152512841161</v>
      </c>
      <c r="K501" s="20">
        <v>2.7705627705627704</v>
      </c>
      <c r="O501" s="21">
        <v>99.714556967185999</v>
      </c>
      <c r="P501" s="21">
        <v>99.4</v>
      </c>
    </row>
    <row r="502" spans="1:16" x14ac:dyDescent="0.25">
      <c r="B502" s="1">
        <v>44409</v>
      </c>
      <c r="C502" s="20">
        <v>99.7</v>
      </c>
      <c r="D502" s="32">
        <v>99.7</v>
      </c>
      <c r="E502" s="32">
        <v>99.2</v>
      </c>
      <c r="F502" s="32">
        <v>99.2</v>
      </c>
      <c r="G502" s="21">
        <f>'CDM - M'!E887</f>
        <v>102.9</v>
      </c>
      <c r="H502" s="21">
        <v>104.35400098678301</v>
      </c>
      <c r="I502" s="20">
        <v>-0.1</v>
      </c>
      <c r="J502" s="20">
        <v>-2.9039445869271057</v>
      </c>
      <c r="K502" s="20">
        <v>2.7789839339991316</v>
      </c>
      <c r="O502" s="21">
        <v>99.738520351789205</v>
      </c>
      <c r="P502" s="21">
        <v>99.3</v>
      </c>
    </row>
    <row r="503" spans="1:16" x14ac:dyDescent="0.25">
      <c r="B503" s="1">
        <v>44440</v>
      </c>
      <c r="C503" s="20">
        <v>100.1</v>
      </c>
      <c r="D503" s="32">
        <v>99.9</v>
      </c>
      <c r="E503" s="32">
        <v>99.3</v>
      </c>
      <c r="F503" s="32">
        <v>99.3</v>
      </c>
      <c r="G503" s="21">
        <f>'CDM - M'!E888</f>
        <v>103.3</v>
      </c>
      <c r="H503" s="21">
        <v>99.784506915135495</v>
      </c>
      <c r="I503" s="20">
        <v>-0.1</v>
      </c>
      <c r="J503" s="20">
        <v>-2.8585441618956513</v>
      </c>
      <c r="K503" s="20">
        <v>2.7446993900668022</v>
      </c>
      <c r="O503" s="21">
        <v>99.826699850612599</v>
      </c>
      <c r="P503" s="21">
        <v>99.3</v>
      </c>
    </row>
    <row r="504" spans="1:16" x14ac:dyDescent="0.25">
      <c r="B504" s="1">
        <v>44470</v>
      </c>
      <c r="C504" s="20">
        <v>99.8</v>
      </c>
      <c r="D504" s="32">
        <v>99.8</v>
      </c>
      <c r="E504" s="32">
        <v>99</v>
      </c>
      <c r="F504" s="32">
        <v>99</v>
      </c>
      <c r="G504" s="21">
        <f>'CDM - M'!E889</f>
        <v>100.4</v>
      </c>
      <c r="H504" s="21">
        <v>101.042558856707</v>
      </c>
      <c r="I504" s="20">
        <v>-0.1</v>
      </c>
      <c r="J504" s="20">
        <v>-2.4967789191063776</v>
      </c>
      <c r="K504" s="20">
        <v>2.6952214452214451</v>
      </c>
      <c r="O504" s="21">
        <v>99.8034356772922</v>
      </c>
      <c r="P504" s="21">
        <v>99.2</v>
      </c>
    </row>
    <row r="505" spans="1:16" x14ac:dyDescent="0.25">
      <c r="B505" s="1">
        <v>44501</v>
      </c>
      <c r="C505" s="20">
        <v>100</v>
      </c>
      <c r="D505" s="32">
        <v>100.1</v>
      </c>
      <c r="E505" s="32">
        <v>99.1</v>
      </c>
      <c r="F505" s="32">
        <v>99.1</v>
      </c>
      <c r="G505" s="21">
        <f>'CDM - M'!E890</f>
        <v>105.7</v>
      </c>
      <c r="H505" s="21">
        <v>107.512081348782</v>
      </c>
      <c r="I505" s="20">
        <v>-0.1</v>
      </c>
      <c r="J505" s="20">
        <v>-2.2391849396629935</v>
      </c>
      <c r="K505" s="20">
        <v>2.8076811172534191</v>
      </c>
      <c r="O505" s="21">
        <v>99.989986743182101</v>
      </c>
      <c r="P505" s="21">
        <v>99.2</v>
      </c>
    </row>
    <row r="506" spans="1:16" x14ac:dyDescent="0.25">
      <c r="B506" s="1">
        <v>44531</v>
      </c>
      <c r="C506" s="20">
        <v>100.1</v>
      </c>
      <c r="D506" s="32">
        <v>100.1</v>
      </c>
      <c r="E506" s="32">
        <v>99.1</v>
      </c>
      <c r="F506" s="32">
        <v>99.1</v>
      </c>
      <c r="G506" s="21">
        <f>'CDM - M'!E891</f>
        <v>106.9</v>
      </c>
      <c r="H506" s="21">
        <v>104.90894042553001</v>
      </c>
      <c r="I506" s="20">
        <v>-0.1</v>
      </c>
      <c r="J506" s="20">
        <v>-2.25510613074717</v>
      </c>
      <c r="K506" s="20">
        <v>2.7528252680382495</v>
      </c>
      <c r="O506" s="21">
        <v>99.999292338295007</v>
      </c>
      <c r="P506" s="21">
        <v>99.1</v>
      </c>
    </row>
    <row r="507" spans="1:16" x14ac:dyDescent="0.25">
      <c r="A507">
        <f t="shared" ref="A507" si="57">YEAR(B507)</f>
        <v>2022</v>
      </c>
      <c r="B507" s="1">
        <v>44562</v>
      </c>
      <c r="C507" s="20">
        <v>100.2</v>
      </c>
      <c r="D507" s="32">
        <v>100.3</v>
      </c>
      <c r="E507" s="32">
        <v>99.3</v>
      </c>
      <c r="F507" s="32">
        <v>99.3</v>
      </c>
      <c r="G507" s="21">
        <f>'CDM - M'!E892</f>
        <v>105.4</v>
      </c>
      <c r="H507" s="21">
        <v>103.451668382055</v>
      </c>
      <c r="I507" s="20">
        <v>-0.1</v>
      </c>
      <c r="J507" s="20">
        <v>-1.906957287388084</v>
      </c>
      <c r="K507" s="20">
        <v>2.8023812980978655</v>
      </c>
      <c r="O507" s="21">
        <v>100.20144299472599</v>
      </c>
      <c r="P507" s="21">
        <v>99</v>
      </c>
    </row>
    <row r="508" spans="1:16" x14ac:dyDescent="0.25">
      <c r="B508" s="1">
        <v>44593</v>
      </c>
      <c r="C508" s="20">
        <v>100.9</v>
      </c>
      <c r="D508" s="32">
        <v>100.7</v>
      </c>
      <c r="E508" s="32">
        <v>99.4</v>
      </c>
      <c r="F508" s="32">
        <v>99.4</v>
      </c>
      <c r="G508" s="21">
        <f>'CDM - M'!E893</f>
        <v>103.1</v>
      </c>
      <c r="H508" s="21">
        <v>105.76395197814701</v>
      </c>
      <c r="I508" s="20">
        <v>-0.1</v>
      </c>
      <c r="J508" s="20">
        <v>-1.109677180568299</v>
      </c>
      <c r="K508" s="20">
        <v>2.6991728341314758</v>
      </c>
      <c r="O508" s="21">
        <v>100.62440659245701</v>
      </c>
      <c r="P508" s="21">
        <v>99.2</v>
      </c>
    </row>
    <row r="509" spans="1:16" x14ac:dyDescent="0.25">
      <c r="B509" s="1">
        <v>44621</v>
      </c>
      <c r="C509" s="20">
        <v>101.3</v>
      </c>
      <c r="D509" s="32">
        <v>101</v>
      </c>
      <c r="E509" s="32">
        <v>99.6</v>
      </c>
      <c r="F509" s="32">
        <v>99.6</v>
      </c>
      <c r="G509" s="21">
        <f>'CDM - M'!E894</f>
        <v>118.2</v>
      </c>
      <c r="H509" s="21">
        <v>105.820091593111</v>
      </c>
      <c r="I509" s="20">
        <v>-0.1</v>
      </c>
      <c r="J509" s="20">
        <v>-0.89905480516186687</v>
      </c>
      <c r="K509" s="20">
        <v>2.5670775924583031</v>
      </c>
      <c r="O509" s="21">
        <v>101.051542989453</v>
      </c>
      <c r="P509" s="21">
        <v>99.5</v>
      </c>
    </row>
    <row r="510" spans="1:16" x14ac:dyDescent="0.25">
      <c r="B510" s="1">
        <v>44652</v>
      </c>
      <c r="C510" s="20">
        <v>101.5</v>
      </c>
      <c r="D510" s="32">
        <v>101.2</v>
      </c>
      <c r="E510" s="32">
        <v>99.8</v>
      </c>
      <c r="F510" s="32">
        <v>99.8</v>
      </c>
      <c r="G510" s="21">
        <f>'CDM - M'!E895</f>
        <v>98.2</v>
      </c>
      <c r="H510" s="21">
        <v>104.506709661842</v>
      </c>
      <c r="I510" s="20">
        <v>-0.1</v>
      </c>
      <c r="J510" s="20">
        <v>-0.63256713721105473</v>
      </c>
      <c r="K510" s="20">
        <v>2.560393461594098</v>
      </c>
      <c r="O510" s="21">
        <v>101.36019767136</v>
      </c>
      <c r="P510" s="21">
        <v>99.9</v>
      </c>
    </row>
    <row r="511" spans="1:16" x14ac:dyDescent="0.25">
      <c r="B511" s="1">
        <v>44682</v>
      </c>
      <c r="C511" s="20">
        <v>101.8</v>
      </c>
      <c r="D511" s="32">
        <v>101.4</v>
      </c>
      <c r="E511" s="32">
        <v>100</v>
      </c>
      <c r="F511" s="32">
        <v>100</v>
      </c>
      <c r="G511" s="21">
        <f>'CDM - M'!E896</f>
        <v>101.5</v>
      </c>
      <c r="H511" s="21">
        <v>103.877149133587</v>
      </c>
      <c r="I511" s="20">
        <v>-0.1</v>
      </c>
      <c r="J511" s="20">
        <v>-0.62043949759507888</v>
      </c>
      <c r="K511" s="20">
        <v>2.5919490298291339</v>
      </c>
      <c r="O511" s="21">
        <v>101.577504143753</v>
      </c>
      <c r="P511" s="21">
        <v>100.1</v>
      </c>
    </row>
    <row r="512" spans="1:16" x14ac:dyDescent="0.25">
      <c r="B512" s="1">
        <v>44713</v>
      </c>
      <c r="C512" s="20">
        <v>102</v>
      </c>
      <c r="D512" s="32">
        <v>101.7</v>
      </c>
      <c r="E512" s="32">
        <v>100.2</v>
      </c>
      <c r="F512" s="32">
        <v>100.2</v>
      </c>
      <c r="G512" s="21">
        <f>'CDM - M'!E897</f>
        <v>103.3</v>
      </c>
      <c r="H512" s="21">
        <v>106.086705924512</v>
      </c>
      <c r="I512" s="20">
        <v>-0.1</v>
      </c>
      <c r="J512" s="20">
        <v>-0.56636347388992259</v>
      </c>
      <c r="K512" s="20">
        <v>2.6205298972057331</v>
      </c>
      <c r="O512" s="21">
        <v>101.742892795643</v>
      </c>
      <c r="P512" s="21">
        <v>100.1</v>
      </c>
    </row>
    <row r="513" spans="1:16" x14ac:dyDescent="0.25">
      <c r="B513" s="1">
        <v>44743</v>
      </c>
      <c r="C513" s="20">
        <v>102.3</v>
      </c>
      <c r="D513" s="32">
        <v>102.1</v>
      </c>
      <c r="E513" s="32">
        <v>100.5</v>
      </c>
      <c r="F513" s="32">
        <v>100.5</v>
      </c>
      <c r="G513" s="21">
        <f>'CDM - M'!E898</f>
        <v>103.1</v>
      </c>
      <c r="H513" s="21">
        <v>104.79661548924901</v>
      </c>
      <c r="I513" s="20">
        <v>-0.1</v>
      </c>
      <c r="J513" s="20">
        <v>-0.7174888237616035</v>
      </c>
      <c r="K513" s="20">
        <v>2.533661502823223</v>
      </c>
      <c r="O513" s="21">
        <v>102.08314601633499</v>
      </c>
      <c r="P513" s="21">
        <v>100.6</v>
      </c>
    </row>
    <row r="514" spans="1:16" x14ac:dyDescent="0.25">
      <c r="B514" s="1">
        <v>44774</v>
      </c>
      <c r="C514" s="20">
        <v>102.7</v>
      </c>
      <c r="D514" s="32">
        <v>102.5</v>
      </c>
      <c r="E514" s="32">
        <v>100.8</v>
      </c>
      <c r="F514" s="32">
        <v>100.8</v>
      </c>
      <c r="G514" s="21">
        <f>'CDM - M'!E899</f>
        <v>106.4</v>
      </c>
      <c r="H514" s="21">
        <v>108.106643788219</v>
      </c>
      <c r="I514" s="20">
        <v>-0.1</v>
      </c>
      <c r="J514" s="20">
        <v>-1.020506240230481</v>
      </c>
      <c r="K514" s="20">
        <v>2.5351296537737213</v>
      </c>
      <c r="O514" s="21">
        <v>102.430272569851</v>
      </c>
      <c r="P514" s="21">
        <v>100.9</v>
      </c>
    </row>
    <row r="515" spans="1:16" x14ac:dyDescent="0.25">
      <c r="B515" s="1">
        <v>44805</v>
      </c>
      <c r="C515" s="20">
        <v>103.1</v>
      </c>
      <c r="D515" s="32">
        <v>103</v>
      </c>
      <c r="E515" s="32">
        <v>101.1</v>
      </c>
      <c r="F515" s="32">
        <v>101.1</v>
      </c>
      <c r="G515" s="21">
        <f>'CDM - M'!E900</f>
        <v>110.5</v>
      </c>
      <c r="H515" s="21">
        <v>106.683675357571</v>
      </c>
      <c r="I515" s="20">
        <v>-0.1</v>
      </c>
      <c r="J515" s="20">
        <v>-0.71511767123802017</v>
      </c>
      <c r="K515" s="20">
        <v>2.6300578034682083</v>
      </c>
      <c r="O515" s="21">
        <v>102.96047873558901</v>
      </c>
      <c r="P515" s="21">
        <v>101.1</v>
      </c>
    </row>
    <row r="516" spans="1:16" x14ac:dyDescent="0.25">
      <c r="B516" s="1">
        <v>44835</v>
      </c>
      <c r="C516" s="20">
        <v>103.5</v>
      </c>
      <c r="D516" s="32">
        <v>103.3</v>
      </c>
      <c r="E516" s="32">
        <v>101.5</v>
      </c>
      <c r="F516" s="32">
        <v>101.5</v>
      </c>
      <c r="G516" s="21">
        <f>'CDM - M'!E901</f>
        <v>103.7</v>
      </c>
      <c r="H516" s="21">
        <v>104.215988662424</v>
      </c>
      <c r="I516" s="20">
        <v>-0.1</v>
      </c>
      <c r="J516" s="20">
        <v>-0.58504690607873422</v>
      </c>
      <c r="K516" s="20">
        <v>2.5893244611601332</v>
      </c>
      <c r="O516" s="21">
        <v>103.29115110385401</v>
      </c>
      <c r="P516" s="21">
        <v>101.7</v>
      </c>
    </row>
    <row r="517" spans="1:16" x14ac:dyDescent="0.25">
      <c r="B517" s="1">
        <v>44866</v>
      </c>
      <c r="C517" s="20">
        <v>103.8</v>
      </c>
      <c r="D517" s="32">
        <v>103.7</v>
      </c>
      <c r="E517" s="32">
        <v>101.8</v>
      </c>
      <c r="F517" s="32">
        <v>101.8</v>
      </c>
      <c r="G517" s="21">
        <f>'CDM - M'!E902</f>
        <v>104.5</v>
      </c>
      <c r="H517" s="21">
        <v>106.251078816077</v>
      </c>
      <c r="I517" s="20">
        <v>-0.1</v>
      </c>
      <c r="J517" s="20">
        <v>-0.67734533405753039</v>
      </c>
      <c r="K517" s="20">
        <v>2.5268661051408658</v>
      </c>
      <c r="O517" s="21">
        <v>103.645188920601</v>
      </c>
      <c r="P517" s="21">
        <v>102</v>
      </c>
    </row>
    <row r="518" spans="1:16" x14ac:dyDescent="0.25">
      <c r="B518" s="1">
        <v>44896</v>
      </c>
      <c r="C518" s="20">
        <v>104.1</v>
      </c>
      <c r="D518" s="32">
        <v>104.1</v>
      </c>
      <c r="E518" s="32">
        <v>102.1</v>
      </c>
      <c r="F518" s="32">
        <v>102.1</v>
      </c>
      <c r="G518" s="21">
        <f>'CDM - M'!E903</f>
        <v>105.5</v>
      </c>
      <c r="H518" s="21">
        <v>103.392185808769</v>
      </c>
      <c r="I518" s="20">
        <v>-0.1</v>
      </c>
      <c r="J518" s="20">
        <v>-0.41455496141174741</v>
      </c>
      <c r="K518" s="20">
        <v>2.5377030162412995</v>
      </c>
      <c r="O518" s="21">
        <v>104.06097932654799</v>
      </c>
      <c r="P518" s="21">
        <v>102.1</v>
      </c>
    </row>
    <row r="519" spans="1:16" x14ac:dyDescent="0.25">
      <c r="A519">
        <f t="shared" ref="A519" si="58">YEAR(B519)</f>
        <v>2023</v>
      </c>
      <c r="B519" s="1">
        <v>44927</v>
      </c>
      <c r="C519" s="20">
        <v>104.5</v>
      </c>
      <c r="D519" s="32">
        <v>104.5</v>
      </c>
      <c r="E519" s="32">
        <v>102.5</v>
      </c>
      <c r="F519" s="32">
        <v>102.5</v>
      </c>
      <c r="G519" s="21">
        <f>'CDM - M'!E904</f>
        <v>104.4</v>
      </c>
      <c r="H519" s="21">
        <v>103.08299037155901</v>
      </c>
      <c r="I519" s="20">
        <v>-0.1</v>
      </c>
      <c r="J519" s="20">
        <v>-0.16654793074444116</v>
      </c>
      <c r="K519" s="20">
        <v>2.489506440874222</v>
      </c>
      <c r="O519" s="21">
        <v>104.40899520438499</v>
      </c>
      <c r="P519" s="21">
        <v>102.2</v>
      </c>
    </row>
    <row r="520" spans="1:16" x14ac:dyDescent="0.25">
      <c r="B520" s="1">
        <v>44958</v>
      </c>
      <c r="C520" s="20">
        <v>104.2</v>
      </c>
      <c r="D520" s="32">
        <v>103.9</v>
      </c>
      <c r="E520" s="32">
        <v>102.9</v>
      </c>
      <c r="F520" s="32">
        <v>102.9</v>
      </c>
      <c r="G520" s="21">
        <f>'CDM - M'!E905</f>
        <v>101.1</v>
      </c>
      <c r="H520" s="21">
        <v>103.93696308211599</v>
      </c>
      <c r="I520" s="20">
        <v>-0.1</v>
      </c>
      <c r="J520" s="20">
        <v>-0.2621401046095016</v>
      </c>
      <c r="K520" s="20">
        <v>2.5972141613464887</v>
      </c>
      <c r="O520" s="21">
        <v>103.799304754272</v>
      </c>
      <c r="P520" s="21">
        <v>102.6</v>
      </c>
    </row>
    <row r="521" spans="1:16" x14ac:dyDescent="0.25">
      <c r="B521" s="1">
        <v>44986</v>
      </c>
      <c r="C521" s="20">
        <v>104.6</v>
      </c>
      <c r="D521" s="32">
        <v>104.2</v>
      </c>
      <c r="E521" s="32">
        <v>103.4</v>
      </c>
      <c r="F521" s="32">
        <v>103.4</v>
      </c>
      <c r="G521" s="21">
        <f>'CDM - M'!E906</f>
        <v>116</v>
      </c>
      <c r="H521" s="21">
        <v>103.96651671345801</v>
      </c>
      <c r="I521" s="20">
        <v>-0.1</v>
      </c>
      <c r="J521" s="20">
        <v>-0.4317687275365425</v>
      </c>
      <c r="K521" s="20">
        <v>2.7148014440433212</v>
      </c>
      <c r="O521" s="21">
        <v>104.286187497187</v>
      </c>
      <c r="P521" s="21">
        <v>103.2</v>
      </c>
    </row>
    <row r="522" spans="1:16" x14ac:dyDescent="0.25">
      <c r="B522" s="1">
        <v>45017</v>
      </c>
      <c r="C522" s="20">
        <v>105</v>
      </c>
      <c r="D522" s="32">
        <v>104.6</v>
      </c>
      <c r="E522" s="32">
        <v>103.9</v>
      </c>
      <c r="F522" s="32">
        <v>103.9</v>
      </c>
      <c r="G522" s="21">
        <f>'CDM - M'!E907</f>
        <v>97.6</v>
      </c>
      <c r="H522" s="21">
        <v>103.368414481701</v>
      </c>
      <c r="I522" s="20">
        <v>-0.1</v>
      </c>
      <c r="J522" s="20">
        <v>-0.47694622545850263</v>
      </c>
      <c r="K522" s="20">
        <v>2.5692840646651267</v>
      </c>
      <c r="O522" s="21">
        <v>104.772723630511</v>
      </c>
      <c r="P522" s="21">
        <v>104</v>
      </c>
    </row>
    <row r="523" spans="1:16" x14ac:dyDescent="0.25">
      <c r="B523" s="1">
        <v>45047</v>
      </c>
      <c r="C523" s="20">
        <v>105.1</v>
      </c>
      <c r="D523" s="32">
        <v>104.6</v>
      </c>
      <c r="E523" s="32">
        <v>104.2</v>
      </c>
      <c r="F523" s="32">
        <v>104.2</v>
      </c>
      <c r="G523" s="21">
        <f>'CDM - M'!E908</f>
        <v>102.2</v>
      </c>
      <c r="H523" s="21">
        <v>104.599808670413</v>
      </c>
      <c r="I523" s="20">
        <v>-0.1</v>
      </c>
      <c r="J523" s="20">
        <v>-0.56195934305574613</v>
      </c>
      <c r="K523" s="20">
        <v>2.5444556888824637</v>
      </c>
      <c r="O523" s="21">
        <v>104.74812424502601</v>
      </c>
      <c r="P523" s="21">
        <v>104.3</v>
      </c>
    </row>
    <row r="524" spans="1:16" x14ac:dyDescent="0.25">
      <c r="B524" s="1">
        <v>45078</v>
      </c>
      <c r="C524" s="20">
        <v>105.3</v>
      </c>
      <c r="D524" s="32">
        <v>105</v>
      </c>
      <c r="E524" s="32">
        <v>104.4</v>
      </c>
      <c r="F524" s="32">
        <v>104.4</v>
      </c>
      <c r="G524" s="21">
        <f>'CDM - M'!E909</f>
        <v>102.3</v>
      </c>
      <c r="H524" s="21">
        <v>104.66381566279399</v>
      </c>
      <c r="I524" s="20">
        <v>-0.1</v>
      </c>
      <c r="J524" s="20">
        <v>-0.59236936370400128</v>
      </c>
      <c r="K524" s="20">
        <v>2.5278058645096055</v>
      </c>
      <c r="O524" s="21">
        <v>105.02460820300701</v>
      </c>
      <c r="P524" s="21">
        <v>104.4</v>
      </c>
    </row>
    <row r="525" spans="1:16" x14ac:dyDescent="0.25">
      <c r="B525" s="1">
        <v>45108</v>
      </c>
      <c r="C525" s="20">
        <v>105.7</v>
      </c>
      <c r="D525" s="32">
        <v>105.3</v>
      </c>
      <c r="E525" s="32">
        <v>104.8</v>
      </c>
      <c r="F525" s="32">
        <v>104.8</v>
      </c>
      <c r="G525" s="21">
        <f>'CDM - M'!E910</f>
        <v>101.4</v>
      </c>
      <c r="H525" s="21">
        <v>103.16349749557099</v>
      </c>
      <c r="I525" s="20">
        <v>-0.1</v>
      </c>
      <c r="J525" s="20">
        <v>-0.57101482150407412</v>
      </c>
      <c r="K525" s="20">
        <v>2.6118326118326118</v>
      </c>
      <c r="O525" s="21">
        <v>105.258387016836</v>
      </c>
      <c r="P525" s="21">
        <v>104.9</v>
      </c>
    </row>
    <row r="526" spans="1:16" x14ac:dyDescent="0.25">
      <c r="B526" s="1">
        <v>45139</v>
      </c>
      <c r="C526" s="20">
        <v>105.9</v>
      </c>
      <c r="D526" s="32">
        <v>105.6</v>
      </c>
      <c r="E526" s="32">
        <v>105.1</v>
      </c>
      <c r="F526" s="32">
        <v>105.1</v>
      </c>
      <c r="G526" s="21">
        <f>'CDM - M'!E911</f>
        <v>101.8</v>
      </c>
      <c r="H526" s="21">
        <v>103.637125198267</v>
      </c>
      <c r="I526" s="20">
        <v>-0.1</v>
      </c>
      <c r="J526" s="20">
        <v>-0.42007877376735042</v>
      </c>
      <c r="K526" s="20">
        <v>2.6384083044982698</v>
      </c>
      <c r="O526" s="21">
        <v>105.62142707550299</v>
      </c>
      <c r="P526" s="21">
        <v>105.2</v>
      </c>
    </row>
    <row r="527" spans="1:16" x14ac:dyDescent="0.25">
      <c r="B527" s="1">
        <v>45170</v>
      </c>
      <c r="C527" s="20">
        <v>106.3</v>
      </c>
      <c r="D527" s="32">
        <v>105.9</v>
      </c>
      <c r="E527" s="32">
        <v>105.4</v>
      </c>
      <c r="F527" s="32">
        <v>105.4</v>
      </c>
      <c r="G527" s="21">
        <f>'CDM - M'!E912</f>
        <v>105.3</v>
      </c>
      <c r="H527" s="21">
        <v>101.621311491322</v>
      </c>
      <c r="I527" s="20">
        <v>-0.1</v>
      </c>
      <c r="J527" s="20">
        <v>-0.36011689637165817</v>
      </c>
      <c r="K527" s="20">
        <v>2.5663206459054209</v>
      </c>
      <c r="O527" s="21">
        <v>105.804818714821</v>
      </c>
      <c r="P527" s="21">
        <v>105.4</v>
      </c>
    </row>
    <row r="528" spans="1:16" x14ac:dyDescent="0.25">
      <c r="B528" s="1">
        <v>45200</v>
      </c>
      <c r="C528" s="20">
        <v>107</v>
      </c>
      <c r="D528" s="32">
        <v>106.3</v>
      </c>
      <c r="E528" s="32">
        <v>105.5</v>
      </c>
      <c r="F528" s="32">
        <v>105.5</v>
      </c>
      <c r="G528" s="21">
        <f>'CDM - M'!E913</f>
        <v>103.2</v>
      </c>
      <c r="H528" s="21">
        <v>103.359231913812</v>
      </c>
      <c r="I528" s="20">
        <v>-0.1</v>
      </c>
      <c r="J528" s="20">
        <v>-0.25768946380107133</v>
      </c>
      <c r="K528" s="20">
        <v>2.5404157043879905</v>
      </c>
      <c r="O528" s="21">
        <v>106.27217335225799</v>
      </c>
      <c r="P528" s="21">
        <v>105.8</v>
      </c>
    </row>
    <row r="529" spans="1:16" x14ac:dyDescent="0.25">
      <c r="B529" s="1">
        <v>45231</v>
      </c>
      <c r="C529" s="20">
        <v>106.7</v>
      </c>
      <c r="D529" s="32">
        <v>106.3</v>
      </c>
      <c r="E529" s="32">
        <v>105.7</v>
      </c>
      <c r="F529" s="32">
        <v>105.7</v>
      </c>
      <c r="G529" s="21">
        <f>'CDM - M'!E914</f>
        <v>102.1</v>
      </c>
      <c r="H529" s="21">
        <v>103.89588756649999</v>
      </c>
      <c r="I529" s="20">
        <v>-0.1</v>
      </c>
      <c r="J529" s="20">
        <v>-0.25890747089101246</v>
      </c>
      <c r="K529" s="20">
        <v>2.5622570893911041</v>
      </c>
      <c r="O529" s="21">
        <v>106.20595546053799</v>
      </c>
      <c r="P529" s="21">
        <v>105.9</v>
      </c>
    </row>
    <row r="530" spans="1:16" x14ac:dyDescent="0.25">
      <c r="B530" s="1">
        <v>45261</v>
      </c>
      <c r="C530" s="20">
        <v>106.8</v>
      </c>
      <c r="D530" s="32">
        <v>106.5</v>
      </c>
      <c r="E530" s="32">
        <v>105.9</v>
      </c>
      <c r="F530" s="32">
        <v>105.9</v>
      </c>
      <c r="G530" s="21">
        <f>'CDM - M'!E915</f>
        <v>104.2</v>
      </c>
      <c r="H530" s="21">
        <v>102.157920479906</v>
      </c>
      <c r="I530" s="20">
        <v>-0.1</v>
      </c>
      <c r="J530" s="20">
        <v>-0.311011492800157</v>
      </c>
      <c r="K530" s="20">
        <v>2.4960323185687492</v>
      </c>
      <c r="O530" s="21">
        <v>106.319381065263</v>
      </c>
      <c r="P530" s="21">
        <v>105.9</v>
      </c>
    </row>
    <row r="531" spans="1:16" x14ac:dyDescent="0.25">
      <c r="A531">
        <f t="shared" ref="A531" si="59">YEAR(B531)</f>
        <v>2024</v>
      </c>
      <c r="B531" s="1">
        <v>45292</v>
      </c>
      <c r="C531" s="20">
        <v>106.7</v>
      </c>
      <c r="D531" s="32">
        <v>106.6</v>
      </c>
      <c r="E531" s="32">
        <v>106.1</v>
      </c>
      <c r="F531" s="32">
        <v>106.1</v>
      </c>
      <c r="G531" s="21">
        <f>'CDM - M'!E916</f>
        <v>102.9</v>
      </c>
      <c r="H531" s="21">
        <v>101.935533928289</v>
      </c>
      <c r="I531" s="20">
        <v>-0.1</v>
      </c>
      <c r="J531" s="20">
        <v>-0.36201469536534481</v>
      </c>
      <c r="K531" s="20">
        <v>2.4819624819624821</v>
      </c>
      <c r="O531" s="21">
        <v>106.516089341743</v>
      </c>
      <c r="P531" s="21">
        <v>105.8</v>
      </c>
    </row>
    <row r="532" spans="1:16" x14ac:dyDescent="0.25">
      <c r="B532" s="1">
        <v>45323</v>
      </c>
      <c r="C532" s="20">
        <v>107.1</v>
      </c>
      <c r="D532" s="32">
        <v>106.8</v>
      </c>
      <c r="E532" s="32">
        <v>106.2</v>
      </c>
      <c r="F532" s="32">
        <v>106.2</v>
      </c>
      <c r="G532" s="21">
        <f>'CDM - M'!E917</f>
        <v>97.3</v>
      </c>
      <c r="H532" s="21">
        <v>100.30913672711399</v>
      </c>
      <c r="I532" s="20">
        <v>-0.1</v>
      </c>
      <c r="J532" s="20">
        <v>-0.23060373172932452</v>
      </c>
      <c r="K532" s="20">
        <v>2.6153182928581691</v>
      </c>
      <c r="O532" s="21">
        <v>106.79688623843199</v>
      </c>
      <c r="P532" s="21">
        <v>105.9</v>
      </c>
    </row>
    <row r="533" spans="1:16" x14ac:dyDescent="0.25">
      <c r="B533" s="1">
        <v>45352</v>
      </c>
      <c r="C533" s="20">
        <v>107.4</v>
      </c>
      <c r="D533" s="32">
        <v>106.9</v>
      </c>
      <c r="E533" s="32">
        <v>106.3</v>
      </c>
      <c r="F533" s="32">
        <v>106.3</v>
      </c>
      <c r="G533" s="21">
        <f>'CDM - M'!E918</f>
        <v>110.7</v>
      </c>
      <c r="H533" s="21">
        <v>99.426624824644406</v>
      </c>
      <c r="I533" s="20">
        <v>0.1</v>
      </c>
      <c r="J533" s="20">
        <v>-0.17241234064728966</v>
      </c>
      <c r="K533" s="20">
        <v>2.5773938084953203</v>
      </c>
      <c r="O533" s="21">
        <v>107.03097898594</v>
      </c>
      <c r="P533" s="21">
        <v>106.2</v>
      </c>
    </row>
    <row r="534" spans="1:16" x14ac:dyDescent="0.25">
      <c r="B534" s="1">
        <v>45383</v>
      </c>
      <c r="C534" s="20">
        <v>107.6</v>
      </c>
      <c r="D534" s="32">
        <v>106.9</v>
      </c>
      <c r="E534" s="32">
        <v>106.4</v>
      </c>
      <c r="F534" s="32">
        <v>106.4</v>
      </c>
      <c r="G534" s="21">
        <f>'CDM - M'!E919</f>
        <v>97</v>
      </c>
      <c r="H534" s="21">
        <v>102.260097621892</v>
      </c>
      <c r="I534" s="20">
        <v>0.1</v>
      </c>
      <c r="J534" s="20">
        <v>-4.9889117335871168E-2</v>
      </c>
      <c r="K534" s="20">
        <v>2.5929127052722558</v>
      </c>
      <c r="O534" s="21">
        <v>107.080946659464</v>
      </c>
      <c r="P534" s="21">
        <v>106.5</v>
      </c>
    </row>
    <row r="535" spans="1:16" x14ac:dyDescent="0.25">
      <c r="B535" s="1">
        <v>45413</v>
      </c>
      <c r="C535" s="20">
        <v>108</v>
      </c>
      <c r="D535" s="32">
        <v>107.3</v>
      </c>
      <c r="E535" s="32">
        <v>106.5</v>
      </c>
      <c r="F535" s="32">
        <v>106.5</v>
      </c>
      <c r="G535" s="21">
        <f>'CDM - M'!E920</f>
        <v>100.7</v>
      </c>
      <c r="H535" s="21">
        <v>102.895853426427</v>
      </c>
      <c r="I535" s="20">
        <v>0.1</v>
      </c>
      <c r="J535" s="20">
        <v>-9.7825119581124529E-3</v>
      </c>
      <c r="K535" s="20">
        <v>2.6069422439867491</v>
      </c>
      <c r="O535" s="21">
        <v>107.402190934541</v>
      </c>
      <c r="P535" s="21">
        <v>106.6</v>
      </c>
    </row>
    <row r="536" spans="1:16" x14ac:dyDescent="0.25">
      <c r="B536" s="1">
        <v>45444</v>
      </c>
      <c r="C536" s="20">
        <v>108.3</v>
      </c>
      <c r="D536" s="32">
        <v>107.7</v>
      </c>
      <c r="E536" s="32">
        <v>106.7</v>
      </c>
      <c r="F536" s="32">
        <v>106.7</v>
      </c>
      <c r="G536" s="21">
        <f>'CDM - M'!E921</f>
        <v>95.7</v>
      </c>
      <c r="H536" s="21">
        <v>97.733841789811393</v>
      </c>
      <c r="I536" s="20">
        <v>0.1</v>
      </c>
      <c r="J536" s="20">
        <v>-9.8880829168510043E-3</v>
      </c>
      <c r="K536" s="20">
        <v>2.5434688892082198</v>
      </c>
      <c r="O536" s="21">
        <v>107.790033036569</v>
      </c>
      <c r="P536" s="21">
        <v>106.6</v>
      </c>
    </row>
    <row r="537" spans="1:16" x14ac:dyDescent="0.25">
      <c r="B537" s="1">
        <v>45474</v>
      </c>
      <c r="C537" s="20">
        <v>108.6</v>
      </c>
      <c r="D537" s="32">
        <v>108.1</v>
      </c>
      <c r="E537" s="32">
        <v>106.8</v>
      </c>
      <c r="F537" s="32">
        <v>106.8</v>
      </c>
      <c r="G537" s="21">
        <f>'CDM - M'!E922</f>
        <v>103.4</v>
      </c>
      <c r="H537" s="21">
        <v>105.108191283228</v>
      </c>
      <c r="I537" s="20">
        <v>0.25</v>
      </c>
      <c r="J537" s="20">
        <v>1.7231538246430089E-2</v>
      </c>
      <c r="K537" s="20">
        <v>2.6727978157781291</v>
      </c>
      <c r="O537" s="21">
        <v>108.13807606441399</v>
      </c>
      <c r="P537" s="21">
        <v>106.9</v>
      </c>
    </row>
    <row r="538" spans="1:16" x14ac:dyDescent="0.25">
      <c r="B538" s="1">
        <v>45505</v>
      </c>
      <c r="C538" s="20">
        <v>109.2</v>
      </c>
      <c r="D538" s="32">
        <v>108.6</v>
      </c>
      <c r="E538" s="32">
        <v>107.3</v>
      </c>
      <c r="F538" s="32">
        <v>107.3</v>
      </c>
      <c r="G538" s="21">
        <f>'CDM - M'!E923</f>
        <v>97</v>
      </c>
      <c r="H538" s="21">
        <v>99.078586358745596</v>
      </c>
      <c r="I538" s="20">
        <v>0.25</v>
      </c>
      <c r="J538" s="20">
        <v>6.6816300795866895E-2</v>
      </c>
      <c r="K538" s="20">
        <v>2.4684270952927667</v>
      </c>
      <c r="O538" s="21">
        <v>108.602477461776</v>
      </c>
      <c r="P538" s="21">
        <v>107.4</v>
      </c>
    </row>
    <row r="539" spans="1:16" x14ac:dyDescent="0.25">
      <c r="B539" s="1">
        <v>45536</v>
      </c>
      <c r="C539" s="20">
        <v>109.1</v>
      </c>
      <c r="D539" s="32">
        <v>108.4</v>
      </c>
      <c r="E539" s="32">
        <v>107.5</v>
      </c>
      <c r="F539" s="32">
        <v>107.5</v>
      </c>
      <c r="G539" s="21">
        <f>'CDM - M'!E924</f>
        <v>104</v>
      </c>
      <c r="H539" s="21">
        <v>100.35274386604701</v>
      </c>
      <c r="I539" s="20">
        <v>0.25</v>
      </c>
      <c r="J539" s="20">
        <v>0.10075248104506968</v>
      </c>
      <c r="K539" s="20">
        <v>2.4442846872753416</v>
      </c>
      <c r="O539" s="21">
        <v>108.35107140613</v>
      </c>
      <c r="P539" s="21">
        <v>107.5</v>
      </c>
    </row>
    <row r="540" spans="1:16" x14ac:dyDescent="0.25">
      <c r="B540" s="1">
        <v>45566</v>
      </c>
      <c r="C540" s="20">
        <v>109.4</v>
      </c>
      <c r="D540" s="32">
        <v>108.7</v>
      </c>
      <c r="E540" s="32">
        <v>107.9</v>
      </c>
      <c r="F540" s="32">
        <v>107.9</v>
      </c>
      <c r="G540" s="21">
        <f>'CDM - M'!E925</f>
        <v>104.4</v>
      </c>
      <c r="H540" s="21">
        <v>104.204702079181</v>
      </c>
      <c r="I540" s="20">
        <v>0.25</v>
      </c>
      <c r="J540" s="20">
        <v>0.13843943691871305</v>
      </c>
      <c r="K540" s="20">
        <v>2.455132806891601</v>
      </c>
      <c r="O540" s="21">
        <v>108.655487833701</v>
      </c>
      <c r="P540" s="21">
        <v>108.1</v>
      </c>
    </row>
    <row r="541" spans="1:16" x14ac:dyDescent="0.25">
      <c r="B541" s="1">
        <v>45597</v>
      </c>
      <c r="C541" s="20">
        <v>109.8</v>
      </c>
      <c r="D541" s="32">
        <v>109.1</v>
      </c>
      <c r="E541" s="32">
        <v>108.2</v>
      </c>
      <c r="F541" s="32">
        <v>108.2</v>
      </c>
      <c r="G541" s="21">
        <f>'CDM - M'!E926</f>
        <v>97.8</v>
      </c>
      <c r="H541" s="21">
        <v>99.7094026754353</v>
      </c>
      <c r="I541" s="20">
        <v>0.25</v>
      </c>
      <c r="J541" s="20">
        <v>0.22755829125667809</v>
      </c>
      <c r="K541" s="20">
        <v>2.4806423860051621</v>
      </c>
      <c r="O541" s="21">
        <v>108.97111053548601</v>
      </c>
      <c r="P541" s="21">
        <v>108.4</v>
      </c>
    </row>
    <row r="542" spans="1:16" x14ac:dyDescent="0.25">
      <c r="B542" s="1">
        <v>45627</v>
      </c>
      <c r="C542" s="20">
        <v>110.6</v>
      </c>
      <c r="D542" s="32">
        <v>109.6</v>
      </c>
      <c r="E542" s="32">
        <v>108.4</v>
      </c>
      <c r="F542" s="32">
        <v>108.4</v>
      </c>
      <c r="G542" s="21">
        <f>'CDM - M'!E927</f>
        <v>102.9</v>
      </c>
      <c r="H542" s="21">
        <v>100.889473178668</v>
      </c>
      <c r="I542" s="20">
        <v>0.25</v>
      </c>
      <c r="J542" s="20">
        <v>0.25518668787648502</v>
      </c>
      <c r="K542" s="20">
        <v>2.4474023185916702</v>
      </c>
      <c r="O542" s="21">
        <v>109.503153762056</v>
      </c>
      <c r="P542" s="21">
        <v>108.4</v>
      </c>
    </row>
    <row r="543" spans="1:16" x14ac:dyDescent="0.25">
      <c r="A543">
        <f t="shared" ref="A543" si="60">YEAR(B543)</f>
        <v>2025</v>
      </c>
      <c r="B543" s="1">
        <v>45658</v>
      </c>
      <c r="C543" s="20">
        <v>111</v>
      </c>
      <c r="D543" s="32">
        <v>110</v>
      </c>
      <c r="E543" s="32">
        <v>108.8</v>
      </c>
      <c r="F543" s="32">
        <v>108.8</v>
      </c>
      <c r="G543" s="21">
        <f>'CDM - M'!E928</f>
        <v>103.3</v>
      </c>
      <c r="H543" s="21">
        <v>102.390562574786</v>
      </c>
      <c r="I543" s="20">
        <v>0.5</v>
      </c>
      <c r="J543" s="20">
        <v>0.30682030723510617</v>
      </c>
      <c r="K543" s="20">
        <v>2.4731951393852749</v>
      </c>
      <c r="O543" s="21">
        <v>109.930378641465</v>
      </c>
      <c r="P543" s="21">
        <v>108.5</v>
      </c>
    </row>
    <row r="544" spans="1:16" x14ac:dyDescent="0.25">
      <c r="B544" s="1">
        <v>45689</v>
      </c>
      <c r="C544" s="20">
        <v>111</v>
      </c>
      <c r="D544" s="32">
        <v>110</v>
      </c>
      <c r="E544" s="32">
        <v>109</v>
      </c>
      <c r="F544" s="32">
        <v>109</v>
      </c>
      <c r="G544" s="21">
        <f>'CDM - M'!E929</f>
        <v>98.6</v>
      </c>
      <c r="H544" s="21">
        <v>101.87432093325199</v>
      </c>
      <c r="I544" s="20">
        <v>0.5</v>
      </c>
      <c r="J544" s="20">
        <v>0.43577715134496159</v>
      </c>
      <c r="K544" s="20">
        <v>2.4187777300701301</v>
      </c>
      <c r="O544" s="21">
        <v>110.083343247759</v>
      </c>
      <c r="P544" s="21">
        <v>108.7</v>
      </c>
    </row>
    <row r="545" spans="1:16" x14ac:dyDescent="0.25">
      <c r="B545" s="1">
        <v>45717</v>
      </c>
      <c r="C545" s="20">
        <v>111.3</v>
      </c>
      <c r="D545" s="32">
        <v>110.3</v>
      </c>
      <c r="E545" s="32">
        <v>109.4</v>
      </c>
      <c r="F545" s="32">
        <v>109.4</v>
      </c>
      <c r="G545" s="21">
        <f>'CDM - M'!E930</f>
        <v>113.6</v>
      </c>
      <c r="H545" s="21">
        <v>102.17740175471199</v>
      </c>
      <c r="I545" s="20">
        <v>0.5</v>
      </c>
      <c r="J545" s="20">
        <v>0.46649484299155025</v>
      </c>
      <c r="K545" s="20">
        <v>2.4774452241157094</v>
      </c>
      <c r="O545" s="21">
        <v>110.457744377387</v>
      </c>
      <c r="P545" s="21">
        <v>109.2</v>
      </c>
    </row>
    <row r="546" spans="1:16" x14ac:dyDescent="0.25">
      <c r="B546" s="1">
        <v>45748</v>
      </c>
      <c r="C546" s="20">
        <v>111.5</v>
      </c>
      <c r="D546" s="32">
        <v>110.7</v>
      </c>
      <c r="E546" s="32">
        <v>109.6</v>
      </c>
      <c r="F546" s="32">
        <v>109.6</v>
      </c>
      <c r="G546" s="21">
        <f>'CDM - M'!E931</f>
        <v>97.3</v>
      </c>
      <c r="H546" s="21">
        <v>102.367960079997</v>
      </c>
      <c r="I546" s="20">
        <v>0.5</v>
      </c>
      <c r="J546" s="20">
        <v>0.30427258912331995</v>
      </c>
      <c r="K546" s="20">
        <v>2.5057273768613975</v>
      </c>
      <c r="O546" s="21">
        <v>110.904551845654</v>
      </c>
      <c r="P546" s="21">
        <v>109.7</v>
      </c>
    </row>
    <row r="547" spans="1:16" x14ac:dyDescent="0.25">
      <c r="B547" s="1">
        <v>45778</v>
      </c>
      <c r="C547" s="20">
        <v>111.8</v>
      </c>
      <c r="D547" s="32">
        <v>111.2</v>
      </c>
      <c r="E547" s="32">
        <v>110</v>
      </c>
      <c r="F547" s="32">
        <v>110</v>
      </c>
      <c r="G547" s="21">
        <f>'CDM - M'!E932</f>
        <v>98.5</v>
      </c>
      <c r="H547" s="21">
        <v>100.461036818141</v>
      </c>
      <c r="I547" s="20">
        <v>0.5</v>
      </c>
      <c r="J547" s="20">
        <v>0.3249802087973655</v>
      </c>
      <c r="K547" s="20">
        <v>2.4560902470369843</v>
      </c>
      <c r="O547" s="21">
        <v>111.25016110146299</v>
      </c>
      <c r="P547" s="21">
        <v>110</v>
      </c>
    </row>
    <row r="548" spans="1:16" x14ac:dyDescent="0.25">
      <c r="B548" s="1">
        <v>45809</v>
      </c>
      <c r="C548" s="20">
        <v>111.9</v>
      </c>
      <c r="D548" s="32">
        <v>111.3</v>
      </c>
      <c r="E548" s="32">
        <v>110.3</v>
      </c>
      <c r="F548" s="32">
        <v>110.3</v>
      </c>
      <c r="G548" s="21">
        <f>'CDM - M'!E933</f>
        <v>98.8</v>
      </c>
      <c r="H548" s="21">
        <v>100.84407602701199</v>
      </c>
      <c r="I548" s="20">
        <v>0.5</v>
      </c>
      <c r="J548" s="20">
        <v>0.31623933766535228</v>
      </c>
      <c r="K548" s="20">
        <v>2.4703698414965012</v>
      </c>
      <c r="O548" s="21">
        <v>111.346623662819</v>
      </c>
      <c r="P548" s="21">
        <v>110.3</v>
      </c>
    </row>
    <row r="549" spans="1:16" x14ac:dyDescent="0.25">
      <c r="B549" s="1">
        <v>45839</v>
      </c>
      <c r="C549" s="20">
        <v>112</v>
      </c>
      <c r="D549" s="32">
        <v>111.4</v>
      </c>
      <c r="E549" s="32">
        <v>110.5</v>
      </c>
      <c r="F549" s="32">
        <v>110.5</v>
      </c>
      <c r="G549" s="21">
        <f>'CDM - M'!E934</f>
        <v>100.7</v>
      </c>
      <c r="H549" s="21">
        <v>102.330756362618</v>
      </c>
      <c r="I549" s="20">
        <v>0.5</v>
      </c>
      <c r="J549" s="20">
        <v>0.33653113203225782</v>
      </c>
      <c r="K549" s="20">
        <v>2.3863961131751927</v>
      </c>
      <c r="O549" s="21">
        <v>111.413604321638</v>
      </c>
      <c r="P549" s="21">
        <v>110.5</v>
      </c>
    </row>
    <row r="550" spans="1:16" x14ac:dyDescent="0.25">
      <c r="B550" s="1">
        <v>45870</v>
      </c>
      <c r="C550" s="20">
        <v>112.1</v>
      </c>
      <c r="D550" s="32">
        <v>111.5</v>
      </c>
      <c r="E550" s="32">
        <v>110.8</v>
      </c>
      <c r="F550" s="32">
        <v>110.8</v>
      </c>
      <c r="G550" s="21">
        <f>'CDM - M'!E935</f>
        <v>95.5</v>
      </c>
      <c r="H550" s="21">
        <v>97.753847705318407</v>
      </c>
      <c r="I550" s="20">
        <v>0.5</v>
      </c>
      <c r="J550" s="20">
        <v>0.34918990651201792</v>
      </c>
      <c r="K550" s="20">
        <v>2.5582392453908818</v>
      </c>
      <c r="O550" s="21">
        <v>111.48940881463901</v>
      </c>
      <c r="P550" s="21">
        <v>110.9</v>
      </c>
    </row>
    <row r="551" spans="1:16" x14ac:dyDescent="0.25">
      <c r="B551" s="1">
        <v>45901</v>
      </c>
      <c r="C551" s="20">
        <v>112.3</v>
      </c>
      <c r="D551" s="32">
        <v>111.7</v>
      </c>
      <c r="E551" s="32">
        <v>110.8</v>
      </c>
      <c r="F551" s="32">
        <v>110.8</v>
      </c>
      <c r="G551" s="21">
        <f>'CDM - M'!E936</f>
        <v>106.6</v>
      </c>
      <c r="H551" s="21">
        <v>102.901474020658</v>
      </c>
      <c r="I551" s="20">
        <v>0.5</v>
      </c>
      <c r="J551" s="20">
        <v>0.39030835551207826</v>
      </c>
      <c r="K551" s="20">
        <v>2.5805531793555745</v>
      </c>
      <c r="O551" s="21">
        <v>111.58698212427601</v>
      </c>
      <c r="P551" s="21">
        <v>110.8</v>
      </c>
    </row>
    <row r="552" spans="1:16" x14ac:dyDescent="0.25">
      <c r="B552" s="1">
        <v>45931</v>
      </c>
      <c r="C552" s="20">
        <v>112.7</v>
      </c>
      <c r="D552" s="32">
        <v>112</v>
      </c>
      <c r="E552" s="32">
        <v>111.2</v>
      </c>
      <c r="F552" s="32">
        <v>111.2</v>
      </c>
      <c r="G552" s="21">
        <f>'CDM - M'!E937</f>
        <v>103</v>
      </c>
      <c r="H552" s="21">
        <v>102.50319444125699</v>
      </c>
      <c r="I552" s="20">
        <v>0.5</v>
      </c>
      <c r="J552" s="20">
        <v>0.43354785688810515</v>
      </c>
      <c r="K552" s="20">
        <v>2.6188442926273843</v>
      </c>
      <c r="O552" s="21">
        <v>111.947859968206</v>
      </c>
      <c r="P552" s="21">
        <v>111.5</v>
      </c>
    </row>
    <row r="553" spans="1:16" x14ac:dyDescent="0.25">
      <c r="B553" s="1">
        <v>45962</v>
      </c>
      <c r="C553" s="20">
        <v>113</v>
      </c>
      <c r="D553" s="32">
        <v>112.3</v>
      </c>
      <c r="E553" s="32">
        <v>111.4</v>
      </c>
      <c r="F553" s="32">
        <v>111.4</v>
      </c>
      <c r="G553" s="21">
        <f>'CDM - M'!E938</f>
        <v>96.6</v>
      </c>
      <c r="H553" s="21">
        <v>98.578290569881204</v>
      </c>
      <c r="I553" s="20">
        <v>0.5</v>
      </c>
      <c r="J553" s="20">
        <v>0.45131798826262909</v>
      </c>
      <c r="K553" s="20">
        <v>2.5757791376120678</v>
      </c>
      <c r="O553" s="21">
        <v>112.26199039842101</v>
      </c>
      <c r="P553" s="21">
        <v>111.6</v>
      </c>
    </row>
    <row r="554" spans="1:16" x14ac:dyDescent="0.25">
      <c r="B554" s="1">
        <v>45992</v>
      </c>
      <c r="C554" s="20">
        <v>112.9</v>
      </c>
      <c r="D554" s="32">
        <v>112.2</v>
      </c>
      <c r="E554" s="32">
        <v>111.6</v>
      </c>
      <c r="F554" s="32">
        <v>111.6</v>
      </c>
      <c r="G554" s="21">
        <f>'CDM - M'!E939</f>
        <v>104.9</v>
      </c>
      <c r="H554" s="21">
        <v>102.850297569169</v>
      </c>
      <c r="I554" s="20">
        <v>0.75</v>
      </c>
      <c r="J554" s="20">
        <v>0.56425173977087462</v>
      </c>
      <c r="K554" s="20">
        <v>2.6319533361786887</v>
      </c>
      <c r="O554" s="21">
        <v>112.09838796997801</v>
      </c>
      <c r="P554" s="21">
        <v>111.5</v>
      </c>
    </row>
    <row r="555" spans="1:16" x14ac:dyDescent="0.25">
      <c r="A555">
        <f t="shared" ref="A555" si="61">YEAR(B555)</f>
        <v>2026</v>
      </c>
      <c r="B555" s="1">
        <v>46023</v>
      </c>
      <c r="C555" s="20">
        <v>112.7</v>
      </c>
      <c r="D555" s="32">
        <v>112.1</v>
      </c>
      <c r="E555" s="32">
        <v>111.6</v>
      </c>
      <c r="F555" s="32">
        <v>111.6</v>
      </c>
      <c r="G555" s="21">
        <f>'CDM - M'!E940</f>
        <v>102.4</v>
      </c>
      <c r="H555" s="21">
        <v>101.45784425251099</v>
      </c>
      <c r="I555" s="20">
        <v>0.75</v>
      </c>
      <c r="J555" s="20">
        <v>0.65479701766286358</v>
      </c>
      <c r="K555" s="20">
        <v>2.7254566210045663</v>
      </c>
      <c r="O555" s="21">
        <v>112.127269001635</v>
      </c>
      <c r="P555" s="21">
        <v>111.4</v>
      </c>
    </row>
    <row r="556" spans="1:16" x14ac:dyDescent="0.25">
      <c r="B556" s="1">
        <v>46054</v>
      </c>
      <c r="C556" s="20">
        <v>112.4</v>
      </c>
      <c r="D556" s="32">
        <v>111.8</v>
      </c>
      <c r="E556" s="32">
        <v>111.8</v>
      </c>
      <c r="F556" s="32">
        <v>111.8</v>
      </c>
      <c r="G556" s="21">
        <f>'CDM - M'!E941</f>
        <v>98.9</v>
      </c>
      <c r="H556" s="21">
        <v>102.343100170694</v>
      </c>
      <c r="I556" s="20">
        <v>0.75</v>
      </c>
      <c r="J556" s="20">
        <v>0.69724631341371912</v>
      </c>
      <c r="K556" s="20">
        <v>2.6383342840844266</v>
      </c>
      <c r="O556" s="21">
        <v>111.83968512445701</v>
      </c>
      <c r="P556" s="21">
        <v>111.5</v>
      </c>
    </row>
    <row r="557" spans="1:16" x14ac:dyDescent="0.25">
      <c r="B557" s="1">
        <v>46082</v>
      </c>
      <c r="C557" s="20">
        <v>112.9</v>
      </c>
      <c r="D557" s="32">
        <v>112.3</v>
      </c>
      <c r="E557" s="32">
        <v>112</v>
      </c>
      <c r="F557" s="32">
        <v>112</v>
      </c>
      <c r="G557" s="21">
        <f>'CDM - M'!E942</f>
        <v>114.4</v>
      </c>
      <c r="H557" s="21">
        <v>103.031718655018</v>
      </c>
      <c r="I557" s="20">
        <v>0.75</v>
      </c>
      <c r="J557" s="20">
        <v>0.75249320425206845</v>
      </c>
      <c r="K557" s="20">
        <v>2.6563838903170525</v>
      </c>
      <c r="O557" s="21">
        <v>112.374687860715</v>
      </c>
      <c r="P557" s="21">
        <v>111.9</v>
      </c>
    </row>
    <row r="558" spans="1:16" x14ac:dyDescent="0.25">
      <c r="B558" s="1">
        <v>46113</v>
      </c>
      <c r="C558" s="20">
        <v>113</v>
      </c>
      <c r="D558" s="32">
        <v>112.3</v>
      </c>
      <c r="E558" s="32">
        <v>111.8</v>
      </c>
      <c r="F558" s="32">
        <v>111.8</v>
      </c>
      <c r="G558" s="21">
        <f>'CDM - M'!E943</f>
        <v>97.1</v>
      </c>
      <c r="H558" s="21">
        <v>101.952378493316</v>
      </c>
      <c r="I558" s="20">
        <v>0.75</v>
      </c>
      <c r="J558" s="20">
        <v>0.80457559771590781</v>
      </c>
      <c r="K558" s="20">
        <v>2.5372076541459956</v>
      </c>
      <c r="O558" s="21">
        <v>112.51891249766901</v>
      </c>
      <c r="P558" s="21">
        <v>111.8</v>
      </c>
    </row>
    <row r="559" spans="1:16" x14ac:dyDescent="0.25">
      <c r="B559" s="1">
        <v>46143</v>
      </c>
      <c r="C559" s="20">
        <v>113.5</v>
      </c>
      <c r="D559" s="32">
        <v>112.8</v>
      </c>
      <c r="E559" s="32">
        <v>112</v>
      </c>
      <c r="F559" s="32">
        <v>112.0241</v>
      </c>
      <c r="G559" s="21"/>
      <c r="H559" s="21"/>
      <c r="J559" s="20"/>
    </row>
    <row r="560" spans="1:16" x14ac:dyDescent="0.25">
      <c r="B560" s="1">
        <v>46174</v>
      </c>
      <c r="F560" s="33">
        <v>112.2773</v>
      </c>
      <c r="G560" s="21"/>
      <c r="H560" s="21"/>
      <c r="J560" s="20"/>
    </row>
    <row r="561" spans="1:10" x14ac:dyDescent="0.25">
      <c r="B561" s="1">
        <v>46204</v>
      </c>
      <c r="F561" s="33">
        <v>112.55670000000001</v>
      </c>
      <c r="J561" s="20"/>
    </row>
    <row r="562" spans="1:10" x14ac:dyDescent="0.25">
      <c r="B562" s="1">
        <v>46235</v>
      </c>
      <c r="F562" s="33">
        <v>112.8436</v>
      </c>
      <c r="J562" s="20"/>
    </row>
    <row r="563" spans="1:10" x14ac:dyDescent="0.25">
      <c r="B563" s="1">
        <v>46266</v>
      </c>
      <c r="F563" s="33">
        <v>113.14410000000001</v>
      </c>
      <c r="J563" s="20"/>
    </row>
    <row r="564" spans="1:10" x14ac:dyDescent="0.25">
      <c r="B564" s="1">
        <v>46296</v>
      </c>
      <c r="F564" s="33">
        <v>113.4556</v>
      </c>
      <c r="J564" s="20"/>
    </row>
    <row r="565" spans="1:10" x14ac:dyDescent="0.25">
      <c r="B565" s="1">
        <v>46327</v>
      </c>
      <c r="F565" s="33">
        <v>113.77079999999999</v>
      </c>
    </row>
    <row r="566" spans="1:10" x14ac:dyDescent="0.25">
      <c r="B566" s="1">
        <v>46357</v>
      </c>
      <c r="F566" s="33">
        <v>114.0887</v>
      </c>
    </row>
    <row r="567" spans="1:10" x14ac:dyDescent="0.25">
      <c r="A567">
        <f t="shared" ref="A567" si="62">YEAR(B567)</f>
        <v>2027</v>
      </c>
      <c r="B567" s="1">
        <v>46388</v>
      </c>
      <c r="F567" s="33">
        <v>114.4076</v>
      </c>
    </row>
    <row r="568" spans="1:10" x14ac:dyDescent="0.25">
      <c r="B568" s="1">
        <v>46419</v>
      </c>
      <c r="F568" s="33">
        <v>114.7321</v>
      </c>
    </row>
    <row r="569" spans="1:10" x14ac:dyDescent="0.25">
      <c r="B569" s="1">
        <v>46447</v>
      </c>
      <c r="F569" s="33">
        <v>115.06730000000002</v>
      </c>
    </row>
    <row r="570" spans="1:10" x14ac:dyDescent="0.25">
      <c r="B570" s="1">
        <v>46478</v>
      </c>
      <c r="F570" s="33">
        <v>115.40519999999999</v>
      </c>
    </row>
    <row r="571" spans="1:10" x14ac:dyDescent="0.25">
      <c r="B571" s="1">
        <v>46508</v>
      </c>
      <c r="F571" s="33">
        <v>115.74000000000001</v>
      </c>
    </row>
    <row r="572" spans="1:10" x14ac:dyDescent="0.25">
      <c r="B572" s="1">
        <v>46539</v>
      </c>
      <c r="F572" s="33">
        <v>116.07589999999999</v>
      </c>
    </row>
    <row r="573" spans="1:10" x14ac:dyDescent="0.25">
      <c r="B573" s="1">
        <v>46569</v>
      </c>
      <c r="F573" s="33">
        <v>116.41330000000001</v>
      </c>
    </row>
    <row r="574" spans="1:10" x14ac:dyDescent="0.25">
      <c r="B574" s="1">
        <v>46600</v>
      </c>
      <c r="F574" s="33">
        <v>116.747</v>
      </c>
    </row>
    <row r="575" spans="1:10" x14ac:dyDescent="0.25">
      <c r="B575" s="1">
        <v>46631</v>
      </c>
      <c r="F575" s="33">
        <v>117.074</v>
      </c>
    </row>
    <row r="576" spans="1:10" x14ac:dyDescent="0.25">
      <c r="B576" s="1">
        <v>46661</v>
      </c>
      <c r="F576" s="33">
        <v>117.39700000000001</v>
      </c>
    </row>
    <row r="577" spans="2:6" x14ac:dyDescent="0.25">
      <c r="B577" s="1">
        <v>46692</v>
      </c>
      <c r="F577" s="33">
        <v>117.71900000000001</v>
      </c>
    </row>
    <row r="578" spans="2:6" x14ac:dyDescent="0.25">
      <c r="B578" s="1">
        <v>46722</v>
      </c>
      <c r="F578" s="33">
        <v>118.03859999999999</v>
      </c>
    </row>
    <row r="579" spans="2:6" x14ac:dyDescent="0.25">
      <c r="F579" s="32"/>
    </row>
    <row r="580" spans="2:6" x14ac:dyDescent="0.25">
      <c r="F580" s="32"/>
    </row>
    <row r="581" spans="2:6" x14ac:dyDescent="0.25">
      <c r="F581" s="32"/>
    </row>
    <row r="582" spans="2:6" x14ac:dyDescent="0.25">
      <c r="F582" s="32"/>
    </row>
    <row r="583" spans="2:6" x14ac:dyDescent="0.25">
      <c r="F583" s="3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644E-878B-40C5-8674-36AA00848A8F}">
  <dimension ref="A1:S276"/>
  <sheetViews>
    <sheetView tabSelected="1" workbookViewId="0">
      <pane xSplit="2" ySplit="2" topLeftCell="C248" activePane="bottomRight" state="frozen"/>
      <selection pane="topRight" activeCell="C1" sqref="C1"/>
      <selection pane="bottomLeft" activeCell="A3" sqref="A3"/>
      <selection pane="bottomRight" activeCell="N269" sqref="N269:N276"/>
    </sheetView>
  </sheetViews>
  <sheetFormatPr defaultRowHeight="15" x14ac:dyDescent="0.25"/>
  <cols>
    <col min="2" max="2" width="9.140625" style="12"/>
    <col min="5" max="6" width="10.28515625" customWidth="1"/>
    <col min="7" max="7" width="12" customWidth="1"/>
  </cols>
  <sheetData>
    <row r="1" spans="1:19" ht="60" x14ac:dyDescent="0.25">
      <c r="C1" s="6" t="s">
        <v>18</v>
      </c>
      <c r="D1" s="4" t="s">
        <v>19</v>
      </c>
      <c r="E1" s="4" t="s">
        <v>19</v>
      </c>
      <c r="F1" s="4" t="s">
        <v>134</v>
      </c>
      <c r="G1" s="9" t="s">
        <v>26</v>
      </c>
      <c r="H1" s="4" t="s">
        <v>10</v>
      </c>
      <c r="I1" s="4" t="s">
        <v>21</v>
      </c>
      <c r="J1" s="4" t="s">
        <v>11</v>
      </c>
      <c r="K1" s="4" t="s">
        <v>9</v>
      </c>
      <c r="L1" s="4" t="s">
        <v>43</v>
      </c>
      <c r="M1" s="4" t="s">
        <v>131</v>
      </c>
      <c r="N1" s="4" t="s">
        <v>218</v>
      </c>
      <c r="O1" s="4" t="s">
        <v>221</v>
      </c>
      <c r="R1" s="4" t="s">
        <v>133</v>
      </c>
      <c r="S1" s="4" t="s">
        <v>132</v>
      </c>
    </row>
    <row r="2" spans="1:19" ht="30" x14ac:dyDescent="0.25">
      <c r="B2" s="12" t="s">
        <v>0</v>
      </c>
      <c r="D2" s="4" t="s">
        <v>13</v>
      </c>
      <c r="E2" s="4" t="s">
        <v>130</v>
      </c>
      <c r="F2" s="4"/>
      <c r="G2" s="4"/>
      <c r="R2" s="4"/>
      <c r="S2" s="4"/>
    </row>
    <row r="3" spans="1:19" x14ac:dyDescent="0.25">
      <c r="A3">
        <v>1960</v>
      </c>
      <c r="B3" s="13">
        <v>21976</v>
      </c>
      <c r="C3" s="21">
        <f>'CDM - Q'!Y52</f>
        <v>7530.1</v>
      </c>
      <c r="F3" s="21"/>
      <c r="J3">
        <v>0</v>
      </c>
      <c r="K3" s="20">
        <f>'CDM - Q'!AD52/'CDM - Q'!AC52*100</f>
        <v>2.0297154369176531</v>
      </c>
    </row>
    <row r="4" spans="1:19" x14ac:dyDescent="0.25">
      <c r="B4" s="13">
        <v>22068</v>
      </c>
      <c r="C4" s="21">
        <f>'CDM - Q'!Y53</f>
        <v>7878.4</v>
      </c>
      <c r="F4" s="21"/>
      <c r="J4">
        <v>0</v>
      </c>
      <c r="K4" s="20">
        <f>'CDM - Q'!AD53/'CDM - Q'!AC53*100</f>
        <v>2.0583190394511153</v>
      </c>
    </row>
    <row r="5" spans="1:19" x14ac:dyDescent="0.25">
      <c r="B5" s="13">
        <v>22160</v>
      </c>
      <c r="C5" s="21">
        <f>'CDM - Q'!Y54</f>
        <v>7788.8</v>
      </c>
      <c r="F5" s="21"/>
      <c r="J5">
        <v>0</v>
      </c>
      <c r="K5" s="20">
        <f>'CDM - Q'!AD54/'CDM - Q'!AC54*100</f>
        <v>2.5090122566690702</v>
      </c>
    </row>
    <row r="6" spans="1:19" x14ac:dyDescent="0.25">
      <c r="B6" s="13">
        <v>22251</v>
      </c>
      <c r="C6" s="21">
        <f>'CDM - Q'!Y55</f>
        <v>7834.3</v>
      </c>
      <c r="F6" s="21"/>
      <c r="J6">
        <v>0</v>
      </c>
      <c r="K6" s="20">
        <f>'CDM - Q'!AD55/'CDM - Q'!AC55*100</f>
        <v>2.5081327260897854</v>
      </c>
    </row>
    <row r="7" spans="1:19" x14ac:dyDescent="0.25">
      <c r="A7">
        <v>1961</v>
      </c>
      <c r="B7" s="13">
        <v>22341</v>
      </c>
      <c r="C7" s="21">
        <f>'CDM - Q'!Y56</f>
        <v>8081.8</v>
      </c>
      <c r="F7" s="21"/>
      <c r="J7">
        <v>0</v>
      </c>
      <c r="K7" s="20">
        <f>'CDM - Q'!AD56/'CDM - Q'!AC56*100</f>
        <v>3.3686917389906785</v>
      </c>
    </row>
    <row r="8" spans="1:19" x14ac:dyDescent="0.25">
      <c r="B8" s="13">
        <v>22433</v>
      </c>
      <c r="C8" s="21">
        <f>'CDM - Q'!Y57</f>
        <v>8431.4</v>
      </c>
      <c r="F8" s="21"/>
      <c r="J8">
        <v>0</v>
      </c>
      <c r="K8" s="20">
        <f>'CDM - Q'!AD57/'CDM - Q'!AC57*100</f>
        <v>3.3693181818181817</v>
      </c>
    </row>
    <row r="9" spans="1:19" x14ac:dyDescent="0.25">
      <c r="B9" s="13">
        <v>22525</v>
      </c>
      <c r="C9" s="21">
        <f>'CDM - Q'!Y58</f>
        <v>8279.5</v>
      </c>
      <c r="F9" s="21"/>
      <c r="J9">
        <v>0</v>
      </c>
      <c r="K9" s="20">
        <f>'CDM - Q'!AD58/'CDM - Q'!AC58*100</f>
        <v>3.5627688697692608</v>
      </c>
    </row>
    <row r="10" spans="1:19" x14ac:dyDescent="0.25">
      <c r="B10" s="13">
        <v>22616</v>
      </c>
      <c r="C10" s="21">
        <f>'CDM - Q'!Y59</f>
        <v>8386.2000000000007</v>
      </c>
      <c r="F10" s="21"/>
      <c r="J10">
        <v>0</v>
      </c>
      <c r="K10" s="20">
        <f>'CDM - Q'!AD59/'CDM - Q'!AC59*100</f>
        <v>3.5826903723582686</v>
      </c>
    </row>
    <row r="11" spans="1:19" x14ac:dyDescent="0.25">
      <c r="A11">
        <v>1962</v>
      </c>
      <c r="B11" s="13">
        <v>22706</v>
      </c>
      <c r="C11" s="21">
        <f>'CDM - Q'!Y60</f>
        <v>8551.1</v>
      </c>
      <c r="F11" s="21"/>
      <c r="J11">
        <v>0</v>
      </c>
      <c r="K11" s="20">
        <f>'CDM - Q'!AD60/'CDM - Q'!AC60*100</f>
        <v>3.4424440807419527</v>
      </c>
    </row>
    <row r="12" spans="1:19" x14ac:dyDescent="0.25">
      <c r="B12" s="13">
        <v>22798</v>
      </c>
      <c r="C12" s="21">
        <f>'CDM - Q'!Y61</f>
        <v>8387.5</v>
      </c>
      <c r="F12" s="21"/>
      <c r="J12">
        <v>0</v>
      </c>
      <c r="K12" s="20">
        <f>'CDM - Q'!AD61/'CDM - Q'!AC61*100</f>
        <v>3.4458106948813274</v>
      </c>
    </row>
    <row r="13" spans="1:19" x14ac:dyDescent="0.25">
      <c r="B13" s="13">
        <v>22890</v>
      </c>
      <c r="C13" s="21">
        <f>'CDM - Q'!Y62</f>
        <v>8640.7999999999993</v>
      </c>
      <c r="F13" s="21"/>
      <c r="J13">
        <v>0</v>
      </c>
      <c r="K13" s="20">
        <f>'CDM - Q'!AD62/'CDM - Q'!AC62*100</f>
        <v>3.4507678410117433</v>
      </c>
    </row>
    <row r="14" spans="1:19" x14ac:dyDescent="0.25">
      <c r="B14" s="13">
        <v>22981</v>
      </c>
      <c r="C14" s="21">
        <f>'CDM - Q'!Y63</f>
        <v>8900.7999999999993</v>
      </c>
      <c r="F14" s="21"/>
      <c r="J14">
        <v>0</v>
      </c>
      <c r="K14" s="20">
        <f>'CDM - Q'!AD63/'CDM - Q'!AC63*100</f>
        <v>3.4614606514262589</v>
      </c>
    </row>
    <row r="15" spans="1:19" x14ac:dyDescent="0.25">
      <c r="A15">
        <v>1963</v>
      </c>
      <c r="B15" s="13">
        <v>23071</v>
      </c>
      <c r="C15" s="21">
        <f>'CDM - Q'!Y64</f>
        <v>9407.9</v>
      </c>
      <c r="F15" s="21"/>
      <c r="J15">
        <v>0</v>
      </c>
      <c r="K15" s="20">
        <f>'CDM - Q'!AD64/'CDM - Q'!AC64*100</f>
        <v>3.8524590163934427</v>
      </c>
    </row>
    <row r="16" spans="1:19" x14ac:dyDescent="0.25">
      <c r="B16" s="13">
        <v>23163</v>
      </c>
      <c r="C16" s="21">
        <f>'CDM - Q'!Y65</f>
        <v>9176.4</v>
      </c>
      <c r="F16" s="21"/>
      <c r="J16">
        <v>0</v>
      </c>
      <c r="K16" s="20">
        <f>'CDM - Q'!AD65/'CDM - Q'!AC65*100</f>
        <v>3.7383720930232558</v>
      </c>
    </row>
    <row r="17" spans="1:11" x14ac:dyDescent="0.25">
      <c r="B17" s="13">
        <v>23255</v>
      </c>
      <c r="C17" s="21">
        <f>'CDM - Q'!Y66</f>
        <v>9492.5</v>
      </c>
      <c r="F17" s="21"/>
      <c r="J17">
        <v>0</v>
      </c>
      <c r="K17" s="20">
        <f>'CDM - Q'!AD66/'CDM - Q'!AC66*100</f>
        <v>3.606350351795057</v>
      </c>
    </row>
    <row r="18" spans="1:11" x14ac:dyDescent="0.25">
      <c r="B18" s="13">
        <v>23346</v>
      </c>
      <c r="C18" s="21">
        <f>'CDM - Q'!Y67</f>
        <v>9509.9</v>
      </c>
      <c r="F18" s="21"/>
      <c r="J18">
        <v>0</v>
      </c>
      <c r="K18" s="20">
        <f>'CDM - Q'!AD67/'CDM - Q'!AC67*100</f>
        <v>3.5410484668644902</v>
      </c>
    </row>
    <row r="19" spans="1:11" x14ac:dyDescent="0.25">
      <c r="A19">
        <v>1964</v>
      </c>
      <c r="B19" s="13">
        <v>23437</v>
      </c>
      <c r="C19" s="21">
        <f>'CDM - Q'!Y68</f>
        <v>10057.1</v>
      </c>
      <c r="F19" s="21"/>
      <c r="J19">
        <v>0</v>
      </c>
      <c r="K19" s="20">
        <f>'CDM - Q'!AD68/'CDM - Q'!AC68*100</f>
        <v>4.6710526315789478</v>
      </c>
    </row>
    <row r="20" spans="1:11" x14ac:dyDescent="0.25">
      <c r="B20" s="13">
        <v>23529</v>
      </c>
      <c r="C20" s="21">
        <f>'CDM - Q'!Y69</f>
        <v>9762.2999999999993</v>
      </c>
      <c r="F20" s="21"/>
      <c r="J20">
        <v>0</v>
      </c>
      <c r="K20" s="20">
        <f>'CDM - Q'!AD69/'CDM - Q'!AC69*100</f>
        <v>5.9135837334086414</v>
      </c>
    </row>
    <row r="21" spans="1:11" x14ac:dyDescent="0.25">
      <c r="B21" s="13">
        <v>23621</v>
      </c>
      <c r="C21" s="21">
        <f>'CDM - Q'!Y70</f>
        <v>10436.9</v>
      </c>
      <c r="F21" s="21"/>
      <c r="J21">
        <v>0</v>
      </c>
      <c r="K21" s="20">
        <f>'CDM - Q'!AD70/'CDM - Q'!AC70*100</f>
        <v>6.5434782608695645</v>
      </c>
    </row>
    <row r="22" spans="1:11" x14ac:dyDescent="0.25">
      <c r="B22" s="13">
        <v>23712</v>
      </c>
      <c r="C22" s="21">
        <f>'CDM - Q'!Y71</f>
        <v>10873.6</v>
      </c>
      <c r="F22" s="21"/>
      <c r="J22">
        <v>0</v>
      </c>
      <c r="K22" s="20">
        <f>'CDM - Q'!AD71/'CDM - Q'!AC71*100</f>
        <v>6.5518066523091649</v>
      </c>
    </row>
    <row r="23" spans="1:11" x14ac:dyDescent="0.25">
      <c r="A23">
        <v>1965</v>
      </c>
      <c r="B23" s="13">
        <v>23802</v>
      </c>
      <c r="C23" s="21">
        <f>'CDM - Q'!Y72</f>
        <v>10988</v>
      </c>
      <c r="F23" s="21"/>
      <c r="J23">
        <v>0</v>
      </c>
      <c r="K23" s="20">
        <f>'CDM - Q'!AD72/'CDM - Q'!AC72*100</f>
        <v>6.4353393085787456</v>
      </c>
    </row>
    <row r="24" spans="1:11" x14ac:dyDescent="0.25">
      <c r="B24" s="13">
        <v>23894</v>
      </c>
      <c r="C24" s="21">
        <f>'CDM - Q'!Y73</f>
        <v>11002.3</v>
      </c>
      <c r="F24" s="21"/>
      <c r="J24">
        <v>0</v>
      </c>
      <c r="K24" s="20">
        <f>'CDM - Q'!AD73/'CDM - Q'!AC73*100</f>
        <v>6.6961434536968802</v>
      </c>
    </row>
    <row r="25" spans="1:11" x14ac:dyDescent="0.25">
      <c r="B25" s="13">
        <v>23986</v>
      </c>
      <c r="C25" s="21">
        <f>'CDM - Q'!Y74</f>
        <v>10936</v>
      </c>
      <c r="F25" s="21"/>
      <c r="J25">
        <v>0</v>
      </c>
      <c r="K25" s="20">
        <f>'CDM - Q'!AD74/'CDM - Q'!AC74*100</f>
        <v>6.9300488031605854</v>
      </c>
    </row>
    <row r="26" spans="1:11" x14ac:dyDescent="0.25">
      <c r="B26" s="13">
        <v>24077</v>
      </c>
      <c r="C26" s="21">
        <f>'CDM - Q'!Y75</f>
        <v>11211.8</v>
      </c>
      <c r="F26" s="21"/>
      <c r="J26">
        <v>0</v>
      </c>
      <c r="K26" s="20">
        <f>'CDM - Q'!AD75/'CDM - Q'!AC75*100</f>
        <v>6.9222118088097471</v>
      </c>
    </row>
    <row r="27" spans="1:11" x14ac:dyDescent="0.25">
      <c r="A27">
        <v>1966</v>
      </c>
      <c r="B27" s="13">
        <v>24167</v>
      </c>
      <c r="C27" s="21">
        <f>'CDM - Q'!Y76</f>
        <v>11868.1</v>
      </c>
      <c r="F27" s="21"/>
      <c r="J27">
        <v>0</v>
      </c>
      <c r="K27" s="20">
        <f>'CDM - Q'!AD76/'CDM - Q'!AC76*100</f>
        <v>7.5138121546961312</v>
      </c>
    </row>
    <row r="28" spans="1:11" x14ac:dyDescent="0.25">
      <c r="B28" s="13">
        <v>24259</v>
      </c>
      <c r="C28" s="21">
        <f>'CDM - Q'!Y77</f>
        <v>12604.9</v>
      </c>
      <c r="F28" s="21"/>
      <c r="J28">
        <v>0</v>
      </c>
      <c r="K28" s="20">
        <f>'CDM - Q'!AD77/'CDM - Q'!AC77*100</f>
        <v>7.4035383319292327</v>
      </c>
    </row>
    <row r="29" spans="1:11" x14ac:dyDescent="0.25">
      <c r="B29" s="13">
        <v>24351</v>
      </c>
      <c r="C29" s="21">
        <f>'CDM - Q'!Y78</f>
        <v>12400.5</v>
      </c>
      <c r="F29" s="21"/>
      <c r="J29">
        <v>0</v>
      </c>
      <c r="K29" s="20">
        <f>'CDM - Q'!AD78/'CDM - Q'!AC78*100</f>
        <v>7.2914358081367734</v>
      </c>
    </row>
    <row r="30" spans="1:11" x14ac:dyDescent="0.25">
      <c r="B30" s="13">
        <v>24442</v>
      </c>
      <c r="C30" s="21">
        <f>'CDM - Q'!Y79</f>
        <v>12564.7</v>
      </c>
      <c r="F30" s="21"/>
      <c r="J30">
        <v>0</v>
      </c>
      <c r="K30" s="20">
        <f>'CDM - Q'!AD79/'CDM - Q'!AC79*100</f>
        <v>7.312905126694166</v>
      </c>
    </row>
    <row r="31" spans="1:11" x14ac:dyDescent="0.25">
      <c r="A31">
        <v>1967</v>
      </c>
      <c r="B31" s="13">
        <v>24532</v>
      </c>
      <c r="C31" s="21">
        <f>'CDM - Q'!Y80</f>
        <v>12971.7</v>
      </c>
      <c r="F31" s="21"/>
      <c r="J31">
        <v>0</v>
      </c>
      <c r="K31" s="20">
        <f>'CDM - Q'!AD80/'CDM - Q'!AC80*100</f>
        <v>7.8503070989858594</v>
      </c>
    </row>
    <row r="32" spans="1:11" x14ac:dyDescent="0.25">
      <c r="B32" s="13">
        <v>24624</v>
      </c>
      <c r="C32" s="21">
        <f>'CDM - Q'!Y81</f>
        <v>13256.5</v>
      </c>
      <c r="F32" s="21"/>
      <c r="J32">
        <v>0</v>
      </c>
      <c r="K32" s="20">
        <f>'CDM - Q'!AD81/'CDM - Q'!AC81*100</f>
        <v>7.4029491423412583</v>
      </c>
    </row>
    <row r="33" spans="1:11" x14ac:dyDescent="0.25">
      <c r="B33" s="13">
        <v>24716</v>
      </c>
      <c r="C33" s="21">
        <f>'CDM - Q'!Y82</f>
        <v>13823</v>
      </c>
      <c r="F33" s="21"/>
      <c r="J33">
        <v>0</v>
      </c>
      <c r="K33" s="20">
        <f>'CDM - Q'!AD82/'CDM - Q'!AC82*100</f>
        <v>7.4199943358821869</v>
      </c>
    </row>
    <row r="34" spans="1:11" x14ac:dyDescent="0.25">
      <c r="B34" s="13">
        <v>24807</v>
      </c>
      <c r="C34" s="21">
        <f>'CDM - Q'!Y83</f>
        <v>13911.3</v>
      </c>
      <c r="F34" s="21"/>
      <c r="J34">
        <v>0</v>
      </c>
      <c r="K34" s="20">
        <f>'CDM - Q'!AD83/'CDM - Q'!AC83*100</f>
        <v>7.4903589439335523</v>
      </c>
    </row>
    <row r="35" spans="1:11" x14ac:dyDescent="0.25">
      <c r="A35">
        <v>1968</v>
      </c>
      <c r="B35" s="13">
        <v>24898</v>
      </c>
      <c r="C35" s="21">
        <f>'CDM - Q'!Y84</f>
        <v>14750.8</v>
      </c>
      <c r="F35" s="21"/>
      <c r="J35">
        <v>0</v>
      </c>
      <c r="K35" s="20">
        <f>'CDM - Q'!AD84/'CDM - Q'!AC84*100</f>
        <v>8.0490874764002527</v>
      </c>
    </row>
    <row r="36" spans="1:11" x14ac:dyDescent="0.25">
      <c r="B36" s="13">
        <v>24990</v>
      </c>
      <c r="C36" s="21">
        <f>'CDM - Q'!Y85</f>
        <v>15011.8</v>
      </c>
      <c r="F36" s="21"/>
      <c r="J36">
        <v>0</v>
      </c>
      <c r="K36" s="20">
        <f>'CDM - Q'!AD85/'CDM - Q'!AC85*100</f>
        <v>7.8126097646645594</v>
      </c>
    </row>
    <row r="37" spans="1:11" x14ac:dyDescent="0.25">
      <c r="B37" s="13">
        <v>25082</v>
      </c>
      <c r="C37" s="21">
        <f>'CDM - Q'!Y86</f>
        <v>15831.9</v>
      </c>
      <c r="F37" s="21"/>
      <c r="J37">
        <v>0</v>
      </c>
      <c r="K37" s="20">
        <f>'CDM - Q'!AD86/'CDM - Q'!AC86*100</f>
        <v>7.8239350912778907</v>
      </c>
    </row>
    <row r="38" spans="1:11" x14ac:dyDescent="0.25">
      <c r="B38" s="13">
        <v>25173</v>
      </c>
      <c r="C38" s="21">
        <f>'CDM - Q'!Y87</f>
        <v>15503.5</v>
      </c>
      <c r="F38" s="21"/>
      <c r="J38">
        <v>0</v>
      </c>
      <c r="K38" s="20">
        <f>'CDM - Q'!AD87/'CDM - Q'!AC87*100</f>
        <v>7.7929743737402832</v>
      </c>
    </row>
    <row r="39" spans="1:11" x14ac:dyDescent="0.25">
      <c r="A39">
        <v>1969</v>
      </c>
      <c r="B39" s="13">
        <v>25263</v>
      </c>
      <c r="C39" s="21">
        <f>'CDM - Q'!Y88</f>
        <v>16266.5</v>
      </c>
      <c r="F39" s="21"/>
      <c r="J39">
        <v>0</v>
      </c>
      <c r="K39" s="20">
        <f>'CDM - Q'!AD88/'CDM - Q'!AC88*100</f>
        <v>8.1166053875590904</v>
      </c>
    </row>
    <row r="40" spans="1:11" x14ac:dyDescent="0.25">
      <c r="B40" s="13">
        <v>25355</v>
      </c>
      <c r="C40" s="21">
        <f>'CDM - Q'!Y89</f>
        <v>16883.400000000001</v>
      </c>
      <c r="F40" s="21"/>
      <c r="J40">
        <v>0</v>
      </c>
      <c r="K40" s="20">
        <f>'CDM - Q'!AD89/'CDM - Q'!AC89*100</f>
        <v>8.0552538691284266</v>
      </c>
    </row>
    <row r="41" spans="1:11" x14ac:dyDescent="0.25">
      <c r="B41" s="13">
        <v>25447</v>
      </c>
      <c r="C41" s="21">
        <f>'CDM - Q'!Y90</f>
        <v>18296.3</v>
      </c>
      <c r="F41" s="21"/>
      <c r="J41">
        <v>0</v>
      </c>
      <c r="K41" s="20">
        <f>'CDM - Q'!AD90/'CDM - Q'!AC90*100</f>
        <v>8.0888079387011675</v>
      </c>
    </row>
    <row r="42" spans="1:11" x14ac:dyDescent="0.25">
      <c r="B42" s="13">
        <v>25538</v>
      </c>
      <c r="C42" s="21">
        <f>'CDM - Q'!Y91</f>
        <v>18566.2</v>
      </c>
      <c r="F42" s="21"/>
      <c r="J42">
        <v>0</v>
      </c>
      <c r="K42" s="20">
        <f>'CDM - Q'!AD91/'CDM - Q'!AC91*100</f>
        <v>8.0773853814893251</v>
      </c>
    </row>
    <row r="43" spans="1:11" x14ac:dyDescent="0.25">
      <c r="A43">
        <v>1970</v>
      </c>
      <c r="B43" s="13">
        <v>25628</v>
      </c>
      <c r="C43" s="21">
        <f>'CDM - Q'!Y92</f>
        <v>18254.5</v>
      </c>
      <c r="F43" s="21"/>
      <c r="J43">
        <v>0</v>
      </c>
      <c r="K43" s="20">
        <f>'CDM - Q'!AD92/'CDM - Q'!AC92*100</f>
        <v>8.1641160007145821</v>
      </c>
    </row>
    <row r="44" spans="1:11" x14ac:dyDescent="0.25">
      <c r="B44" s="13">
        <v>25720</v>
      </c>
      <c r="C44" s="21">
        <f>'CDM - Q'!Y93</f>
        <v>19063.7</v>
      </c>
      <c r="F44" s="21"/>
      <c r="J44">
        <v>0</v>
      </c>
      <c r="K44" s="20">
        <f>'CDM - Q'!AD93/'CDM - Q'!AC93*100</f>
        <v>8.3640523706622592</v>
      </c>
    </row>
    <row r="45" spans="1:11" x14ac:dyDescent="0.25">
      <c r="B45" s="13">
        <v>25812</v>
      </c>
      <c r="C45" s="21">
        <f>'CDM - Q'!Y94</f>
        <v>19213.8</v>
      </c>
      <c r="F45" s="21"/>
      <c r="J45">
        <v>0</v>
      </c>
      <c r="K45" s="20">
        <f>'CDM - Q'!AD94/'CDM - Q'!AC94*100</f>
        <v>8.8863622763449222</v>
      </c>
    </row>
    <row r="46" spans="1:11" x14ac:dyDescent="0.25">
      <c r="B46" s="13">
        <v>25903</v>
      </c>
      <c r="C46" s="21">
        <f>'CDM - Q'!Y95</f>
        <v>20598.7</v>
      </c>
      <c r="F46" s="21"/>
      <c r="J46">
        <v>0</v>
      </c>
      <c r="K46" s="20">
        <f>'CDM - Q'!AD95/'CDM - Q'!AC95*100</f>
        <v>9.7841402243138145</v>
      </c>
    </row>
    <row r="47" spans="1:11" x14ac:dyDescent="0.25">
      <c r="A47">
        <v>1971</v>
      </c>
      <c r="B47" s="13">
        <v>25993</v>
      </c>
      <c r="C47" s="21">
        <f>'CDM - Q'!Y96</f>
        <v>20739.900000000001</v>
      </c>
      <c r="F47" s="21"/>
      <c r="J47">
        <v>0</v>
      </c>
      <c r="K47" s="20">
        <f>'CDM - Q'!AD96/'CDM - Q'!AC96*100</f>
        <v>8.8769439515708157</v>
      </c>
    </row>
    <row r="48" spans="1:11" x14ac:dyDescent="0.25">
      <c r="B48" s="13">
        <v>26085</v>
      </c>
      <c r="C48" s="21">
        <f>'CDM - Q'!Y97</f>
        <v>21485.5</v>
      </c>
      <c r="F48" s="21"/>
      <c r="J48">
        <v>0</v>
      </c>
      <c r="K48" s="20">
        <f>'CDM - Q'!AD97/'CDM - Q'!AC97*100</f>
        <v>9.1599811231713062</v>
      </c>
    </row>
    <row r="49" spans="1:19" x14ac:dyDescent="0.25">
      <c r="B49" s="13">
        <v>26177</v>
      </c>
      <c r="C49" s="21">
        <f>'CDM - Q'!Y98</f>
        <v>21525.4</v>
      </c>
      <c r="F49" s="21"/>
      <c r="J49">
        <v>0</v>
      </c>
      <c r="K49" s="20">
        <f>'CDM - Q'!AD98/'CDM - Q'!AC98*100</f>
        <v>10.662068295526304</v>
      </c>
    </row>
    <row r="50" spans="1:19" x14ac:dyDescent="0.25">
      <c r="B50" s="13">
        <v>26268</v>
      </c>
      <c r="C50" s="21">
        <f>'CDM - Q'!Y99</f>
        <v>21595.4</v>
      </c>
      <c r="F50" s="21"/>
      <c r="J50">
        <v>0</v>
      </c>
      <c r="K50" s="20">
        <f>'CDM - Q'!AD99/'CDM - Q'!AC99*100</f>
        <v>10.676120016440608</v>
      </c>
    </row>
    <row r="51" spans="1:19" x14ac:dyDescent="0.25">
      <c r="A51">
        <v>1972</v>
      </c>
      <c r="B51" s="13">
        <v>26359</v>
      </c>
      <c r="C51" s="21">
        <f>'CDM - Q'!Y100</f>
        <v>22003.9</v>
      </c>
      <c r="F51" s="21"/>
      <c r="J51">
        <v>0</v>
      </c>
      <c r="K51" s="20">
        <f>'CDM - Q'!AD100/'CDM - Q'!AC100*100</f>
        <v>10.777449302422076</v>
      </c>
    </row>
    <row r="52" spans="1:19" x14ac:dyDescent="0.25">
      <c r="B52" s="13">
        <v>26451</v>
      </c>
      <c r="C52" s="21">
        <f>'CDM - Q'!Y101</f>
        <v>22679.3</v>
      </c>
      <c r="F52" s="21"/>
      <c r="J52">
        <v>0</v>
      </c>
      <c r="K52" s="20">
        <f>'CDM - Q'!AD101/'CDM - Q'!AC101*100</f>
        <v>11.127541589648798</v>
      </c>
    </row>
    <row r="53" spans="1:19" x14ac:dyDescent="0.25">
      <c r="B53" s="13">
        <v>26543</v>
      </c>
      <c r="C53" s="21">
        <f>'CDM - Q'!Y102</f>
        <v>23012.1</v>
      </c>
      <c r="F53" s="21"/>
      <c r="J53">
        <v>0</v>
      </c>
      <c r="K53" s="20">
        <f>'CDM - Q'!AD102/'CDM - Q'!AC102*100</f>
        <v>11.745015281618395</v>
      </c>
    </row>
    <row r="54" spans="1:19" x14ac:dyDescent="0.25">
      <c r="B54" s="13">
        <v>26634</v>
      </c>
      <c r="C54" s="21">
        <f>'CDM - Q'!Y103</f>
        <v>23912.6</v>
      </c>
      <c r="F54" s="21"/>
      <c r="J54">
        <v>0</v>
      </c>
      <c r="K54" s="20">
        <f>'CDM - Q'!AD103/'CDM - Q'!AC103*100</f>
        <v>11.702860291079382</v>
      </c>
    </row>
    <row r="55" spans="1:19" x14ac:dyDescent="0.25">
      <c r="A55">
        <v>1973</v>
      </c>
      <c r="B55" s="13">
        <v>26724</v>
      </c>
      <c r="C55" s="21">
        <f>'CDM - Q'!Y104</f>
        <v>24863.1</v>
      </c>
      <c r="F55" s="21"/>
      <c r="J55">
        <v>0</v>
      </c>
      <c r="K55" s="20">
        <f>'CDM - Q'!AD104/'CDM - Q'!AC104*100</f>
        <v>11.829306557891435</v>
      </c>
    </row>
    <row r="56" spans="1:19" x14ac:dyDescent="0.25">
      <c r="B56" s="13">
        <v>26816</v>
      </c>
      <c r="C56" s="21">
        <f>'CDM - Q'!Y105</f>
        <v>25899.4</v>
      </c>
      <c r="F56" s="21"/>
      <c r="J56">
        <v>0</v>
      </c>
      <c r="K56" s="20">
        <f>'CDM - Q'!AD105/'CDM - Q'!AC105*100</f>
        <v>13.551484972434643</v>
      </c>
    </row>
    <row r="57" spans="1:19" x14ac:dyDescent="0.25">
      <c r="B57" s="13">
        <v>26908</v>
      </c>
      <c r="C57" s="21">
        <f>'CDM - Q'!Y106</f>
        <v>27124.3</v>
      </c>
      <c r="F57" s="21"/>
      <c r="J57">
        <v>0</v>
      </c>
      <c r="K57" s="20">
        <f>'CDM - Q'!AD106/'CDM - Q'!AC106*100</f>
        <v>14.787569434018916</v>
      </c>
    </row>
    <row r="58" spans="1:19" x14ac:dyDescent="0.25">
      <c r="B58" s="13">
        <v>26999</v>
      </c>
      <c r="C58" s="21">
        <f>'CDM - Q'!Y107</f>
        <v>27439.200000000001</v>
      </c>
      <c r="F58" s="21"/>
      <c r="J58">
        <v>0</v>
      </c>
      <c r="K58" s="20">
        <f>'CDM - Q'!AD107/'CDM - Q'!AC107*100</f>
        <v>16.379029632041682</v>
      </c>
    </row>
    <row r="59" spans="1:19" x14ac:dyDescent="0.25">
      <c r="A59">
        <v>1974</v>
      </c>
      <c r="B59" s="13">
        <v>27089</v>
      </c>
      <c r="C59" s="21">
        <f>'CDM - Q'!Y108</f>
        <v>28845.8</v>
      </c>
      <c r="F59" s="21"/>
      <c r="J59">
        <v>0</v>
      </c>
      <c r="K59" s="20">
        <f>'CDM - Q'!AD108/'CDM - Q'!AC108*100</f>
        <v>17.869518460986978</v>
      </c>
      <c r="R59" s="20"/>
      <c r="S59" s="20"/>
    </row>
    <row r="60" spans="1:19" x14ac:dyDescent="0.25">
      <c r="B60" s="13">
        <v>27181</v>
      </c>
      <c r="C60" s="21">
        <f>'CDM - Q'!Y109</f>
        <v>28663.4</v>
      </c>
      <c r="F60" s="21"/>
      <c r="J60">
        <v>0</v>
      </c>
      <c r="K60" s="20">
        <f>'CDM - Q'!AD109/'CDM - Q'!AC109*100</f>
        <v>20.468798509779571</v>
      </c>
      <c r="R60" s="20"/>
      <c r="S60" s="20"/>
    </row>
    <row r="61" spans="1:19" x14ac:dyDescent="0.25">
      <c r="B61" s="13">
        <v>27273</v>
      </c>
      <c r="C61" s="21">
        <f>'CDM - Q'!Y110</f>
        <v>29042.400000000001</v>
      </c>
      <c r="F61" s="21"/>
      <c r="J61">
        <v>0</v>
      </c>
      <c r="K61" s="20">
        <f>'CDM - Q'!AD110/'CDM - Q'!AC110*100</f>
        <v>21.12410876878916</v>
      </c>
      <c r="R61" s="20"/>
      <c r="S61" s="20"/>
    </row>
    <row r="62" spans="1:19" x14ac:dyDescent="0.25">
      <c r="B62" s="13">
        <v>27364</v>
      </c>
      <c r="C62" s="21">
        <f>'CDM - Q'!Y111</f>
        <v>28937.1</v>
      </c>
      <c r="F62" s="21"/>
      <c r="J62">
        <v>0</v>
      </c>
      <c r="K62" s="20">
        <f>'CDM - Q'!AD111/'CDM - Q'!AC111*100</f>
        <v>22.432300956705046</v>
      </c>
      <c r="R62" s="20"/>
      <c r="S62" s="20"/>
    </row>
    <row r="63" spans="1:19" x14ac:dyDescent="0.25">
      <c r="A63">
        <v>1975</v>
      </c>
      <c r="B63" s="13">
        <v>27454</v>
      </c>
      <c r="C63" s="21">
        <f>'CDM - Q'!Y112</f>
        <v>29533.3</v>
      </c>
      <c r="F63" s="21">
        <f>AVERAGEIFS('KR - M'!C:C,'KR - M'!$B:$B,"&gt;="&amp;EDATE('KR - Q'!$B63,-2),'KR - M'!$B:$B,"&lt;="&amp;EOMONTH('KR - Q'!$B63,0))</f>
        <v>8.5360834961852472</v>
      </c>
      <c r="G63" s="30">
        <f t="shared" ref="G63:G121" si="0">G64*F63/F64</f>
        <v>9.2826759064951307</v>
      </c>
      <c r="I63" s="46"/>
      <c r="J63">
        <v>0</v>
      </c>
      <c r="K63" s="20">
        <f>'CDM - Q'!AD112/'CDM - Q'!AC112*100</f>
        <v>26.156043563649352</v>
      </c>
      <c r="L63" s="2">
        <f>AVERAGEIFS('KR - M'!J:J,'KR - M'!B:B,"&gt;="&amp;EDATE('KR - Q'!B63,-2),'KR - M'!B:B,"&lt;="&amp;EOMONTH('KR - Q'!B63,0))</f>
        <v>11</v>
      </c>
      <c r="M63" s="21">
        <f t="shared" ref="M63:M122" si="1">G63</f>
        <v>9.2826759064951307</v>
      </c>
      <c r="N63" s="20">
        <f>AVERAGE(VLOOKUP(EDATE($B63,-2),'KR - M'!B3:K706,10), VLOOKUP(EDATE($B63,-1),'KR - M'!B3:K706,10), VLOOKUP(EDATE($B63,0),'KR - M'!B3:K706,10))</f>
        <v>17.233810819299734</v>
      </c>
      <c r="O63" s="2"/>
      <c r="R63" s="20"/>
      <c r="S63" s="20"/>
    </row>
    <row r="64" spans="1:19" x14ac:dyDescent="0.25">
      <c r="B64" s="13">
        <v>27546</v>
      </c>
      <c r="C64" s="21">
        <f>'CDM - Q'!Y113</f>
        <v>30780</v>
      </c>
      <c r="F64" s="21">
        <f>AVERAGEIFS('KR - M'!C:C,'KR - M'!$B:$B,"&gt;="&amp;EDATE('KR - Q'!$B64,-2),'KR - M'!$B:$B,"&lt;="&amp;EOMONTH('KR - Q'!$B64,0))</f>
        <v>9.1874727540039824</v>
      </c>
      <c r="G64" s="30">
        <f t="shared" si="0"/>
        <v>9.9910376946624968</v>
      </c>
      <c r="I64" s="46"/>
      <c r="J64">
        <v>0</v>
      </c>
      <c r="K64" s="20">
        <f>'CDM - Q'!AD113/'CDM - Q'!AC113*100</f>
        <v>25.209332816830059</v>
      </c>
      <c r="L64" s="2">
        <f>AVERAGEIFS('KR - M'!J:J,'KR - M'!B:B,"&gt;="&amp;EDATE('KR - Q'!B64,-2),'KR - M'!B:B,"&lt;="&amp;EOMONTH('KR - Q'!B64,0))</f>
        <v>11</v>
      </c>
      <c r="M64" s="21">
        <f t="shared" si="1"/>
        <v>9.9910376946624968</v>
      </c>
      <c r="N64" s="20">
        <f>AVERAGE(VLOOKUP(EDATE($B64,-2),'KR - M'!B4:K707,10), VLOOKUP(EDATE($B64,-1),'KR - M'!B4:K707,10), VLOOKUP(EDATE($B64,0),'KR - M'!B4:K707,10))</f>
        <v>16.631176175905736</v>
      </c>
      <c r="O64" s="20">
        <f>(N64/N63-1)*400</f>
        <v>-13.987263750606393</v>
      </c>
      <c r="R64" s="20">
        <f t="shared" ref="R64:R122" si="2">(G64/G63-1)*400</f>
        <v>30.524034030821756</v>
      </c>
      <c r="S64" s="20"/>
    </row>
    <row r="65" spans="1:19" x14ac:dyDescent="0.25">
      <c r="B65" s="13">
        <v>27638</v>
      </c>
      <c r="C65" s="21">
        <f>'CDM - Q'!Y114</f>
        <v>31660.5</v>
      </c>
      <c r="F65" s="21">
        <f>AVERAGEIFS('KR - M'!C:C,'KR - M'!$B:$B,"&gt;="&amp;EDATE('KR - Q'!$B65,-2),'KR - M'!$B:$B,"&lt;="&amp;EOMONTH('KR - Q'!$B65,0))</f>
        <v>9.7889158198084498</v>
      </c>
      <c r="G65" s="30">
        <f t="shared" si="0"/>
        <v>10.645084841526364</v>
      </c>
      <c r="I65" s="46"/>
      <c r="J65">
        <v>0</v>
      </c>
      <c r="K65" s="20">
        <f>'CDM - Q'!AD114/'CDM - Q'!AC114*100</f>
        <v>23.720930232558139</v>
      </c>
      <c r="L65" s="2">
        <f>AVERAGEIFS('KR - M'!J:J,'KR - M'!B:B,"&gt;="&amp;EDATE('KR - Q'!B65,-2),'KR - M'!B:B,"&lt;="&amp;EOMONTH('KR - Q'!B65,0))</f>
        <v>11</v>
      </c>
      <c r="M65" s="21">
        <f t="shared" si="1"/>
        <v>10.645084841526364</v>
      </c>
      <c r="N65" s="20">
        <f>AVERAGE(VLOOKUP(EDATE($B65,-2),'KR - M'!B5:K708,10), VLOOKUP(EDATE($B65,-1),'KR - M'!B5:K708,10), VLOOKUP(EDATE($B65,0),'KR - M'!B5:K708,10))</f>
        <v>16.694134330353865</v>
      </c>
      <c r="O65" s="20">
        <f t="shared" ref="O65:O128" si="3">(N65/N64-1)*400</f>
        <v>1.5142201316907133</v>
      </c>
      <c r="R65" s="20">
        <f t="shared" si="2"/>
        <v>26.185353988336058</v>
      </c>
      <c r="S65" s="20"/>
    </row>
    <row r="66" spans="1:19" x14ac:dyDescent="0.25">
      <c r="B66" s="13">
        <v>27729</v>
      </c>
      <c r="C66" s="21">
        <f>'CDM - Q'!Y115</f>
        <v>32674.9</v>
      </c>
      <c r="F66" s="21">
        <f>AVERAGEIFS('KR - M'!C:C,'KR - M'!$B:$B,"&gt;="&amp;EDATE('KR - Q'!$B66,-2),'KR - M'!$B:$B,"&lt;="&amp;EOMONTH('KR - Q'!$B66,0))</f>
        <v>10.383706848755802</v>
      </c>
      <c r="G66" s="30">
        <f t="shared" si="0"/>
        <v>11.291898143701356</v>
      </c>
      <c r="I66" s="46"/>
      <c r="J66">
        <v>0</v>
      </c>
      <c r="K66" s="20">
        <f>'CDM - Q'!AD115/'CDM - Q'!AC115*100</f>
        <v>23.33020979749076</v>
      </c>
      <c r="L66" s="2">
        <f>AVERAGEIFS('KR - M'!J:J,'KR - M'!B:B,"&gt;="&amp;EDATE('KR - Q'!B66,-2),'KR - M'!B:B,"&lt;="&amp;EOMONTH('KR - Q'!B66,0))</f>
        <v>13</v>
      </c>
      <c r="M66" s="21">
        <f t="shared" si="1"/>
        <v>11.291898143701356</v>
      </c>
      <c r="N66" s="20">
        <f>AVERAGE(VLOOKUP(EDATE($B66,-2),'KR - M'!B6:K709,10), VLOOKUP(EDATE($B66,-1),'KR - M'!B6:K709,10), VLOOKUP(EDATE($B66,0),'KR - M'!B6:K709,10))</f>
        <v>16.735581264617498</v>
      </c>
      <c r="O66" s="20">
        <f t="shared" si="3"/>
        <v>0.99308975100962371</v>
      </c>
      <c r="R66" s="20">
        <f t="shared" si="2"/>
        <v>24.304674384624203</v>
      </c>
      <c r="S66" s="20"/>
    </row>
    <row r="67" spans="1:19" x14ac:dyDescent="0.25">
      <c r="A67">
        <v>1976</v>
      </c>
      <c r="B67" s="13">
        <v>27820</v>
      </c>
      <c r="C67" s="21">
        <f>'CDM - Q'!Y116</f>
        <v>33709.800000000003</v>
      </c>
      <c r="F67" s="21">
        <f>AVERAGEIFS('KR - M'!C:C,'KR - M'!$B:$B,"&gt;="&amp;EDATE('KR - Q'!$B67,-2),'KR - M'!$B:$B,"&lt;="&amp;EOMONTH('KR - Q'!$B67,0))</f>
        <v>10.459625048376433</v>
      </c>
      <c r="G67" s="30">
        <f t="shared" si="0"/>
        <v>11.37445638517098</v>
      </c>
      <c r="I67" s="46">
        <f t="shared" ref="I67:I126" si="4">I68*S67/S68</f>
        <v>33.417068686142066</v>
      </c>
      <c r="J67">
        <v>0</v>
      </c>
      <c r="K67" s="20">
        <f>'CDM - Q'!AD116/'CDM - Q'!AC116*100</f>
        <v>23.728424062914922</v>
      </c>
      <c r="L67" s="2">
        <f>AVERAGEIFS('KR - M'!J:J,'KR - M'!B:B,"&gt;="&amp;EDATE('KR - Q'!B67,-2),'KR - M'!B:B,"&lt;="&amp;EOMONTH('KR - Q'!B67,0))</f>
        <v>14</v>
      </c>
      <c r="M67" s="21">
        <f t="shared" si="1"/>
        <v>11.37445638517098</v>
      </c>
      <c r="N67" s="20">
        <f>AVERAGE(VLOOKUP(EDATE($B67,-2),'KR - M'!B7:K710,10), VLOOKUP(EDATE($B67,-1),'KR - M'!B7:K710,10), VLOOKUP(EDATE($B67,0),'KR - M'!B7:K710,10))</f>
        <v>16.547038193702502</v>
      </c>
      <c r="O67" s="20">
        <f t="shared" si="3"/>
        <v>-4.5064002960832905</v>
      </c>
      <c r="R67" s="20">
        <f t="shared" si="2"/>
        <v>2.9245124395909983</v>
      </c>
      <c r="S67" s="20">
        <f t="shared" ref="S67:S122" si="5">AVERAGE(R64:R67)</f>
        <v>20.984643710843255</v>
      </c>
    </row>
    <row r="68" spans="1:19" x14ac:dyDescent="0.25">
      <c r="B68" s="13">
        <v>27912</v>
      </c>
      <c r="C68" s="21">
        <f>'CDM - Q'!Y117</f>
        <v>35174.800000000003</v>
      </c>
      <c r="F68" s="21">
        <f>AVERAGEIFS('KR - M'!C:C,'KR - M'!$B:$B,"&gt;="&amp;EDATE('KR - Q'!$B68,-2),'KR - M'!$B:$B,"&lt;="&amp;EOMONTH('KR - Q'!$B68,0))</f>
        <v>10.756925698251401</v>
      </c>
      <c r="G68" s="30">
        <f t="shared" si="0"/>
        <v>11.69775987450693</v>
      </c>
      <c r="I68" s="46">
        <f t="shared" si="4"/>
        <v>25.791375626937167</v>
      </c>
      <c r="J68">
        <v>0</v>
      </c>
      <c r="K68" s="20">
        <f>'CDM - Q'!AD117/'CDM - Q'!AC117*100</f>
        <v>24.042134231690824</v>
      </c>
      <c r="L68" s="2">
        <f>AVERAGEIFS('KR - M'!J:J,'KR - M'!B:B,"&gt;="&amp;EDATE('KR - Q'!B68,-2),'KR - M'!B:B,"&lt;="&amp;EOMONTH('KR - Q'!B68,0))</f>
        <v>14</v>
      </c>
      <c r="M68" s="21">
        <f t="shared" si="1"/>
        <v>11.69775987450693</v>
      </c>
      <c r="N68" s="20">
        <f>AVERAGE(VLOOKUP(EDATE($B68,-2),'KR - M'!B8:K711,10), VLOOKUP(EDATE($B68,-1),'KR - M'!B8:K711,10), VLOOKUP(EDATE($B68,0),'KR - M'!B8:K711,10))</f>
        <v>17.054670190183732</v>
      </c>
      <c r="O68" s="20">
        <f t="shared" si="3"/>
        <v>12.271247350463632</v>
      </c>
      <c r="R68" s="20">
        <f t="shared" si="2"/>
        <v>11.369457260654503</v>
      </c>
      <c r="S68" s="20">
        <f t="shared" si="5"/>
        <v>16.195999518301441</v>
      </c>
    </row>
    <row r="69" spans="1:19" x14ac:dyDescent="0.25">
      <c r="B69" s="13">
        <v>28004</v>
      </c>
      <c r="C69" s="21">
        <f>'CDM - Q'!Y118</f>
        <v>35942.9</v>
      </c>
      <c r="F69" s="21">
        <f>AVERAGEIFS('KR - M'!C:C,'KR - M'!$B:$B,"&gt;="&amp;EDATE('KR - Q'!$B69,-2),'KR - M'!$B:$B,"&lt;="&amp;EOMONTH('KR - Q'!$B69,0))</f>
        <v>11.146227805384333</v>
      </c>
      <c r="G69" s="30">
        <f t="shared" si="0"/>
        <v>12.121111554682697</v>
      </c>
      <c r="I69" s="46">
        <f t="shared" si="4"/>
        <v>21.12985801468281</v>
      </c>
      <c r="J69">
        <v>0</v>
      </c>
      <c r="K69" s="20">
        <f>'CDM - Q'!AD118/'CDM - Q'!AC118*100</f>
        <v>24.752291449124026</v>
      </c>
      <c r="L69" s="2">
        <f>AVERAGEIFS('KR - M'!J:J,'KR - M'!B:B,"&gt;="&amp;EDATE('KR - Q'!B69,-2),'KR - M'!B:B,"&lt;="&amp;EOMONTH('KR - Q'!B69,0))</f>
        <v>14</v>
      </c>
      <c r="M69" s="21">
        <f t="shared" si="1"/>
        <v>12.121111554682697</v>
      </c>
      <c r="N69" s="20">
        <f>AVERAGE(VLOOKUP(EDATE($B69,-2),'KR - M'!B9:K712,10), VLOOKUP(EDATE($B69,-1),'KR - M'!B9:K712,10), VLOOKUP(EDATE($B69,0),'KR - M'!B9:K712,10))</f>
        <v>17.700216316175535</v>
      </c>
      <c r="O69" s="20">
        <f t="shared" si="3"/>
        <v>15.140629957496632</v>
      </c>
      <c r="R69" s="20">
        <f t="shared" si="2"/>
        <v>14.476333408018771</v>
      </c>
      <c r="S69" s="20">
        <f t="shared" si="5"/>
        <v>13.26874437322212</v>
      </c>
    </row>
    <row r="70" spans="1:19" x14ac:dyDescent="0.25">
      <c r="B70" s="13">
        <v>28095</v>
      </c>
      <c r="C70" s="21">
        <f>'CDM - Q'!Y119</f>
        <v>36353.599999999999</v>
      </c>
      <c r="F70" s="21">
        <f>AVERAGEIFS('KR - M'!C:C,'KR - M'!$B:$B,"&gt;="&amp;EDATE('KR - Q'!$B70,-2),'KR - M'!$B:$B,"&lt;="&amp;EOMONTH('KR - Q'!$B70,0))</f>
        <v>11.339685500431699</v>
      </c>
      <c r="G70" s="30">
        <f t="shared" si="0"/>
        <v>12.331489661403984</v>
      </c>
      <c r="I70" s="46">
        <f t="shared" si="4"/>
        <v>14.217758287550863</v>
      </c>
      <c r="J70">
        <v>0</v>
      </c>
      <c r="K70" s="20">
        <f>'CDM - Q'!AD119/'CDM - Q'!AC119*100</f>
        <v>25.43537825662936</v>
      </c>
      <c r="L70" s="2">
        <f>AVERAGEIFS('KR - M'!J:J,'KR - M'!B:B,"&gt;="&amp;EDATE('KR - Q'!B70,-2),'KR - M'!B:B,"&lt;="&amp;EOMONTH('KR - Q'!B70,0))</f>
        <v>14</v>
      </c>
      <c r="M70" s="21">
        <f t="shared" si="1"/>
        <v>12.331489661403984</v>
      </c>
      <c r="N70" s="20">
        <f>AVERAGE(VLOOKUP(EDATE($B70,-2),'KR - M'!B10:K713,10), VLOOKUP(EDATE($B70,-1),'KR - M'!B10:K713,10), VLOOKUP(EDATE($B70,0),'KR - M'!B10:K713,10))</f>
        <v>18.019343188220965</v>
      </c>
      <c r="O70" s="20">
        <f t="shared" si="3"/>
        <v>7.2118185754327158</v>
      </c>
      <c r="R70" s="20">
        <f t="shared" si="2"/>
        <v>6.9425351222021092</v>
      </c>
      <c r="S70" s="20">
        <f t="shared" si="5"/>
        <v>8.9282095576165954</v>
      </c>
    </row>
    <row r="71" spans="1:19" x14ac:dyDescent="0.25">
      <c r="A71">
        <v>1977</v>
      </c>
      <c r="B71" s="13">
        <v>28185</v>
      </c>
      <c r="C71" s="21">
        <f>'CDM - Q'!Y120</f>
        <v>36753.800000000003</v>
      </c>
      <c r="F71" s="21">
        <f>AVERAGEIFS('KR - M'!C:C,'KR - M'!$B:$B,"&gt;="&amp;EDATE('KR - Q'!$B71,-2),'KR - M'!$B:$B,"&lt;="&amp;EOMONTH('KR - Q'!$B71,0))</f>
        <v>11.560413063477368</v>
      </c>
      <c r="G71" s="30">
        <f t="shared" si="0"/>
        <v>12.571522743589634</v>
      </c>
      <c r="I71" s="46">
        <f t="shared" si="4"/>
        <v>16.153189682999642</v>
      </c>
      <c r="J71">
        <v>0</v>
      </c>
      <c r="K71" s="20">
        <f>'CDM - Q'!AD120/'CDM - Q'!AC120*100</f>
        <v>25.082076308784384</v>
      </c>
      <c r="L71" s="2">
        <f>AVERAGEIFS('KR - M'!J:J,'KR - M'!B:B,"&gt;="&amp;EDATE('KR - Q'!B71,-2),'KR - M'!B:B,"&lt;="&amp;EOMONTH('KR - Q'!B71,0))</f>
        <v>14</v>
      </c>
      <c r="M71" s="21">
        <f t="shared" si="1"/>
        <v>12.571522743589634</v>
      </c>
      <c r="N71" s="20">
        <f>AVERAGE(VLOOKUP(EDATE($B71,-2),'KR - M'!B11:K714,10), VLOOKUP(EDATE($B71,-1),'KR - M'!B11:K714,10), VLOOKUP(EDATE($B71,0),'KR - M'!B11:K714,10))</f>
        <v>17.4355647974817</v>
      </c>
      <c r="O71" s="20">
        <f t="shared" si="3"/>
        <v>-12.958927184890401</v>
      </c>
      <c r="R71" s="20">
        <f t="shared" si="2"/>
        <v>7.7860206277242661</v>
      </c>
      <c r="S71" s="20">
        <f t="shared" si="5"/>
        <v>10.143586604649911</v>
      </c>
    </row>
    <row r="72" spans="1:19" x14ac:dyDescent="0.25">
      <c r="B72" s="13">
        <v>28277</v>
      </c>
      <c r="C72" s="21">
        <f>'CDM - Q'!Y121</f>
        <v>38566.5</v>
      </c>
      <c r="F72" s="21">
        <f>AVERAGEIFS('KR - M'!C:C,'KR - M'!$B:$B,"&gt;="&amp;EDATE('KR - Q'!$B72,-2),'KR - M'!$B:$B,"&lt;="&amp;EOMONTH('KR - Q'!$B72,0))</f>
        <v>11.825575227943633</v>
      </c>
      <c r="G72" s="30">
        <f t="shared" si="0"/>
        <v>12.859876815630413</v>
      </c>
      <c r="I72" s="46">
        <f t="shared" si="4"/>
        <v>15.279480652867354</v>
      </c>
      <c r="J72">
        <v>0</v>
      </c>
      <c r="K72" s="20">
        <f>'CDM - Q'!AD121/'CDM - Q'!AC121*100</f>
        <v>25.119233956357608</v>
      </c>
      <c r="L72" s="2">
        <f>AVERAGEIFS('KR - M'!J:J,'KR - M'!B:B,"&gt;="&amp;EDATE('KR - Q'!B72,-2),'KR - M'!B:B,"&lt;="&amp;EOMONTH('KR - Q'!B72,0))</f>
        <v>14</v>
      </c>
      <c r="M72" s="21">
        <f t="shared" si="1"/>
        <v>12.859876815630413</v>
      </c>
      <c r="N72" s="20">
        <f>AVERAGE(VLOOKUP(EDATE($B72,-2),'KR - M'!B12:K715,10), VLOOKUP(EDATE($B72,-1),'KR - M'!B12:K715,10), VLOOKUP(EDATE($B72,0),'KR - M'!B12:K715,10))</f>
        <v>17.441697491709267</v>
      </c>
      <c r="O72" s="20">
        <f t="shared" si="3"/>
        <v>0.14069390464372944</v>
      </c>
      <c r="R72" s="20">
        <f t="shared" si="2"/>
        <v>9.1748335638278888</v>
      </c>
      <c r="S72" s="20">
        <f t="shared" si="5"/>
        <v>9.5949306804432588</v>
      </c>
    </row>
    <row r="73" spans="1:19" x14ac:dyDescent="0.25">
      <c r="B73" s="13">
        <v>28369</v>
      </c>
      <c r="C73" s="21">
        <f>'CDM - Q'!Y122</f>
        <v>40925.699999999997</v>
      </c>
      <c r="F73" s="21">
        <f>AVERAGEIFS('KR - M'!C:C,'KR - M'!$B:$B,"&gt;="&amp;EDATE('KR - Q'!$B73,-2),'KR - M'!$B:$B,"&lt;="&amp;EOMONTH('KR - Q'!$B73,0))</f>
        <v>12.204803985304968</v>
      </c>
      <c r="G73" s="30">
        <f t="shared" si="0"/>
        <v>13.272274099534835</v>
      </c>
      <c r="I73" s="46">
        <f t="shared" si="4"/>
        <v>14.623022236304019</v>
      </c>
      <c r="J73">
        <v>0</v>
      </c>
      <c r="K73" s="20">
        <f>'CDM - Q'!AD122/'CDM - Q'!AC122*100</f>
        <v>25.702264319687789</v>
      </c>
      <c r="L73" s="2">
        <f>AVERAGEIFS('KR - M'!J:J,'KR - M'!B:B,"&gt;="&amp;EDATE('KR - Q'!B73,-2),'KR - M'!B:B,"&lt;="&amp;EOMONTH('KR - Q'!B73,0))</f>
        <v>14</v>
      </c>
      <c r="M73" s="21">
        <f t="shared" si="1"/>
        <v>13.272274099534835</v>
      </c>
      <c r="N73" s="20">
        <f>AVERAGE(VLOOKUP(EDATE($B73,-2),'KR - M'!B13:K716,10), VLOOKUP(EDATE($B73,-1),'KR - M'!B13:K716,10), VLOOKUP(EDATE($B73,0),'KR - M'!B13:K716,10))</f>
        <v>17.5650815136033</v>
      </c>
      <c r="O73" s="20">
        <f t="shared" si="3"/>
        <v>2.8296333416556685</v>
      </c>
      <c r="R73" s="20">
        <f t="shared" si="2"/>
        <v>12.827410085396096</v>
      </c>
      <c r="S73" s="20">
        <f t="shared" si="5"/>
        <v>9.1826998497875891</v>
      </c>
    </row>
    <row r="74" spans="1:19" x14ac:dyDescent="0.25">
      <c r="B74" s="13">
        <v>28460</v>
      </c>
      <c r="C74" s="21">
        <f>'CDM - Q'!Y123</f>
        <v>42409.5</v>
      </c>
      <c r="F74" s="21">
        <f>AVERAGEIFS('KR - M'!C:C,'KR - M'!$B:$B,"&gt;="&amp;EDATE('KR - Q'!$B74,-2),'KR - M'!$B:$B,"&lt;="&amp;EOMONTH('KR - Q'!$B74,0))</f>
        <v>12.529129270763265</v>
      </c>
      <c r="G74" s="30">
        <f t="shared" si="0"/>
        <v>13.624965883130475</v>
      </c>
      <c r="I74" s="46">
        <f t="shared" si="4"/>
        <v>16.090824520048109</v>
      </c>
      <c r="J74">
        <v>0</v>
      </c>
      <c r="K74" s="20">
        <f>'CDM - Q'!AD123/'CDM - Q'!AC123*100</f>
        <v>25.571747876620471</v>
      </c>
      <c r="L74" s="2">
        <f>AVERAGEIFS('KR - M'!J:J,'KR - M'!B:B,"&gt;="&amp;EDATE('KR - Q'!B74,-2),'KR - M'!B:B,"&lt;="&amp;EOMONTH('KR - Q'!B74,0))</f>
        <v>14</v>
      </c>
      <c r="M74" s="21">
        <f t="shared" si="1"/>
        <v>13.624965883130475</v>
      </c>
      <c r="N74" s="20">
        <f>AVERAGE(VLOOKUP(EDATE($B74,-2),'KR - M'!B14:K717,10), VLOOKUP(EDATE($B74,-1),'KR - M'!B14:K717,10), VLOOKUP(EDATE($B74,0),'KR - M'!B14:K717,10))</f>
        <v>17.579412773828569</v>
      </c>
      <c r="O74" s="20">
        <f t="shared" si="3"/>
        <v>0.32635795545088442</v>
      </c>
      <c r="R74" s="20">
        <f t="shared" si="2"/>
        <v>10.629430373442972</v>
      </c>
      <c r="S74" s="20">
        <f t="shared" si="5"/>
        <v>10.104423662597807</v>
      </c>
    </row>
    <row r="75" spans="1:19" x14ac:dyDescent="0.25">
      <c r="A75">
        <v>1978</v>
      </c>
      <c r="B75" s="13">
        <v>28550</v>
      </c>
      <c r="C75" s="21">
        <f>'CDM - Q'!Y124</f>
        <v>42149.4</v>
      </c>
      <c r="F75" s="21">
        <f>AVERAGEIFS('KR - M'!C:C,'KR - M'!$B:$B,"&gt;="&amp;EDATE('KR - Q'!$B75,-2),'KR - M'!$B:$B,"&lt;="&amp;EOMONTH('KR - Q'!$B75,0))</f>
        <v>13.068879243576832</v>
      </c>
      <c r="G75" s="30">
        <f t="shared" si="0"/>
        <v>14.211924067221224</v>
      </c>
      <c r="I75" s="46">
        <f t="shared" si="4"/>
        <v>19.851332691813852</v>
      </c>
      <c r="J75">
        <v>0</v>
      </c>
      <c r="K75" s="20">
        <f>'CDM - Q'!AD124/'CDM - Q'!AC124*100</f>
        <v>26.4158875361539</v>
      </c>
      <c r="L75" s="2">
        <f>AVERAGEIFS('KR - M'!J:J,'KR - M'!B:B,"&gt;="&amp;EDATE('KR - Q'!B75,-2),'KR - M'!B:B,"&lt;="&amp;EOMONTH('KR - Q'!B75,0))</f>
        <v>14</v>
      </c>
      <c r="M75" s="21">
        <f t="shared" si="1"/>
        <v>14.211924067221224</v>
      </c>
      <c r="N75" s="20">
        <f>AVERAGE(VLOOKUP(EDATE($B75,-2),'KR - M'!B15:K718,10), VLOOKUP(EDATE($B75,-1),'KR - M'!B15:K718,10), VLOOKUP(EDATE($B75,0),'KR - M'!B15:K718,10))</f>
        <v>17.559171177092903</v>
      </c>
      <c r="O75" s="20">
        <f t="shared" si="3"/>
        <v>-0.46057503731411487</v>
      </c>
      <c r="R75" s="20">
        <f t="shared" si="2"/>
        <v>17.231843048281892</v>
      </c>
      <c r="S75" s="20">
        <f t="shared" si="5"/>
        <v>12.465879267737211</v>
      </c>
    </row>
    <row r="76" spans="1:19" x14ac:dyDescent="0.25">
      <c r="B76" s="13">
        <v>28642</v>
      </c>
      <c r="C76" s="21">
        <f>'CDM - Q'!Y125</f>
        <v>43433.8</v>
      </c>
      <c r="F76" s="21">
        <f>AVERAGEIFS('KR - M'!C:C,'KR - M'!$B:$B,"&gt;="&amp;EDATE('KR - Q'!$B76,-2),'KR - M'!$B:$B,"&lt;="&amp;EOMONTH('KR - Q'!$B76,0))</f>
        <v>13.390955280564901</v>
      </c>
      <c r="G76" s="30">
        <f t="shared" si="0"/>
        <v>14.562169876080134</v>
      </c>
      <c r="I76" s="46">
        <f t="shared" si="4"/>
        <v>20.123231277040698</v>
      </c>
      <c r="J76">
        <v>0</v>
      </c>
      <c r="K76" s="20">
        <f>'CDM - Q'!AD125/'CDM - Q'!AC125*100</f>
        <v>26.412285386021978</v>
      </c>
      <c r="L76" s="2">
        <f>AVERAGEIFS('KR - M'!J:J,'KR - M'!B:B,"&gt;="&amp;EDATE('KR - Q'!B76,-2),'KR - M'!B:B,"&lt;="&amp;EOMONTH('KR - Q'!B76,0))</f>
        <v>14.333333333333334</v>
      </c>
      <c r="M76" s="21">
        <f t="shared" si="1"/>
        <v>14.562169876080134</v>
      </c>
      <c r="N76" s="20">
        <f>AVERAGE(VLOOKUP(EDATE($B76,-2),'KR - M'!B16:K719,10), VLOOKUP(EDATE($B76,-1),'KR - M'!B16:K719,10), VLOOKUP(EDATE($B76,0),'KR - M'!B16:K719,10))</f>
        <v>17.834743318559902</v>
      </c>
      <c r="O76" s="20">
        <f t="shared" si="3"/>
        <v>6.2775660351555018</v>
      </c>
      <c r="R76" s="20">
        <f t="shared" si="2"/>
        <v>9.8578012998739695</v>
      </c>
      <c r="S76" s="20">
        <f t="shared" si="5"/>
        <v>12.636621201748731</v>
      </c>
    </row>
    <row r="77" spans="1:19" x14ac:dyDescent="0.25">
      <c r="B77" s="13">
        <v>28734</v>
      </c>
      <c r="C77" s="21">
        <f>'CDM - Q'!Y126</f>
        <v>44285.5</v>
      </c>
      <c r="F77" s="21">
        <f>AVERAGEIFS('KR - M'!C:C,'KR - M'!$B:$B,"&gt;="&amp;EDATE('KR - Q'!$B77,-2),'KR - M'!$B:$B,"&lt;="&amp;EOMONTH('KR - Q'!$B77,0))</f>
        <v>14.001447420707933</v>
      </c>
      <c r="G77" s="30">
        <f t="shared" si="0"/>
        <v>15.226057557467382</v>
      </c>
      <c r="I77" s="46">
        <f t="shared" si="4"/>
        <v>22.276445250872374</v>
      </c>
      <c r="J77">
        <v>0</v>
      </c>
      <c r="K77" s="20">
        <f>'CDM - Q'!AD126/'CDM - Q'!AC126*100</f>
        <v>27.931832157184271</v>
      </c>
      <c r="L77" s="2">
        <f>AVERAGEIFS('KR - M'!J:J,'KR - M'!B:B,"&gt;="&amp;EDATE('KR - Q'!B77,-2),'KR - M'!B:B,"&lt;="&amp;EOMONTH('KR - Q'!B77,0))</f>
        <v>15</v>
      </c>
      <c r="M77" s="21">
        <f t="shared" si="1"/>
        <v>15.226057557467382</v>
      </c>
      <c r="N77" s="20">
        <f>AVERAGE(VLOOKUP(EDATE($B77,-2),'KR - M'!B17:K720,10), VLOOKUP(EDATE($B77,-1),'KR - M'!B17:K720,10), VLOOKUP(EDATE($B77,0),'KR - M'!B17:K720,10))</f>
        <v>18.43244661734467</v>
      </c>
      <c r="O77" s="20">
        <f t="shared" si="3"/>
        <v>13.405369241569343</v>
      </c>
      <c r="R77" s="20">
        <f t="shared" si="2"/>
        <v>18.235954862132253</v>
      </c>
      <c r="S77" s="20">
        <f t="shared" si="5"/>
        <v>13.988757395932771</v>
      </c>
    </row>
    <row r="78" spans="1:19" x14ac:dyDescent="0.25">
      <c r="B78" s="13">
        <v>28825</v>
      </c>
      <c r="C78" s="21">
        <f>'CDM - Q'!Y127</f>
        <v>46349.2</v>
      </c>
      <c r="F78" s="21">
        <f>AVERAGEIFS('KR - M'!C:C,'KR - M'!$B:$B,"&gt;="&amp;EDATE('KR - Q'!$B78,-2),'KR - M'!$B:$B,"&lt;="&amp;EOMONTH('KR - Q'!$B78,0))</f>
        <v>14.6237112250818</v>
      </c>
      <c r="G78" s="30">
        <f t="shared" si="0"/>
        <v>15.902746489449676</v>
      </c>
      <c r="I78" s="46">
        <f t="shared" si="4"/>
        <v>25.122039187102477</v>
      </c>
      <c r="J78">
        <v>0</v>
      </c>
      <c r="K78" s="20">
        <f>'CDM - Q'!AD127/'CDM - Q'!AC127*100</f>
        <v>28.867863808972128</v>
      </c>
      <c r="L78" s="2">
        <f>AVERAGEIFS('KR - M'!J:J,'KR - M'!B:B,"&gt;="&amp;EDATE('KR - Q'!B78,-2),'KR - M'!B:B,"&lt;="&amp;EOMONTH('KR - Q'!B78,0))</f>
        <v>15</v>
      </c>
      <c r="M78" s="21">
        <f t="shared" si="1"/>
        <v>15.902746489449676</v>
      </c>
      <c r="N78" s="20">
        <f>AVERAGE(VLOOKUP(EDATE($B78,-2),'KR - M'!B18:K721,10), VLOOKUP(EDATE($B78,-1),'KR - M'!B18:K721,10), VLOOKUP(EDATE($B78,0),'KR - M'!B18:K721,10))</f>
        <v>19.215708322331498</v>
      </c>
      <c r="O78" s="20">
        <f t="shared" si="3"/>
        <v>16.997455004150996</v>
      </c>
      <c r="R78" s="20">
        <f t="shared" si="2"/>
        <v>17.777127911891366</v>
      </c>
      <c r="S78" s="20">
        <f t="shared" si="5"/>
        <v>15.775681780544872</v>
      </c>
    </row>
    <row r="79" spans="1:19" x14ac:dyDescent="0.25">
      <c r="A79">
        <v>1979</v>
      </c>
      <c r="B79" s="13">
        <v>28915</v>
      </c>
      <c r="C79" s="21">
        <f>'CDM - Q'!Y128</f>
        <v>48541.2</v>
      </c>
      <c r="F79" s="21">
        <f>AVERAGEIFS('KR - M'!C:C,'KR - M'!$B:$B,"&gt;="&amp;EDATE('KR - Q'!$B79,-2),'KR - M'!$B:$B,"&lt;="&amp;EOMONTH('KR - Q'!$B79,0))</f>
        <v>15.066936257169232</v>
      </c>
      <c r="G79" s="30">
        <f t="shared" si="0"/>
        <v>16.384737361300004</v>
      </c>
      <c r="I79" s="46">
        <f t="shared" si="4"/>
        <v>23.088324555675005</v>
      </c>
      <c r="J79">
        <v>0</v>
      </c>
      <c r="K79" s="20">
        <f>'CDM - Q'!AD128/'CDM - Q'!AC128*100</f>
        <v>30.141264528371504</v>
      </c>
      <c r="L79" s="2">
        <f>AVERAGEIFS('KR - M'!J:J,'KR - M'!B:B,"&gt;="&amp;EDATE('KR - Q'!B79,-2),'KR - M'!B:B,"&lt;="&amp;EOMONTH('KR - Q'!B79,0))</f>
        <v>15</v>
      </c>
      <c r="M79" s="21">
        <f t="shared" si="1"/>
        <v>16.384737361300004</v>
      </c>
      <c r="N79" s="20">
        <f>AVERAGE(VLOOKUP(EDATE($B79,-2),'KR - M'!B19:K722,10), VLOOKUP(EDATE($B79,-1),'KR - M'!B19:K722,10), VLOOKUP(EDATE($B79,0),'KR - M'!B19:K722,10))</f>
        <v>20.176328597957266</v>
      </c>
      <c r="O79" s="20">
        <f t="shared" si="3"/>
        <v>19.996562385564243</v>
      </c>
      <c r="R79" s="20">
        <f t="shared" si="2"/>
        <v>12.123462376013983</v>
      </c>
      <c r="S79" s="20">
        <f t="shared" si="5"/>
        <v>14.498586612477892</v>
      </c>
    </row>
    <row r="80" spans="1:19" x14ac:dyDescent="0.25">
      <c r="B80" s="13">
        <v>29007</v>
      </c>
      <c r="C80" s="21">
        <f>'CDM - Q'!Y129</f>
        <v>48849.1</v>
      </c>
      <c r="F80" s="21">
        <f>AVERAGEIFS('KR - M'!C:C,'KR - M'!$B:$B,"&gt;="&amp;EDATE('KR - Q'!$B80,-2),'KR - M'!$B:$B,"&lt;="&amp;EOMONTH('KR - Q'!$B80,0))</f>
        <v>16.099167708585501</v>
      </c>
      <c r="G80" s="30">
        <f t="shared" si="0"/>
        <v>17.507250985759093</v>
      </c>
      <c r="I80" s="46">
        <f t="shared" si="4"/>
        <v>30.073654812854244</v>
      </c>
      <c r="J80">
        <v>0</v>
      </c>
      <c r="K80" s="20">
        <f>'CDM - Q'!AD129/'CDM - Q'!AC129*100</f>
        <v>32.466155810983395</v>
      </c>
      <c r="L80" s="2">
        <f>AVERAGEIFS('KR - M'!J:J,'KR - M'!B:B,"&gt;="&amp;EDATE('KR - Q'!B80,-2),'KR - M'!B:B,"&lt;="&amp;EOMONTH('KR - Q'!B80,0))</f>
        <v>15</v>
      </c>
      <c r="M80" s="21">
        <f t="shared" si="1"/>
        <v>17.507250985759093</v>
      </c>
      <c r="N80" s="20">
        <f>AVERAGE(VLOOKUP(EDATE($B80,-2),'KR - M'!B20:K723,10), VLOOKUP(EDATE($B80,-1),'KR - M'!B20:K723,10), VLOOKUP(EDATE($B80,0),'KR - M'!B20:K723,10))</f>
        <v>21.897228107824702</v>
      </c>
      <c r="O80" s="20">
        <f t="shared" si="3"/>
        <v>34.117198310135954</v>
      </c>
      <c r="R80" s="20">
        <f t="shared" si="2"/>
        <v>27.40388447386195</v>
      </c>
      <c r="S80" s="20">
        <f t="shared" si="5"/>
        <v>18.885107405974885</v>
      </c>
    </row>
    <row r="81" spans="1:19" x14ac:dyDescent="0.25">
      <c r="B81" s="13">
        <v>29099</v>
      </c>
      <c r="C81" s="21">
        <f>'CDM - Q'!Y130</f>
        <v>47467</v>
      </c>
      <c r="F81" s="21">
        <f>AVERAGEIFS('KR - M'!C:C,'KR - M'!$B:$B,"&gt;="&amp;EDATE('KR - Q'!$B81,-2),'KR - M'!$B:$B,"&lt;="&amp;EOMONTH('KR - Q'!$B81,0))</f>
        <v>16.584875303500368</v>
      </c>
      <c r="G81" s="30">
        <f t="shared" si="0"/>
        <v>18.035440077505072</v>
      </c>
      <c r="I81" s="46">
        <f t="shared" si="4"/>
        <v>27.618067050028969</v>
      </c>
      <c r="J81">
        <v>0</v>
      </c>
      <c r="K81" s="20">
        <f>'CDM - Q'!AD130/'CDM - Q'!AC130*100</f>
        <v>34.083470793077261</v>
      </c>
      <c r="L81" s="2">
        <f>AVERAGEIFS('KR - M'!J:J,'KR - M'!B:B,"&gt;="&amp;EDATE('KR - Q'!B81,-2),'KR - M'!B:B,"&lt;="&amp;EOMONTH('KR - Q'!B81,0))</f>
        <v>15</v>
      </c>
      <c r="M81" s="21">
        <f t="shared" si="1"/>
        <v>18.035440077505072</v>
      </c>
      <c r="N81" s="20">
        <f>AVERAGE(VLOOKUP(EDATE($B81,-2),'KR - M'!B21:K724,10), VLOOKUP(EDATE($B81,-1),'KR - M'!B21:K724,10), VLOOKUP(EDATE($B81,0),'KR - M'!B21:K724,10))</f>
        <v>24.393144894560198</v>
      </c>
      <c r="O81" s="20">
        <f t="shared" si="3"/>
        <v>45.593291980981121</v>
      </c>
      <c r="R81" s="20">
        <f t="shared" si="2"/>
        <v>12.067893290057352</v>
      </c>
      <c r="S81" s="20">
        <f t="shared" si="5"/>
        <v>17.343092012956163</v>
      </c>
    </row>
    <row r="82" spans="1:19" x14ac:dyDescent="0.25">
      <c r="B82" s="13">
        <v>29190</v>
      </c>
      <c r="C82" s="21">
        <f>'CDM - Q'!Y131</f>
        <v>46756.5</v>
      </c>
      <c r="F82" s="21">
        <f>AVERAGEIFS('KR - M'!C:C,'KR - M'!$B:$B,"&gt;="&amp;EDATE('KR - Q'!$B82,-2),'KR - M'!$B:$B,"&lt;="&amp;EOMONTH('KR - Q'!$B82,0))</f>
        <v>17.423657392919868</v>
      </c>
      <c r="G82" s="30">
        <f t="shared" si="0"/>
        <v>18.947584657127994</v>
      </c>
      <c r="I82" s="46">
        <f t="shared" si="4"/>
        <v>28.594607621635333</v>
      </c>
      <c r="J82">
        <v>0</v>
      </c>
      <c r="K82" s="20">
        <f>'CDM - Q'!AD131/'CDM - Q'!AC131*100</f>
        <v>35.751403034712119</v>
      </c>
      <c r="L82" s="2">
        <f>AVERAGEIFS('KR - M'!J:J,'KR - M'!B:B,"&gt;="&amp;EDATE('KR - Q'!B82,-2),'KR - M'!B:B,"&lt;="&amp;EOMONTH('KR - Q'!B82,0))</f>
        <v>15</v>
      </c>
      <c r="M82" s="21">
        <f t="shared" si="1"/>
        <v>18.947584657127994</v>
      </c>
      <c r="N82" s="20">
        <f>AVERAGE(VLOOKUP(EDATE($B82,-2),'KR - M'!B22:K725,10), VLOOKUP(EDATE($B82,-1),'KR - M'!B22:K725,10), VLOOKUP(EDATE($B82,0),'KR - M'!B22:K725,10))</f>
        <v>26.088603292970134</v>
      </c>
      <c r="O82" s="20">
        <f t="shared" si="3"/>
        <v>27.802210920134929</v>
      </c>
      <c r="R82" s="20">
        <f t="shared" si="2"/>
        <v>20.23004874187917</v>
      </c>
      <c r="S82" s="20">
        <f t="shared" si="5"/>
        <v>17.956322220453114</v>
      </c>
    </row>
    <row r="83" spans="1:19" x14ac:dyDescent="0.25">
      <c r="A83">
        <v>1980</v>
      </c>
      <c r="B83" s="13">
        <v>29281</v>
      </c>
      <c r="C83" s="21">
        <f>'CDM - Q'!Y132</f>
        <v>47272</v>
      </c>
      <c r="F83" s="21">
        <f>AVERAGEIFS('KR - M'!C:C,'KR - M'!$B:$B,"&gt;="&amp;EDATE('KR - Q'!$B83,-2),'KR - M'!$B:$B,"&lt;="&amp;EOMONTH('KR - Q'!$B83,0))</f>
        <v>19.110894085314499</v>
      </c>
      <c r="G83" s="30">
        <f t="shared" si="0"/>
        <v>20.78239231804714</v>
      </c>
      <c r="I83" s="46">
        <f t="shared" si="4"/>
        <v>39.188772171739764</v>
      </c>
      <c r="J83">
        <v>0</v>
      </c>
      <c r="K83" s="20">
        <f>'CDM - Q'!AD132/'CDM - Q'!AC132*100</f>
        <v>46.398253369857073</v>
      </c>
      <c r="L83" s="2">
        <f>AVERAGEIFS('KR - M'!J:J,'KR - M'!B:B,"&gt;="&amp;EDATE('KR - Q'!B83,-2),'KR - M'!B:B,"&lt;="&amp;EOMONTH('KR - Q'!B83,0))</f>
        <v>21</v>
      </c>
      <c r="M83" s="21">
        <f t="shared" si="1"/>
        <v>20.78239231804714</v>
      </c>
      <c r="N83" s="20">
        <f>AVERAGE(VLOOKUP(EDATE($B83,-2),'KR - M'!B23:K726,10), VLOOKUP(EDATE($B83,-1),'KR - M'!B23:K726,10), VLOOKUP(EDATE($B83,0),'KR - M'!B23:K726,10))</f>
        <v>32.084536321961103</v>
      </c>
      <c r="O83" s="20">
        <f t="shared" si="3"/>
        <v>91.931836467560402</v>
      </c>
      <c r="R83" s="20">
        <f t="shared" si="2"/>
        <v>38.734386342565315</v>
      </c>
      <c r="S83" s="20">
        <f t="shared" si="5"/>
        <v>24.609053212090949</v>
      </c>
    </row>
    <row r="84" spans="1:19" x14ac:dyDescent="0.25">
      <c r="B84" s="13">
        <v>29373</v>
      </c>
      <c r="C84" s="21">
        <f>'CDM - Q'!Y133</f>
        <v>46962.7</v>
      </c>
      <c r="F84" s="21">
        <f>AVERAGEIFS('KR - M'!C:C,'KR - M'!$B:$B,"&gt;="&amp;EDATE('KR - Q'!$B84,-2),'KR - M'!$B:$B,"&lt;="&amp;EOMONTH('KR - Q'!$B84,0))</f>
        <v>20.409611867814199</v>
      </c>
      <c r="G84" s="30">
        <f t="shared" si="0"/>
        <v>22.194699996894748</v>
      </c>
      <c r="I84" s="46">
        <f t="shared" si="4"/>
        <v>39.100745097692332</v>
      </c>
      <c r="J84">
        <v>0</v>
      </c>
      <c r="K84" s="20">
        <f>'CDM - Q'!AD133/'CDM - Q'!AC133*100</f>
        <v>47.021921674374411</v>
      </c>
      <c r="L84" s="2">
        <f>AVERAGEIFS('KR - M'!J:J,'KR - M'!B:B,"&gt;="&amp;EDATE('KR - Q'!B84,-2),'KR - M'!B:B,"&lt;="&amp;EOMONTH('KR - Q'!B84,0))</f>
        <v>20.666666666666668</v>
      </c>
      <c r="M84" s="21">
        <f t="shared" si="1"/>
        <v>22.194699996894748</v>
      </c>
      <c r="N84" s="20">
        <f>AVERAGE(VLOOKUP(EDATE($B84,-2),'KR - M'!B24:K727,10), VLOOKUP(EDATE($B84,-1),'KR - M'!B24:K727,10), VLOOKUP(EDATE($B84,0),'KR - M'!B24:K727,10))</f>
        <v>35.518890435744666</v>
      </c>
      <c r="O84" s="20">
        <f t="shared" si="3"/>
        <v>42.816315988744158</v>
      </c>
      <c r="R84" s="20">
        <f t="shared" si="2"/>
        <v>27.182773902717283</v>
      </c>
      <c r="S84" s="20">
        <f t="shared" si="5"/>
        <v>24.553775569304783</v>
      </c>
    </row>
    <row r="85" spans="1:19" x14ac:dyDescent="0.25">
      <c r="B85" s="13">
        <v>29465</v>
      </c>
      <c r="C85" s="21">
        <f>'CDM - Q'!Y134</f>
        <v>47827</v>
      </c>
      <c r="F85" s="21">
        <f>AVERAGEIFS('KR - M'!C:C,'KR - M'!$B:$B,"&gt;="&amp;EDATE('KR - Q'!$B85,-2),'KR - M'!$B:$B,"&lt;="&amp;EOMONTH('KR - Q'!$B85,0))</f>
        <v>21.381196299880468</v>
      </c>
      <c r="G85" s="30">
        <f t="shared" si="0"/>
        <v>23.251262225075603</v>
      </c>
      <c r="I85" s="46">
        <f t="shared" si="4"/>
        <v>41.877112068236912</v>
      </c>
      <c r="J85">
        <v>0</v>
      </c>
      <c r="K85" s="20">
        <f>'CDM - Q'!AD134/'CDM - Q'!AC134*100</f>
        <v>52.556160700674901</v>
      </c>
      <c r="L85" s="2">
        <f>AVERAGEIFS('KR - M'!J:J,'KR - M'!B:B,"&gt;="&amp;EDATE('KR - Q'!B85,-2),'KR - M'!B:B,"&lt;="&amp;EOMONTH('KR - Q'!B85,0))</f>
        <v>19.333333333333332</v>
      </c>
      <c r="M85" s="21">
        <f t="shared" si="1"/>
        <v>23.251262225075603</v>
      </c>
      <c r="N85" s="20">
        <f>AVERAGE(VLOOKUP(EDATE($B85,-2),'KR - M'!B25:K728,10), VLOOKUP(EDATE($B85,-1),'KR - M'!B25:K728,10), VLOOKUP(EDATE($B85,0),'KR - M'!B25:K728,10))</f>
        <v>37.98531316299043</v>
      </c>
      <c r="O85" s="20">
        <f t="shared" si="3"/>
        <v>27.77589836830785</v>
      </c>
      <c r="R85" s="20">
        <f t="shared" si="2"/>
        <v>19.041703259402976</v>
      </c>
      <c r="S85" s="20">
        <f t="shared" si="5"/>
        <v>26.297228061641189</v>
      </c>
    </row>
    <row r="86" spans="1:19" x14ac:dyDescent="0.25">
      <c r="B86" s="13">
        <v>29556</v>
      </c>
      <c r="C86" s="21">
        <f>'CDM - Q'!Y135</f>
        <v>46631.4</v>
      </c>
      <c r="F86" s="21">
        <f>AVERAGEIFS('KR - M'!C:C,'KR - M'!$B:$B,"&gt;="&amp;EDATE('KR - Q'!$B86,-2),'KR - M'!$B:$B,"&lt;="&amp;EOMONTH('KR - Q'!$B86,0))</f>
        <v>22.973893315277035</v>
      </c>
      <c r="G86" s="30">
        <f t="shared" si="0"/>
        <v>24.983261474822349</v>
      </c>
      <c r="I86" s="46">
        <f t="shared" si="4"/>
        <v>45.68553229914216</v>
      </c>
      <c r="J86">
        <v>0</v>
      </c>
      <c r="K86" s="20">
        <f>'CDM - Q'!AD135/'CDM - Q'!AC135*100</f>
        <v>55.24001005277708</v>
      </c>
      <c r="L86" s="2">
        <f>AVERAGEIFS('KR - M'!J:J,'KR - M'!B:B,"&gt;="&amp;EDATE('KR - Q'!B86,-2),'KR - M'!B:B,"&lt;="&amp;EOMONTH('KR - Q'!B86,0))</f>
        <v>16.666666666666668</v>
      </c>
      <c r="M86" s="21">
        <f t="shared" si="1"/>
        <v>24.983261474822349</v>
      </c>
      <c r="N86" s="20">
        <f>AVERAGE(VLOOKUP(EDATE($B86,-2),'KR - M'!B26:K729,10), VLOOKUP(EDATE($B86,-1),'KR - M'!B26:K729,10), VLOOKUP(EDATE($B86,0),'KR - M'!B26:K729,10))</f>
        <v>41.419304411394002</v>
      </c>
      <c r="O86" s="20">
        <f t="shared" si="3"/>
        <v>36.161252467960203</v>
      </c>
      <c r="R86" s="20">
        <f t="shared" si="2"/>
        <v>29.796218940386865</v>
      </c>
      <c r="S86" s="20">
        <f t="shared" si="5"/>
        <v>28.688770611268112</v>
      </c>
    </row>
    <row r="87" spans="1:19" x14ac:dyDescent="0.25">
      <c r="A87">
        <v>1981</v>
      </c>
      <c r="B87" s="13">
        <v>29646</v>
      </c>
      <c r="C87" s="21">
        <f>'CDM - Q'!Y136</f>
        <v>48571</v>
      </c>
      <c r="F87" s="21">
        <f>AVERAGEIFS('KR - M'!C:C,'KR - M'!$B:$B,"&gt;="&amp;EDATE('KR - Q'!$B87,-2),'KR - M'!$B:$B,"&lt;="&amp;EOMONTH('KR - Q'!$B87,0))</f>
        <v>23.8976581180365</v>
      </c>
      <c r="G87" s="30">
        <f t="shared" si="0"/>
        <v>25.987821620195298</v>
      </c>
      <c r="I87" s="46">
        <f t="shared" si="4"/>
        <v>36.668003644061741</v>
      </c>
      <c r="J87">
        <v>0</v>
      </c>
      <c r="K87" s="20">
        <f>'CDM - Q'!AD136/'CDM - Q'!AC136*100</f>
        <v>59.859733196925447</v>
      </c>
      <c r="L87" s="2">
        <f>AVERAGEIFS('KR - M'!J:J,'KR - M'!B:B,"&gt;="&amp;EDATE('KR - Q'!B87,-2),'KR - M'!B:B,"&lt;="&amp;EOMONTH('KR - Q'!B87,0))</f>
        <v>16</v>
      </c>
      <c r="M87" s="21">
        <f t="shared" si="1"/>
        <v>25.987821620195298</v>
      </c>
      <c r="N87" s="20">
        <f>AVERAGE(VLOOKUP(EDATE($B87,-2),'KR - M'!B27:K730,10), VLOOKUP(EDATE($B87,-1),'KR - M'!B27:K730,10), VLOOKUP(EDATE($B87,0),'KR - M'!B27:K730,10))</f>
        <v>42.632601668108769</v>
      </c>
      <c r="O87" s="20">
        <f t="shared" si="3"/>
        <v>11.717215187042118</v>
      </c>
      <c r="R87" s="20">
        <f t="shared" si="2"/>
        <v>16.083731043448068</v>
      </c>
      <c r="S87" s="20">
        <f t="shared" si="5"/>
        <v>23.026106786488796</v>
      </c>
    </row>
    <row r="88" spans="1:19" x14ac:dyDescent="0.25">
      <c r="B88" s="13">
        <v>29738</v>
      </c>
      <c r="C88" s="21">
        <f>'CDM - Q'!Y137</f>
        <v>49711.8</v>
      </c>
      <c r="F88" s="21">
        <f>AVERAGEIFS('KR - M'!C:C,'KR - M'!$B:$B,"&gt;="&amp;EDATE('KR - Q'!$B88,-2),'KR - M'!$B:$B,"&lt;="&amp;EOMONTH('KR - Q'!$B88,0))</f>
        <v>24.980661399822935</v>
      </c>
      <c r="G88" s="30">
        <f t="shared" si="0"/>
        <v>27.165547737212176</v>
      </c>
      <c r="I88" s="46">
        <f t="shared" si="4"/>
        <v>33.06292000391759</v>
      </c>
      <c r="J88">
        <v>0</v>
      </c>
      <c r="K88" s="20">
        <f>'CDM - Q'!AD137/'CDM - Q'!AC137*100</f>
        <v>59.240402696583217</v>
      </c>
      <c r="L88" s="2">
        <f>AVERAGEIFS('KR - M'!J:J,'KR - M'!B:B,"&gt;="&amp;EDATE('KR - Q'!B88,-2),'KR - M'!B:B,"&lt;="&amp;EOMONTH('KR - Q'!B88,0))</f>
        <v>16</v>
      </c>
      <c r="M88" s="21">
        <f t="shared" si="1"/>
        <v>27.165547737212176</v>
      </c>
      <c r="N88" s="20">
        <f>AVERAGE(VLOOKUP(EDATE($B88,-2),'KR - M'!B28:K731,10), VLOOKUP(EDATE($B88,-1),'KR - M'!B28:K731,10), VLOOKUP(EDATE($B88,0),'KR - M'!B28:K731,10))</f>
        <v>43.076606704746503</v>
      </c>
      <c r="O88" s="20">
        <f t="shared" si="3"/>
        <v>4.1658732450276403</v>
      </c>
      <c r="R88" s="20">
        <f t="shared" si="2"/>
        <v>18.127354177337551</v>
      </c>
      <c r="S88" s="20">
        <f t="shared" si="5"/>
        <v>20.762251855143866</v>
      </c>
    </row>
    <row r="89" spans="1:19" x14ac:dyDescent="0.25">
      <c r="B89" s="13">
        <v>29830</v>
      </c>
      <c r="C89" s="21">
        <f>'CDM - Q'!Y138</f>
        <v>51715.6</v>
      </c>
      <c r="F89" s="21">
        <f>AVERAGEIFS('KR - M'!C:C,'KR - M'!$B:$B,"&gt;="&amp;EDATE('KR - Q'!$B89,-2),'KR - M'!$B:$B,"&lt;="&amp;EOMONTH('KR - Q'!$B89,0))</f>
        <v>26.231531431062297</v>
      </c>
      <c r="G89" s="30">
        <f t="shared" si="0"/>
        <v>28.52582275166483</v>
      </c>
      <c r="I89" s="46">
        <f t="shared" si="4"/>
        <v>33.456140905867613</v>
      </c>
      <c r="J89">
        <v>0</v>
      </c>
      <c r="K89" s="20">
        <f>'CDM - Q'!AD138/'CDM - Q'!AC138*100</f>
        <v>60.132516404661104</v>
      </c>
      <c r="L89" s="2">
        <f>AVERAGEIFS('KR - M'!J:J,'KR - M'!B:B,"&gt;="&amp;EDATE('KR - Q'!B89,-2),'KR - M'!B:B,"&lt;="&amp;EOMONTH('KR - Q'!B89,0))</f>
        <v>16</v>
      </c>
      <c r="M89" s="21">
        <f t="shared" si="1"/>
        <v>28.52582275166483</v>
      </c>
      <c r="N89" s="20">
        <f>AVERAGE(VLOOKUP(EDATE($B89,-2),'KR - M'!B29:K732,10), VLOOKUP(EDATE($B89,-1),'KR - M'!B29:K732,10), VLOOKUP(EDATE($B89,0),'KR - M'!B29:K732,10))</f>
        <v>43.239588964661003</v>
      </c>
      <c r="O89" s="20">
        <f t="shared" si="3"/>
        <v>1.5134178142823806</v>
      </c>
      <c r="R89" s="20">
        <f t="shared" si="2"/>
        <v>20.029414133097845</v>
      </c>
      <c r="S89" s="20">
        <f t="shared" si="5"/>
        <v>21.009179573567582</v>
      </c>
    </row>
    <row r="90" spans="1:19" x14ac:dyDescent="0.25">
      <c r="B90" s="13">
        <v>29921</v>
      </c>
      <c r="C90" s="21">
        <f>'CDM - Q'!Y139</f>
        <v>52665.2</v>
      </c>
      <c r="F90" s="21">
        <f>AVERAGEIFS('KR - M'!C:C,'KR - M'!$B:$B,"&gt;="&amp;EDATE('KR - Q'!$B90,-2),'KR - M'!$B:$B,"&lt;="&amp;EOMONTH('KR - Q'!$B90,0))</f>
        <v>26.648396121625598</v>
      </c>
      <c r="G90" s="30">
        <f t="shared" si="0"/>
        <v>28.979147724539079</v>
      </c>
      <c r="I90" s="46">
        <f t="shared" si="4"/>
        <v>24.124553578176236</v>
      </c>
      <c r="J90">
        <v>0</v>
      </c>
      <c r="K90" s="20">
        <f>'CDM - Q'!AD139/'CDM - Q'!AC139*100</f>
        <v>61.876606009754042</v>
      </c>
      <c r="L90" s="2">
        <f>AVERAGEIFS('KR - M'!J:J,'KR - M'!B:B,"&gt;="&amp;EDATE('KR - Q'!B90,-2),'KR - M'!B:B,"&lt;="&amp;EOMONTH('KR - Q'!B90,0))</f>
        <v>13.333333333333334</v>
      </c>
      <c r="M90" s="21">
        <f t="shared" si="1"/>
        <v>28.979147724539079</v>
      </c>
      <c r="N90" s="20">
        <f>AVERAGE(VLOOKUP(EDATE($B90,-2),'KR - M'!B30:K733,10), VLOOKUP(EDATE($B90,-1),'KR - M'!B30:K733,10), VLOOKUP(EDATE($B90,0),'KR - M'!B30:K733,10))</f>
        <v>43.210745197342071</v>
      </c>
      <c r="O90" s="20">
        <f t="shared" si="3"/>
        <v>-0.26682739600052408</v>
      </c>
      <c r="R90" s="20">
        <f t="shared" si="2"/>
        <v>6.3566962021845974</v>
      </c>
      <c r="S90" s="20">
        <f t="shared" si="5"/>
        <v>15.149298889017015</v>
      </c>
    </row>
    <row r="91" spans="1:19" x14ac:dyDescent="0.25">
      <c r="A91">
        <v>1982</v>
      </c>
      <c r="B91" s="13">
        <v>30011</v>
      </c>
      <c r="C91" s="21">
        <f>'CDM - Q'!Y140</f>
        <v>53051.199999999997</v>
      </c>
      <c r="F91" s="21">
        <f>AVERAGEIFS('KR - M'!C:C,'KR - M'!$B:$B,"&gt;="&amp;EDATE('KR - Q'!$B91,-2),'KR - M'!$B:$B,"&lt;="&amp;EOMONTH('KR - Q'!$B91,0))</f>
        <v>26.723436535371402</v>
      </c>
      <c r="G91" s="30">
        <f t="shared" si="0"/>
        <v>29.060751406251295</v>
      </c>
      <c r="I91" s="46">
        <f t="shared" si="4"/>
        <v>18.169831366244271</v>
      </c>
      <c r="J91">
        <v>0</v>
      </c>
      <c r="K91" s="20">
        <f>'CDM - Q'!AD140/'CDM - Q'!AC140*100</f>
        <v>60.269815433001348</v>
      </c>
      <c r="L91" s="2">
        <f>AVERAGEIFS('KR - M'!J:J,'KR - M'!B:B,"&gt;="&amp;EDATE('KR - Q'!B91,-2),'KR - M'!B:B,"&lt;="&amp;EOMONTH('KR - Q'!B91,0))</f>
        <v>5.166666666666667</v>
      </c>
      <c r="M91" s="21">
        <f t="shared" si="1"/>
        <v>29.060751406251295</v>
      </c>
      <c r="N91" s="20">
        <f>AVERAGE(VLOOKUP(EDATE($B91,-2),'KR - M'!B31:K734,10), VLOOKUP(EDATE($B91,-1),'KR - M'!B31:K734,10), VLOOKUP(EDATE($B91,0),'KR - M'!B31:K734,10))</f>
        <v>43.192191459510802</v>
      </c>
      <c r="O91" s="20">
        <f t="shared" si="3"/>
        <v>-0.17175114890091159</v>
      </c>
      <c r="R91" s="20">
        <f t="shared" si="2"/>
        <v>1.1263779388944961</v>
      </c>
      <c r="S91" s="20">
        <f t="shared" si="5"/>
        <v>11.409960612878621</v>
      </c>
    </row>
    <row r="92" spans="1:19" x14ac:dyDescent="0.25">
      <c r="B92" s="13">
        <v>30103</v>
      </c>
      <c r="C92" s="21">
        <f>'CDM - Q'!Y141</f>
        <v>54194.6</v>
      </c>
      <c r="F92" s="21">
        <f>AVERAGEIFS('KR - M'!C:C,'KR - M'!$B:$B,"&gt;="&amp;EDATE('KR - Q'!$B92,-2),'KR - M'!$B:$B,"&lt;="&amp;EOMONTH('KR - Q'!$B92,0))</f>
        <v>27.097654607598567</v>
      </c>
      <c r="G92" s="30">
        <f t="shared" si="0"/>
        <v>29.467699754916179</v>
      </c>
      <c r="I92" s="46">
        <f t="shared" si="4"/>
        <v>13.183060287328944</v>
      </c>
      <c r="J92">
        <v>0</v>
      </c>
      <c r="K92" s="20">
        <f>'CDM - Q'!AD141/'CDM - Q'!AC141*100</f>
        <v>59.748975742992783</v>
      </c>
      <c r="L92" s="2">
        <f>AVERAGEIFS('KR - M'!J:J,'KR - M'!B:B,"&gt;="&amp;EDATE('KR - Q'!B92,-2),'KR - M'!B:B,"&lt;="&amp;EOMONTH('KR - Q'!B92,0))</f>
        <v>5.166666666666667</v>
      </c>
      <c r="M92" s="21">
        <f t="shared" si="1"/>
        <v>29.467699754916179</v>
      </c>
      <c r="N92" s="20">
        <f>AVERAGE(VLOOKUP(EDATE($B92,-2),'KR - M'!B32:K735,10), VLOOKUP(EDATE($B92,-1),'KR - M'!B32:K735,10), VLOOKUP(EDATE($B92,0),'KR - M'!B32:K735,10))</f>
        <v>43.787544143203498</v>
      </c>
      <c r="O92" s="20">
        <f t="shared" si="3"/>
        <v>5.5135214359363083</v>
      </c>
      <c r="R92" s="20">
        <f t="shared" si="2"/>
        <v>5.6013465443614407</v>
      </c>
      <c r="S92" s="20">
        <f t="shared" si="5"/>
        <v>8.2784587046345948</v>
      </c>
    </row>
    <row r="93" spans="1:19" x14ac:dyDescent="0.25">
      <c r="B93" s="13">
        <v>30195</v>
      </c>
      <c r="C93" s="21">
        <f>'CDM - Q'!Y142</f>
        <v>55298.9</v>
      </c>
      <c r="F93" s="21">
        <f>AVERAGEIFS('KR - M'!C:C,'KR - M'!$B:$B,"&gt;="&amp;EDATE('KR - Q'!$B93,-2),'KR - M'!$B:$B,"&lt;="&amp;EOMONTH('KR - Q'!$B93,0))</f>
        <v>27.481674061649599</v>
      </c>
      <c r="G93" s="30">
        <f t="shared" si="0"/>
        <v>29.885306744742131</v>
      </c>
      <c r="I93" s="46">
        <f t="shared" si="4"/>
        <v>7.465857843241511</v>
      </c>
      <c r="J93">
        <v>0</v>
      </c>
      <c r="K93" s="20">
        <f>'CDM - Q'!AD142/'CDM - Q'!AC142*100</f>
        <v>60.827998082996423</v>
      </c>
      <c r="L93" s="2">
        <f>AVERAGEIFS('KR - M'!J:J,'KR - M'!B:B,"&gt;="&amp;EDATE('KR - Q'!B93,-2),'KR - M'!B:B,"&lt;="&amp;EOMONTH('KR - Q'!B93,0))</f>
        <v>5</v>
      </c>
      <c r="M93" s="21">
        <f t="shared" si="1"/>
        <v>29.885306744742131</v>
      </c>
      <c r="N93" s="20">
        <f>AVERAGE(VLOOKUP(EDATE($B93,-2),'KR - M'!B33:K736,10), VLOOKUP(EDATE($B93,-1),'KR - M'!B33:K736,10), VLOOKUP(EDATE($B93,0),'KR - M'!B33:K736,10))</f>
        <v>44.305464513975494</v>
      </c>
      <c r="O93" s="20">
        <f t="shared" si="3"/>
        <v>4.7312118631561262</v>
      </c>
      <c r="R93" s="20">
        <f t="shared" si="2"/>
        <v>5.6686744238498399</v>
      </c>
      <c r="S93" s="20">
        <f t="shared" si="5"/>
        <v>4.6882737773225935</v>
      </c>
    </row>
    <row r="94" spans="1:19" x14ac:dyDescent="0.25">
      <c r="B94" s="13">
        <v>30286</v>
      </c>
      <c r="C94" s="21">
        <f>'CDM - Q'!Y143</f>
        <v>57281</v>
      </c>
      <c r="F94" s="21">
        <f>AVERAGEIFS('KR - M'!C:C,'KR - M'!$B:$B,"&gt;="&amp;EDATE('KR - Q'!$B94,-2),'KR - M'!$B:$B,"&lt;="&amp;EOMONTH('KR - Q'!$B94,0))</f>
        <v>27.767226574379297</v>
      </c>
      <c r="G94" s="30">
        <f t="shared" si="0"/>
        <v>30.195834568320674</v>
      </c>
      <c r="I94" s="46">
        <f t="shared" si="4"/>
        <v>6.5898351023429171</v>
      </c>
      <c r="J94">
        <v>0</v>
      </c>
      <c r="K94" s="20">
        <f>'CDM - Q'!AD143/'CDM - Q'!AC143*100</f>
        <v>60.88152231553763</v>
      </c>
      <c r="L94" s="2">
        <f>AVERAGEIFS('KR - M'!J:J,'KR - M'!B:B,"&gt;="&amp;EDATE('KR - Q'!B94,-2),'KR - M'!B:B,"&lt;="&amp;EOMONTH('KR - Q'!B94,0))</f>
        <v>5</v>
      </c>
      <c r="M94" s="21">
        <f t="shared" si="1"/>
        <v>30.195834568320674</v>
      </c>
      <c r="N94" s="20">
        <f>AVERAGE(VLOOKUP(EDATE($B94,-2),'KR - M'!B34:K737,10), VLOOKUP(EDATE($B94,-1),'KR - M'!B34:K737,10), VLOOKUP(EDATE($B94,0),'KR - M'!B34:K737,10))</f>
        <v>44.058069194327466</v>
      </c>
      <c r="O94" s="20">
        <f t="shared" si="3"/>
        <v>-2.2335422716987186</v>
      </c>
      <c r="R94" s="20">
        <f t="shared" si="2"/>
        <v>4.1562608171411775</v>
      </c>
      <c r="S94" s="20">
        <f t="shared" si="5"/>
        <v>4.1381649310617385</v>
      </c>
    </row>
    <row r="95" spans="1:19" x14ac:dyDescent="0.25">
      <c r="A95">
        <v>1983</v>
      </c>
      <c r="B95" s="13">
        <v>30376</v>
      </c>
      <c r="C95" s="21">
        <f>'CDM - Q'!Y144</f>
        <v>59706.7</v>
      </c>
      <c r="F95" s="21">
        <f>AVERAGEIFS('KR - M'!C:C,'KR - M'!$B:$B,"&gt;="&amp;EDATE('KR - Q'!$B95,-2),'KR - M'!$B:$B,"&lt;="&amp;EOMONTH('KR - Q'!$B95,0))</f>
        <v>28.082387658858934</v>
      </c>
      <c r="G95" s="30">
        <f t="shared" si="0"/>
        <v>30.538560621418846</v>
      </c>
      <c r="I95" s="46">
        <f t="shared" si="4"/>
        <v>7.9488612416784274</v>
      </c>
      <c r="J95">
        <v>0</v>
      </c>
      <c r="K95" s="20">
        <f>'CDM - Q'!AD144/'CDM - Q'!AC144*100</f>
        <v>60.642374246454978</v>
      </c>
      <c r="L95" s="2">
        <f>AVERAGEIFS('KR - M'!J:J,'KR - M'!B:B,"&gt;="&amp;EDATE('KR - Q'!B95,-2),'KR - M'!B:B,"&lt;="&amp;EOMONTH('KR - Q'!B95,0))</f>
        <v>5</v>
      </c>
      <c r="M95" s="21">
        <f t="shared" si="1"/>
        <v>30.538560621418846</v>
      </c>
      <c r="N95" s="20">
        <f>AVERAGE(VLOOKUP(EDATE($B95,-2),'KR - M'!B35:K738,10), VLOOKUP(EDATE($B95,-1),'KR - M'!B35:K738,10), VLOOKUP(EDATE($B95,0),'KR - M'!B35:K738,10))</f>
        <v>43.746175106381827</v>
      </c>
      <c r="O95" s="20">
        <f t="shared" si="3"/>
        <v>-2.8316636988331201</v>
      </c>
      <c r="R95" s="20">
        <f t="shared" si="2"/>
        <v>4.5400441219496379</v>
      </c>
      <c r="S95" s="20">
        <f t="shared" si="5"/>
        <v>4.991581476825524</v>
      </c>
    </row>
    <row r="96" spans="1:19" x14ac:dyDescent="0.25">
      <c r="B96" s="13">
        <v>30468</v>
      </c>
      <c r="C96" s="21">
        <f>'CDM - Q'!Y145</f>
        <v>61414.5</v>
      </c>
      <c r="F96" s="21">
        <f>AVERAGEIFS('KR - M'!C:C,'KR - M'!$B:$B,"&gt;="&amp;EDATE('KR - Q'!$B96,-2),'KR - M'!$B:$B,"&lt;="&amp;EOMONTH('KR - Q'!$B96,0))</f>
        <v>28.1279283479073</v>
      </c>
      <c r="G96" s="30">
        <f t="shared" si="0"/>
        <v>30.588084440765666</v>
      </c>
      <c r="I96" s="46">
        <f t="shared" si="4"/>
        <v>5.9771355428958399</v>
      </c>
      <c r="J96">
        <v>0</v>
      </c>
      <c r="K96" s="20">
        <f>'CDM - Q'!AD145/'CDM - Q'!AC145*100</f>
        <v>59.504082322817517</v>
      </c>
      <c r="L96" s="2">
        <f>AVERAGEIFS('KR - M'!J:J,'KR - M'!B:B,"&gt;="&amp;EDATE('KR - Q'!B96,-2),'KR - M'!B:B,"&lt;="&amp;EOMONTH('KR - Q'!B96,0))</f>
        <v>5</v>
      </c>
      <c r="M96" s="21">
        <f t="shared" si="1"/>
        <v>30.588084440765666</v>
      </c>
      <c r="N96" s="20">
        <f>AVERAGE(VLOOKUP(EDATE($B96,-2),'KR - M'!B36:K739,10), VLOOKUP(EDATE($B96,-1),'KR - M'!B36:K739,10), VLOOKUP(EDATE($B96,0),'KR - M'!B36:K739,10))</f>
        <v>43.215263626806838</v>
      </c>
      <c r="O96" s="20">
        <f t="shared" si="3"/>
        <v>-4.8544722210242863</v>
      </c>
      <c r="R96" s="20">
        <f t="shared" si="2"/>
        <v>0.64867260720973263</v>
      </c>
      <c r="S96" s="20">
        <f t="shared" si="5"/>
        <v>3.753412992537597</v>
      </c>
    </row>
    <row r="97" spans="1:19" x14ac:dyDescent="0.25">
      <c r="B97" s="13">
        <v>30560</v>
      </c>
      <c r="C97" s="21">
        <f>'CDM - Q'!Y146</f>
        <v>63773.5</v>
      </c>
      <c r="F97" s="21">
        <f>AVERAGEIFS('KR - M'!C:C,'KR - M'!$B:$B,"&gt;="&amp;EDATE('KR - Q'!$B97,-2),'KR - M'!$B:$B,"&lt;="&amp;EOMONTH('KR - Q'!$B97,0))</f>
        <v>28.185325856177101</v>
      </c>
      <c r="G97" s="30">
        <f t="shared" si="0"/>
        <v>30.650502113618451</v>
      </c>
      <c r="I97" s="46">
        <f t="shared" si="4"/>
        <v>4.0453145962848334</v>
      </c>
      <c r="J97">
        <v>0</v>
      </c>
      <c r="K97" s="20">
        <f>'CDM - Q'!AD146/'CDM - Q'!AC146*100</f>
        <v>61.447880022218101</v>
      </c>
      <c r="L97" s="2">
        <f>AVERAGEIFS('KR - M'!J:J,'KR - M'!B:B,"&gt;="&amp;EDATE('KR - Q'!B97,-2),'KR - M'!B:B,"&lt;="&amp;EOMONTH('KR - Q'!B97,0))</f>
        <v>5</v>
      </c>
      <c r="M97" s="21">
        <f t="shared" si="1"/>
        <v>30.650502113618451</v>
      </c>
      <c r="N97" s="20">
        <f>AVERAGE(VLOOKUP(EDATE($B97,-2),'KR - M'!B37:K740,10), VLOOKUP(EDATE($B97,-1),'KR - M'!B37:K740,10), VLOOKUP(EDATE($B97,0),'KR - M'!B37:K740,10))</f>
        <v>45.053242256269897</v>
      </c>
      <c r="O97" s="20">
        <f t="shared" si="3"/>
        <v>17.012309774021084</v>
      </c>
      <c r="R97" s="20">
        <f t="shared" si="2"/>
        <v>0.81623513199930997</v>
      </c>
      <c r="S97" s="20">
        <f t="shared" si="5"/>
        <v>2.5403031695749645</v>
      </c>
    </row>
    <row r="98" spans="1:19" x14ac:dyDescent="0.25">
      <c r="B98" s="13">
        <v>30651</v>
      </c>
      <c r="C98" s="21">
        <f>'CDM - Q'!Y147</f>
        <v>64534.400000000001</v>
      </c>
      <c r="F98" s="21">
        <f>AVERAGEIFS('KR - M'!C:C,'KR - M'!$B:$B,"&gt;="&amp;EDATE('KR - Q'!$B98,-2),'KR - M'!$B:$B,"&lt;="&amp;EOMONTH('KR - Q'!$B98,0))</f>
        <v>28.406399336445002</v>
      </c>
      <c r="G98" s="30">
        <f t="shared" si="0"/>
        <v>30.890911368022412</v>
      </c>
      <c r="I98" s="46">
        <f t="shared" si="4"/>
        <v>3.6397030899083527</v>
      </c>
      <c r="J98">
        <v>0</v>
      </c>
      <c r="K98" s="20">
        <f>'CDM - Q'!AD147/'CDM - Q'!AC147*100</f>
        <v>64.102505355526802</v>
      </c>
      <c r="L98" s="2">
        <f>AVERAGEIFS('KR - M'!J:J,'KR - M'!B:B,"&gt;="&amp;EDATE('KR - Q'!B98,-2),'KR - M'!B:B,"&lt;="&amp;EOMONTH('KR - Q'!B98,0))</f>
        <v>5</v>
      </c>
      <c r="M98" s="21">
        <f t="shared" si="1"/>
        <v>30.890911368022412</v>
      </c>
      <c r="N98" s="20">
        <f>AVERAGE(VLOOKUP(EDATE($B98,-2),'KR - M'!B38:K741,10), VLOOKUP(EDATE($B98,-1),'KR - M'!B38:K741,10), VLOOKUP(EDATE($B98,0),'KR - M'!B38:K741,10))</f>
        <v>45.954460073136829</v>
      </c>
      <c r="O98" s="20">
        <f t="shared" si="3"/>
        <v>8.0013581419127178</v>
      </c>
      <c r="R98" s="20">
        <f t="shared" si="2"/>
        <v>3.1374266367681258</v>
      </c>
      <c r="S98" s="20">
        <f t="shared" si="5"/>
        <v>2.2855946244817016</v>
      </c>
    </row>
    <row r="99" spans="1:19" x14ac:dyDescent="0.25">
      <c r="A99">
        <v>1984</v>
      </c>
      <c r="B99" s="13">
        <v>30742</v>
      </c>
      <c r="C99" s="21">
        <f>'CDM - Q'!Y148</f>
        <v>67142.5</v>
      </c>
      <c r="F99" s="21">
        <f>AVERAGEIFS('KR - M'!C:C,'KR - M'!$B:$B,"&gt;="&amp;EDATE('KR - Q'!$B99,-2),'KR - M'!$B:$B,"&lt;="&amp;EOMONTH('KR - Q'!$B99,0))</f>
        <v>28.638589267297295</v>
      </c>
      <c r="G99" s="30">
        <f t="shared" si="0"/>
        <v>31.143409352351707</v>
      </c>
      <c r="I99" s="46">
        <f t="shared" si="4"/>
        <v>3.1339000056706419</v>
      </c>
      <c r="J99">
        <v>0</v>
      </c>
      <c r="K99" s="20">
        <f>'CDM - Q'!AD148/'CDM - Q'!AC148*100</f>
        <v>63.034713680470134</v>
      </c>
      <c r="L99" s="2">
        <f>AVERAGEIFS('KR - M'!J:J,'KR - M'!B:B,"&gt;="&amp;EDATE('KR - Q'!B99,-2),'KR - M'!B:B,"&lt;="&amp;EOMONTH('KR - Q'!B99,0))</f>
        <v>5</v>
      </c>
      <c r="M99" s="21">
        <f t="shared" si="1"/>
        <v>31.143409352351707</v>
      </c>
      <c r="N99" s="20">
        <f>AVERAGE(VLOOKUP(EDATE($B99,-2),'KR - M'!B39:K742,10), VLOOKUP(EDATE($B99,-1),'KR - M'!B39:K742,10), VLOOKUP(EDATE($B99,0),'KR - M'!B39:K742,10))</f>
        <v>45.785704518980232</v>
      </c>
      <c r="O99" s="20">
        <f t="shared" si="3"/>
        <v>-1.468893803892124</v>
      </c>
      <c r="R99" s="20">
        <f t="shared" si="2"/>
        <v>3.2695439939745441</v>
      </c>
      <c r="S99" s="20">
        <f t="shared" si="5"/>
        <v>1.9679695924879281</v>
      </c>
    </row>
    <row r="100" spans="1:19" x14ac:dyDescent="0.25">
      <c r="B100" s="13">
        <v>30834</v>
      </c>
      <c r="C100" s="21">
        <f>'CDM - Q'!Y149</f>
        <v>68657</v>
      </c>
      <c r="F100" s="21">
        <f>AVERAGEIFS('KR - M'!C:C,'KR - M'!$B:$B,"&gt;="&amp;EDATE('KR - Q'!$B100,-2),'KR - M'!$B:$B,"&lt;="&amp;EOMONTH('KR - Q'!$B100,0))</f>
        <v>28.744551720518967</v>
      </c>
      <c r="G100" s="30">
        <f t="shared" si="0"/>
        <v>31.258639611281755</v>
      </c>
      <c r="I100" s="46">
        <f t="shared" si="4"/>
        <v>3.4648607347678264</v>
      </c>
      <c r="J100">
        <v>0</v>
      </c>
      <c r="K100" s="20">
        <f>'CDM - Q'!AD149/'CDM - Q'!AC149*100</f>
        <v>63.636574557434869</v>
      </c>
      <c r="L100" s="2">
        <f>AVERAGEIFS('KR - M'!J:J,'KR - M'!B:B,"&gt;="&amp;EDATE('KR - Q'!B100,-2),'KR - M'!B:B,"&lt;="&amp;EOMONTH('KR - Q'!B100,0))</f>
        <v>5</v>
      </c>
      <c r="M100" s="21">
        <f t="shared" si="1"/>
        <v>31.258639611281755</v>
      </c>
      <c r="N100" s="20">
        <f>AVERAGE(VLOOKUP(EDATE($B100,-2),'KR - M'!B40:K743,10), VLOOKUP(EDATE($B100,-1),'KR - M'!B40:K743,10), VLOOKUP(EDATE($B100,0),'KR - M'!B40:K743,10))</f>
        <v>46.452393836749401</v>
      </c>
      <c r="O100" s="20">
        <f t="shared" si="3"/>
        <v>5.8244320996986509</v>
      </c>
      <c r="R100" s="20">
        <f t="shared" si="2"/>
        <v>1.4799954317955333</v>
      </c>
      <c r="S100" s="20">
        <f t="shared" si="5"/>
        <v>2.1758002986343783</v>
      </c>
    </row>
    <row r="101" spans="1:19" x14ac:dyDescent="0.25">
      <c r="B101" s="13">
        <v>30926</v>
      </c>
      <c r="C101" s="21">
        <f>'CDM - Q'!Y150</f>
        <v>69809.8</v>
      </c>
      <c r="F101" s="21">
        <f>AVERAGEIFS('KR - M'!C:C,'KR - M'!$B:$B,"&gt;="&amp;EDATE('KR - Q'!$B101,-2),'KR - M'!$B:$B,"&lt;="&amp;EOMONTH('KR - Q'!$B101,0))</f>
        <v>28.846228727231168</v>
      </c>
      <c r="G101" s="30">
        <f t="shared" si="0"/>
        <v>31.369209605222618</v>
      </c>
      <c r="I101" s="46">
        <f t="shared" si="4"/>
        <v>3.7031991112303837</v>
      </c>
      <c r="J101">
        <v>0</v>
      </c>
      <c r="K101" s="20">
        <f>'CDM - Q'!AD150/'CDM - Q'!AC150*100</f>
        <v>65.71954303260182</v>
      </c>
      <c r="L101" s="2">
        <f>AVERAGEIFS('KR - M'!J:J,'KR - M'!B:B,"&gt;="&amp;EDATE('KR - Q'!B101,-2),'KR - M'!B:B,"&lt;="&amp;EOMONTH('KR - Q'!B101,0))</f>
        <v>5</v>
      </c>
      <c r="M101" s="21">
        <f t="shared" si="1"/>
        <v>31.369209605222618</v>
      </c>
      <c r="N101" s="20">
        <f>AVERAGE(VLOOKUP(EDATE($B101,-2),'KR - M'!B41:K744,10), VLOOKUP(EDATE($B101,-1),'KR - M'!B41:K744,10), VLOOKUP(EDATE($B101,0),'KR - M'!B41:K744,10))</f>
        <v>46.610022398482101</v>
      </c>
      <c r="O101" s="20">
        <f t="shared" si="3"/>
        <v>1.3573342401828725</v>
      </c>
      <c r="R101" s="20">
        <f t="shared" si="2"/>
        <v>1.4149047471785359</v>
      </c>
      <c r="S101" s="20">
        <f t="shared" si="5"/>
        <v>2.3254677024291848</v>
      </c>
    </row>
    <row r="102" spans="1:19" x14ac:dyDescent="0.25">
      <c r="B102" s="13">
        <v>31017</v>
      </c>
      <c r="C102" s="21">
        <f>'CDM - Q'!Y151</f>
        <v>70350.7</v>
      </c>
      <c r="F102" s="21">
        <f>AVERAGEIFS('KR - M'!C:C,'KR - M'!$B:$B,"&gt;="&amp;EDATE('KR - Q'!$B102,-2),'KR - M'!$B:$B,"&lt;="&amp;EOMONTH('KR - Q'!$B102,0))</f>
        <v>29.148238862969933</v>
      </c>
      <c r="G102" s="30">
        <f t="shared" si="0"/>
        <v>31.697634486702796</v>
      </c>
      <c r="I102" s="46">
        <f t="shared" si="4"/>
        <v>4.1213918734474824</v>
      </c>
      <c r="J102">
        <v>0</v>
      </c>
      <c r="K102" s="20">
        <f>'CDM - Q'!AD151/'CDM - Q'!AC151*100</f>
        <v>65.626438477426959</v>
      </c>
      <c r="L102" s="2">
        <f>AVERAGEIFS('KR - M'!J:J,'KR - M'!B:B,"&gt;="&amp;EDATE('KR - Q'!B102,-2),'KR - M'!B:B,"&lt;="&amp;EOMONTH('KR - Q'!B102,0))</f>
        <v>5</v>
      </c>
      <c r="M102" s="21">
        <f t="shared" si="1"/>
        <v>31.697634486702796</v>
      </c>
      <c r="N102" s="20">
        <f>AVERAGE(VLOOKUP(EDATE($B102,-2),'KR - M'!B42:K745,10), VLOOKUP(EDATE($B102,-1),'KR - M'!B42:K745,10), VLOOKUP(EDATE($B102,0),'KR - M'!B42:K745,10))</f>
        <v>46.337622346362828</v>
      </c>
      <c r="O102" s="20">
        <f t="shared" si="3"/>
        <v>-2.3376950973372335</v>
      </c>
      <c r="R102" s="20">
        <f t="shared" si="2"/>
        <v>4.1878630110654846</v>
      </c>
      <c r="S102" s="20">
        <f t="shared" si="5"/>
        <v>2.5880767960035245</v>
      </c>
    </row>
    <row r="103" spans="1:19" x14ac:dyDescent="0.25">
      <c r="A103">
        <v>1985</v>
      </c>
      <c r="B103" s="13">
        <v>31107</v>
      </c>
      <c r="C103" s="21">
        <f>'CDM - Q'!Y152</f>
        <v>72078.899999999994</v>
      </c>
      <c r="F103" s="21">
        <f>AVERAGEIFS('KR - M'!C:C,'KR - M'!$B:$B,"&gt;="&amp;EDATE('KR - Q'!$B103,-2),'KR - M'!$B:$B,"&lt;="&amp;EOMONTH('KR - Q'!$B103,0))</f>
        <v>29.191195043971863</v>
      </c>
      <c r="G103" s="30">
        <f t="shared" si="0"/>
        <v>31.744347748891464</v>
      </c>
      <c r="I103" s="46">
        <f t="shared" si="4"/>
        <v>3.0544248741175264</v>
      </c>
      <c r="J103">
        <v>0</v>
      </c>
      <c r="K103" s="20">
        <f>'CDM - Q'!AD152/'CDM - Q'!AC152*100</f>
        <v>65.029014426936399</v>
      </c>
      <c r="L103" s="2">
        <f>AVERAGEIFS('KR - M'!J:J,'KR - M'!B:B,"&gt;="&amp;EDATE('KR - Q'!B103,-2),'KR - M'!B:B,"&lt;="&amp;EOMONTH('KR - Q'!B103,0))</f>
        <v>5.583333333333333</v>
      </c>
      <c r="M103" s="21">
        <f t="shared" si="1"/>
        <v>31.744347748891464</v>
      </c>
      <c r="N103" s="20">
        <f>AVERAGE(VLOOKUP(EDATE($B103,-2),'KR - M'!B43:K746,10), VLOOKUP(EDATE($B103,-1),'KR - M'!B43:K746,10), VLOOKUP(EDATE($B103,0),'KR - M'!B43:K746,10))</f>
        <v>47.195371708382595</v>
      </c>
      <c r="O103" s="20">
        <f t="shared" si="3"/>
        <v>7.4043450534279742</v>
      </c>
      <c r="R103" s="20">
        <f t="shared" si="2"/>
        <v>0.58948578271058594</v>
      </c>
      <c r="S103" s="20">
        <f t="shared" si="5"/>
        <v>1.9180622431875349</v>
      </c>
    </row>
    <row r="104" spans="1:19" x14ac:dyDescent="0.25">
      <c r="B104" s="13">
        <v>31199</v>
      </c>
      <c r="C104" s="21">
        <f>'CDM - Q'!Y153</f>
        <v>73807.7</v>
      </c>
      <c r="F104" s="21">
        <f>AVERAGEIFS('KR - M'!C:C,'KR - M'!$B:$B,"&gt;="&amp;EDATE('KR - Q'!$B104,-2),'KR - M'!$B:$B,"&lt;="&amp;EOMONTH('KR - Q'!$B104,0))</f>
        <v>29.389767282588565</v>
      </c>
      <c r="G104" s="30">
        <f t="shared" si="0"/>
        <v>31.960287733069197</v>
      </c>
      <c r="I104" s="46">
        <f t="shared" si="4"/>
        <v>3.5484806592832343</v>
      </c>
      <c r="J104">
        <v>0</v>
      </c>
      <c r="K104" s="20">
        <f>'CDM - Q'!AD153/'CDM - Q'!AC153*100</f>
        <v>67.082285554624193</v>
      </c>
      <c r="L104" s="2">
        <f>AVERAGEIFS('KR - M'!J:J,'KR - M'!B:B,"&gt;="&amp;EDATE('KR - Q'!B104,-2),'KR - M'!B:B,"&lt;="&amp;EOMONTH('KR - Q'!B104,0))</f>
        <v>5.5266666666666664</v>
      </c>
      <c r="M104" s="21">
        <f t="shared" si="1"/>
        <v>31.960287733069197</v>
      </c>
      <c r="N104" s="20">
        <f>AVERAGE(VLOOKUP(EDATE($B104,-2),'KR - M'!B44:K747,10), VLOOKUP(EDATE($B104,-1),'KR - M'!B44:K747,10), VLOOKUP(EDATE($B104,0),'KR - M'!B44:K747,10))</f>
        <v>47.934041022670606</v>
      </c>
      <c r="O104" s="20">
        <f t="shared" si="3"/>
        <v>6.2605233314164899</v>
      </c>
      <c r="R104" s="20">
        <f t="shared" si="2"/>
        <v>2.7209881379310907</v>
      </c>
      <c r="S104" s="20">
        <f t="shared" si="5"/>
        <v>2.2283104197214243</v>
      </c>
    </row>
    <row r="105" spans="1:19" x14ac:dyDescent="0.25">
      <c r="B105" s="13">
        <v>31291</v>
      </c>
      <c r="C105" s="21">
        <f>'CDM - Q'!Y154</f>
        <v>74802.2</v>
      </c>
      <c r="F105" s="21">
        <f>AVERAGEIFS('KR - M'!C:C,'KR - M'!$B:$B,"&gt;="&amp;EDATE('KR - Q'!$B105,-2),'KR - M'!$B:$B,"&lt;="&amp;EOMONTH('KR - Q'!$B105,0))</f>
        <v>29.637761316663898</v>
      </c>
      <c r="G105" s="30">
        <f t="shared" si="0"/>
        <v>32.229972096641134</v>
      </c>
      <c r="I105" s="46">
        <f t="shared" si="4"/>
        <v>4.3289176217682019</v>
      </c>
      <c r="J105">
        <v>0</v>
      </c>
      <c r="K105" s="20">
        <f>'CDM - Q'!AD154/'CDM - Q'!AC154*100</f>
        <v>68.208535344466398</v>
      </c>
      <c r="L105" s="2">
        <f>AVERAGEIFS('KR - M'!J:J,'KR - M'!B:B,"&gt;="&amp;EDATE('KR - Q'!B105,-2),'KR - M'!B:B,"&lt;="&amp;EOMONTH('KR - Q'!B105,0))</f>
        <v>5.3599999999999994</v>
      </c>
      <c r="M105" s="21">
        <f t="shared" si="1"/>
        <v>32.229972096641134</v>
      </c>
      <c r="N105" s="20">
        <f>AVERAGE(VLOOKUP(EDATE($B105,-2),'KR - M'!B45:K748,10), VLOOKUP(EDATE($B105,-1),'KR - M'!B45:K748,10), VLOOKUP(EDATE($B105,0),'KR - M'!B45:K748,10))</f>
        <v>48.184383147047669</v>
      </c>
      <c r="O105" s="20">
        <f t="shared" si="3"/>
        <v>2.0890550350943116</v>
      </c>
      <c r="R105" s="20">
        <f t="shared" si="2"/>
        <v>3.3752432496769735</v>
      </c>
      <c r="S105" s="20">
        <f t="shared" si="5"/>
        <v>2.7183950453460337</v>
      </c>
    </row>
    <row r="106" spans="1:19" x14ac:dyDescent="0.25">
      <c r="B106" s="13">
        <v>31382</v>
      </c>
      <c r="C106" s="21">
        <f>'CDM - Q'!Y155</f>
        <v>77179.100000000006</v>
      </c>
      <c r="F106" s="21">
        <f>AVERAGEIFS('KR - M'!C:C,'KR - M'!$B:$B,"&gt;="&amp;EDATE('KR - Q'!$B106,-2),'KR - M'!$B:$B,"&lt;="&amp;EOMONTH('KR - Q'!$B106,0))</f>
        <v>30.001402121477437</v>
      </c>
      <c r="G106" s="30">
        <f t="shared" si="0"/>
        <v>32.625418057188462</v>
      </c>
      <c r="I106" s="46">
        <f t="shared" si="4"/>
        <v>4.6155357315053021</v>
      </c>
      <c r="J106">
        <v>0</v>
      </c>
      <c r="K106" s="20">
        <f>'CDM - Q'!AD155/'CDM - Q'!AC155*100</f>
        <v>67.480132807536947</v>
      </c>
      <c r="L106" s="2">
        <f>AVERAGEIFS('KR - M'!J:J,'KR - M'!B:B,"&gt;="&amp;EDATE('KR - Q'!B106,-2),'KR - M'!B:B,"&lt;="&amp;EOMONTH('KR - Q'!B106,0))</f>
        <v>5.14</v>
      </c>
      <c r="M106" s="21">
        <f t="shared" si="1"/>
        <v>32.625418057188462</v>
      </c>
      <c r="N106" s="20">
        <f>AVERAGE(VLOOKUP(EDATE($B106,-2),'KR - M'!B46:K749,10), VLOOKUP(EDATE($B106,-1),'KR - M'!B46:K749,10), VLOOKUP(EDATE($B106,0),'KR - M'!B46:K749,10))</f>
        <v>48.43034256120287</v>
      </c>
      <c r="O106" s="20">
        <f t="shared" si="3"/>
        <v>2.041818515385696</v>
      </c>
      <c r="R106" s="20">
        <f t="shared" si="2"/>
        <v>4.9078039454901301</v>
      </c>
      <c r="S106" s="20">
        <f t="shared" si="5"/>
        <v>2.8983802789521951</v>
      </c>
    </row>
    <row r="107" spans="1:19" x14ac:dyDescent="0.25">
      <c r="A107">
        <v>1986</v>
      </c>
      <c r="B107" s="13">
        <v>31472</v>
      </c>
      <c r="C107" s="21">
        <f>'CDM - Q'!Y156</f>
        <v>78418.899999999994</v>
      </c>
      <c r="F107" s="21">
        <f>AVERAGEIFS('KR - M'!C:C,'KR - M'!$B:$B,"&gt;="&amp;EDATE('KR - Q'!$B107,-2),'KR - M'!$B:$B,"&lt;="&amp;EOMONTH('KR - Q'!$B107,0))</f>
        <v>30.25589219117607</v>
      </c>
      <c r="G107" s="30">
        <f t="shared" si="0"/>
        <v>32.902166619862378</v>
      </c>
      <c r="I107" s="46">
        <f t="shared" si="4"/>
        <v>5.7316690761852911</v>
      </c>
      <c r="J107">
        <v>0</v>
      </c>
      <c r="K107" s="20">
        <f>'CDM - Q'!AD156/'CDM - Q'!AC156*100</f>
        <v>66.120896309802575</v>
      </c>
      <c r="L107" s="2">
        <f>AVERAGEIFS('KR - M'!J:J,'KR - M'!B:B,"&gt;="&amp;EDATE('KR - Q'!B107,-2),'KR - M'!B:B,"&lt;="&amp;EOMONTH('KR - Q'!B107,0))</f>
        <v>5</v>
      </c>
      <c r="M107" s="21">
        <f t="shared" si="1"/>
        <v>32.902166619862378</v>
      </c>
      <c r="N107" s="20">
        <f>AVERAGE(VLOOKUP(EDATE($B107,-2),'KR - M'!B47:K750,10), VLOOKUP(EDATE($B107,-1),'KR - M'!B47:K750,10), VLOOKUP(EDATE($B107,0),'KR - M'!B47:K750,10))</f>
        <v>47.203764727035541</v>
      </c>
      <c r="O107" s="20">
        <f t="shared" si="3"/>
        <v>-10.130655859947835</v>
      </c>
      <c r="R107" s="20">
        <f t="shared" si="2"/>
        <v>3.3930423473968574</v>
      </c>
      <c r="S107" s="20">
        <f t="shared" si="5"/>
        <v>3.5992694201237629</v>
      </c>
    </row>
    <row r="108" spans="1:19" x14ac:dyDescent="0.25">
      <c r="B108" s="13">
        <v>31564</v>
      </c>
      <c r="C108" s="21">
        <f>'CDM - Q'!Y157</f>
        <v>81654.7</v>
      </c>
      <c r="F108" s="21">
        <f>AVERAGEIFS('KR - M'!C:C,'KR - M'!$B:$B,"&gt;="&amp;EDATE('KR - Q'!$B108,-2),'KR - M'!$B:$B,"&lt;="&amp;EOMONTH('KR - Q'!$B108,0))</f>
        <v>30.328496410152734</v>
      </c>
      <c r="G108" s="30">
        <f t="shared" si="0"/>
        <v>32.981121029634231</v>
      </c>
      <c r="I108" s="46">
        <f t="shared" si="4"/>
        <v>5.0305439348449559</v>
      </c>
      <c r="J108">
        <v>0</v>
      </c>
      <c r="K108" s="20">
        <f>'CDM - Q'!AD157/'CDM - Q'!AC157*100</f>
        <v>63.301747323798153</v>
      </c>
      <c r="L108" s="2">
        <f>AVERAGEIFS('KR - M'!J:J,'KR - M'!B:B,"&gt;="&amp;EDATE('KR - Q'!B108,-2),'KR - M'!B:B,"&lt;="&amp;EOMONTH('KR - Q'!B108,0))</f>
        <v>5</v>
      </c>
      <c r="M108" s="21">
        <f t="shared" si="1"/>
        <v>32.981121029634231</v>
      </c>
      <c r="N108" s="20">
        <f>AVERAGE(VLOOKUP(EDATE($B108,-2),'KR - M'!B48:K751,10), VLOOKUP(EDATE($B108,-1),'KR - M'!B48:K751,10), VLOOKUP(EDATE($B108,0),'KR - M'!B48:K751,10))</f>
        <v>45.235517310273103</v>
      </c>
      <c r="O108" s="20">
        <f t="shared" si="3"/>
        <v>-16.678732538764152</v>
      </c>
      <c r="R108" s="20">
        <f t="shared" si="2"/>
        <v>0.95986882182028666</v>
      </c>
      <c r="S108" s="20">
        <f t="shared" si="5"/>
        <v>3.1589895910960619</v>
      </c>
    </row>
    <row r="109" spans="1:19" x14ac:dyDescent="0.25">
      <c r="B109" s="13">
        <v>31656</v>
      </c>
      <c r="C109" s="21">
        <f>'CDM - Q'!Y158</f>
        <v>85381.5</v>
      </c>
      <c r="F109" s="21">
        <f>AVERAGEIFS('KR - M'!C:C,'KR - M'!$B:$B,"&gt;="&amp;EDATE('KR - Q'!$B109,-2),'KR - M'!$B:$B,"&lt;="&amp;EOMONTH('KR - Q'!$B109,0))</f>
        <v>30.446742911746338</v>
      </c>
      <c r="G109" s="30">
        <f t="shared" si="0"/>
        <v>33.109709738010949</v>
      </c>
      <c r="I109" s="46">
        <f t="shared" si="4"/>
        <v>4.3076894777383865</v>
      </c>
      <c r="J109">
        <v>0</v>
      </c>
      <c r="K109" s="20">
        <f>'CDM - Q'!AD158/'CDM - Q'!AC158*100</f>
        <v>63.445805975913771</v>
      </c>
      <c r="L109" s="2">
        <f>AVERAGEIFS('KR - M'!J:J,'KR - M'!B:B,"&gt;="&amp;EDATE('KR - Q'!B109,-2),'KR - M'!B:B,"&lt;="&amp;EOMONTH('KR - Q'!B109,0))</f>
        <v>7</v>
      </c>
      <c r="M109" s="21">
        <f t="shared" si="1"/>
        <v>33.109709738010949</v>
      </c>
      <c r="N109" s="20">
        <f>AVERAGE(VLOOKUP(EDATE($B109,-2),'KR - M'!B49:K752,10), VLOOKUP(EDATE($B109,-1),'KR - M'!B49:K752,10), VLOOKUP(EDATE($B109,0),'KR - M'!B49:K752,10))</f>
        <v>45.121342183621898</v>
      </c>
      <c r="O109" s="20">
        <f t="shared" si="3"/>
        <v>-1.0096060214638047</v>
      </c>
      <c r="R109" s="20">
        <f t="shared" si="2"/>
        <v>1.5595432097190276</v>
      </c>
      <c r="S109" s="20">
        <f t="shared" si="5"/>
        <v>2.7050645811065754</v>
      </c>
    </row>
    <row r="110" spans="1:19" x14ac:dyDescent="0.25">
      <c r="B110" s="13">
        <v>31747</v>
      </c>
      <c r="C110" s="21">
        <f>'CDM - Q'!Y159</f>
        <v>86676.5</v>
      </c>
      <c r="F110" s="21">
        <f>AVERAGEIFS('KR - M'!C:C,'KR - M'!$B:$B,"&gt;="&amp;EDATE('KR - Q'!$B110,-2),'KR - M'!$B:$B,"&lt;="&amp;EOMONTH('KR - Q'!$B110,0))</f>
        <v>30.443016214603563</v>
      </c>
      <c r="G110" s="30">
        <f t="shared" si="0"/>
        <v>33.105657092345815</v>
      </c>
      <c r="I110" s="46">
        <f t="shared" si="4"/>
        <v>2.3343354092705964</v>
      </c>
      <c r="J110">
        <v>0</v>
      </c>
      <c r="K110" s="20">
        <f>'CDM - Q'!AD159/'CDM - Q'!AC159*100</f>
        <v>63.273426285791032</v>
      </c>
      <c r="L110" s="2">
        <f>AVERAGEIFS('KR - M'!J:J,'KR - M'!B:B,"&gt;="&amp;EDATE('KR - Q'!B110,-2),'KR - M'!B:B,"&lt;="&amp;EOMONTH('KR - Q'!B110,0))</f>
        <v>7</v>
      </c>
      <c r="M110" s="21">
        <f t="shared" si="1"/>
        <v>33.105657092345815</v>
      </c>
      <c r="N110" s="20">
        <f>AVERAGE(VLOOKUP(EDATE($B110,-2),'KR - M'!B50:K753,10), VLOOKUP(EDATE($B110,-1),'KR - M'!B50:K753,10), VLOOKUP(EDATE($B110,0),'KR - M'!B50:K753,10))</f>
        <v>46.068568742199936</v>
      </c>
      <c r="O110" s="20">
        <f t="shared" si="3"/>
        <v>8.3971487791589361</v>
      </c>
      <c r="R110" s="20">
        <f t="shared" si="2"/>
        <v>-4.8960207711878923E-2</v>
      </c>
      <c r="S110" s="20">
        <f t="shared" si="5"/>
        <v>1.4658735428060732</v>
      </c>
    </row>
    <row r="111" spans="1:19" x14ac:dyDescent="0.25">
      <c r="A111">
        <v>1987</v>
      </c>
      <c r="B111" s="13">
        <v>31837</v>
      </c>
      <c r="C111" s="21">
        <f>'CDM - Q'!Y160</f>
        <v>89176.8</v>
      </c>
      <c r="F111" s="21">
        <f>AVERAGEIFS('KR - M'!C:C,'KR - M'!$B:$B,"&gt;="&amp;EDATE('KR - Q'!$B111,-2),'KR - M'!$B:$B,"&lt;="&amp;EOMONTH('KR - Q'!$B111,0))</f>
        <v>30.510929714598969</v>
      </c>
      <c r="G111" s="30">
        <f t="shared" si="0"/>
        <v>33.179510518265893</v>
      </c>
      <c r="I111" s="46">
        <f t="shared" si="4"/>
        <v>1.3387707933247224</v>
      </c>
      <c r="J111">
        <v>0</v>
      </c>
      <c r="K111" s="20">
        <f>'CDM - Q'!AD160/'CDM - Q'!AC160*100</f>
        <v>63.422142986843632</v>
      </c>
      <c r="L111" s="2">
        <f>AVERAGEIFS('KR - M'!J:J,'KR - M'!B:B,"&gt;="&amp;EDATE('KR - Q'!B111,-2),'KR - M'!B:B,"&lt;="&amp;EOMONTH('KR - Q'!B111,0))</f>
        <v>7</v>
      </c>
      <c r="M111" s="21">
        <f t="shared" si="1"/>
        <v>33.179510518265893</v>
      </c>
      <c r="N111" s="20">
        <f>AVERAGE(VLOOKUP(EDATE($B111,-2),'KR - M'!B51:K754,10), VLOOKUP(EDATE($B111,-1),'KR - M'!B51:K754,10), VLOOKUP(EDATE($B111,0),'KR - M'!B51:K754,10))</f>
        <v>47.533076117207692</v>
      </c>
      <c r="O111" s="20">
        <f t="shared" si="3"/>
        <v>12.715892114670613</v>
      </c>
      <c r="R111" s="20">
        <f t="shared" si="2"/>
        <v>0.89233602237914766</v>
      </c>
      <c r="S111" s="20">
        <f t="shared" si="5"/>
        <v>0.84069696155164575</v>
      </c>
    </row>
    <row r="112" spans="1:19" x14ac:dyDescent="0.25">
      <c r="B112" s="13">
        <v>31929</v>
      </c>
      <c r="C112" s="21">
        <f>'CDM - Q'!Y161</f>
        <v>93998.399999999994</v>
      </c>
      <c r="F112" s="21">
        <f>AVERAGEIFS('KR - M'!C:C,'KR - M'!$B:$B,"&gt;="&amp;EDATE('KR - Q'!$B112,-2),'KR - M'!$B:$B,"&lt;="&amp;EOMONTH('KR - Q'!$B112,0))</f>
        <v>31.045502290085732</v>
      </c>
      <c r="G112" s="30">
        <f t="shared" si="0"/>
        <v>33.760838473757616</v>
      </c>
      <c r="I112" s="46">
        <f t="shared" si="4"/>
        <v>3.7467227217304639</v>
      </c>
      <c r="J112">
        <v>0</v>
      </c>
      <c r="K112" s="20">
        <f>'CDM - Q'!AD161/'CDM - Q'!AC161*100</f>
        <v>63.674068636447053</v>
      </c>
      <c r="L112" s="2">
        <f>AVERAGEIFS('KR - M'!J:J,'KR - M'!B:B,"&gt;="&amp;EDATE('KR - Q'!B112,-2),'KR - M'!B:B,"&lt;="&amp;EOMONTH('KR - Q'!B112,0))</f>
        <v>7</v>
      </c>
      <c r="M112" s="21">
        <f t="shared" si="1"/>
        <v>33.760838473757616</v>
      </c>
      <c r="N112" s="20">
        <f>AVERAGE(VLOOKUP(EDATE($B112,-2),'KR - M'!B52:K755,10), VLOOKUP(EDATE($B112,-1),'KR - M'!B52:K755,10), VLOOKUP(EDATE($B112,0),'KR - M'!B52:K755,10))</f>
        <v>49.313419116888838</v>
      </c>
      <c r="O112" s="20">
        <f t="shared" si="3"/>
        <v>14.981929596066124</v>
      </c>
      <c r="R112" s="20">
        <f t="shared" si="2"/>
        <v>7.0082764502712003</v>
      </c>
      <c r="S112" s="20">
        <f t="shared" si="5"/>
        <v>2.3527988686643742</v>
      </c>
    </row>
    <row r="113" spans="1:19" x14ac:dyDescent="0.25">
      <c r="B113" s="13">
        <v>32021</v>
      </c>
      <c r="C113" s="21">
        <f>'CDM - Q'!Y162</f>
        <v>95056</v>
      </c>
      <c r="F113" s="21">
        <f>AVERAGEIFS('KR - M'!C:C,'KR - M'!$B:$B,"&gt;="&amp;EDATE('KR - Q'!$B113,-2),'KR - M'!$B:$B,"&lt;="&amp;EOMONTH('KR - Q'!$B113,0))</f>
        <v>31.510028070077567</v>
      </c>
      <c r="G113" s="30">
        <f t="shared" si="0"/>
        <v>34.265993123170674</v>
      </c>
      <c r="I113" s="46">
        <f t="shared" si="4"/>
        <v>5.5085944511175553</v>
      </c>
      <c r="J113">
        <v>0</v>
      </c>
      <c r="K113" s="20">
        <f>'CDM - Q'!AD162/'CDM - Q'!AC162*100</f>
        <v>64.065871163753243</v>
      </c>
      <c r="L113" s="2">
        <f>AVERAGEIFS('KR - M'!J:J,'KR - M'!B:B,"&gt;="&amp;EDATE('KR - Q'!B113,-2),'KR - M'!B:B,"&lt;="&amp;EOMONTH('KR - Q'!B113,0))</f>
        <v>7</v>
      </c>
      <c r="M113" s="21">
        <f t="shared" si="1"/>
        <v>34.265993123170674</v>
      </c>
      <c r="N113" s="20">
        <f>AVERAGE(VLOOKUP(EDATE($B113,-2),'KR - M'!B53:K756,10), VLOOKUP(EDATE($B113,-1),'KR - M'!B53:K756,10), VLOOKUP(EDATE($B113,0),'KR - M'!B53:K756,10))</f>
        <v>49.599381001800701</v>
      </c>
      <c r="O113" s="20">
        <f t="shared" si="3"/>
        <v>2.3195462008751555</v>
      </c>
      <c r="R113" s="20">
        <f t="shared" si="2"/>
        <v>5.985096013604263</v>
      </c>
      <c r="S113" s="20">
        <f t="shared" si="5"/>
        <v>3.459187069635683</v>
      </c>
    </row>
    <row r="114" spans="1:19" x14ac:dyDescent="0.25">
      <c r="B114" s="13">
        <v>32112</v>
      </c>
      <c r="C114" s="21">
        <f>'CDM - Q'!Y163</f>
        <v>96719.5</v>
      </c>
      <c r="F114" s="21">
        <f>AVERAGEIFS('KR - M'!C:C,'KR - M'!$B:$B,"&gt;="&amp;EDATE('KR - Q'!$B114,-2),'KR - M'!$B:$B,"&lt;="&amp;EOMONTH('KR - Q'!$B114,0))</f>
        <v>32.118688856898636</v>
      </c>
      <c r="G114" s="30">
        <f t="shared" si="0"/>
        <v>34.927889275378796</v>
      </c>
      <c r="I114" s="46">
        <f t="shared" si="4"/>
        <v>8.6041354132391596</v>
      </c>
      <c r="J114">
        <v>0</v>
      </c>
      <c r="K114" s="20">
        <f>'CDM - Q'!AD163/'CDM - Q'!AC163*100</f>
        <v>65.19176326427133</v>
      </c>
      <c r="L114" s="2">
        <f>AVERAGEIFS('KR - M'!J:J,'KR - M'!B:B,"&gt;="&amp;EDATE('KR - Q'!B114,-2),'KR - M'!B:B,"&lt;="&amp;EOMONTH('KR - Q'!B114,0))</f>
        <v>7</v>
      </c>
      <c r="M114" s="21">
        <f t="shared" si="1"/>
        <v>34.927889275378796</v>
      </c>
      <c r="N114" s="20">
        <f>AVERAGE(VLOOKUP(EDATE($B114,-2),'KR - M'!B54:K757,10), VLOOKUP(EDATE($B114,-1),'KR - M'!B54:K757,10), VLOOKUP(EDATE($B114,0),'KR - M'!B54:K757,10))</f>
        <v>50.274297239359896</v>
      </c>
      <c r="O114" s="20">
        <f t="shared" si="3"/>
        <v>5.4429408103676913</v>
      </c>
      <c r="R114" s="20">
        <f t="shared" si="2"/>
        <v>7.7265661010192055</v>
      </c>
      <c r="S114" s="20">
        <f t="shared" si="5"/>
        <v>5.4030686468184541</v>
      </c>
    </row>
    <row r="115" spans="1:19" x14ac:dyDescent="0.25">
      <c r="A115">
        <v>1988</v>
      </c>
      <c r="B115" s="13">
        <v>32203</v>
      </c>
      <c r="C115" s="21">
        <f>'CDM - Q'!Y164</f>
        <v>104030.39999999999</v>
      </c>
      <c r="F115" s="21">
        <f>AVERAGEIFS('KR - M'!C:C,'KR - M'!$B:$B,"&gt;="&amp;EDATE('KR - Q'!$B115,-2),'KR - M'!$B:$B,"&lt;="&amp;EOMONTH('KR - Q'!$B115,0))</f>
        <v>32.79984030506737</v>
      </c>
      <c r="G115" s="30">
        <f t="shared" si="0"/>
        <v>35.668616347626376</v>
      </c>
      <c r="I115" s="46">
        <f t="shared" si="4"/>
        <v>11.626052218362327</v>
      </c>
      <c r="J115">
        <v>0</v>
      </c>
      <c r="K115" s="20">
        <f>'CDM - Q'!AD164/'CDM - Q'!AC164*100</f>
        <v>64.278221019794046</v>
      </c>
      <c r="L115" s="2">
        <f>AVERAGEIFS('KR - M'!J:J,'KR - M'!B:B,"&gt;="&amp;EDATE('KR - Q'!B115,-2),'KR - M'!B:B,"&lt;="&amp;EOMONTH('KR - Q'!B115,0))</f>
        <v>7</v>
      </c>
      <c r="M115" s="21">
        <f t="shared" si="1"/>
        <v>35.668616347626376</v>
      </c>
      <c r="N115" s="20">
        <f>AVERAGE(VLOOKUP(EDATE($B115,-2),'KR - M'!B55:K758,10), VLOOKUP(EDATE($B115,-1),'KR - M'!B55:K758,10), VLOOKUP(EDATE($B115,0),'KR - M'!B55:K758,10))</f>
        <v>51.0542208658863</v>
      </c>
      <c r="O115" s="20">
        <f t="shared" si="3"/>
        <v>6.2053468221594521</v>
      </c>
      <c r="R115" s="20">
        <f t="shared" si="2"/>
        <v>8.4829296887370731</v>
      </c>
      <c r="S115" s="20">
        <f t="shared" si="5"/>
        <v>7.3007170634079355</v>
      </c>
    </row>
    <row r="116" spans="1:19" x14ac:dyDescent="0.25">
      <c r="B116" s="13">
        <v>32295</v>
      </c>
      <c r="C116" s="21">
        <f>'CDM - Q'!Y165</f>
        <v>102150.39999999999</v>
      </c>
      <c r="F116" s="21">
        <f>AVERAGEIFS('KR - M'!C:C,'KR - M'!$B:$B,"&gt;="&amp;EDATE('KR - Q'!$B116,-2),'KR - M'!$B:$B,"&lt;="&amp;EOMONTH('KR - Q'!$B116,0))</f>
        <v>33.265051859577632</v>
      </c>
      <c r="G116" s="30">
        <f t="shared" si="0"/>
        <v>36.174516751530042</v>
      </c>
      <c r="I116" s="46">
        <f t="shared" si="4"/>
        <v>11.094595879234761</v>
      </c>
      <c r="J116">
        <v>0</v>
      </c>
      <c r="K116" s="20">
        <f>'CDM - Q'!AD165/'CDM - Q'!AC165*100</f>
        <v>62.925615066186289</v>
      </c>
      <c r="L116" s="2">
        <f>AVERAGEIFS('KR - M'!J:J,'KR - M'!B:B,"&gt;="&amp;EDATE('KR - Q'!B116,-2),'KR - M'!B:B,"&lt;="&amp;EOMONTH('KR - Q'!B116,0))</f>
        <v>7</v>
      </c>
      <c r="M116" s="21">
        <f t="shared" si="1"/>
        <v>36.174516751530042</v>
      </c>
      <c r="N116" s="20">
        <f>AVERAGE(VLOOKUP(EDATE($B116,-2),'KR - M'!B56:K759,10), VLOOKUP(EDATE($B116,-1),'KR - M'!B56:K759,10), VLOOKUP(EDATE($B116,0),'KR - M'!B56:K759,10))</f>
        <v>52.043187649183132</v>
      </c>
      <c r="O116" s="20">
        <f t="shared" si="3"/>
        <v>7.7483645154020842</v>
      </c>
      <c r="R116" s="20">
        <f t="shared" si="2"/>
        <v>5.6733392624279233</v>
      </c>
      <c r="S116" s="20">
        <f t="shared" si="5"/>
        <v>6.9669827664471162</v>
      </c>
    </row>
    <row r="117" spans="1:19" x14ac:dyDescent="0.25">
      <c r="B117" s="13">
        <v>32387</v>
      </c>
      <c r="C117" s="21">
        <f>'CDM - Q'!Y166</f>
        <v>105616.6</v>
      </c>
      <c r="F117" s="21">
        <f>AVERAGEIFS('KR - M'!C:C,'KR - M'!$B:$B,"&gt;="&amp;EDATE('KR - Q'!$B117,-2),'KR - M'!$B:$B,"&lt;="&amp;EOMONTH('KR - Q'!$B117,0))</f>
        <v>33.746943150490637</v>
      </c>
      <c r="G117" s="30">
        <f t="shared" si="0"/>
        <v>36.698555753457221</v>
      </c>
      <c r="I117" s="46">
        <f t="shared" si="4"/>
        <v>11.018743069094338</v>
      </c>
      <c r="J117">
        <v>0</v>
      </c>
      <c r="K117" s="20">
        <f>'CDM - Q'!AD166/'CDM - Q'!AC166*100</f>
        <v>63.784292887189054</v>
      </c>
      <c r="L117" s="2">
        <f>AVERAGEIFS('KR - M'!J:J,'KR - M'!B:B,"&gt;="&amp;EDATE('KR - Q'!B117,-2),'KR - M'!B:B,"&lt;="&amp;EOMONTH('KR - Q'!B117,0))</f>
        <v>7.333333333333333</v>
      </c>
      <c r="M117" s="21">
        <f t="shared" si="1"/>
        <v>36.698555753457221</v>
      </c>
      <c r="N117" s="20">
        <f>AVERAGE(VLOOKUP(EDATE($B117,-2),'KR - M'!B57:K760,10), VLOOKUP(EDATE($B117,-1),'KR - M'!B57:K760,10), VLOOKUP(EDATE($B117,0),'KR - M'!B57:K760,10))</f>
        <v>53.195880593481526</v>
      </c>
      <c r="O117" s="20">
        <f t="shared" si="3"/>
        <v>8.8595106976810278</v>
      </c>
      <c r="R117" s="20">
        <f t="shared" si="2"/>
        <v>5.7945653347810655</v>
      </c>
      <c r="S117" s="20">
        <f t="shared" si="5"/>
        <v>6.9193500967413168</v>
      </c>
    </row>
    <row r="118" spans="1:19" x14ac:dyDescent="0.25">
      <c r="B118" s="13">
        <v>32478</v>
      </c>
      <c r="C118" s="21">
        <f>'CDM - Q'!Y167</f>
        <v>108646.8</v>
      </c>
      <c r="F118" s="21">
        <f>AVERAGEIFS('KR - M'!C:C,'KR - M'!$B:$B,"&gt;="&amp;EDATE('KR - Q'!$B118,-2),'KR - M'!$B:$B,"&lt;="&amp;EOMONTH('KR - Q'!$B118,0))</f>
        <v>34.323752399390138</v>
      </c>
      <c r="G118" s="30">
        <f t="shared" si="0"/>
        <v>37.32581453317696</v>
      </c>
      <c r="I118" s="46">
        <f t="shared" si="4"/>
        <v>10.664545946487053</v>
      </c>
      <c r="J118">
        <v>0</v>
      </c>
      <c r="K118" s="20">
        <f>'CDM - Q'!AD167/'CDM - Q'!AC167*100</f>
        <v>61.936324130549721</v>
      </c>
      <c r="L118" s="2">
        <f>AVERAGEIFS('KR - M'!J:J,'KR - M'!B:B,"&gt;="&amp;EDATE('KR - Q'!B118,-2),'KR - M'!B:B,"&lt;="&amp;EOMONTH('KR - Q'!B118,0))</f>
        <v>8</v>
      </c>
      <c r="M118" s="21">
        <f t="shared" si="1"/>
        <v>37.32581453317696</v>
      </c>
      <c r="N118" s="20">
        <f>AVERAGE(VLOOKUP(EDATE($B118,-2),'KR - M'!B58:K761,10), VLOOKUP(EDATE($B118,-1),'KR - M'!B58:K761,10), VLOOKUP(EDATE($B118,0),'KR - M'!B58:K761,10))</f>
        <v>51.842625510001433</v>
      </c>
      <c r="O118" s="20">
        <f t="shared" si="3"/>
        <v>-10.17563817635847</v>
      </c>
      <c r="R118" s="20">
        <f t="shared" si="2"/>
        <v>6.8368770033752746</v>
      </c>
      <c r="S118" s="20">
        <f t="shared" si="5"/>
        <v>6.6969278223303341</v>
      </c>
    </row>
    <row r="119" spans="1:19" x14ac:dyDescent="0.25">
      <c r="A119">
        <v>1989</v>
      </c>
      <c r="B119" s="13">
        <v>32568</v>
      </c>
      <c r="C119" s="21">
        <f>'CDM - Q'!Y168</f>
        <v>108617.4</v>
      </c>
      <c r="F119" s="21">
        <f>AVERAGEIFS('KR - M'!C:C,'KR - M'!$B:$B,"&gt;="&amp;EDATE('KR - Q'!$B119,-2),'KR - M'!$B:$B,"&lt;="&amp;EOMONTH('KR - Q'!$B119,0))</f>
        <v>34.629293361445498</v>
      </c>
      <c r="G119" s="30">
        <f t="shared" si="0"/>
        <v>37.658079058024462</v>
      </c>
      <c r="I119" s="46">
        <f t="shared" si="4"/>
        <v>8.7049381861871868</v>
      </c>
      <c r="J119">
        <v>0</v>
      </c>
      <c r="K119" s="20">
        <f>'CDM - Q'!AD168/'CDM - Q'!AC168*100</f>
        <v>61.263400732799568</v>
      </c>
      <c r="L119" s="2">
        <f>AVERAGEIFS('KR - M'!J:J,'KR - M'!B:B,"&gt;="&amp;EDATE('KR - Q'!B119,-2),'KR - M'!B:B,"&lt;="&amp;EOMONTH('KR - Q'!B119,0))</f>
        <v>8</v>
      </c>
      <c r="M119" s="21">
        <f t="shared" si="1"/>
        <v>37.658079058024462</v>
      </c>
      <c r="N119" s="20">
        <f>AVERAGE(VLOOKUP(EDATE($B119,-2),'KR - M'!B59:K762,10), VLOOKUP(EDATE($B119,-1),'KR - M'!B59:K762,10), VLOOKUP(EDATE($B119,0),'KR - M'!B59:K762,10))</f>
        <v>51.668618048740598</v>
      </c>
      <c r="O119" s="20">
        <f t="shared" si="3"/>
        <v>-1.3425821670800087</v>
      </c>
      <c r="R119" s="20">
        <f t="shared" si="2"/>
        <v>3.560694163040079</v>
      </c>
      <c r="S119" s="20">
        <f t="shared" si="5"/>
        <v>5.4663689409060856</v>
      </c>
    </row>
    <row r="120" spans="1:19" x14ac:dyDescent="0.25">
      <c r="B120" s="13">
        <v>32660</v>
      </c>
      <c r="C120" s="21">
        <f>'CDM - Q'!Y169</f>
        <v>110439.3</v>
      </c>
      <c r="F120" s="21">
        <f>AVERAGEIFS('KR - M'!C:C,'KR - M'!$B:$B,"&gt;="&amp;EDATE('KR - Q'!$B120,-2),'KR - M'!$B:$B,"&lt;="&amp;EOMONTH('KR - Q'!$B120,0))</f>
        <v>35.114240526324096</v>
      </c>
      <c r="G120" s="30">
        <f t="shared" si="0"/>
        <v>38.185441210158217</v>
      </c>
      <c r="I120" s="46">
        <f t="shared" si="4"/>
        <v>8.6763711158953356</v>
      </c>
      <c r="J120">
        <v>0</v>
      </c>
      <c r="K120" s="20">
        <f>'CDM - Q'!AD169/'CDM - Q'!AC169*100</f>
        <v>60.236920622729016</v>
      </c>
      <c r="L120" s="2">
        <f>AVERAGEIFS('KR - M'!J:J,'KR - M'!B:B,"&gt;="&amp;EDATE('KR - Q'!B120,-2),'KR - M'!B:B,"&lt;="&amp;EOMONTH('KR - Q'!B120,0))</f>
        <v>8</v>
      </c>
      <c r="M120" s="21">
        <f t="shared" si="1"/>
        <v>38.185441210158217</v>
      </c>
      <c r="N120" s="20">
        <f>AVERAGE(VLOOKUP(EDATE($B120,-2),'KR - M'!B60:K763,10), VLOOKUP(EDATE($B120,-1),'KR - M'!B60:K763,10), VLOOKUP(EDATE($B120,0),'KR - M'!B60:K763,10))</f>
        <v>51.081859918089101</v>
      </c>
      <c r="O120" s="20">
        <f t="shared" si="3"/>
        <v>-4.5424720289440668</v>
      </c>
      <c r="R120" s="20">
        <f t="shared" si="2"/>
        <v>5.6015831431144747</v>
      </c>
      <c r="S120" s="20">
        <f t="shared" si="5"/>
        <v>5.4484299110777235</v>
      </c>
    </row>
    <row r="121" spans="1:19" x14ac:dyDescent="0.25">
      <c r="B121" s="13">
        <v>32752</v>
      </c>
      <c r="C121" s="21">
        <f>'CDM - Q'!Y170</f>
        <v>113588.1</v>
      </c>
      <c r="F121" s="21">
        <f>AVERAGEIFS('KR - M'!C:C,'KR - M'!$B:$B,"&gt;="&amp;EDATE('KR - Q'!$B121,-2),'KR - M'!$B:$B,"&lt;="&amp;EOMONTH('KR - Q'!$B121,0))</f>
        <v>35.661082610188565</v>
      </c>
      <c r="G121" s="30">
        <f t="shared" si="0"/>
        <v>38.780111803389268</v>
      </c>
      <c r="I121" s="46">
        <f t="shared" si="4"/>
        <v>8.8494413398055585</v>
      </c>
      <c r="J121">
        <v>0</v>
      </c>
      <c r="K121" s="20">
        <f>'CDM - Q'!AD170/'CDM - Q'!AC170*100</f>
        <v>60.459037996925105</v>
      </c>
      <c r="L121" s="2">
        <f>AVERAGEIFS('KR - M'!J:J,'KR - M'!B:B,"&gt;="&amp;EDATE('KR - Q'!B121,-2),'KR - M'!B:B,"&lt;="&amp;EOMONTH('KR - Q'!B121,0))</f>
        <v>8</v>
      </c>
      <c r="M121" s="21">
        <f t="shared" si="1"/>
        <v>38.780111803389268</v>
      </c>
      <c r="N121" s="20">
        <f>AVERAGE(VLOOKUP(EDATE($B121,-2),'KR - M'!B61:K764,10), VLOOKUP(EDATE($B121,-1),'KR - M'!B61:K764,10), VLOOKUP(EDATE($B121,0),'KR - M'!B61:K764,10))</f>
        <v>49.516342841896169</v>
      </c>
      <c r="O121" s="20">
        <f t="shared" si="3"/>
        <v>-12.258888605099916</v>
      </c>
      <c r="R121" s="20">
        <f t="shared" si="2"/>
        <v>6.2292913150664653</v>
      </c>
      <c r="S121" s="20">
        <f t="shared" si="5"/>
        <v>5.5571114061490734</v>
      </c>
    </row>
    <row r="122" spans="1:19" x14ac:dyDescent="0.25">
      <c r="B122" s="13">
        <v>32843</v>
      </c>
      <c r="C122" s="21">
        <f>'CDM - Q'!Y171</f>
        <v>117924.2</v>
      </c>
      <c r="F122" s="21">
        <f>AVERAGEIFS('KR - M'!C:C,'KR - M'!$B:$B,"&gt;="&amp;EDATE('KR - Q'!$B122,-2),'KR - M'!$B:$B,"&lt;="&amp;EOMONTH('KR - Q'!$B122,0))</f>
        <v>36.377854320030934</v>
      </c>
      <c r="G122" s="30">
        <f>G123*F122/F123</f>
        <v>39.559574596177612</v>
      </c>
      <c r="I122" s="46">
        <f t="shared" si="4"/>
        <v>9.3283490129885571</v>
      </c>
      <c r="J122">
        <v>0</v>
      </c>
      <c r="K122" s="20">
        <f>'CDM - Q'!AD171/'CDM - Q'!AC171*100</f>
        <v>59.744672742862583</v>
      </c>
      <c r="L122" s="2">
        <f>AVERAGEIFS('KR - M'!J:J,'KR - M'!B:B,"&gt;="&amp;EDATE('KR - Q'!B122,-2),'KR - M'!B:B,"&lt;="&amp;EOMONTH('KR - Q'!B122,0))</f>
        <v>7.333333333333333</v>
      </c>
      <c r="M122" s="21">
        <f t="shared" si="1"/>
        <v>39.559574596177612</v>
      </c>
      <c r="N122" s="20">
        <f>AVERAGE(VLOOKUP(EDATE($B122,-2),'KR - M'!B62:K765,10), VLOOKUP(EDATE($B122,-1),'KR - M'!B62:K765,10), VLOOKUP(EDATE($B122,0),'KR - M'!B62:K765,10))</f>
        <v>48.347199236855097</v>
      </c>
      <c r="O122" s="20">
        <f t="shared" si="3"/>
        <v>-9.4445069077423671</v>
      </c>
      <c r="R122" s="20">
        <f t="shared" si="2"/>
        <v>8.0398199648327839</v>
      </c>
      <c r="S122" s="20">
        <f t="shared" si="5"/>
        <v>5.8578471465134507</v>
      </c>
    </row>
    <row r="123" spans="1:19" x14ac:dyDescent="0.25">
      <c r="A123">
        <v>1990</v>
      </c>
      <c r="B123" s="13">
        <v>32933</v>
      </c>
      <c r="C123" s="21">
        <f>'CDM - Q'!Y172</f>
        <v>119159.6</v>
      </c>
      <c r="F123" s="21">
        <f>AVERAGEIFS('KR - M'!C:C,'KR - M'!$B:$B,"&gt;="&amp;EDATE('KR - Q'!$B123,-2),'KR - M'!$B:$B,"&lt;="&amp;EOMONTH('KR - Q'!$B123,0))</f>
        <v>37.267543006850666</v>
      </c>
      <c r="G123" s="21">
        <f>AVERAGEIFS('KR - M'!D:D,'KR - M'!$B:$B,"&gt;="&amp;EDATE('KR - Q'!$B123,-2),'KR - M'!$B:$B,"&lt;="&amp;EOMONTH('KR - Q'!$B123,0))</f>
        <v>40.527078222531969</v>
      </c>
      <c r="I123" s="46">
        <f t="shared" si="4"/>
        <v>11.805432837448016</v>
      </c>
      <c r="J123">
        <v>0</v>
      </c>
      <c r="K123" s="20">
        <f>'CDM - Q'!AD172/'CDM - Q'!AC172*100</f>
        <v>62.196388012036451</v>
      </c>
      <c r="L123" s="2">
        <f>AVERAGEIFS('KR - M'!J:J,'KR - M'!B:B,"&gt;="&amp;EDATE('KR - Q'!B123,-2),'KR - M'!B:B,"&lt;="&amp;EOMONTH('KR - Q'!B123,0))</f>
        <v>7</v>
      </c>
      <c r="M123" s="21">
        <f>G123</f>
        <v>40.527078222531969</v>
      </c>
      <c r="N123" s="20">
        <f>AVERAGE(VLOOKUP(EDATE($B123,-2),'KR - M'!B63:K766,10), VLOOKUP(EDATE($B123,-1),'KR - M'!B63:K766,10), VLOOKUP(EDATE($B123,0),'KR - M'!B63:K766,10))</f>
        <v>47.629879927660106</v>
      </c>
      <c r="O123" s="20">
        <f t="shared" si="3"/>
        <v>-5.9347331015458415</v>
      </c>
      <c r="R123" s="20">
        <f t="shared" ref="R123:R126" si="6">(G123/G122-1)*400</f>
        <v>9.7827505601927101</v>
      </c>
      <c r="S123" s="20">
        <f t="shared" ref="S123:S126" si="7">AVERAGE(R120:R123)</f>
        <v>7.4133612458016085</v>
      </c>
    </row>
    <row r="124" spans="1:19" x14ac:dyDescent="0.25">
      <c r="B124" s="13">
        <v>33025</v>
      </c>
      <c r="C124" s="21">
        <f>'CDM - Q'!Y173</f>
        <v>121845.8</v>
      </c>
      <c r="F124" s="21">
        <f>AVERAGEIFS('KR - M'!C:C,'KR - M'!$B:$B,"&gt;="&amp;EDATE('KR - Q'!$B124,-2),'KR - M'!$B:$B,"&lt;="&amp;EOMONTH('KR - Q'!$B124,0))</f>
        <v>38.179127377175938</v>
      </c>
      <c r="G124" s="21">
        <f>AVERAGEIFS('KR - M'!D:D,'KR - M'!B:B,"&gt;="&amp;EDATE('KR - Q'!B124,-2),'KR - M'!B:B,"&lt;="&amp;EOMONTH('KR - Q'!B124,0))</f>
        <v>41.371102153158468</v>
      </c>
      <c r="I124" s="46">
        <f t="shared" si="4"/>
        <v>12.891838809160516</v>
      </c>
      <c r="J124">
        <v>0</v>
      </c>
      <c r="K124" s="20">
        <f>'CDM - Q'!AD173/'CDM - Q'!AC173*100</f>
        <v>63.255329626361899</v>
      </c>
      <c r="L124" s="2">
        <f>AVERAGEIFS('KR - M'!J:J,'KR - M'!B:B,"&gt;="&amp;EDATE('KR - Q'!B124,-2),'KR - M'!B:B,"&lt;="&amp;EOMONTH('KR - Q'!B124,0))</f>
        <v>7</v>
      </c>
      <c r="M124" s="21">
        <f t="shared" ref="M124:M162" si="8">G124</f>
        <v>41.371102153158468</v>
      </c>
      <c r="N124" s="20">
        <f>AVERAGE(VLOOKUP(EDATE($B124,-2),'KR - M'!B64:K767,10), VLOOKUP(EDATE($B124,-1),'KR - M'!B64:K767,10), VLOOKUP(EDATE($B124,0),'KR - M'!B64:K767,10))</f>
        <v>47.934921844242105</v>
      </c>
      <c r="O124" s="20">
        <f t="shared" si="3"/>
        <v>2.5617693518882767</v>
      </c>
      <c r="R124" s="20">
        <f t="shared" si="6"/>
        <v>8.3304690853064578</v>
      </c>
      <c r="S124" s="20">
        <f t="shared" si="7"/>
        <v>8.0955827313496052</v>
      </c>
    </row>
    <row r="125" spans="1:19" x14ac:dyDescent="0.25">
      <c r="B125" s="13">
        <v>33117</v>
      </c>
      <c r="C125" s="21">
        <f>'CDM - Q'!Y174</f>
        <v>126163.7</v>
      </c>
      <c r="F125" s="21">
        <f>AVERAGEIFS('KR - M'!C:C,'KR - M'!$B:$B,"&gt;="&amp;EDATE('KR - Q'!$B125,-2),'KR - M'!$B:$B,"&lt;="&amp;EOMONTH('KR - Q'!$B125,0))</f>
        <v>38.872210557494469</v>
      </c>
      <c r="G125" s="21">
        <f>AVERAGEIFS('KR - M'!D:D,'KR - M'!B:B,"&gt;="&amp;EDATE('KR - Q'!B125,-2),'KR - M'!B:B,"&lt;="&amp;EOMONTH('KR - Q'!B125,0))</f>
        <v>42.146248847197938</v>
      </c>
      <c r="I125" s="46">
        <f t="shared" si="4"/>
        <v>13.395563711323094</v>
      </c>
      <c r="J125">
        <v>0</v>
      </c>
      <c r="K125" s="20">
        <f>'CDM - Q'!AD174/'CDM - Q'!AC174*100</f>
        <v>64.550632722645801</v>
      </c>
      <c r="L125" s="2">
        <f>AVERAGEIFS('KR - M'!J:J,'KR - M'!B:B,"&gt;="&amp;EDATE('KR - Q'!B125,-2),'KR - M'!B:B,"&lt;="&amp;EOMONTH('KR - Q'!B125,0))</f>
        <v>7</v>
      </c>
      <c r="M125" s="21">
        <f t="shared" si="8"/>
        <v>42.146248847197938</v>
      </c>
      <c r="N125" s="20">
        <f>AVERAGE(VLOOKUP(EDATE($B125,-2),'KR - M'!B65:K768,10), VLOOKUP(EDATE($B125,-1),'KR - M'!B65:K768,10), VLOOKUP(EDATE($B125,0),'KR - M'!B65:K768,10))</f>
        <v>49.2283253479591</v>
      </c>
      <c r="O125" s="20">
        <f t="shared" si="3"/>
        <v>10.792995619517054</v>
      </c>
      <c r="R125" s="20">
        <f t="shared" si="6"/>
        <v>7.4945713669394287</v>
      </c>
      <c r="S125" s="20">
        <f t="shared" si="7"/>
        <v>8.411902744317846</v>
      </c>
    </row>
    <row r="126" spans="1:19" x14ac:dyDescent="0.25">
      <c r="B126" s="13">
        <v>33208</v>
      </c>
      <c r="C126" s="21">
        <f>'CDM - Q'!Y175</f>
        <v>128569.2</v>
      </c>
      <c r="F126" s="21">
        <f>AVERAGEIFS('KR - M'!C:C,'KR - M'!$B:$B,"&gt;="&amp;EDATE('KR - Q'!$B126,-2),'KR - M'!$B:$B,"&lt;="&amp;EOMONTH('KR - Q'!$B126,0))</f>
        <v>39.618486788464899</v>
      </c>
      <c r="G126" s="21">
        <f>AVERAGEIFS('KR - M'!D:D,'KR - M'!B:B,"&gt;="&amp;EDATE('KR - Q'!B126,-2),'KR - M'!B:B,"&lt;="&amp;EOMONTH('KR - Q'!B126,0))</f>
        <v>42.858846575060461</v>
      </c>
      <c r="I126" s="46">
        <f t="shared" si="4"/>
        <v>12.887282495811137</v>
      </c>
      <c r="J126">
        <v>0</v>
      </c>
      <c r="K126" s="20">
        <f>'CDM - Q'!AD175/'CDM - Q'!AC175*100</f>
        <v>69.344084795988152</v>
      </c>
      <c r="L126" s="2">
        <f>AVERAGEIFS('KR - M'!J:J,'KR - M'!B:B,"&gt;="&amp;EDATE('KR - Q'!B126,-2),'KR - M'!B:B,"&lt;="&amp;EOMONTH('KR - Q'!B126,0))</f>
        <v>7</v>
      </c>
      <c r="M126" s="21">
        <f t="shared" si="8"/>
        <v>42.858846575060461</v>
      </c>
      <c r="N126" s="20">
        <f>AVERAGE(VLOOKUP(EDATE($B126,-2),'KR - M'!B66:K769,10), VLOOKUP(EDATE($B126,-1),'KR - M'!B66:K769,10), VLOOKUP(EDATE($B126,0),'KR - M'!B66:K769,10))</f>
        <v>53.851968511935098</v>
      </c>
      <c r="O126" s="20">
        <f t="shared" si="3"/>
        <v>37.568965682215172</v>
      </c>
      <c r="R126" s="20">
        <f t="shared" si="6"/>
        <v>6.7630951494265901</v>
      </c>
      <c r="S126" s="20">
        <f t="shared" si="7"/>
        <v>8.0927215404662967</v>
      </c>
    </row>
    <row r="127" spans="1:19" x14ac:dyDescent="0.25">
      <c r="A127">
        <v>1991</v>
      </c>
      <c r="B127" s="13">
        <v>33298</v>
      </c>
      <c r="C127" s="21">
        <f>'CDM - Q'!Y176</f>
        <v>133273.1</v>
      </c>
      <c r="F127" s="21">
        <f>AVERAGEIFS('KR - M'!C:C,'KR - M'!$B:$B,"&gt;="&amp;EDATE('KR - Q'!$B127,-2),'KR - M'!$B:$B,"&lt;="&amp;EOMONTH('KR - Q'!$B127,0))</f>
        <v>40.886602030358368</v>
      </c>
      <c r="G127" s="21">
        <f>AVERAGEIFS('KR - M'!D:D,'KR - M'!B:B,"&gt;="&amp;EDATE('KR - Q'!B127,-2),'KR - M'!B:B,"&lt;="&amp;EOMONTH('KR - Q'!B127,0))</f>
        <v>44.070089340428602</v>
      </c>
      <c r="I127" s="46">
        <f t="shared" ref="I127:I169" si="9">I128*S127/S128</f>
        <v>13.493104555524114</v>
      </c>
      <c r="J127">
        <v>0</v>
      </c>
      <c r="K127" s="20">
        <f>'CDM - Q'!AD176/'CDM - Q'!AC176*100</f>
        <v>68.095231699728259</v>
      </c>
      <c r="L127" s="2">
        <f>AVERAGEIFS('KR - M'!J:J,'KR - M'!B:B,"&gt;="&amp;EDATE('KR - Q'!B127,-2),'KR - M'!B:B,"&lt;="&amp;EOMONTH('KR - Q'!B127,0))</f>
        <v>7</v>
      </c>
      <c r="M127" s="21">
        <f t="shared" si="8"/>
        <v>44.070089340428602</v>
      </c>
      <c r="N127" s="20">
        <f>AVERAGE(VLOOKUP(EDATE($B127,-2),'KR - M'!B67:K770,10), VLOOKUP(EDATE($B127,-1),'KR - M'!B67:K770,10), VLOOKUP(EDATE($B127,0),'KR - M'!B67:K770,10))</f>
        <v>51.230413406633097</v>
      </c>
      <c r="O127" s="20">
        <f t="shared" si="3"/>
        <v>-19.472306604509669</v>
      </c>
      <c r="R127" s="20">
        <f t="shared" ref="R127" si="10">(G127/G126-1)*400</f>
        <v>11.304483084927064</v>
      </c>
      <c r="S127" s="20">
        <f>AVERAGE(R124:R127)</f>
        <v>8.4731546716498851</v>
      </c>
    </row>
    <row r="128" spans="1:19" x14ac:dyDescent="0.25">
      <c r="B128" s="13">
        <v>33390</v>
      </c>
      <c r="C128" s="21">
        <f>'CDM - Q'!Y177</f>
        <v>135544.5</v>
      </c>
      <c r="F128" s="21">
        <f>AVERAGEIFS('KR - M'!C:C,'KR - M'!$B:$B,"&gt;="&amp;EDATE('KR - Q'!$B128,-2),'KR - M'!$B:$B,"&lt;="&amp;EOMONTH('KR - Q'!$B128,0))</f>
        <v>41.560600842742467</v>
      </c>
      <c r="G128" s="21">
        <f>AVERAGEIFS('KR - M'!D:D,'KR - M'!B:B,"&gt;="&amp;EDATE('KR - Q'!B128,-2),'KR - M'!B:B,"&lt;="&amp;EOMONTH('KR - Q'!B128,0))</f>
        <v>44.900200910468733</v>
      </c>
      <c r="I128" s="46">
        <f t="shared" si="9"/>
        <v>13.176205432427237</v>
      </c>
      <c r="J128">
        <v>0</v>
      </c>
      <c r="K128" s="20">
        <f>'CDM - Q'!AD177/'CDM - Q'!AC177*100</f>
        <v>65.716237856304048</v>
      </c>
      <c r="L128" s="2">
        <f>AVERAGEIFS('KR - M'!J:J,'KR - M'!B:B,"&gt;="&amp;EDATE('KR - Q'!B128,-2),'KR - M'!B:B,"&lt;="&amp;EOMONTH('KR - Q'!B128,0))</f>
        <v>7</v>
      </c>
      <c r="M128" s="21">
        <f t="shared" si="8"/>
        <v>44.900200910468733</v>
      </c>
      <c r="N128" s="20">
        <f>AVERAGE(VLOOKUP(EDATE($B128,-2),'KR - M'!B68:K771,10), VLOOKUP(EDATE($B128,-1),'KR - M'!B68:K771,10), VLOOKUP(EDATE($B128,0),'KR - M'!B68:K771,10))</f>
        <v>49.548849405319736</v>
      </c>
      <c r="O128" s="20">
        <f t="shared" si="3"/>
        <v>-13.129419729380043</v>
      </c>
      <c r="R128" s="20">
        <f t="shared" ref="R128:R191" si="11">(G128/G127-1)*400</f>
        <v>7.5344668682449267</v>
      </c>
      <c r="S128" s="20">
        <f t="shared" ref="S128:S191" si="12">AVERAGE(R125:R128)</f>
        <v>8.2741541173845015</v>
      </c>
    </row>
    <row r="129" spans="1:19" x14ac:dyDescent="0.25">
      <c r="B129" s="13">
        <v>33482</v>
      </c>
      <c r="C129" s="21">
        <f>'CDM - Q'!Y178</f>
        <v>138631</v>
      </c>
      <c r="F129" s="21">
        <f>AVERAGEIFS('KR - M'!C:C,'KR - M'!$B:$B,"&gt;="&amp;EDATE('KR - Q'!$B129,-2),'KR - M'!$B:$B,"&lt;="&amp;EOMONTH('KR - Q'!$B129,0))</f>
        <v>42.4971710565815</v>
      </c>
      <c r="G129" s="21">
        <f>AVERAGEIFS('KR - M'!D:D,'KR - M'!B:B,"&gt;="&amp;EDATE('KR - Q'!B129,-2),'KR - M'!B:B,"&lt;="&amp;EOMONTH('KR - Q'!B129,0))</f>
        <v>45.953764517316927</v>
      </c>
      <c r="I129" s="46">
        <f t="shared" si="9"/>
        <v>13.929138913724758</v>
      </c>
      <c r="J129">
        <v>0</v>
      </c>
      <c r="K129" s="20">
        <f>'CDM - Q'!AD178/'CDM - Q'!AC178*100</f>
        <v>65.056991035573759</v>
      </c>
      <c r="L129" s="2">
        <f>AVERAGEIFS('KR - M'!J:J,'KR - M'!B:B,"&gt;="&amp;EDATE('KR - Q'!B129,-2),'KR - M'!B:B,"&lt;="&amp;EOMONTH('KR - Q'!B129,0))</f>
        <v>7</v>
      </c>
      <c r="M129" s="21">
        <f t="shared" si="8"/>
        <v>45.953764517316927</v>
      </c>
      <c r="N129" s="20">
        <f>AVERAGE(VLOOKUP(EDATE($B129,-2),'KR - M'!B69:K772,10), VLOOKUP(EDATE($B129,-1),'KR - M'!B69:K772,10), VLOOKUP(EDATE($B129,0),'KR - M'!B69:K772,10))</f>
        <v>48.594095706709766</v>
      </c>
      <c r="O129" s="20">
        <f t="shared" ref="O129:O192" si="13">(N129/N128-1)*400</f>
        <v>-7.707575130957256</v>
      </c>
      <c r="R129" s="20">
        <f t="shared" si="11"/>
        <v>9.3858253235793221</v>
      </c>
      <c r="S129" s="20">
        <f t="shared" si="12"/>
        <v>8.7469676065444766</v>
      </c>
    </row>
    <row r="130" spans="1:19" x14ac:dyDescent="0.25">
      <c r="B130" s="13">
        <v>33573</v>
      </c>
      <c r="C130" s="21">
        <f>'CDM - Q'!Y179</f>
        <v>142201</v>
      </c>
      <c r="F130" s="21">
        <f>AVERAGEIFS('KR - M'!C:C,'KR - M'!$B:$B,"&gt;="&amp;EDATE('KR - Q'!$B130,-2),'KR - M'!$B:$B,"&lt;="&amp;EOMONTH('KR - Q'!$B130,0))</f>
        <v>43.357879690864259</v>
      </c>
      <c r="G130" s="21">
        <f>AVERAGEIFS('KR - M'!D:D,'KR - M'!B:B,"&gt;="&amp;EDATE('KR - Q'!B130,-2),'KR - M'!B:B,"&lt;="&amp;EOMONTH('KR - Q'!B130,0))</f>
        <v>46.8230740977518</v>
      </c>
      <c r="I130" s="46">
        <f t="shared" si="9"/>
        <v>14.249112241052936</v>
      </c>
      <c r="J130">
        <v>0</v>
      </c>
      <c r="K130" s="20">
        <f>'CDM - Q'!AD179/'CDM - Q'!AC179*100</f>
        <v>66.040279130797828</v>
      </c>
      <c r="L130" s="2">
        <f>AVERAGEIFS('KR - M'!J:J,'KR - M'!B:B,"&gt;="&amp;EDATE('KR - Q'!B130,-2),'KR - M'!B:B,"&lt;="&amp;EOMONTH('KR - Q'!B130,0))</f>
        <v>7</v>
      </c>
      <c r="M130" s="21">
        <f t="shared" si="8"/>
        <v>46.8230740977518</v>
      </c>
      <c r="N130" s="20">
        <f>AVERAGE(VLOOKUP(EDATE($B130,-2),'KR - M'!B70:K773,10), VLOOKUP(EDATE($B130,-1),'KR - M'!B70:K773,10), VLOOKUP(EDATE($B130,0),'KR - M'!B70:K773,10))</f>
        <v>49.259547065440266</v>
      </c>
      <c r="O130" s="20">
        <f t="shared" si="13"/>
        <v>5.4776313793086118</v>
      </c>
      <c r="R130" s="20">
        <f t="shared" si="11"/>
        <v>7.5668192981864557</v>
      </c>
      <c r="S130" s="20">
        <f t="shared" si="12"/>
        <v>8.9478986437344421</v>
      </c>
    </row>
    <row r="131" spans="1:19" x14ac:dyDescent="0.25">
      <c r="A131">
        <v>1992</v>
      </c>
      <c r="B131" s="13">
        <v>33664</v>
      </c>
      <c r="C131" s="21">
        <f>'CDM - Q'!Y180</f>
        <v>144661.6</v>
      </c>
      <c r="F131" s="21">
        <f>AVERAGEIFS('KR - M'!C:C,'KR - M'!$B:$B,"&gt;="&amp;EDATE('KR - Q'!$B131,-2),'KR - M'!$B:$B,"&lt;="&amp;EOMONTH('KR - Q'!$B131,0))</f>
        <v>43.782977854092671</v>
      </c>
      <c r="G131" s="21">
        <f>AVERAGEIFS('KR - M'!D:D,'KR - M'!B:B,"&gt;="&amp;EDATE('KR - Q'!B131,-2),'KR - M'!B:B,"&lt;="&amp;EOMONTH('KR - Q'!B131,0))</f>
        <v>47.41354427912237</v>
      </c>
      <c r="I131" s="46">
        <f t="shared" si="9"/>
        <v>11.756836407583252</v>
      </c>
      <c r="J131">
        <v>0</v>
      </c>
      <c r="K131" s="20">
        <f>'CDM - Q'!AD180/'CDM - Q'!AC180*100</f>
        <v>67.518023145513183</v>
      </c>
      <c r="L131" s="2">
        <f>AVERAGEIFS('KR - M'!J:J,'KR - M'!B:B,"&gt;="&amp;EDATE('KR - Q'!B131,-2),'KR - M'!B:B,"&lt;="&amp;EOMONTH('KR - Q'!B131,0))</f>
        <v>7</v>
      </c>
      <c r="M131" s="21">
        <f t="shared" si="8"/>
        <v>47.41354427912237</v>
      </c>
      <c r="N131" s="20">
        <f>AVERAGE(VLOOKUP(EDATE($B131,-2),'KR - M'!B71:K774,10), VLOOKUP(EDATE($B131,-1),'KR - M'!B71:K774,10), VLOOKUP(EDATE($B131,0),'KR - M'!B71:K774,10))</f>
        <v>49.5818446401465</v>
      </c>
      <c r="O131" s="20">
        <f t="shared" si="13"/>
        <v>2.6171379471115586</v>
      </c>
      <c r="R131" s="20">
        <f t="shared" si="11"/>
        <v>5.044266680464915</v>
      </c>
      <c r="S131" s="20">
        <f t="shared" si="12"/>
        <v>7.3828445426189049</v>
      </c>
    </row>
    <row r="132" spans="1:19" x14ac:dyDescent="0.25">
      <c r="B132" s="13">
        <v>33756</v>
      </c>
      <c r="C132" s="21">
        <f>'CDM - Q'!Y181</f>
        <v>145750.70000000001</v>
      </c>
      <c r="F132" s="21">
        <f>AVERAGEIFS('KR - M'!C:C,'KR - M'!$B:$B,"&gt;="&amp;EDATE('KR - Q'!$B132,-2),'KR - M'!$B:$B,"&lt;="&amp;EOMONTH('KR - Q'!$B132,0))</f>
        <v>44.494581569635393</v>
      </c>
      <c r="G132" s="21">
        <f>AVERAGEIFS('KR - M'!D:D,'KR - M'!B:B,"&gt;="&amp;EDATE('KR - Q'!B132,-2),'KR - M'!B:B,"&lt;="&amp;EOMONTH('KR - Q'!B132,0))</f>
        <v>48.122847688046072</v>
      </c>
      <c r="I132" s="46">
        <f t="shared" si="9"/>
        <v>11.139564028630691</v>
      </c>
      <c r="J132">
        <v>0</v>
      </c>
      <c r="K132" s="20">
        <f>'CDM - Q'!AD181/'CDM - Q'!AC181*100</f>
        <v>69.414676981638863</v>
      </c>
      <c r="L132" s="2">
        <f>AVERAGEIFS('KR - M'!J:J,'KR - M'!B:B,"&gt;="&amp;EDATE('KR - Q'!B132,-2),'KR - M'!B:B,"&lt;="&amp;EOMONTH('KR - Q'!B132,0))</f>
        <v>7</v>
      </c>
      <c r="M132" s="21">
        <f t="shared" si="8"/>
        <v>48.122847688046072</v>
      </c>
      <c r="N132" s="20">
        <f>AVERAGE(VLOOKUP(EDATE($B132,-2),'KR - M'!B72:K775,10), VLOOKUP(EDATE($B132,-1),'KR - M'!B72:K775,10), VLOOKUP(EDATE($B132,0),'KR - M'!B72:K775,10))</f>
        <v>50.38515440761666</v>
      </c>
      <c r="O132" s="20">
        <f t="shared" si="13"/>
        <v>6.4806767339972815</v>
      </c>
      <c r="R132" s="20">
        <f t="shared" si="11"/>
        <v>5.983972889670941</v>
      </c>
      <c r="S132" s="20">
        <f t="shared" si="12"/>
        <v>6.9952210479754084</v>
      </c>
    </row>
    <row r="133" spans="1:19" x14ac:dyDescent="0.25">
      <c r="B133" s="13">
        <v>33848</v>
      </c>
      <c r="C133" s="21">
        <f>'CDM - Q'!Y182</f>
        <v>145926.1</v>
      </c>
      <c r="F133" s="21">
        <f>AVERAGEIFS('KR - M'!C:C,'KR - M'!$B:$B,"&gt;="&amp;EDATE('KR - Q'!$B133,-2),'KR - M'!$B:$B,"&lt;="&amp;EOMONTH('KR - Q'!$B133,0))</f>
        <v>45.065793979839761</v>
      </c>
      <c r="G133" s="21">
        <f>AVERAGEIFS('KR - M'!D:D,'KR - M'!B:B,"&gt;="&amp;EDATE('KR - Q'!B133,-2),'KR - M'!B:B,"&lt;="&amp;EOMONTH('KR - Q'!B133,0))</f>
        <v>48.569308295132601</v>
      </c>
      <c r="I133" s="46">
        <f t="shared" si="9"/>
        <v>8.880343147016065</v>
      </c>
      <c r="J133">
        <v>0</v>
      </c>
      <c r="K133" s="20">
        <f>'CDM - Q'!AD182/'CDM - Q'!AC182*100</f>
        <v>69.969999589035453</v>
      </c>
      <c r="L133" s="2">
        <f>AVERAGEIFS('KR - M'!J:J,'KR - M'!B:B,"&gt;="&amp;EDATE('KR - Q'!B133,-2),'KR - M'!B:B,"&lt;="&amp;EOMONTH('KR - Q'!B133,0))</f>
        <v>7</v>
      </c>
      <c r="M133" s="21">
        <f t="shared" si="8"/>
        <v>48.569308295132601</v>
      </c>
      <c r="N133" s="20">
        <f>AVERAGE(VLOOKUP(EDATE($B133,-2),'KR - M'!B73:K776,10), VLOOKUP(EDATE($B133,-1),'KR - M'!B73:K776,10), VLOOKUP(EDATE($B133,0),'KR - M'!B73:K776,10))</f>
        <v>51.18001821741057</v>
      </c>
      <c r="O133" s="20">
        <f t="shared" si="13"/>
        <v>6.3103016683323077</v>
      </c>
      <c r="R133" s="20">
        <f t="shared" si="11"/>
        <v>3.711007378288933</v>
      </c>
      <c r="S133" s="20">
        <f t="shared" si="12"/>
        <v>5.5765165616528112</v>
      </c>
    </row>
    <row r="134" spans="1:19" x14ac:dyDescent="0.25">
      <c r="B134" s="13">
        <v>33939</v>
      </c>
      <c r="C134" s="21">
        <f>'CDM - Q'!Y183</f>
        <v>148222.70000000001</v>
      </c>
      <c r="F134" s="21">
        <f>AVERAGEIFS('KR - M'!C:C,'KR - M'!$B:$B,"&gt;="&amp;EDATE('KR - Q'!$B134,-2),'KR - M'!$B:$B,"&lt;="&amp;EOMONTH('KR - Q'!$B134,0))</f>
        <v>45.406679737930205</v>
      </c>
      <c r="G134" s="21">
        <f>AVERAGEIFS('KR - M'!D:D,'KR - M'!B:B,"&gt;="&amp;EDATE('KR - Q'!B134,-2),'KR - M'!B:B,"&lt;="&amp;EOMONTH('KR - Q'!B134,0))</f>
        <v>49.237712310382229</v>
      </c>
      <c r="I134" s="46">
        <f t="shared" si="9"/>
        <v>8.059403387178234</v>
      </c>
      <c r="J134">
        <v>0</v>
      </c>
      <c r="K134" s="20">
        <f>'CDM - Q'!AD183/'CDM - Q'!AC183*100</f>
        <v>67.516570748164312</v>
      </c>
      <c r="L134" s="2">
        <f>AVERAGEIFS('KR - M'!J:J,'KR - M'!B:B,"&gt;="&amp;EDATE('KR - Q'!B134,-2),'KR - M'!B:B,"&lt;="&amp;EOMONTH('KR - Q'!B134,0))</f>
        <v>7</v>
      </c>
      <c r="M134" s="21">
        <f t="shared" si="8"/>
        <v>49.237712310382229</v>
      </c>
      <c r="N134" s="20">
        <f>AVERAGE(VLOOKUP(EDATE($B134,-2),'KR - M'!B74:K777,10), VLOOKUP(EDATE($B134,-1),'KR - M'!B74:K777,10), VLOOKUP(EDATE($B134,0),'KR - M'!B74:K777,10))</f>
        <v>50.534237550450435</v>
      </c>
      <c r="O134" s="20">
        <f t="shared" si="13"/>
        <v>-5.0471312004375157</v>
      </c>
      <c r="R134" s="20">
        <f t="shared" si="11"/>
        <v>5.5047439521934471</v>
      </c>
      <c r="S134" s="20">
        <f t="shared" si="12"/>
        <v>5.060997725154559</v>
      </c>
    </row>
    <row r="135" spans="1:19" x14ac:dyDescent="0.25">
      <c r="A135">
        <v>1993</v>
      </c>
      <c r="B135" s="13">
        <v>34029</v>
      </c>
      <c r="C135" s="21">
        <f>'CDM - Q'!Y184</f>
        <v>151302</v>
      </c>
      <c r="F135" s="21">
        <f>AVERAGEIFS('KR - M'!C:C,'KR - M'!$B:$B,"&gt;="&amp;EDATE('KR - Q'!$B135,-2),'KR - M'!$B:$B,"&lt;="&amp;EOMONTH('KR - Q'!$B135,0))</f>
        <v>45.801775744125671</v>
      </c>
      <c r="G135" s="21">
        <f>AVERAGEIFS('KR - M'!D:D,'KR - M'!B:B,"&gt;="&amp;EDATE('KR - Q'!B135,-2),'KR - M'!B:B,"&lt;="&amp;EOMONTH('KR - Q'!B135,0))</f>
        <v>49.917751145692058</v>
      </c>
      <c r="I135" s="46">
        <f t="shared" si="9"/>
        <v>8.2506051842035646</v>
      </c>
      <c r="J135">
        <v>0</v>
      </c>
      <c r="K135" s="20">
        <f>'CDM - Q'!AD184/'CDM - Q'!AC184*100</f>
        <v>68.715024396775448</v>
      </c>
      <c r="L135" s="2">
        <f>AVERAGEIFS('KR - M'!J:J,'KR - M'!B:B,"&gt;="&amp;EDATE('KR - Q'!B135,-2),'KR - M'!B:B,"&lt;="&amp;EOMONTH('KR - Q'!B135,0))</f>
        <v>5</v>
      </c>
      <c r="M135" s="21">
        <f t="shared" si="8"/>
        <v>49.917751145692058</v>
      </c>
      <c r="N135" s="20">
        <f>AVERAGE(VLOOKUP(EDATE($B135,-2),'KR - M'!B75:K778,10), VLOOKUP(EDATE($B135,-1),'KR - M'!B75:K778,10), VLOOKUP(EDATE($B135,0),'KR - M'!B75:K778,10))</f>
        <v>51.422238790797934</v>
      </c>
      <c r="O135" s="20">
        <f t="shared" si="13"/>
        <v>7.0289077931449562</v>
      </c>
      <c r="R135" s="20">
        <f t="shared" si="11"/>
        <v>5.5245364043157608</v>
      </c>
      <c r="S135" s="20">
        <f t="shared" si="12"/>
        <v>5.1810651561172705</v>
      </c>
    </row>
    <row r="136" spans="1:19" x14ac:dyDescent="0.25">
      <c r="B136" s="13">
        <v>34121</v>
      </c>
      <c r="C136" s="21">
        <f>'CDM - Q'!Y185</f>
        <v>155120.79999999999</v>
      </c>
      <c r="F136" s="21">
        <f>AVERAGEIFS('KR - M'!C:C,'KR - M'!$B:$B,"&gt;="&amp;EDATE('KR - Q'!$B136,-2),'KR - M'!$B:$B,"&lt;="&amp;EOMONTH('KR - Q'!$B136,0))</f>
        <v>46.576143556081298</v>
      </c>
      <c r="G136" s="21">
        <f>AVERAGEIFS('KR - M'!D:D,'KR - M'!B:B,"&gt;="&amp;EDATE('KR - Q'!B136,-2),'KR - M'!B:B,"&lt;="&amp;EOMONTH('KR - Q'!B136,0))</f>
        <v>50.699183460506731</v>
      </c>
      <c r="I136" s="46">
        <f t="shared" si="9"/>
        <v>8.3611955354804657</v>
      </c>
      <c r="J136">
        <v>0</v>
      </c>
      <c r="K136" s="20">
        <f>'CDM - Q'!AD185/'CDM - Q'!AC185*100</f>
        <v>70.416490567487614</v>
      </c>
      <c r="L136" s="2">
        <f>AVERAGEIFS('KR - M'!J:J,'KR - M'!B:B,"&gt;="&amp;EDATE('KR - Q'!B136,-2),'KR - M'!B:B,"&lt;="&amp;EOMONTH('KR - Q'!B136,0))</f>
        <v>5</v>
      </c>
      <c r="M136" s="21">
        <f t="shared" si="8"/>
        <v>50.699183460506731</v>
      </c>
      <c r="N136" s="20">
        <f>AVERAGE(VLOOKUP(EDATE($B136,-2),'KR - M'!B76:K779,10), VLOOKUP(EDATE($B136,-1),'KR - M'!B76:K779,10), VLOOKUP(EDATE($B136,0),'KR - M'!B76:K779,10))</f>
        <v>52.873869768275227</v>
      </c>
      <c r="O136" s="20">
        <f t="shared" si="13"/>
        <v>11.291853576294031</v>
      </c>
      <c r="R136" s="20">
        <f t="shared" si="11"/>
        <v>6.2617589685396879</v>
      </c>
      <c r="S136" s="20">
        <f t="shared" si="12"/>
        <v>5.2505116758344572</v>
      </c>
    </row>
    <row r="137" spans="1:19" x14ac:dyDescent="0.25">
      <c r="B137" s="13">
        <v>34213</v>
      </c>
      <c r="C137" s="21">
        <f>'CDM - Q'!Y186</f>
        <v>157958.29999999999</v>
      </c>
      <c r="F137" s="21">
        <f>AVERAGEIFS('KR - M'!C:C,'KR - M'!$B:$B,"&gt;="&amp;EDATE('KR - Q'!$B137,-2),'KR - M'!$B:$B,"&lt;="&amp;EOMONTH('KR - Q'!$B137,0))</f>
        <v>47.074393149145131</v>
      </c>
      <c r="G137" s="21">
        <f>AVERAGEIFS('KR - M'!D:D,'KR - M'!B:B,"&gt;="&amp;EDATE('KR - Q'!B137,-2),'KR - M'!B:B,"&lt;="&amp;EOMONTH('KR - Q'!B137,0))</f>
        <v>51.171871766987437</v>
      </c>
      <c r="I137" s="46">
        <f t="shared" si="9"/>
        <v>8.3685005127889021</v>
      </c>
      <c r="J137">
        <v>0</v>
      </c>
      <c r="K137" s="20">
        <f>'CDM - Q'!AD186/'CDM - Q'!AC186*100</f>
        <v>69.216663653503446</v>
      </c>
      <c r="L137" s="2">
        <f>AVERAGEIFS('KR - M'!J:J,'KR - M'!B:B,"&gt;="&amp;EDATE('KR - Q'!B137,-2),'KR - M'!B:B,"&lt;="&amp;EOMONTH('KR - Q'!B137,0))</f>
        <v>5</v>
      </c>
      <c r="M137" s="21">
        <f t="shared" si="8"/>
        <v>51.171871766987437</v>
      </c>
      <c r="N137" s="20">
        <f>AVERAGE(VLOOKUP(EDATE($B137,-2),'KR - M'!B77:K780,10), VLOOKUP(EDATE($B137,-1),'KR - M'!B77:K780,10), VLOOKUP(EDATE($B137,0),'KR - M'!B77:K780,10))</f>
        <v>52.647562081587402</v>
      </c>
      <c r="O137" s="20">
        <f t="shared" si="13"/>
        <v>-1.7120569209678749</v>
      </c>
      <c r="R137" s="20">
        <f t="shared" si="11"/>
        <v>3.7293563660560025</v>
      </c>
      <c r="S137" s="20">
        <f t="shared" si="12"/>
        <v>5.2550989227762246</v>
      </c>
    </row>
    <row r="138" spans="1:19" x14ac:dyDescent="0.25">
      <c r="B138" s="13">
        <v>34304</v>
      </c>
      <c r="C138" s="21">
        <f>'CDM - Q'!Y187</f>
        <v>161068.4</v>
      </c>
      <c r="F138" s="21">
        <f>AVERAGEIFS('KR - M'!C:C,'KR - M'!$B:$B,"&gt;="&amp;EDATE('KR - Q'!$B138,-2),'KR - M'!$B:$B,"&lt;="&amp;EOMONTH('KR - Q'!$B138,0))</f>
        <v>47.88321949618723</v>
      </c>
      <c r="G138" s="21">
        <f>AVERAGEIFS('KR - M'!D:D,'KR - M'!B:B,"&gt;="&amp;EDATE('KR - Q'!B138,-2),'KR - M'!B:B,"&lt;="&amp;EOMONTH('KR - Q'!B138,0))</f>
        <v>51.771252460934598</v>
      </c>
      <c r="I138" s="46">
        <f t="shared" si="9"/>
        <v>8.0422433006434684</v>
      </c>
      <c r="J138">
        <v>0</v>
      </c>
      <c r="K138" s="20">
        <f>'CDM - Q'!AD187/'CDM - Q'!AC187*100</f>
        <v>66.398471462627967</v>
      </c>
      <c r="L138" s="2">
        <f>AVERAGEIFS('KR - M'!J:J,'KR - M'!B:B,"&gt;="&amp;EDATE('KR - Q'!B138,-2),'KR - M'!B:B,"&lt;="&amp;EOMONTH('KR - Q'!B138,0))</f>
        <v>5</v>
      </c>
      <c r="M138" s="21">
        <f t="shared" si="8"/>
        <v>51.771252460934598</v>
      </c>
      <c r="N138" s="20">
        <f>AVERAGE(VLOOKUP(EDATE($B138,-2),'KR - M'!B78:K781,10), VLOOKUP(EDATE($B138,-1),'KR - M'!B78:K781,10), VLOOKUP(EDATE($B138,0),'KR - M'!B78:K781,10))</f>
        <v>51.925003825817896</v>
      </c>
      <c r="O138" s="20">
        <f t="shared" si="13"/>
        <v>-5.4897756112601392</v>
      </c>
      <c r="R138" s="20">
        <f t="shared" si="11"/>
        <v>4.6852356441168475</v>
      </c>
      <c r="S138" s="20">
        <f t="shared" si="12"/>
        <v>5.0502218457570747</v>
      </c>
    </row>
    <row r="139" spans="1:19" x14ac:dyDescent="0.25">
      <c r="A139">
        <v>1994</v>
      </c>
      <c r="B139" s="13">
        <v>34394</v>
      </c>
      <c r="C139" s="21">
        <f>'CDM - Q'!Y188</f>
        <v>165850.70000000001</v>
      </c>
      <c r="F139" s="21">
        <f>AVERAGEIFS('KR - M'!C:C,'KR - M'!$B:$B,"&gt;="&amp;EDATE('KR - Q'!$B139,-2),'KR - M'!$B:$B,"&lt;="&amp;EOMONTH('KR - Q'!$B139,0))</f>
        <v>48.772079438866136</v>
      </c>
      <c r="G139" s="21">
        <f>AVERAGEIFS('KR - M'!D:D,'KR - M'!B:B,"&gt;="&amp;EDATE('KR - Q'!B139,-2),'KR - M'!B:B,"&lt;="&amp;EOMONTH('KR - Q'!B139,0))</f>
        <v>52.610017055828166</v>
      </c>
      <c r="I139" s="46">
        <f t="shared" si="9"/>
        <v>8.4228423843075397</v>
      </c>
      <c r="J139">
        <v>0</v>
      </c>
      <c r="K139" s="20">
        <f>'CDM - Q'!AD188/'CDM - Q'!AC188*100</f>
        <v>68.21626985422283</v>
      </c>
      <c r="L139" s="2">
        <f>AVERAGEIFS('KR - M'!J:J,'KR - M'!B:B,"&gt;="&amp;EDATE('KR - Q'!B139,-2),'KR - M'!B:B,"&lt;="&amp;EOMONTH('KR - Q'!B139,0))</f>
        <v>5</v>
      </c>
      <c r="M139" s="21">
        <f t="shared" si="8"/>
        <v>52.610017055828166</v>
      </c>
      <c r="N139" s="20">
        <f>AVERAGE(VLOOKUP(EDATE($B139,-2),'KR - M'!B79:K782,10), VLOOKUP(EDATE($B139,-1),'KR - M'!B79:K782,10), VLOOKUP(EDATE($B139,0),'KR - M'!B79:K782,10))</f>
        <v>51.840000306003397</v>
      </c>
      <c r="O139" s="20">
        <f t="shared" si="13"/>
        <v>-0.65481762966945745</v>
      </c>
      <c r="R139" s="20">
        <f t="shared" si="11"/>
        <v>6.4805431974161998</v>
      </c>
      <c r="S139" s="20">
        <f t="shared" si="12"/>
        <v>5.2892235440321844</v>
      </c>
    </row>
    <row r="140" spans="1:19" x14ac:dyDescent="0.25">
      <c r="B140" s="13">
        <v>34486</v>
      </c>
      <c r="C140" s="21">
        <f>'CDM - Q'!Y189</f>
        <v>168612.4</v>
      </c>
      <c r="F140" s="21">
        <f>AVERAGEIFS('KR - M'!C:C,'KR - M'!$B:$B,"&gt;="&amp;EDATE('KR - Q'!$B140,-2),'KR - M'!$B:$B,"&lt;="&amp;EOMONTH('KR - Q'!$B140,0))</f>
        <v>49.300409433278809</v>
      </c>
      <c r="G140" s="21">
        <f>AVERAGEIFS('KR - M'!D:D,'KR - M'!B:B,"&gt;="&amp;EDATE('KR - Q'!B140,-2),'KR - M'!B:B,"&lt;="&amp;EOMONTH('KR - Q'!B140,0))</f>
        <v>53.380570507500728</v>
      </c>
      <c r="I140" s="46">
        <f t="shared" si="9"/>
        <v>8.2623419428484848</v>
      </c>
      <c r="J140">
        <v>0</v>
      </c>
      <c r="K140" s="20">
        <f>'CDM - Q'!AD189/'CDM - Q'!AC189*100</f>
        <v>70.159832437756364</v>
      </c>
      <c r="L140" s="2">
        <f>AVERAGEIFS('KR - M'!J:J,'KR - M'!B:B,"&gt;="&amp;EDATE('KR - Q'!B140,-2),'KR - M'!B:B,"&lt;="&amp;EOMONTH('KR - Q'!B140,0))</f>
        <v>5</v>
      </c>
      <c r="M140" s="21">
        <f t="shared" si="8"/>
        <v>53.380570507500728</v>
      </c>
      <c r="N140" s="20">
        <f>AVERAGE(VLOOKUP(EDATE($B140,-2),'KR - M'!B80:K783,10), VLOOKUP(EDATE($B140,-1),'KR - M'!B80:K783,10), VLOOKUP(EDATE($B140,0),'KR - M'!B80:K783,10))</f>
        <v>53.215219624237868</v>
      </c>
      <c r="O140" s="20">
        <f t="shared" si="13"/>
        <v>10.611260108925702</v>
      </c>
      <c r="R140" s="20">
        <f t="shared" si="11"/>
        <v>5.8586063627759088</v>
      </c>
      <c r="S140" s="20">
        <f t="shared" si="12"/>
        <v>5.1884353925912396</v>
      </c>
    </row>
    <row r="141" spans="1:19" x14ac:dyDescent="0.25">
      <c r="B141" s="13">
        <v>34578</v>
      </c>
      <c r="C141" s="21">
        <f>'CDM - Q'!Y190</f>
        <v>171330.8</v>
      </c>
      <c r="F141" s="21">
        <f>AVERAGEIFS('KR - M'!C:C,'KR - M'!$B:$B,"&gt;="&amp;EDATE('KR - Q'!$B141,-2),'KR - M'!$B:$B,"&lt;="&amp;EOMONTH('KR - Q'!$B141,0))</f>
        <v>50.35197316952226</v>
      </c>
      <c r="G141" s="21">
        <f>AVERAGEIFS('KR - M'!D:D,'KR - M'!B:B,"&gt;="&amp;EDATE('KR - Q'!B141,-2),'KR - M'!B:B,"&lt;="&amp;EOMONTH('KR - Q'!B141,0))</f>
        <v>54.2263647892131</v>
      </c>
      <c r="I141" s="46">
        <f t="shared" si="9"/>
        <v>9.3008156206292085</v>
      </c>
      <c r="J141">
        <v>0</v>
      </c>
      <c r="K141" s="20">
        <f>'CDM - Q'!AD190/'CDM - Q'!AC190*100</f>
        <v>70.429163282599191</v>
      </c>
      <c r="L141" s="2">
        <f>AVERAGEIFS('KR - M'!J:J,'KR - M'!B:B,"&gt;="&amp;EDATE('KR - Q'!B141,-2),'KR - M'!B:B,"&lt;="&amp;EOMONTH('KR - Q'!B141,0))</f>
        <v>5</v>
      </c>
      <c r="M141" s="21">
        <f t="shared" si="8"/>
        <v>54.2263647892131</v>
      </c>
      <c r="N141" s="20">
        <f>AVERAGE(VLOOKUP(EDATE($B141,-2),'KR - M'!B81:K784,10), VLOOKUP(EDATE($B141,-1),'KR - M'!B81:K784,10), VLOOKUP(EDATE($B141,0),'KR - M'!B81:K784,10))</f>
        <v>55.659800544943664</v>
      </c>
      <c r="O141" s="20">
        <f t="shared" si="13"/>
        <v>18.375050881814747</v>
      </c>
      <c r="R141" s="20">
        <f t="shared" si="11"/>
        <v>6.3378437035889412</v>
      </c>
      <c r="S141" s="20">
        <f t="shared" si="12"/>
        <v>5.8405572269744743</v>
      </c>
    </row>
    <row r="142" spans="1:19" x14ac:dyDescent="0.25">
      <c r="B142" s="13">
        <v>34669</v>
      </c>
      <c r="C142" s="21">
        <f>'CDM - Q'!Y191</f>
        <v>178271.7</v>
      </c>
      <c r="F142" s="21">
        <f>AVERAGEIFS('KR - M'!C:C,'KR - M'!$B:$B,"&gt;="&amp;EDATE('KR - Q'!$B142,-2),'KR - M'!$B:$B,"&lt;="&amp;EOMONTH('KR - Q'!$B142,0))</f>
        <v>50.654596672531731</v>
      </c>
      <c r="G142" s="21">
        <f>AVERAGEIFS('KR - M'!D:D,'KR - M'!B:B,"&gt;="&amp;EDATE('KR - Q'!B142,-2),'KR - M'!B:B,"&lt;="&amp;EOMONTH('KR - Q'!B142,0))</f>
        <v>54.753263139820639</v>
      </c>
      <c r="I142" s="46">
        <f t="shared" si="9"/>
        <v>8.9828912276194188</v>
      </c>
      <c r="J142">
        <v>0</v>
      </c>
      <c r="K142" s="20">
        <f>'CDM - Q'!AD191/'CDM - Q'!AC191*100</f>
        <v>68.441016362741834</v>
      </c>
      <c r="L142" s="2">
        <f>AVERAGEIFS('KR - M'!J:J,'KR - M'!B:B,"&gt;="&amp;EDATE('KR - Q'!B142,-2),'KR - M'!B:B,"&lt;="&amp;EOMONTH('KR - Q'!B142,0))</f>
        <v>5</v>
      </c>
      <c r="M142" s="21">
        <f t="shared" si="8"/>
        <v>54.753263139820639</v>
      </c>
      <c r="N142" s="20">
        <f>AVERAGE(VLOOKUP(EDATE($B142,-2),'KR - M'!B82:K785,10), VLOOKUP(EDATE($B142,-1),'KR - M'!B82:K785,10), VLOOKUP(EDATE($B142,0),'KR - M'!B82:K785,10))</f>
        <v>56.418291367921135</v>
      </c>
      <c r="O142" s="20">
        <f t="shared" si="13"/>
        <v>5.4509057923412207</v>
      </c>
      <c r="R142" s="20">
        <f t="shared" si="11"/>
        <v>3.8866581055593485</v>
      </c>
      <c r="S142" s="20">
        <f t="shared" si="12"/>
        <v>5.6409128423350996</v>
      </c>
    </row>
    <row r="143" spans="1:19" x14ac:dyDescent="0.25">
      <c r="A143">
        <v>1995</v>
      </c>
      <c r="B143" s="13">
        <v>34759</v>
      </c>
      <c r="C143" s="21">
        <f>'CDM - Q'!Y192</f>
        <v>182209.4</v>
      </c>
      <c r="F143" s="21">
        <f>AVERAGEIFS('KR - M'!C:C,'KR - M'!$B:$B,"&gt;="&amp;EDATE('KR - Q'!$B143,-2),'KR - M'!$B:$B,"&lt;="&amp;EOMONTH('KR - Q'!$B143,0))</f>
        <v>51.057423919628299</v>
      </c>
      <c r="G143" s="21">
        <f>AVERAGEIFS('KR - M'!D:D,'KR - M'!B:B,"&gt;="&amp;EDATE('KR - Q'!B143,-2),'KR - M'!B:B,"&lt;="&amp;EOMONTH('KR - Q'!B143,0))</f>
        <v>55.333953749630304</v>
      </c>
      <c r="I143" s="46">
        <f t="shared" si="9"/>
        <v>8.0917910659258308</v>
      </c>
      <c r="J143">
        <v>0</v>
      </c>
      <c r="K143" s="20">
        <f>'CDM - Q'!AD192/'CDM - Q'!AC192*100</f>
        <v>70.494289634602552</v>
      </c>
      <c r="L143" s="2">
        <f>AVERAGEIFS('KR - M'!J:J,'KR - M'!B:B,"&gt;="&amp;EDATE('KR - Q'!B143,-2),'KR - M'!B:B,"&lt;="&amp;EOMONTH('KR - Q'!B143,0))</f>
        <v>5</v>
      </c>
      <c r="M143" s="21">
        <f t="shared" si="8"/>
        <v>55.333953749630304</v>
      </c>
      <c r="N143" s="20">
        <f>AVERAGE(VLOOKUP(EDATE($B143,-2),'KR - M'!B83:K786,10), VLOOKUP(EDATE($B143,-1),'KR - M'!B83:K786,10), VLOOKUP(EDATE($B143,0),'KR - M'!B83:K786,10))</f>
        <v>57.334385919377404</v>
      </c>
      <c r="O143" s="20">
        <f t="shared" si="13"/>
        <v>6.4950180464142804</v>
      </c>
      <c r="R143" s="20">
        <f t="shared" si="11"/>
        <v>4.242235633166036</v>
      </c>
      <c r="S143" s="20">
        <f t="shared" si="12"/>
        <v>5.0813359512725587</v>
      </c>
    </row>
    <row r="144" spans="1:19" x14ac:dyDescent="0.25">
      <c r="B144" s="13">
        <v>34851</v>
      </c>
      <c r="C144" s="21">
        <f>'CDM - Q'!Y193</f>
        <v>185683.6</v>
      </c>
      <c r="F144" s="21">
        <f>AVERAGEIFS('KR - M'!C:C,'KR - M'!$B:$B,"&gt;="&amp;EDATE('KR - Q'!$B144,-2),'KR - M'!$B:$B,"&lt;="&amp;EOMONTH('KR - Q'!$B144,0))</f>
        <v>51.695743624851396</v>
      </c>
      <c r="G144" s="21">
        <f>AVERAGEIFS('KR - M'!D:D,'KR - M'!B:B,"&gt;="&amp;EDATE('KR - Q'!B144,-2),'KR - M'!B:B,"&lt;="&amp;EOMONTH('KR - Q'!B144,0))</f>
        <v>56.163838573415966</v>
      </c>
      <c r="I144" s="46">
        <f t="shared" si="9"/>
        <v>8.1477235154393171</v>
      </c>
      <c r="J144">
        <v>0</v>
      </c>
      <c r="K144" s="20">
        <f>'CDM - Q'!AD193/'CDM - Q'!AC193*100</f>
        <v>72.453075969472749</v>
      </c>
      <c r="L144" s="2">
        <f>AVERAGEIFS('KR - M'!J:J,'KR - M'!B:B,"&gt;="&amp;EDATE('KR - Q'!B144,-2),'KR - M'!B:B,"&lt;="&amp;EOMONTH('KR - Q'!B144,0))</f>
        <v>5</v>
      </c>
      <c r="M144" s="21">
        <f t="shared" si="8"/>
        <v>56.163838573415966</v>
      </c>
      <c r="N144" s="20">
        <f>AVERAGE(VLOOKUP(EDATE($B144,-2),'KR - M'!B84:K787,10), VLOOKUP(EDATE($B144,-1),'KR - M'!B84:K787,10), VLOOKUP(EDATE($B144,0),'KR - M'!B84:K787,10))</f>
        <v>58.111892075182737</v>
      </c>
      <c r="O144" s="20">
        <f t="shared" si="13"/>
        <v>5.424361965949398</v>
      </c>
      <c r="R144" s="20">
        <f t="shared" si="11"/>
        <v>5.9991001368934427</v>
      </c>
      <c r="S144" s="20">
        <f t="shared" si="12"/>
        <v>5.1164593948019421</v>
      </c>
    </row>
    <row r="145" spans="1:19" x14ac:dyDescent="0.25">
      <c r="B145" s="13">
        <v>34943</v>
      </c>
      <c r="C145" s="21">
        <f>'CDM - Q'!Y194</f>
        <v>189589.1</v>
      </c>
      <c r="F145" s="21">
        <f>AVERAGEIFS('KR - M'!C:C,'KR - M'!$B:$B,"&gt;="&amp;EDATE('KR - Q'!$B145,-2),'KR - M'!$B:$B,"&lt;="&amp;EOMONTH('KR - Q'!$B145,0))</f>
        <v>52.354289430946572</v>
      </c>
      <c r="G145" s="21">
        <f>AVERAGEIFS('KR - M'!D:D,'KR - M'!B:B,"&gt;="&amp;EDATE('KR - Q'!B145,-2),'KR - M'!B:B,"&lt;="&amp;EOMONTH('KR - Q'!B145,0))</f>
        <v>57.044013660923667</v>
      </c>
      <c r="I145" s="46">
        <f t="shared" si="9"/>
        <v>8.1201665705768846</v>
      </c>
      <c r="J145">
        <v>0</v>
      </c>
      <c r="K145" s="20">
        <f>'CDM - Q'!AD194/'CDM - Q'!AC194*100</f>
        <v>72.842245448256719</v>
      </c>
      <c r="L145" s="2">
        <f>AVERAGEIFS('KR - M'!J:J,'KR - M'!B:B,"&gt;="&amp;EDATE('KR - Q'!B145,-2),'KR - M'!B:B,"&lt;="&amp;EOMONTH('KR - Q'!B145,0))</f>
        <v>5</v>
      </c>
      <c r="M145" s="21">
        <f t="shared" si="8"/>
        <v>57.044013660923667</v>
      </c>
      <c r="N145" s="20">
        <f>AVERAGE(VLOOKUP(EDATE($B145,-2),'KR - M'!B85:K788,10), VLOOKUP(EDATE($B145,-1),'KR - M'!B85:K788,10), VLOOKUP(EDATE($B145,0),'KR - M'!B85:K788,10))</f>
        <v>57.674488919612834</v>
      </c>
      <c r="O145" s="20">
        <f t="shared" si="13"/>
        <v>-3.0107651976226002</v>
      </c>
      <c r="R145" s="20">
        <f t="shared" si="11"/>
        <v>6.2686248651409926</v>
      </c>
      <c r="S145" s="20">
        <f t="shared" si="12"/>
        <v>5.099154685189955</v>
      </c>
    </row>
    <row r="146" spans="1:19" x14ac:dyDescent="0.25">
      <c r="B146" s="13">
        <v>35034</v>
      </c>
      <c r="C146" s="21">
        <f>'CDM - Q'!Y195</f>
        <v>193183.4</v>
      </c>
      <c r="F146" s="21">
        <f>AVERAGEIFS('KR - M'!C:C,'KR - M'!$B:$B,"&gt;="&amp;EDATE('KR - Q'!$B146,-2),'KR - M'!$B:$B,"&lt;="&amp;EOMONTH('KR - Q'!$B146,0))</f>
        <v>52.886888712958502</v>
      </c>
      <c r="G146" s="21">
        <f>AVERAGEIFS('KR - M'!D:D,'KR - M'!B:B,"&gt;="&amp;EDATE('KR - Q'!B146,-2),'KR - M'!B:B,"&lt;="&amp;EOMONTH('KR - Q'!B146,0))</f>
        <v>57.820340091829628</v>
      </c>
      <c r="I146" s="46">
        <f t="shared" si="9"/>
        <v>8.7400462871646045</v>
      </c>
      <c r="J146">
        <v>0</v>
      </c>
      <c r="K146" s="20">
        <f>'CDM - Q'!AD195/'CDM - Q'!AC195*100</f>
        <v>70.935801312089978</v>
      </c>
      <c r="L146" s="2">
        <f>AVERAGEIFS('KR - M'!J:J,'KR - M'!B:B,"&gt;="&amp;EDATE('KR - Q'!B146,-2),'KR - M'!B:B,"&lt;="&amp;EOMONTH('KR - Q'!B146,0))</f>
        <v>5</v>
      </c>
      <c r="M146" s="21">
        <f t="shared" si="8"/>
        <v>57.820340091829628</v>
      </c>
      <c r="N146" s="20">
        <f>AVERAGE(VLOOKUP(EDATE($B146,-2),'KR - M'!B86:K789,10), VLOOKUP(EDATE($B146,-1),'KR - M'!B86:K789,10), VLOOKUP(EDATE($B146,0),'KR - M'!B86:K789,10))</f>
        <v>56.463530186550067</v>
      </c>
      <c r="O146" s="20">
        <f t="shared" si="13"/>
        <v>-8.3985745222683317</v>
      </c>
      <c r="R146" s="20">
        <f t="shared" si="11"/>
        <v>5.4437013182174532</v>
      </c>
      <c r="S146" s="20">
        <f t="shared" si="12"/>
        <v>5.4884154883544811</v>
      </c>
    </row>
    <row r="147" spans="1:19" x14ac:dyDescent="0.25">
      <c r="A147">
        <v>1996</v>
      </c>
      <c r="B147" s="13">
        <v>35125</v>
      </c>
      <c r="C147" s="21">
        <f>'CDM - Q'!Y196</f>
        <v>197063.4</v>
      </c>
      <c r="F147" s="21">
        <f>AVERAGEIFS('KR - M'!C:C,'KR - M'!$B:$B,"&gt;="&amp;EDATE('KR - Q'!$B147,-2),'KR - M'!$B:$B,"&lt;="&amp;EOMONTH('KR - Q'!$B147,0))</f>
        <v>53.405318645273063</v>
      </c>
      <c r="G147" s="21">
        <f>AVERAGEIFS('KR - M'!D:D,'KR - M'!B:B,"&gt;="&amp;EDATE('KR - Q'!B147,-2),'KR - M'!B:B,"&lt;="&amp;EOMONTH('KR - Q'!B147,0))</f>
        <v>58.430469687035469</v>
      </c>
      <c r="I147" s="46">
        <f t="shared" si="9"/>
        <v>8.7315382718770547</v>
      </c>
      <c r="J147">
        <v>0</v>
      </c>
      <c r="K147" s="20">
        <f>'CDM - Q'!AD196/'CDM - Q'!AC196*100</f>
        <v>71.743767674666643</v>
      </c>
      <c r="L147" s="2">
        <f>AVERAGEIFS('KR - M'!J:J,'KR - M'!B:B,"&gt;="&amp;EDATE('KR - Q'!B147,-2),'KR - M'!B:B,"&lt;="&amp;EOMONTH('KR - Q'!B147,0))</f>
        <v>5</v>
      </c>
      <c r="M147" s="21">
        <f t="shared" si="8"/>
        <v>58.430469687035469</v>
      </c>
      <c r="N147" s="20">
        <f>AVERAGE(VLOOKUP(EDATE($B147,-2),'KR - M'!B87:K790,10), VLOOKUP(EDATE($B147,-1),'KR - M'!B87:K790,10), VLOOKUP(EDATE($B147,0),'KR - M'!B87:K790,10))</f>
        <v>55.738660416063475</v>
      </c>
      <c r="O147" s="20">
        <f t="shared" si="13"/>
        <v>-5.1351360291621351</v>
      </c>
      <c r="R147" s="20">
        <f t="shared" si="11"/>
        <v>4.2208647976600844</v>
      </c>
      <c r="S147" s="20">
        <f t="shared" si="12"/>
        <v>5.4830727794779932</v>
      </c>
    </row>
    <row r="148" spans="1:19" x14ac:dyDescent="0.25">
      <c r="B148" s="13">
        <v>35217</v>
      </c>
      <c r="C148" s="21">
        <f>'CDM - Q'!Y197</f>
        <v>200858.6</v>
      </c>
      <c r="F148" s="21">
        <f>AVERAGEIFS('KR - M'!C:C,'KR - M'!$B:$B,"&gt;="&amp;EDATE('KR - Q'!$B148,-2),'KR - M'!$B:$B,"&lt;="&amp;EOMONTH('KR - Q'!$B148,0))</f>
        <v>54.241496662146169</v>
      </c>
      <c r="G148" s="21">
        <f>AVERAGEIFS('KR - M'!D:D,'KR - M'!B:B,"&gt;="&amp;EDATE('KR - Q'!B148,-2),'KR - M'!B:B,"&lt;="&amp;EOMONTH('KR - Q'!B148,0))</f>
        <v>59.100453275571034</v>
      </c>
      <c r="I148" s="46">
        <f t="shared" si="9"/>
        <v>8.1691774887734319</v>
      </c>
      <c r="J148">
        <v>0</v>
      </c>
      <c r="K148" s="20">
        <f>'CDM - Q'!AD197/'CDM - Q'!AC197*100</f>
        <v>72.327986937734522</v>
      </c>
      <c r="L148" s="2">
        <f>AVERAGEIFS('KR - M'!J:J,'KR - M'!B:B,"&gt;="&amp;EDATE('KR - Q'!B148,-2),'KR - M'!B:B,"&lt;="&amp;EOMONTH('KR - Q'!B148,0))</f>
        <v>5</v>
      </c>
      <c r="M148" s="21">
        <f t="shared" si="8"/>
        <v>59.100453275571034</v>
      </c>
      <c r="N148" s="20">
        <f>AVERAGE(VLOOKUP(EDATE($B148,-2),'KR - M'!B88:K791,10), VLOOKUP(EDATE($B148,-1),'KR - M'!B88:K791,10), VLOOKUP(EDATE($B148,0),'KR - M'!B88:K791,10))</f>
        <v>56.313453503282204</v>
      </c>
      <c r="O148" s="20">
        <f t="shared" si="13"/>
        <v>4.1249149723237899</v>
      </c>
      <c r="R148" s="20">
        <f t="shared" si="11"/>
        <v>4.5865357038826993</v>
      </c>
      <c r="S148" s="20">
        <f t="shared" si="12"/>
        <v>5.1299316712253074</v>
      </c>
    </row>
    <row r="149" spans="1:19" x14ac:dyDescent="0.25">
      <c r="B149" s="13">
        <v>35309</v>
      </c>
      <c r="C149" s="21">
        <f>'CDM - Q'!Y198</f>
        <v>204565.9</v>
      </c>
      <c r="F149" s="21">
        <f>AVERAGEIFS('KR - M'!C:C,'KR - M'!$B:$B,"&gt;="&amp;EDATE('KR - Q'!$B149,-2),'KR - M'!$B:$B,"&lt;="&amp;EOMONTH('KR - Q'!$B149,0))</f>
        <v>55.051732370859533</v>
      </c>
      <c r="G149" s="21">
        <f>AVERAGEIFS('KR - M'!D:D,'KR - M'!B:B,"&gt;="&amp;EDATE('KR - Q'!B149,-2),'KR - M'!B:B,"&lt;="&amp;EOMONTH('KR - Q'!B149,0))</f>
        <v>59.813221503172372</v>
      </c>
      <c r="I149" s="46">
        <f t="shared" si="9"/>
        <v>7.5940981816185626</v>
      </c>
      <c r="J149">
        <v>0</v>
      </c>
      <c r="K149" s="20">
        <f>'CDM - Q'!AD198/'CDM - Q'!AC198*100</f>
        <v>74.70486278690106</v>
      </c>
      <c r="L149" s="2">
        <f>AVERAGEIFS('KR - M'!J:J,'KR - M'!B:B,"&gt;="&amp;EDATE('KR - Q'!B149,-2),'KR - M'!B:B,"&lt;="&amp;EOMONTH('KR - Q'!B149,0))</f>
        <v>5</v>
      </c>
      <c r="M149" s="21">
        <f t="shared" si="8"/>
        <v>59.813221503172372</v>
      </c>
      <c r="N149" s="20">
        <f>AVERAGE(VLOOKUP(EDATE($B149,-2),'KR - M'!B89:K792,10), VLOOKUP(EDATE($B149,-1),'KR - M'!B89:K792,10), VLOOKUP(EDATE($B149,0),'KR - M'!B89:K792,10))</f>
        <v>59.284771974113568</v>
      </c>
      <c r="O149" s="20">
        <f t="shared" si="13"/>
        <v>21.105567398086755</v>
      </c>
      <c r="R149" s="20">
        <f t="shared" si="11"/>
        <v>4.8241134414172215</v>
      </c>
      <c r="S149" s="20">
        <f t="shared" si="12"/>
        <v>4.7688038152943646</v>
      </c>
    </row>
    <row r="150" spans="1:19" x14ac:dyDescent="0.25">
      <c r="B150" s="13">
        <v>35400</v>
      </c>
      <c r="C150" s="21">
        <f>'CDM - Q'!Y199</f>
        <v>208158.9</v>
      </c>
      <c r="F150" s="21">
        <f>AVERAGEIFS('KR - M'!C:C,'KR - M'!$B:$B,"&gt;="&amp;EDATE('KR - Q'!$B150,-2),'KR - M'!$B:$B,"&lt;="&amp;EOMONTH('KR - Q'!$B150,0))</f>
        <v>55.534353527287742</v>
      </c>
      <c r="G150" s="21">
        <f>AVERAGEIFS('KR - M'!D:D,'KR - M'!B:B,"&gt;="&amp;EDATE('KR - Q'!B150,-2),'KR - M'!B:B,"&lt;="&amp;EOMONTH('KR - Q'!B150,0))</f>
        <v>60.390243430819133</v>
      </c>
      <c r="I150" s="46">
        <f t="shared" si="9"/>
        <v>6.9631378440848115</v>
      </c>
      <c r="J150">
        <v>0</v>
      </c>
      <c r="K150" s="20">
        <f>'CDM - Q'!AD199/'CDM - Q'!AC199*100</f>
        <v>76.362245937727636</v>
      </c>
      <c r="L150" s="2">
        <f>AVERAGEIFS('KR - M'!J:J,'KR - M'!B:B,"&gt;="&amp;EDATE('KR - Q'!B150,-2),'KR - M'!B:B,"&lt;="&amp;EOMONTH('KR - Q'!B150,0))</f>
        <v>5</v>
      </c>
      <c r="M150" s="21">
        <f t="shared" si="8"/>
        <v>60.390243430819133</v>
      </c>
      <c r="N150" s="20">
        <f>AVERAGE(VLOOKUP(EDATE($B150,-2),'KR - M'!B90:K793,10), VLOOKUP(EDATE($B150,-1),'KR - M'!B90:K793,10), VLOOKUP(EDATE($B150,0),'KR - M'!B90:K793,10))</f>
        <v>59.884777094870437</v>
      </c>
      <c r="O150" s="20">
        <f t="shared" si="13"/>
        <v>4.0482916659870583</v>
      </c>
      <c r="R150" s="20">
        <f t="shared" si="11"/>
        <v>3.8588252773922527</v>
      </c>
      <c r="S150" s="20">
        <f t="shared" si="12"/>
        <v>4.3725848050880645</v>
      </c>
    </row>
    <row r="151" spans="1:19" x14ac:dyDescent="0.25">
      <c r="A151">
        <v>1997</v>
      </c>
      <c r="B151" s="13">
        <v>35490</v>
      </c>
      <c r="C151" s="21">
        <f>'CDM - Q'!Y200</f>
        <v>209163.5</v>
      </c>
      <c r="F151" s="21">
        <f>AVERAGEIFS('KR - M'!C:C,'KR - M'!$B:$B,"&gt;="&amp;EDATE('KR - Q'!$B151,-2),'KR - M'!$B:$B,"&lt;="&amp;EOMONTH('KR - Q'!$B151,0))</f>
        <v>55.872982079641226</v>
      </c>
      <c r="G151" s="21">
        <f>AVERAGEIFS('KR - M'!D:D,'KR - M'!B:B,"&gt;="&amp;EDATE('KR - Q'!B151,-2),'KR - M'!B:B,"&lt;="&amp;EOMONTH('KR - Q'!B151,0))</f>
        <v>60.579859052466702</v>
      </c>
      <c r="I151" s="46">
        <f t="shared" si="9"/>
        <v>5.7827598446199078</v>
      </c>
      <c r="J151">
        <v>0</v>
      </c>
      <c r="K151" s="20">
        <f>'CDM - Q'!AD200/'CDM - Q'!AC200*100</f>
        <v>77.691841822533618</v>
      </c>
      <c r="L151" s="2">
        <f>AVERAGEIFS('KR - M'!J:J,'KR - M'!B:B,"&gt;="&amp;EDATE('KR - Q'!B151,-2),'KR - M'!B:B,"&lt;="&amp;EOMONTH('KR - Q'!B151,0))</f>
        <v>5</v>
      </c>
      <c r="M151" s="21">
        <f t="shared" si="8"/>
        <v>60.579859052466702</v>
      </c>
      <c r="N151" s="20">
        <f>AVERAGE(VLOOKUP(EDATE($B151,-2),'KR - M'!B91:K794,10), VLOOKUP(EDATE($B151,-1),'KR - M'!B91:K794,10), VLOOKUP(EDATE($B151,0),'KR - M'!B91:K794,10))</f>
        <v>59.827266544034835</v>
      </c>
      <c r="O151" s="20">
        <f t="shared" si="13"/>
        <v>-0.38414137031512752</v>
      </c>
      <c r="R151" s="20">
        <f t="shared" si="11"/>
        <v>1.2559354682170287</v>
      </c>
      <c r="S151" s="20">
        <f t="shared" si="12"/>
        <v>3.6313524727273006</v>
      </c>
    </row>
    <row r="152" spans="1:19" x14ac:dyDescent="0.25">
      <c r="B152" s="13">
        <v>35582</v>
      </c>
      <c r="C152" s="21">
        <f>'CDM - Q'!Y201</f>
        <v>216503.8</v>
      </c>
      <c r="F152" s="21">
        <f>AVERAGEIFS('KR - M'!C:C,'KR - M'!$B:$B,"&gt;="&amp;EDATE('KR - Q'!$B152,-2),'KR - M'!$B:$B,"&lt;="&amp;EOMONTH('KR - Q'!$B152,0))</f>
        <v>56.474460445218938</v>
      </c>
      <c r="G152" s="21">
        <f>AVERAGEIFS('KR - M'!D:D,'KR - M'!B:B,"&gt;="&amp;EDATE('KR - Q'!B152,-2),'KR - M'!B:B,"&lt;="&amp;EOMONTH('KR - Q'!B152,0))</f>
        <v>61.097844654321428</v>
      </c>
      <c r="I152" s="46">
        <f t="shared" si="9"/>
        <v>5.3184194830674274</v>
      </c>
      <c r="J152">
        <v>0</v>
      </c>
      <c r="K152" s="20">
        <f>'CDM - Q'!AD201/'CDM - Q'!AC201*100</f>
        <v>79.413238426532132</v>
      </c>
      <c r="L152" s="2">
        <f>AVERAGEIFS('KR - M'!J:J,'KR - M'!B:B,"&gt;="&amp;EDATE('KR - Q'!B152,-2),'KR - M'!B:B,"&lt;="&amp;EOMONTH('KR - Q'!B152,0))</f>
        <v>5</v>
      </c>
      <c r="M152" s="21">
        <f t="shared" si="8"/>
        <v>61.097844654321428</v>
      </c>
      <c r="N152" s="20">
        <f>AVERAGE(VLOOKUP(EDATE($B152,-2),'KR - M'!B92:K795,10), VLOOKUP(EDATE($B152,-1),'KR - M'!B92:K795,10), VLOOKUP(EDATE($B152,0),'KR - M'!B92:K795,10))</f>
        <v>61.321769728154969</v>
      </c>
      <c r="O152" s="20">
        <f t="shared" si="13"/>
        <v>9.9921207867327944</v>
      </c>
      <c r="R152" s="20">
        <f t="shared" si="11"/>
        <v>3.4201836052877965</v>
      </c>
      <c r="S152" s="20">
        <f t="shared" si="12"/>
        <v>3.3397644480785749</v>
      </c>
    </row>
    <row r="153" spans="1:19" x14ac:dyDescent="0.25">
      <c r="B153" s="13">
        <v>35674</v>
      </c>
      <c r="C153" s="21">
        <f>'CDM - Q'!Y202</f>
        <v>218621.3</v>
      </c>
      <c r="F153" s="21">
        <f>AVERAGEIFS('KR - M'!C:C,'KR - M'!$B:$B,"&gt;="&amp;EDATE('KR - Q'!$B153,-2),'KR - M'!$B:$B,"&lt;="&amp;EOMONTH('KR - Q'!$B153,0))</f>
        <v>57.27111693580477</v>
      </c>
      <c r="G153" s="21">
        <f>AVERAGEIFS('KR - M'!D:D,'KR - M'!B:B,"&gt;="&amp;EDATE('KR - Q'!B153,-2),'KR - M'!B:B,"&lt;="&amp;EOMONTH('KR - Q'!B153,0))</f>
        <v>61.815908907401536</v>
      </c>
      <c r="I153" s="46">
        <f t="shared" si="9"/>
        <v>5.2694372198819979</v>
      </c>
      <c r="J153">
        <v>0</v>
      </c>
      <c r="K153" s="20">
        <f>'CDM - Q'!AD202/'CDM - Q'!AC202*100</f>
        <v>77.823375835336009</v>
      </c>
      <c r="L153" s="2">
        <f>AVERAGEIFS('KR - M'!J:J,'KR - M'!B:B,"&gt;="&amp;EDATE('KR - Q'!B153,-2),'KR - M'!B:B,"&lt;="&amp;EOMONTH('KR - Q'!B153,0))</f>
        <v>5</v>
      </c>
      <c r="M153" s="21">
        <f t="shared" si="8"/>
        <v>61.815908907401536</v>
      </c>
      <c r="N153" s="20">
        <f>AVERAGE(VLOOKUP(EDATE($B153,-2),'KR - M'!B93:K796,10), VLOOKUP(EDATE($B153,-1),'KR - M'!B93:K796,10), VLOOKUP(EDATE($B153,0),'KR - M'!B93:K796,10))</f>
        <v>62.161571813072563</v>
      </c>
      <c r="O153" s="20">
        <f t="shared" si="13"/>
        <v>5.4780029254897222</v>
      </c>
      <c r="R153" s="20">
        <f t="shared" si="11"/>
        <v>4.7010774742890504</v>
      </c>
      <c r="S153" s="20">
        <f t="shared" si="12"/>
        <v>3.3090054562965321</v>
      </c>
    </row>
    <row r="154" spans="1:19" x14ac:dyDescent="0.25">
      <c r="B154" s="13">
        <v>35765</v>
      </c>
      <c r="C154" s="21">
        <f>'CDM - Q'!Y203</f>
        <v>217284.7</v>
      </c>
      <c r="F154" s="21">
        <f>AVERAGEIFS('KR - M'!C:C,'KR - M'!$B:$B,"&gt;="&amp;EDATE('KR - Q'!$B154,-2),'KR - M'!$B:$B,"&lt;="&amp;EOMONTH('KR - Q'!$B154,0))</f>
        <v>58.289686820974261</v>
      </c>
      <c r="G154" s="21">
        <f>AVERAGEIFS('KR - M'!D:D,'KR - M'!B:B,"&gt;="&amp;EDATE('KR - Q'!B154,-2),'KR - M'!B:B,"&lt;="&amp;EOMONTH('KR - Q'!B154,0))</f>
        <v>62.522463479438734</v>
      </c>
      <c r="I154" s="46">
        <f t="shared" si="9"/>
        <v>5.5533583468821828</v>
      </c>
      <c r="J154">
        <v>0</v>
      </c>
      <c r="K154" s="20">
        <f>'CDM - Q'!AD203/'CDM - Q'!AC203*100</f>
        <v>97.64872196874947</v>
      </c>
      <c r="L154" s="2">
        <f>AVERAGEIFS('KR - M'!J:J,'KR - M'!B:B,"&gt;="&amp;EDATE('KR - Q'!B154,-2),'KR - M'!B:B,"&lt;="&amp;EOMONTH('KR - Q'!B154,0))</f>
        <v>5</v>
      </c>
      <c r="M154" s="21">
        <f t="shared" si="8"/>
        <v>62.522463479438734</v>
      </c>
      <c r="N154" s="20">
        <f>AVERAGE(VLOOKUP(EDATE($B154,-2),'KR - M'!B94:K797,10), VLOOKUP(EDATE($B154,-1),'KR - M'!B94:K797,10), VLOOKUP(EDATE($B154,0),'KR - M'!B94:K797,10))</f>
        <v>69.656220612025095</v>
      </c>
      <c r="O154" s="20">
        <f t="shared" si="13"/>
        <v>48.226893756740012</v>
      </c>
      <c r="R154" s="20">
        <f t="shared" si="11"/>
        <v>4.5719918029230477</v>
      </c>
      <c r="S154" s="20">
        <f t="shared" si="12"/>
        <v>3.4872970876792309</v>
      </c>
    </row>
    <row r="155" spans="1:19" x14ac:dyDescent="0.25">
      <c r="A155">
        <v>1998</v>
      </c>
      <c r="B155" s="13">
        <v>35855</v>
      </c>
      <c r="C155" s="21">
        <f>'CDM - Q'!Y204</f>
        <v>202695.9</v>
      </c>
      <c r="F155" s="21">
        <f>AVERAGEIFS('KR - M'!C:C,'KR - M'!$B:$B,"&gt;="&amp;EDATE('KR - Q'!$B155,-2),'KR - M'!$B:$B,"&lt;="&amp;EOMONTH('KR - Q'!$B155,0))</f>
        <v>60.849172199799533</v>
      </c>
      <c r="G155" s="21">
        <f>AVERAGEIFS('KR - M'!D:D,'KR - M'!B:B,"&gt;="&amp;EDATE('KR - Q'!B155,-2),'KR - M'!B:B,"&lt;="&amp;EOMONTH('KR - Q'!B155,0))</f>
        <v>64.088345100328965</v>
      </c>
      <c r="I155" s="46">
        <f t="shared" si="9"/>
        <v>9.0416699773259968</v>
      </c>
      <c r="J155">
        <v>0</v>
      </c>
      <c r="K155" s="20">
        <f>'CDM - Q'!AD204/'CDM - Q'!AC204*100</f>
        <v>128.21625002950688</v>
      </c>
      <c r="L155" s="2">
        <f>AVERAGEIFS('KR - M'!J:J,'KR - M'!B:B,"&gt;="&amp;EDATE('KR - Q'!B155,-2),'KR - M'!B:B,"&lt;="&amp;EOMONTH('KR - Q'!B155,0))</f>
        <v>5</v>
      </c>
      <c r="M155" s="21">
        <f t="shared" si="8"/>
        <v>64.088345100328965</v>
      </c>
      <c r="N155" s="20">
        <f>AVERAGE(VLOOKUP(EDATE($B155,-2),'KR - M'!B95:K798,10), VLOOKUP(EDATE($B155,-1),'KR - M'!B95:K798,10), VLOOKUP(EDATE($B155,0),'KR - M'!B95:K798,10))</f>
        <v>91.890587731589605</v>
      </c>
      <c r="O155" s="20">
        <f t="shared" si="13"/>
        <v>127.6805828636995</v>
      </c>
      <c r="R155" s="20">
        <f t="shared" si="11"/>
        <v>10.018041732505889</v>
      </c>
      <c r="S155" s="20">
        <f t="shared" si="12"/>
        <v>5.6778236537514459</v>
      </c>
    </row>
    <row r="156" spans="1:19" x14ac:dyDescent="0.25">
      <c r="B156" s="13">
        <v>35947</v>
      </c>
      <c r="C156" s="21">
        <f>'CDM - Q'!Y205</f>
        <v>201114.3</v>
      </c>
      <c r="F156" s="21">
        <f>AVERAGEIFS('KR - M'!C:C,'KR - M'!$B:$B,"&gt;="&amp;EDATE('KR - Q'!$B156,-2),'KR - M'!$B:$B,"&lt;="&amp;EOMONTH('KR - Q'!$B156,0))</f>
        <v>61.128879655703635</v>
      </c>
      <c r="G156" s="21">
        <f>AVERAGEIFS('KR - M'!D:D,'KR - M'!B:B,"&gt;="&amp;EDATE('KR - Q'!B156,-2),'KR - M'!B:B,"&lt;="&amp;EOMONTH('KR - Q'!B156,0))</f>
        <v>64.513886189933473</v>
      </c>
      <c r="I156" s="46">
        <f t="shared" si="9"/>
        <v>8.7374245483049346</v>
      </c>
      <c r="J156">
        <v>0</v>
      </c>
      <c r="K156" s="20">
        <f>'CDM - Q'!AD205/'CDM - Q'!AC205*100</f>
        <v>110.85909183007271</v>
      </c>
      <c r="L156" s="2">
        <f>AVERAGEIFS('KR - M'!J:J,'KR - M'!B:B,"&gt;="&amp;EDATE('KR - Q'!B156,-2),'KR - M'!B:B,"&lt;="&amp;EOMONTH('KR - Q'!B156,0))</f>
        <v>5</v>
      </c>
      <c r="M156" s="21">
        <f t="shared" si="8"/>
        <v>64.513886189933473</v>
      </c>
      <c r="N156" s="20">
        <f>AVERAGE(VLOOKUP(EDATE($B156,-2),'KR - M'!B96:K799,10), VLOOKUP(EDATE($B156,-1),'KR - M'!B96:K799,10), VLOOKUP(EDATE($B156,0),'KR - M'!B96:K799,10))</f>
        <v>81.02917619376197</v>
      </c>
      <c r="O156" s="20">
        <f t="shared" si="13"/>
        <v>-47.279756527637318</v>
      </c>
      <c r="R156" s="20">
        <f t="shared" si="11"/>
        <v>2.6559655359384315</v>
      </c>
      <c r="S156" s="20">
        <f t="shared" si="12"/>
        <v>5.4867691364141047</v>
      </c>
    </row>
    <row r="157" spans="1:19" x14ac:dyDescent="0.25">
      <c r="B157" s="13">
        <v>36039</v>
      </c>
      <c r="C157" s="21">
        <f>'CDM - Q'!Y206</f>
        <v>205049.8</v>
      </c>
      <c r="F157" s="21">
        <f>AVERAGEIFS('KR - M'!C:C,'KR - M'!$B:$B,"&gt;="&amp;EDATE('KR - Q'!$B157,-2),'KR - M'!$B:$B,"&lt;="&amp;EOMONTH('KR - Q'!$B157,0))</f>
        <v>61.311378530185202</v>
      </c>
      <c r="G157" s="21">
        <f>AVERAGEIFS('KR - M'!D:D,'KR - M'!B:B,"&gt;="&amp;EDATE('KR - Q'!B157,-2),'KR - M'!B:B,"&lt;="&amp;EOMONTH('KR - Q'!B157,0))</f>
        <v>64.552893319090302</v>
      </c>
      <c r="I157" s="46">
        <f t="shared" si="9"/>
        <v>6.9621475209857246</v>
      </c>
      <c r="J157">
        <v>0</v>
      </c>
      <c r="K157" s="20">
        <f>'CDM - Q'!AD206/'CDM - Q'!AC206*100</f>
        <v>100.76979564257135</v>
      </c>
      <c r="L157" s="2">
        <f>AVERAGEIFS('KR - M'!J:J,'KR - M'!B:B,"&gt;="&amp;EDATE('KR - Q'!B157,-2),'KR - M'!B:B,"&lt;="&amp;EOMONTH('KR - Q'!B157,0))</f>
        <v>4.916666666666667</v>
      </c>
      <c r="M157" s="21">
        <f t="shared" si="8"/>
        <v>64.552893319090302</v>
      </c>
      <c r="N157" s="20">
        <f>AVERAGE(VLOOKUP(EDATE($B157,-2),'KR - M'!B97:K800,10), VLOOKUP(EDATE($B157,-1),'KR - M'!B97:K800,10), VLOOKUP(EDATE($B157,0),'KR - M'!B97:K800,10))</f>
        <v>76.765736887477388</v>
      </c>
      <c r="O157" s="20">
        <f t="shared" si="13"/>
        <v>-21.046440339413451</v>
      </c>
      <c r="R157" s="20">
        <f t="shared" si="11"/>
        <v>0.24185260855000834</v>
      </c>
      <c r="S157" s="20">
        <f t="shared" si="12"/>
        <v>4.3719629199793442</v>
      </c>
    </row>
    <row r="158" spans="1:19" x14ac:dyDescent="0.25">
      <c r="B158" s="13">
        <v>36130</v>
      </c>
      <c r="C158" s="21">
        <f>'CDM - Q'!Y207</f>
        <v>210160.9</v>
      </c>
      <c r="D158" s="20"/>
      <c r="E158" s="20"/>
      <c r="F158" s="21">
        <f>AVERAGEIFS('KR - M'!C:C,'KR - M'!$B:$B,"&gt;="&amp;EDATE('KR - Q'!$B158,-2),'KR - M'!$B:$B,"&lt;="&amp;EOMONTH('KR - Q'!$B158,0))</f>
        <v>61.727919736467328</v>
      </c>
      <c r="G158" s="21">
        <f>AVERAGEIFS('KR - M'!D:D,'KR - M'!B:B,"&gt;="&amp;EDATE('KR - Q'!B158,-2),'KR - M'!B:B,"&lt;="&amp;EOMONTH('KR - Q'!B158,0))</f>
        <v>64.623725579010795</v>
      </c>
      <c r="I158" s="46">
        <f t="shared" si="9"/>
        <v>5.3167123669525438</v>
      </c>
      <c r="J158">
        <v>0</v>
      </c>
      <c r="K158" s="20">
        <f>'CDM - Q'!AD207/'CDM - Q'!AC207*100</f>
        <v>94.339499149137566</v>
      </c>
      <c r="L158" s="2">
        <f>AVERAGEIFS('KR - M'!J:J,'KR - M'!B:B,"&gt;="&amp;EDATE('KR - Q'!B158,-2),'KR - M'!B:B,"&lt;="&amp;EOMONTH('KR - Q'!B158,0))</f>
        <v>4.75</v>
      </c>
      <c r="M158" s="21">
        <f t="shared" si="8"/>
        <v>64.623725579010795</v>
      </c>
      <c r="N158" s="20">
        <f>AVERAGE(VLOOKUP(EDATE($B158,-2),'KR - M'!B98:K801,10), VLOOKUP(EDATE($B158,-1),'KR - M'!B98:K801,10), VLOOKUP(EDATE($B158,0),'KR - M'!B98:K801,10))</f>
        <v>74.397230212637467</v>
      </c>
      <c r="O158" s="20">
        <f t="shared" si="13"/>
        <v>-12.341478221262481</v>
      </c>
      <c r="R158" s="20">
        <f t="shared" si="11"/>
        <v>0.43890990026032028</v>
      </c>
      <c r="S158" s="20">
        <f t="shared" si="12"/>
        <v>3.3386924443136623</v>
      </c>
    </row>
    <row r="159" spans="1:19" x14ac:dyDescent="0.25">
      <c r="A159">
        <v>1999</v>
      </c>
      <c r="B159" s="13">
        <v>36220</v>
      </c>
      <c r="C159" s="21">
        <f>'CDM - Q'!Y208</f>
        <v>216688</v>
      </c>
      <c r="D159" s="21">
        <f>D160*'CDM - Q'!Z208/'CDM - Q'!Z209</f>
        <v>64.15934672741092</v>
      </c>
      <c r="E159" s="21">
        <v>62.774098857391401</v>
      </c>
      <c r="F159" s="21">
        <f>AVERAGEIFS('KR - M'!C:C,'KR - M'!$B:$B,"&gt;="&amp;EDATE('KR - Q'!$B159,-2),'KR - M'!$B:$B,"&lt;="&amp;EOMONTH('KR - Q'!$B159,0))</f>
        <v>61.283884468424731</v>
      </c>
      <c r="G159" s="21">
        <f>AVERAGEIFS('KR - M'!D:D,'KR - M'!B:B,"&gt;="&amp;EDATE('KR - Q'!B159,-2),'KR - M'!B:B,"&lt;="&amp;EOMONTH('KR - Q'!B159,0))</f>
        <v>64.252046113744598</v>
      </c>
      <c r="I159" s="46">
        <f t="shared" si="9"/>
        <v>0.41250601658793068</v>
      </c>
      <c r="J159">
        <v>0</v>
      </c>
      <c r="K159" s="20">
        <f>'CDM - Q'!AD208/'CDM - Q'!AC208*100</f>
        <v>84.674866655185724</v>
      </c>
      <c r="L159" s="2">
        <f>AVERAGEIFS('KR - M'!J:J,'KR - M'!B:B,"&gt;="&amp;EDATE('KR - Q'!B159,-2),'KR - M'!B:B,"&lt;="&amp;EOMONTH('KR - Q'!B159,0))</f>
        <v>4.75</v>
      </c>
      <c r="M159" s="21">
        <f t="shared" si="8"/>
        <v>64.252046113744598</v>
      </c>
      <c r="N159" s="20">
        <f>AVERAGE(VLOOKUP(EDATE($B159,-2),'KR - M'!B99:K802,10), VLOOKUP(EDATE($B159,-1),'KR - M'!B99:K802,10), VLOOKUP(EDATE($B159,0),'KR - M'!B99:K802,10))</f>
        <v>66.153736949492284</v>
      </c>
      <c r="O159" s="20">
        <f t="shared" si="13"/>
        <v>-44.32150626889819</v>
      </c>
      <c r="R159" s="20">
        <f t="shared" si="11"/>
        <v>-2.3005759072913357</v>
      </c>
      <c r="S159" s="20">
        <f t="shared" si="12"/>
        <v>0.25903803436435613</v>
      </c>
    </row>
    <row r="160" spans="1:19" x14ac:dyDescent="0.25">
      <c r="B160" s="13">
        <v>36312</v>
      </c>
      <c r="C160" s="21">
        <f>'CDM - Q'!Y209</f>
        <v>226088.5</v>
      </c>
      <c r="D160" s="21">
        <f>D161*'CDM - Q'!Z209/'CDM - Q'!Z210</f>
        <v>60.667681599388565</v>
      </c>
      <c r="E160" s="21">
        <v>63.8263042655676</v>
      </c>
      <c r="F160" s="21">
        <f>AVERAGEIFS('KR - M'!C:C,'KR - M'!$B:$B,"&gt;="&amp;EDATE('KR - Q'!$B160,-2),'KR - M'!$B:$B,"&lt;="&amp;EOMONTH('KR - Q'!$B160,0))</f>
        <v>61.523968176855739</v>
      </c>
      <c r="G160" s="21">
        <f>AVERAGEIFS('KR - M'!D:D,'KR - M'!B:B,"&gt;="&amp;EDATE('KR - Q'!B160,-2),'KR - M'!B:B,"&lt;="&amp;EOMONTH('KR - Q'!B160,0))</f>
        <v>64.128784172140996</v>
      </c>
      <c r="I160" s="46">
        <f t="shared" si="9"/>
        <v>-0.95036766350454283</v>
      </c>
      <c r="J160">
        <v>0</v>
      </c>
      <c r="K160" s="20">
        <f>'CDM - Q'!AD209/'CDM - Q'!AC209*100</f>
        <v>87.188444559677407</v>
      </c>
      <c r="L160" s="2">
        <f>AVERAGEIFS('KR - M'!J:J,'KR - M'!B:B,"&gt;="&amp;EDATE('KR - Q'!B160,-2),'KR - M'!B:B,"&lt;="&amp;EOMONTH('KR - Q'!B160,0))</f>
        <v>4.75</v>
      </c>
      <c r="M160" s="21">
        <f t="shared" si="8"/>
        <v>64.128784172140996</v>
      </c>
      <c r="N160" s="20">
        <f>AVERAGE(VLOOKUP(EDATE($B160,-2),'KR - M'!B100:K803,10), VLOOKUP(EDATE($B160,-1),'KR - M'!B100:K803,10), VLOOKUP(EDATE($B160,0),'KR - M'!B100:K803,10))</f>
        <v>69.201375313150265</v>
      </c>
      <c r="O160" s="20">
        <f t="shared" si="13"/>
        <v>18.427611223141138</v>
      </c>
      <c r="R160" s="20">
        <f t="shared" si="11"/>
        <v>-0.76736508210424326</v>
      </c>
      <c r="S160" s="20">
        <f t="shared" si="12"/>
        <v>-0.59679462014631257</v>
      </c>
    </row>
    <row r="161" spans="1:19" x14ac:dyDescent="0.25">
      <c r="B161" s="13">
        <v>36404</v>
      </c>
      <c r="C161" s="21">
        <f>'CDM - Q'!Y210</f>
        <v>232582.6</v>
      </c>
      <c r="D161" s="21">
        <f>D162*'CDM - Q'!Z210/'CDM - Q'!Z211</f>
        <v>64.304832774411864</v>
      </c>
      <c r="E161" s="21">
        <v>62.380436317301204</v>
      </c>
      <c r="F161" s="21">
        <f>AVERAGEIFS('KR - M'!C:C,'KR - M'!$B:$B,"&gt;="&amp;EDATE('KR - Q'!$B161,-2),'KR - M'!$B:$B,"&lt;="&amp;EOMONTH('KR - Q'!$B161,0))</f>
        <v>61.700749535108031</v>
      </c>
      <c r="G161" s="21">
        <f>AVERAGEIFS('KR - M'!D:D,'KR - M'!B:B,"&gt;="&amp;EDATE('KR - Q'!B161,-2),'KR - M'!B:B,"&lt;="&amp;EOMONTH('KR - Q'!B161,0))</f>
        <v>64.283367744768725</v>
      </c>
      <c r="H161" s="20">
        <f>AVERAGEIFS('KR - M'!G:G,'KR - M'!B:B,"&gt;="&amp;EDATE('KR - Q'!B161,-2),'KR - M'!B:B,"&lt;="&amp;EOMONTH('KR - Q'!B161,0))</f>
        <v>6.3666666666666671</v>
      </c>
      <c r="I161" s="46">
        <f t="shared" si="9"/>
        <v>-0.66278868421708936</v>
      </c>
      <c r="J161">
        <v>0</v>
      </c>
      <c r="K161" s="20">
        <f>'CDM - Q'!AD210/'CDM - Q'!AC210*100</f>
        <v>91.728197528273597</v>
      </c>
      <c r="L161" s="2">
        <f>AVERAGEIFS('KR - M'!J:J,'KR - M'!B:B,"&gt;="&amp;EDATE('KR - Q'!B161,-2),'KR - M'!B:B,"&lt;="&amp;EOMONTH('KR - Q'!B161,0))</f>
        <v>4.75</v>
      </c>
      <c r="M161" s="21">
        <f t="shared" si="8"/>
        <v>64.283367744768725</v>
      </c>
      <c r="N161" s="20">
        <f>AVERAGE(VLOOKUP(EDATE($B161,-2),'KR - M'!B101:K804,10), VLOOKUP(EDATE($B161,-1),'KR - M'!B101:K804,10), VLOOKUP(EDATE($B161,0),'KR - M'!B101:K804,10))</f>
        <v>73.415389726788135</v>
      </c>
      <c r="O161" s="20">
        <f t="shared" si="13"/>
        <v>24.357980716820116</v>
      </c>
      <c r="R161" s="20">
        <f t="shared" si="11"/>
        <v>0.96420710059170744</v>
      </c>
      <c r="S161" s="20">
        <f t="shared" si="12"/>
        <v>-0.4162059971358878</v>
      </c>
    </row>
    <row r="162" spans="1:19" x14ac:dyDescent="0.25">
      <c r="B162" s="13">
        <v>36495</v>
      </c>
      <c r="C162" s="21">
        <f>'CDM - Q'!Y211</f>
        <v>238809.5</v>
      </c>
      <c r="D162" s="21">
        <f>D163*'CDM - Q'!Z211/'CDM - Q'!Z212</f>
        <v>60.813167646389488</v>
      </c>
      <c r="E162" s="21">
        <v>61.085783605458602</v>
      </c>
      <c r="F162" s="21">
        <f>AVERAGEIFS('KR - M'!C:C,'KR - M'!$B:$B,"&gt;="&amp;EDATE('KR - Q'!$B162,-2),'KR - M'!$B:$B,"&lt;="&amp;EOMONTH('KR - Q'!$B162,0))</f>
        <v>62.494315020597298</v>
      </c>
      <c r="G162" s="21">
        <f>AVERAGEIFS('KR - M'!D:D,'KR - M'!B:B,"&gt;="&amp;EDATE('KR - Q'!B162,-2),'KR - M'!B:B,"&lt;="&amp;EOMONTH('KR - Q'!B162,0))</f>
        <v>64.567482952398294</v>
      </c>
      <c r="H162" s="20">
        <f>AVERAGEIFS('KR - M'!G:G,'KR - M'!B:B,"&gt;="&amp;EDATE('KR - Q'!B162,-2),'KR - M'!B:B,"&lt;="&amp;EOMONTH('KR - Q'!B162,0))</f>
        <v>5.2666666666666666</v>
      </c>
      <c r="I162" s="46">
        <f t="shared" si="9"/>
        <v>-0.13370295029155332</v>
      </c>
      <c r="J162">
        <v>0</v>
      </c>
      <c r="K162" s="20">
        <f>'CDM - Q'!AD211/'CDM - Q'!AC211*100</f>
        <v>93.659828674481517</v>
      </c>
      <c r="L162" s="2">
        <f>AVERAGEIFS('KR - M'!J:J,'KR - M'!B:B,"&gt;="&amp;EDATE('KR - Q'!B162,-2),'KR - M'!B:B,"&lt;="&amp;EOMONTH('KR - Q'!B162,0))</f>
        <v>4.75</v>
      </c>
      <c r="M162" s="21">
        <f t="shared" si="8"/>
        <v>64.567482952398294</v>
      </c>
      <c r="N162" s="20">
        <f>AVERAGE(VLOOKUP(EDATE($B162,-2),'KR - M'!B102:K805,10), VLOOKUP(EDATE($B162,-1),'KR - M'!B102:K805,10), VLOOKUP(EDATE($B162,0),'KR - M'!B102:K805,10))</f>
        <v>76.268913486420033</v>
      </c>
      <c r="O162" s="20">
        <f t="shared" si="13"/>
        <v>15.547278412611565</v>
      </c>
      <c r="R162" s="20">
        <f t="shared" si="11"/>
        <v>1.767892489750178</v>
      </c>
      <c r="S162" s="20">
        <f t="shared" si="12"/>
        <v>-8.396034976342337E-2</v>
      </c>
    </row>
    <row r="163" spans="1:19" x14ac:dyDescent="0.25">
      <c r="A163">
        <v>2000</v>
      </c>
      <c r="B163" s="13">
        <v>36586</v>
      </c>
      <c r="C163" s="21">
        <f>'CDM - Q'!Y212</f>
        <v>243573.1</v>
      </c>
      <c r="D163" s="21">
        <f>D164*'CDM - Q'!Z212/'CDM - Q'!Z213</f>
        <v>59.140078105878779</v>
      </c>
      <c r="E163" s="21">
        <v>57.729938038021601</v>
      </c>
      <c r="F163" s="21">
        <f>AVERAGEIFS('KR - M'!C:C,'KR - M'!$B:$B,"&gt;="&amp;EDATE('KR - Q'!$B163,-2),'KR - M'!$B:$B,"&lt;="&amp;EOMONTH('KR - Q'!$B163,0))</f>
        <v>62.495213599836468</v>
      </c>
      <c r="G163" s="21">
        <f>AVERAGEIFS('KR - M'!D:D,'KR - M'!B:B,"&gt;="&amp;EDATE('KR - Q'!B163,-2),'KR - M'!B:B,"&lt;="&amp;EOMONTH('KR - Q'!B163,0))</f>
        <v>64.843198452667707</v>
      </c>
      <c r="H163" s="20">
        <f>AVERAGEIFS('KR - M'!G:G,'KR - M'!B:B,"&gt;="&amp;EDATE('KR - Q'!B163,-2),'KR - M'!B:B,"&lt;="&amp;EOMONTH('KR - Q'!B163,0))</f>
        <v>4.8</v>
      </c>
      <c r="I163" s="46">
        <f t="shared" si="9"/>
        <v>1.4621951571793845</v>
      </c>
      <c r="J163">
        <v>0</v>
      </c>
      <c r="K163" s="20">
        <f>'CDM - Q'!AD212/'CDM - Q'!AC212*100</f>
        <v>92.723157956512807</v>
      </c>
      <c r="L163" s="2">
        <f>AVERAGEIFS('KR - M'!J:J,'KR - M'!B:B,"&gt;="&amp;EDATE('KR - Q'!B163,-2),'KR - M'!B:B,"&lt;="&amp;EOMONTH('KR - Q'!B163,0))</f>
        <v>4.916666666666667</v>
      </c>
      <c r="M163" s="21">
        <f>AVERAGEIFS('KR - M'!H:H,'KR - M'!B:B,"&gt;="&amp;EDATE('KR - Q'!B163,-2),'KR - M'!B:B,"&lt;="&amp;EOMONTH('KR - Q'!B163,0))</f>
        <v>64.843198452667707</v>
      </c>
      <c r="N163" s="20">
        <f>AVERAGE(VLOOKUP(EDATE($B163,-2),'KR - M'!B103:K806,10), VLOOKUP(EDATE($B163,-1),'KR - M'!B103:K806,10), VLOOKUP(EDATE($B163,0),'KR - M'!B103:K806,10))</f>
        <v>74.999227544527869</v>
      </c>
      <c r="O163" s="20">
        <f t="shared" si="13"/>
        <v>-6.6589958285860895</v>
      </c>
      <c r="R163" s="20">
        <f t="shared" si="11"/>
        <v>1.7080764970979878</v>
      </c>
      <c r="S163" s="20">
        <f t="shared" si="12"/>
        <v>0.9182027513339075</v>
      </c>
    </row>
    <row r="164" spans="1:19" x14ac:dyDescent="0.25">
      <c r="B164" s="13">
        <v>36678</v>
      </c>
      <c r="C164" s="21">
        <f>'CDM - Q'!Y213</f>
        <v>247325.9</v>
      </c>
      <c r="D164" s="21">
        <f>D165*'CDM - Q'!Z213/'CDM - Q'!Z214</f>
        <v>58.921849035377384</v>
      </c>
      <c r="E164" s="21">
        <v>62.158508064396202</v>
      </c>
      <c r="F164" s="21">
        <f>AVERAGEIFS('KR - M'!C:C,'KR - M'!$B:$B,"&gt;="&amp;EDATE('KR - Q'!$B164,-2),'KR - M'!$B:$B,"&lt;="&amp;EOMONTH('KR - Q'!$B164,0))</f>
        <v>62.510266300533374</v>
      </c>
      <c r="G164" s="21">
        <f>AVERAGEIFS('KR - M'!D:D,'KR - M'!B:B,"&gt;="&amp;EDATE('KR - Q'!B164,-2),'KR - M'!B:B,"&lt;="&amp;EOMONTH('KR - Q'!B164,0))</f>
        <v>65.035777500477735</v>
      </c>
      <c r="H164" s="20">
        <f>AVERAGEIFS('KR - M'!G:G,'KR - M'!B:B,"&gt;="&amp;EDATE('KR - Q'!B164,-2),'KR - M'!B:B,"&lt;="&amp;EOMONTH('KR - Q'!B164,0))</f>
        <v>4.3666666666666671</v>
      </c>
      <c r="I164" s="46">
        <f t="shared" si="9"/>
        <v>2.240639237381175</v>
      </c>
      <c r="J164">
        <v>0</v>
      </c>
      <c r="K164" s="20">
        <f>'CDM - Q'!AD213/'CDM - Q'!AC213*100</f>
        <v>94.395222442330436</v>
      </c>
      <c r="L164" s="2">
        <f>AVERAGEIFS('KR - M'!J:J,'KR - M'!B:B,"&gt;="&amp;EDATE('KR - Q'!B164,-2),'KR - M'!B:B,"&lt;="&amp;EOMONTH('KR - Q'!B164,0))</f>
        <v>5</v>
      </c>
      <c r="M164" s="21">
        <f>AVERAGEIFS('KR - M'!H:H,'KR - M'!B:B,"&gt;="&amp;EDATE('KR - Q'!B164,-2),'KR - M'!B:B,"&lt;="&amp;EOMONTH('KR - Q'!B164,0))</f>
        <v>65.035777500477735</v>
      </c>
      <c r="N164" s="20">
        <f>AVERAGE(VLOOKUP(EDATE($B164,-2),'KR - M'!B104:K807,10), VLOOKUP(EDATE($B164,-1),'KR - M'!B104:K807,10), VLOOKUP(EDATE($B164,0),'KR - M'!B104:K807,10))</f>
        <v>75.346319194046956</v>
      </c>
      <c r="O164" s="20">
        <f t="shared" si="13"/>
        <v>1.851174530100419</v>
      </c>
      <c r="R164" s="20">
        <f t="shared" si="11"/>
        <v>1.1879676043469622</v>
      </c>
      <c r="S164" s="20">
        <f t="shared" si="12"/>
        <v>1.4070359229467089</v>
      </c>
    </row>
    <row r="165" spans="1:19" x14ac:dyDescent="0.25">
      <c r="B165" s="13">
        <v>36770</v>
      </c>
      <c r="C165" s="21">
        <f>'CDM - Q'!Y214</f>
        <v>254117.2</v>
      </c>
      <c r="D165" s="21">
        <f>D166*'CDM - Q'!Z214/'CDM - Q'!Z215</f>
        <v>64.232089750911399</v>
      </c>
      <c r="E165" s="21">
        <v>62.234179607772901</v>
      </c>
      <c r="F165" s="21">
        <f>AVERAGEIFS('KR - M'!C:C,'KR - M'!$B:$B,"&gt;="&amp;EDATE('KR - Q'!$B165,-2),'KR - M'!$B:$B,"&lt;="&amp;EOMONTH('KR - Q'!$B165,0))</f>
        <v>63.515944669360806</v>
      </c>
      <c r="G165" s="21">
        <f>AVERAGEIFS('KR - M'!D:D,'KR - M'!B:B,"&gt;="&amp;EDATE('KR - Q'!B165,-2),'KR - M'!B:B,"&lt;="&amp;EOMONTH('KR - Q'!B165,0))</f>
        <v>65.747411935910804</v>
      </c>
      <c r="H165" s="20">
        <f>AVERAGEIFS('KR - M'!G:G,'KR - M'!B:B,"&gt;="&amp;EDATE('KR - Q'!B165,-2),'KR - M'!B:B,"&lt;="&amp;EOMONTH('KR - Q'!B165,0))</f>
        <v>4.3</v>
      </c>
      <c r="I165" s="46">
        <f t="shared" si="9"/>
        <v>3.5992698169139907</v>
      </c>
      <c r="J165">
        <v>0</v>
      </c>
      <c r="K165" s="20">
        <f>'CDM - Q'!AD214/'CDM - Q'!AC214*100</f>
        <v>94.865046161450323</v>
      </c>
      <c r="L165" s="2">
        <f>AVERAGEIFS('KR - M'!J:J,'KR - M'!B:B,"&gt;="&amp;EDATE('KR - Q'!B165,-2),'KR - M'!B:B,"&lt;="&amp;EOMONTH('KR - Q'!B165,0))</f>
        <v>5</v>
      </c>
      <c r="M165" s="21">
        <f>AVERAGEIFS('KR - M'!H:H,'KR - M'!B:B,"&gt;="&amp;EDATE('KR - Q'!B165,-2),'KR - M'!B:B,"&lt;="&amp;EOMONTH('KR - Q'!B165,0))</f>
        <v>65.747411935910804</v>
      </c>
      <c r="N165" s="20">
        <f>AVERAGE(VLOOKUP(EDATE($B165,-2),'KR - M'!B105:K808,10), VLOOKUP(EDATE($B165,-1),'KR - M'!B105:K808,10), VLOOKUP(EDATE($B165,0),'KR - M'!B105:K808,10))</f>
        <v>77.434964908639898</v>
      </c>
      <c r="O165" s="20">
        <f t="shared" si="13"/>
        <v>11.088242860086339</v>
      </c>
      <c r="R165" s="20">
        <f t="shared" si="11"/>
        <v>4.3768796978115532</v>
      </c>
      <c r="S165" s="20">
        <f t="shared" si="12"/>
        <v>2.2602040722516703</v>
      </c>
    </row>
    <row r="166" spans="1:19" x14ac:dyDescent="0.25">
      <c r="B166" s="13">
        <v>36861</v>
      </c>
      <c r="C166" s="21">
        <f>'CDM - Q'!Y215</f>
        <v>253273</v>
      </c>
      <c r="D166" s="21">
        <f>D167*'CDM - Q'!Z215/'CDM - Q'!Z216</f>
        <v>63.795631609908611</v>
      </c>
      <c r="E166" s="21">
        <v>64.123004038550903</v>
      </c>
      <c r="F166" s="21">
        <f>AVERAGEIFS('KR - M'!C:C,'KR - M'!$B:$B,"&gt;="&amp;EDATE('KR - Q'!$B166,-2),'KR - M'!$B:$B,"&lt;="&amp;EOMONTH('KR - Q'!$B166,0))</f>
        <v>64.066470363954821</v>
      </c>
      <c r="G166" s="21">
        <f>AVERAGEIFS('KR - M'!D:D,'KR - M'!B:B,"&gt;="&amp;EDATE('KR - Q'!B166,-2),'KR - M'!B:B,"&lt;="&amp;EOMONTH('KR - Q'!B166,0))</f>
        <v>66.298094550262206</v>
      </c>
      <c r="H166" s="20">
        <f>AVERAGEIFS('KR - M'!G:G,'KR - M'!B:B,"&gt;="&amp;EDATE('KR - Q'!B166,-2),'KR - M'!B:B,"&lt;="&amp;EOMONTH('KR - Q'!B166,0))</f>
        <v>4.2</v>
      </c>
      <c r="I166" s="46">
        <f t="shared" si="9"/>
        <v>4.2292443205532528</v>
      </c>
      <c r="J166">
        <v>0</v>
      </c>
      <c r="K166" s="20">
        <f>'CDM - Q'!AD215/'CDM - Q'!AC215*100</f>
        <v>99.274464051334405</v>
      </c>
      <c r="L166" s="2">
        <f>AVERAGEIFS('KR - M'!J:J,'KR - M'!B:B,"&gt;="&amp;EDATE('KR - Q'!B166,-2),'KR - M'!B:B,"&lt;="&amp;EOMONTH('KR - Q'!B166,0))</f>
        <v>5.25</v>
      </c>
      <c r="M166" s="21">
        <f>AVERAGEIFS('KR - M'!H:H,'KR - M'!B:B,"&gt;="&amp;EDATE('KR - Q'!B166,-2),'KR - M'!B:B,"&lt;="&amp;EOMONTH('KR - Q'!B166,0))</f>
        <v>66.298094550262206</v>
      </c>
      <c r="N166" s="20">
        <f>AVERAGE(VLOOKUP(EDATE($B166,-2),'KR - M'!B106:K809,10), VLOOKUP(EDATE($B166,-1),'KR - M'!B106:K809,10), VLOOKUP(EDATE($B166,0),'KR - M'!B106:K809,10))</f>
        <v>79.06079383036024</v>
      </c>
      <c r="O166" s="20">
        <f t="shared" si="13"/>
        <v>8.3984227209945139</v>
      </c>
      <c r="R166" s="20">
        <f t="shared" si="11"/>
        <v>3.350292266337096</v>
      </c>
      <c r="S166" s="20">
        <f t="shared" si="12"/>
        <v>2.6558040163983998</v>
      </c>
    </row>
    <row r="167" spans="1:19" x14ac:dyDescent="0.25">
      <c r="A167">
        <v>2001</v>
      </c>
      <c r="B167" s="13">
        <v>36951</v>
      </c>
      <c r="C167" s="21">
        <f>'CDM - Q'!Y216</f>
        <v>255820.79999999999</v>
      </c>
      <c r="D167" s="21">
        <f>D168*'CDM - Q'!Z216/'CDM - Q'!Z217</f>
        <v>69.469587442944956</v>
      </c>
      <c r="E167" s="21">
        <v>67.604847249302196</v>
      </c>
      <c r="F167" s="21">
        <f>AVERAGEIFS('KR - M'!C:C,'KR - M'!$B:$B,"&gt;="&amp;EDATE('KR - Q'!$B167,-2),'KR - M'!$B:$B,"&lt;="&amp;EOMONTH('KR - Q'!$B167,0))</f>
        <v>64.83992439921407</v>
      </c>
      <c r="G167" s="21">
        <f>AVERAGEIFS('KR - M'!D:D,'KR - M'!B:B,"&gt;="&amp;EDATE('KR - Q'!B167,-2),'KR - M'!B:B,"&lt;="&amp;EOMONTH('KR - Q'!B167,0))</f>
        <v>67.038571535750023</v>
      </c>
      <c r="H167" s="20">
        <f>AVERAGEIFS('KR - M'!G:G,'KR - M'!B:B,"&gt;="&amp;EDATE('KR - Q'!B167,-2),'KR - M'!B:B,"&lt;="&amp;EOMONTH('KR - Q'!B167,0))</f>
        <v>4.5333333333333332</v>
      </c>
      <c r="I167" s="46">
        <f t="shared" si="9"/>
        <v>5.3278320640179242</v>
      </c>
      <c r="J167">
        <v>0</v>
      </c>
      <c r="K167" s="20">
        <f>'CDM - Q'!AD216/'CDM - Q'!AC216*100</f>
        <v>101.93299928524628</v>
      </c>
      <c r="L167" s="2">
        <f>AVERAGEIFS('KR - M'!J:J,'KR - M'!B:B,"&gt;="&amp;EDATE('KR - Q'!B167,-2),'KR - M'!B:B,"&lt;="&amp;EOMONTH('KR - Q'!B167,0))</f>
        <v>5.083333333333333</v>
      </c>
      <c r="M167" s="21">
        <f>AVERAGEIFS('KR - M'!H:H,'KR - M'!B:B,"&gt;="&amp;EDATE('KR - Q'!B167,-2),'KR - M'!B:B,"&lt;="&amp;EOMONTH('KR - Q'!B167,0))</f>
        <v>67.038571535750023</v>
      </c>
      <c r="N167" s="20">
        <f>AVERAGE(VLOOKUP(EDATE($B167,-2),'KR - M'!B107:K810,10), VLOOKUP(EDATE($B167,-1),'KR - M'!B107:K810,10), VLOOKUP(EDATE($B167,0),'KR - M'!B107:K810,10))</f>
        <v>81.071615719933334</v>
      </c>
      <c r="O167" s="20">
        <f t="shared" si="13"/>
        <v>10.173547682244077</v>
      </c>
      <c r="R167" s="20">
        <f t="shared" si="11"/>
        <v>4.4675611901722867</v>
      </c>
      <c r="S167" s="20">
        <f t="shared" si="12"/>
        <v>3.3456751896669745</v>
      </c>
    </row>
    <row r="168" spans="1:19" x14ac:dyDescent="0.25">
      <c r="B168" s="13">
        <v>37043</v>
      </c>
      <c r="C168" s="21">
        <f>'CDM - Q'!Y217</f>
        <v>259678.3</v>
      </c>
      <c r="D168" s="21">
        <f>D169*'CDM - Q'!Z217/'CDM - Q'!Z218</f>
        <v>64.159346727410949</v>
      </c>
      <c r="E168" s="21">
        <v>68.054964750665604</v>
      </c>
      <c r="F168" s="21">
        <f>AVERAGEIFS('KR - M'!C:C,'KR - M'!$B:$B,"&gt;="&amp;EDATE('KR - Q'!$B168,-2),'KR - M'!$B:$B,"&lt;="&amp;EOMONTH('KR - Q'!$B168,0))</f>
        <v>65.663999730574105</v>
      </c>
      <c r="G168" s="21">
        <f>AVERAGEIFS('KR - M'!D:D,'KR - M'!B:B,"&gt;="&amp;EDATE('KR - Q'!B168,-2),'KR - M'!B:B,"&lt;="&amp;EOMONTH('KR - Q'!B168,0))</f>
        <v>67.602280526944128</v>
      </c>
      <c r="H168" s="20">
        <f>AVERAGEIFS('KR - M'!G:G,'KR - M'!B:B,"&gt;="&amp;EDATE('KR - Q'!B168,-2),'KR - M'!B:B,"&lt;="&amp;EOMONTH('KR - Q'!B168,0))</f>
        <v>3.9333333333333336</v>
      </c>
      <c r="I168" s="46">
        <f t="shared" si="9"/>
        <v>6.1939367979001743</v>
      </c>
      <c r="J168">
        <v>0</v>
      </c>
      <c r="K168" s="20">
        <f>'CDM - Q'!AD217/'CDM - Q'!AC217*100</f>
        <v>105.34843815525726</v>
      </c>
      <c r="L168" s="2">
        <f>AVERAGEIFS('KR - M'!J:J,'KR - M'!B:B,"&gt;="&amp;EDATE('KR - Q'!B168,-2),'KR - M'!B:B,"&lt;="&amp;EOMONTH('KR - Q'!B168,0))</f>
        <v>5</v>
      </c>
      <c r="M168" s="21">
        <f>AVERAGEIFS('KR - M'!H:H,'KR - M'!B:B,"&gt;="&amp;EDATE('KR - Q'!B168,-2),'KR - M'!B:B,"&lt;="&amp;EOMONTH('KR - Q'!B168,0))</f>
        <v>67.602280526944128</v>
      </c>
      <c r="N168" s="20">
        <f>AVERAGE(VLOOKUP(EDATE($B168,-2),'KR - M'!B108:K811,10), VLOOKUP(EDATE($B168,-1),'KR - M'!B108:K811,10), VLOOKUP(EDATE($B168,0),'KR - M'!B108:K811,10))</f>
        <v>82.564685193634361</v>
      </c>
      <c r="O168" s="20">
        <f t="shared" si="13"/>
        <v>7.3666693845546583</v>
      </c>
      <c r="R168" s="20">
        <f t="shared" si="11"/>
        <v>3.3634904699214374</v>
      </c>
      <c r="S168" s="20">
        <f t="shared" si="12"/>
        <v>3.8895559060605933</v>
      </c>
    </row>
    <row r="169" spans="1:19" x14ac:dyDescent="0.25">
      <c r="B169" s="13">
        <v>37135</v>
      </c>
      <c r="C169" s="21">
        <f>'CDM - Q'!Y218</f>
        <v>262985.59999999998</v>
      </c>
      <c r="D169" s="21">
        <f>D170*'CDM - Q'!Z218/'CDM - Q'!Z219</f>
        <v>71.069933959955222</v>
      </c>
      <c r="E169" s="21">
        <v>68.653149034715298</v>
      </c>
      <c r="F169" s="21">
        <f>AVERAGEIFS('KR - M'!C:C,'KR - M'!$B:$B,"&gt;="&amp;EDATE('KR - Q'!$B169,-2),'KR - M'!$B:$B,"&lt;="&amp;EOMONTH('KR - Q'!$B169,0))</f>
        <v>66.179107815916794</v>
      </c>
      <c r="G169" s="21">
        <f>AVERAGEIFS('KR - M'!D:D,'KR - M'!B:B,"&gt;="&amp;EDATE('KR - Q'!B169,-2),'KR - M'!B:B,"&lt;="&amp;EOMONTH('KR - Q'!B169,0))</f>
        <v>68.035032601444968</v>
      </c>
      <c r="H169" s="20">
        <f>AVERAGEIFS('KR - M'!G:G,'KR - M'!B:B,"&gt;="&amp;EDATE('KR - Q'!B169,-2),'KR - M'!B:B,"&lt;="&amp;EOMONTH('KR - Q'!B169,0))</f>
        <v>3.7333333333333329</v>
      </c>
      <c r="I169" s="46">
        <f t="shared" si="9"/>
        <v>5.4708423271082731</v>
      </c>
      <c r="J169">
        <v>0</v>
      </c>
      <c r="K169" s="20">
        <f>'CDM - Q'!AD218/'CDM - Q'!AC218*100</f>
        <v>102.89311555669994</v>
      </c>
      <c r="L169" s="2">
        <f>AVERAGEIFS('KR - M'!J:J,'KR - M'!B:B,"&gt;="&amp;EDATE('KR - Q'!B169,-2),'KR - M'!B:B,"&lt;="&amp;EOMONTH('KR - Q'!B169,0))</f>
        <v>4.416666666666667</v>
      </c>
      <c r="M169" s="21">
        <f>AVERAGEIFS('KR - M'!H:H,'KR - M'!B:B,"&gt;="&amp;EDATE('KR - Q'!B169,-2),'KR - M'!B:B,"&lt;="&amp;EOMONTH('KR - Q'!B169,0))</f>
        <v>68.035032601444968</v>
      </c>
      <c r="N169" s="20">
        <f>AVERAGE(VLOOKUP(EDATE($B169,-2),'KR - M'!B109:K812,10), VLOOKUP(EDATE($B169,-1),'KR - M'!B109:K812,10), VLOOKUP(EDATE($B169,0),'KR - M'!B109:K812,10))</f>
        <v>79.795418151016023</v>
      </c>
      <c r="O169" s="20">
        <f t="shared" si="13"/>
        <v>-13.416230128528817</v>
      </c>
      <c r="R169" s="20">
        <f t="shared" si="11"/>
        <v>2.5605767801183177</v>
      </c>
      <c r="S169" s="20">
        <f t="shared" si="12"/>
        <v>3.4354801766372844</v>
      </c>
    </row>
    <row r="170" spans="1:19" x14ac:dyDescent="0.25">
      <c r="B170" s="13">
        <v>37226</v>
      </c>
      <c r="C170" s="21">
        <f>'CDM - Q'!Y219</f>
        <v>266982.90000000002</v>
      </c>
      <c r="D170" s="21">
        <f>D171*'CDM - Q'!Z219/'CDM - Q'!Z220</f>
        <v>68.742157207940309</v>
      </c>
      <c r="E170" s="21">
        <v>69.043210264934601</v>
      </c>
      <c r="F170" s="21">
        <f>AVERAGEIFS('KR - M'!C:C,'KR - M'!$B:$B,"&gt;="&amp;EDATE('KR - Q'!$B170,-2),'KR - M'!$B:$B,"&lt;="&amp;EOMONTH('KR - Q'!$B170,0))</f>
        <v>66.183197184111989</v>
      </c>
      <c r="G170" s="21">
        <f>AVERAGEIFS('KR - M'!D:D,'KR - M'!B:B,"&gt;="&amp;EDATE('KR - Q'!B170,-2),'KR - M'!B:B,"&lt;="&amp;EOMONTH('KR - Q'!B170,0))</f>
        <v>68.434073366678831</v>
      </c>
      <c r="H170" s="20">
        <f>AVERAGEIFS('KR - M'!G:G,'KR - M'!B:B,"&gt;="&amp;EDATE('KR - Q'!B170,-2),'KR - M'!B:B,"&lt;="&amp;EOMONTH('KR - Q'!B170,0))</f>
        <v>3.7000000000000006</v>
      </c>
      <c r="I170" s="46">
        <f>I171*S170/S171</f>
        <v>5.0710559605716767</v>
      </c>
      <c r="J170">
        <v>0</v>
      </c>
      <c r="K170" s="20">
        <f>'CDM - Q'!AD219/'CDM - Q'!AC219*100</f>
        <v>96.054991255088879</v>
      </c>
      <c r="L170" s="2">
        <f>AVERAGEIFS('KR - M'!J:J,'KR - M'!B:B,"&gt;="&amp;EDATE('KR - Q'!B170,-2),'KR - M'!B:B,"&lt;="&amp;EOMONTH('KR - Q'!B170,0))</f>
        <v>4</v>
      </c>
      <c r="M170" s="21">
        <f>AVERAGEIFS('KR - M'!H:H,'KR - M'!B:B,"&gt;="&amp;EDATE('KR - Q'!B170,-2),'KR - M'!B:B,"&lt;="&amp;EOMONTH('KR - Q'!B170,0))</f>
        <v>68.434073366678831</v>
      </c>
      <c r="N170" s="20">
        <f>AVERAGE(VLOOKUP(EDATE($B170,-2),'KR - M'!B110:K813,10), VLOOKUP(EDATE($B170,-1),'KR - M'!B110:K813,10), VLOOKUP(EDATE($B170,0),'KR - M'!B110:K813,10))</f>
        <v>74.159831304103136</v>
      </c>
      <c r="O170" s="20">
        <f t="shared" si="13"/>
        <v>-28.25017765429747</v>
      </c>
      <c r="R170" s="20">
        <f t="shared" si="11"/>
        <v>2.3460899479330166</v>
      </c>
      <c r="S170" s="20">
        <f t="shared" si="12"/>
        <v>3.1844295970362646</v>
      </c>
    </row>
    <row r="171" spans="1:19" x14ac:dyDescent="0.25">
      <c r="A171">
        <v>2002</v>
      </c>
      <c r="B171" s="13">
        <v>37316</v>
      </c>
      <c r="C171" s="21">
        <f>'CDM - Q'!Y220</f>
        <v>274419.90000000002</v>
      </c>
      <c r="D171" s="21">
        <f>D172*'CDM - Q'!Z220/'CDM - Q'!Z221</f>
        <v>70.778961865953363</v>
      </c>
      <c r="E171" s="21">
        <v>68.841208500397997</v>
      </c>
      <c r="F171" s="21">
        <f>AVERAGEIFS('KR - M'!C:C,'KR - M'!$B:$B,"&gt;="&amp;EDATE('KR - Q'!$B171,-2),'KR - M'!$B:$B,"&lt;="&amp;EOMONTH('KR - Q'!$B171,0))</f>
        <v>66.509779801525298</v>
      </c>
      <c r="G171" s="21">
        <f>AVERAGEIFS('KR - M'!D:D,'KR - M'!B:B,"&gt;="&amp;EDATE('KR - Q'!B171,-2),'KR - M'!B:B,"&lt;="&amp;EOMONTH('KR - Q'!B171,0))</f>
        <v>68.888540403610889</v>
      </c>
      <c r="H171" s="20">
        <f>AVERAGEIFS('KR - M'!G:G,'KR - M'!$B:$B,"&gt;="&amp;EDATE('KR - Q'!$B171,-2),'KR - M'!$B:$B,"&lt;="&amp;EOMONTH('KR - Q'!$B171,0))</f>
        <v>3.4666666666666668</v>
      </c>
      <c r="I171" s="20">
        <f>AVERAGEIFS('KR - M'!E:E,'KR - M'!$B:$B,"&gt;="&amp;EDATE('KR - Q'!$B171,-2),'KR - M'!$B:$B,"&lt;="&amp;EOMONTH('KR - Q'!$B171,0))</f>
        <v>4.3499999999999996</v>
      </c>
      <c r="J171">
        <v>0</v>
      </c>
      <c r="K171" s="20">
        <f>'CDM - Q'!AD220/'CDM - Q'!AC220*100</f>
        <v>93.132212342761136</v>
      </c>
      <c r="L171" s="2">
        <f>AVERAGEIFS('KR - M'!J:J,'KR - M'!B:B,"&gt;="&amp;EDATE('KR - Q'!B171,-2),'KR - M'!B:B,"&lt;="&amp;EOMONTH('KR - Q'!B171,0))</f>
        <v>4</v>
      </c>
      <c r="M171" s="21">
        <f>AVERAGEIFS('KR - M'!H:H,'KR - M'!B:B,"&gt;="&amp;EDATE('KR - Q'!B171,-2),'KR - M'!B:B,"&lt;="&amp;EOMONTH('KR - Q'!B171,0))</f>
        <v>68.888540403610889</v>
      </c>
      <c r="N171" s="20">
        <f>AVERAGE(VLOOKUP(EDATE($B171,-2),'KR - M'!B111:K814,10), VLOOKUP(EDATE($B171,-1),'KR - M'!B111:K814,10), VLOOKUP(EDATE($B171,0),'KR - M'!B111:K814,10))</f>
        <v>74.431730995205569</v>
      </c>
      <c r="O171" s="20">
        <f t="shared" si="13"/>
        <v>1.4665604617543515</v>
      </c>
      <c r="R171" s="20">
        <f t="shared" si="11"/>
        <v>2.6563786989382443</v>
      </c>
      <c r="S171" s="20">
        <f t="shared" si="12"/>
        <v>2.731633974227754</v>
      </c>
    </row>
    <row r="172" spans="1:19" x14ac:dyDescent="0.25">
      <c r="B172" s="13">
        <v>37408</v>
      </c>
      <c r="C172" s="21">
        <f>'CDM - Q'!Y221</f>
        <v>279643.7</v>
      </c>
      <c r="D172" s="21">
        <f>D173*'CDM - Q'!Z221/'CDM - Q'!Z222</f>
        <v>65.54146417391982</v>
      </c>
      <c r="E172" s="21">
        <v>69.941861482452794</v>
      </c>
      <c r="F172" s="21">
        <f>AVERAGEIFS('KR - M'!C:C,'KR - M'!$B:$B,"&gt;="&amp;EDATE('KR - Q'!$B172,-2),'KR - M'!$B:$B,"&lt;="&amp;EOMONTH('KR - Q'!$B172,0))</f>
        <v>67.422232523212642</v>
      </c>
      <c r="G172" s="21">
        <f>AVERAGEIFS('KR - M'!D:D,'KR - M'!B:B,"&gt;="&amp;EDATE('KR - Q'!B172,-2),'KR - M'!B:B,"&lt;="&amp;EOMONTH('KR - Q'!B172,0))</f>
        <v>69.603138942909268</v>
      </c>
      <c r="H172" s="20">
        <f>AVERAGEIFS('KR - M'!G:G,'KR - M'!B:B,"&gt;="&amp;EDATE('KR - Q'!B172,-2),'KR - M'!B:B,"&lt;="&amp;EOMONTH('KR - Q'!B172,0))</f>
        <v>3.2666666666666662</v>
      </c>
      <c r="I172" s="20">
        <f>AVERAGEIFS('KR - M'!E:E,'KR - M'!$B:$B,"&gt;="&amp;EDATE('KR - Q'!$B172,-2),'KR - M'!$B:$B,"&lt;="&amp;EOMONTH('KR - Q'!$B172,0))</f>
        <v>4.3</v>
      </c>
      <c r="J172">
        <v>0</v>
      </c>
      <c r="K172" s="20">
        <f>'CDM - Q'!AD221/'CDM - Q'!AC221*100</f>
        <v>93.189792742930493</v>
      </c>
      <c r="L172" s="2">
        <f>AVERAGEIFS('KR - M'!J:J,'KR - M'!B:B,"&gt;="&amp;EDATE('KR - Q'!B172,-2),'KR - M'!B:B,"&lt;="&amp;EOMONTH('KR - Q'!B172,0))</f>
        <v>4.166666666666667</v>
      </c>
      <c r="M172" s="21">
        <f>AVERAGEIFS('KR - M'!H:H,'KR - M'!B:B,"&gt;="&amp;EDATE('KR - Q'!B172,-2),'KR - M'!B:B,"&lt;="&amp;EOMONTH('KR - Q'!B172,0))</f>
        <v>69.603138942909268</v>
      </c>
      <c r="N172" s="20">
        <f>AVERAGE(VLOOKUP(EDATE($B172,-2),'KR - M'!B112:K815,10), VLOOKUP(EDATE($B172,-1),'KR - M'!B112:K815,10), VLOOKUP(EDATE($B172,0),'KR - M'!B112:K815,10))</f>
        <v>75.5065699353312</v>
      </c>
      <c r="O172" s="20">
        <f t="shared" si="13"/>
        <v>5.7762404595688821</v>
      </c>
      <c r="R172" s="20">
        <f t="shared" si="11"/>
        <v>4.149302830988244</v>
      </c>
      <c r="S172" s="20">
        <f t="shared" si="12"/>
        <v>2.9280870644944557</v>
      </c>
    </row>
    <row r="173" spans="1:19" x14ac:dyDescent="0.25">
      <c r="B173" s="13">
        <v>37500</v>
      </c>
      <c r="C173" s="21">
        <f>'CDM - Q'!Y222</f>
        <v>284837.5</v>
      </c>
      <c r="D173" s="21">
        <f>D174*'CDM - Q'!Z222/'CDM - Q'!Z223</f>
        <v>72.670280476965488</v>
      </c>
      <c r="E173" s="21">
        <v>69.893971021579901</v>
      </c>
      <c r="F173" s="21">
        <f>AVERAGEIFS('KR - M'!C:C,'KR - M'!$B:$B,"&gt;="&amp;EDATE('KR - Q'!$B173,-2),'KR - M'!$B:$B,"&lt;="&amp;EOMONTH('KR - Q'!$B173,0))</f>
        <v>67.808428381702598</v>
      </c>
      <c r="G173" s="21">
        <f>AVERAGEIFS('KR - M'!D:D,'KR - M'!B:B,"&gt;="&amp;EDATE('KR - Q'!B173,-2),'KR - M'!B:B,"&lt;="&amp;EOMONTH('KR - Q'!B173,0))</f>
        <v>70.142854742432462</v>
      </c>
      <c r="H173" s="20">
        <f>AVERAGEIFS('KR - M'!G:G,'KR - M'!B:B,"&gt;="&amp;EDATE('KR - Q'!B173,-2),'KR - M'!B:B,"&lt;="&amp;EOMONTH('KR - Q'!B173,0))</f>
        <v>3.1666666666666665</v>
      </c>
      <c r="I173" s="20">
        <f>AVERAGEIFS('KR - M'!E:E,'KR - M'!$B:$B,"&gt;="&amp;EDATE('KR - Q'!$B173,-2),'KR - M'!$B:$B,"&lt;="&amp;EOMONTH('KR - Q'!$B173,0))</f>
        <v>3.9</v>
      </c>
      <c r="J173">
        <v>0</v>
      </c>
      <c r="K173" s="20">
        <f>'CDM - Q'!AD222/'CDM - Q'!AC222*100</f>
        <v>90.068366881432823</v>
      </c>
      <c r="L173" s="2">
        <f>AVERAGEIFS('KR - M'!J:J,'KR - M'!B:B,"&gt;="&amp;EDATE('KR - Q'!B173,-2),'KR - M'!B:B,"&lt;="&amp;EOMONTH('KR - Q'!B173,0))</f>
        <v>4.25</v>
      </c>
      <c r="M173" s="21">
        <f>AVERAGEIFS('KR - M'!H:H,'KR - M'!B:B,"&gt;="&amp;EDATE('KR - Q'!B173,-2),'KR - M'!B:B,"&lt;="&amp;EOMONTH('KR - Q'!B173,0))</f>
        <v>70.142854742432462</v>
      </c>
      <c r="N173" s="20">
        <f>AVERAGE(VLOOKUP(EDATE($B173,-2),'KR - M'!B113:K816,10), VLOOKUP(EDATE($B173,-1),'KR - M'!B113:K816,10), VLOOKUP(EDATE($B173,0),'KR - M'!B113:K816,10))</f>
        <v>73.068819172257562</v>
      </c>
      <c r="O173" s="20">
        <f t="shared" si="13"/>
        <v>-12.914112057594407</v>
      </c>
      <c r="R173" s="20">
        <f t="shared" si="11"/>
        <v>3.1016750550051597</v>
      </c>
      <c r="S173" s="20">
        <f t="shared" si="12"/>
        <v>3.0633616332161662</v>
      </c>
    </row>
    <row r="174" spans="1:19" x14ac:dyDescent="0.25">
      <c r="B174" s="13">
        <v>37591</v>
      </c>
      <c r="C174" s="21">
        <f>'CDM - Q'!Y223</f>
        <v>287527.5</v>
      </c>
      <c r="D174" s="21">
        <f>D175*'CDM - Q'!Z223/'CDM - Q'!Z224</f>
        <v>70.560732795451969</v>
      </c>
      <c r="E174" s="21">
        <v>70.796614450705903</v>
      </c>
      <c r="F174" s="21">
        <f>AVERAGEIFS('KR - M'!C:C,'KR - M'!$B:$B,"&gt;="&amp;EDATE('KR - Q'!$B174,-2),'KR - M'!$B:$B,"&lt;="&amp;EOMONTH('KR - Q'!$B174,0))</f>
        <v>68.397985400797637</v>
      </c>
      <c r="G174" s="21">
        <f>AVERAGEIFS('KR - M'!D:D,'KR - M'!B:B,"&gt;="&amp;EDATE('KR - Q'!B174,-2),'KR - M'!B:B,"&lt;="&amp;EOMONTH('KR - Q'!B174,0))</f>
        <v>70.840430101595004</v>
      </c>
      <c r="H174" s="20">
        <f>AVERAGEIFS('KR - M'!G:G,'KR - M'!B:B,"&gt;="&amp;EDATE('KR - Q'!B174,-2),'KR - M'!B:B,"&lt;="&amp;EOMONTH('KR - Q'!B174,0))</f>
        <v>3.1</v>
      </c>
      <c r="I174" s="20">
        <f>AVERAGEIFS('KR - M'!E:E,'KR - M'!$B:$B,"&gt;="&amp;EDATE('KR - Q'!$B174,-2),'KR - M'!$B:$B,"&lt;="&amp;EOMONTH('KR - Q'!$B174,0))</f>
        <v>4.1000000000000005</v>
      </c>
      <c r="J174">
        <v>0</v>
      </c>
      <c r="K174" s="20">
        <f>'CDM - Q'!AD223/'CDM - Q'!AC223*100</f>
        <v>91.877814884034436</v>
      </c>
      <c r="L174" s="2">
        <f>AVERAGEIFS('KR - M'!J:J,'KR - M'!B:B,"&gt;="&amp;EDATE('KR - Q'!B174,-2),'KR - M'!B:B,"&lt;="&amp;EOMONTH('KR - Q'!B174,0))</f>
        <v>4.25</v>
      </c>
      <c r="M174" s="21">
        <f>AVERAGEIFS('KR - M'!H:H,'KR - M'!B:B,"&gt;="&amp;EDATE('KR - Q'!B174,-2),'KR - M'!B:B,"&lt;="&amp;EOMONTH('KR - Q'!B174,0))</f>
        <v>70.840430101595004</v>
      </c>
      <c r="N174" s="20">
        <f>AVERAGE(VLOOKUP(EDATE($B174,-2),'KR - M'!B114:K817,10), VLOOKUP(EDATE($B174,-1),'KR - M'!B114:K817,10), VLOOKUP(EDATE($B174,0),'KR - M'!B114:K817,10))</f>
        <v>74.870450652386197</v>
      </c>
      <c r="O174" s="20">
        <f t="shared" si="13"/>
        <v>9.8626555104515568</v>
      </c>
      <c r="R174" s="20">
        <f t="shared" si="11"/>
        <v>3.9780266242317452</v>
      </c>
      <c r="S174" s="20">
        <f t="shared" si="12"/>
        <v>3.4713458022908483</v>
      </c>
    </row>
    <row r="175" spans="1:19" x14ac:dyDescent="0.25">
      <c r="A175">
        <v>2003</v>
      </c>
      <c r="B175" s="13">
        <v>37681</v>
      </c>
      <c r="C175" s="21">
        <f>'CDM - Q'!Y224</f>
        <v>285982.5</v>
      </c>
      <c r="D175" s="21">
        <f>D176*'CDM - Q'!Z224/'CDM - Q'!Z225</f>
        <v>74.12514094697481</v>
      </c>
      <c r="E175" s="21">
        <v>72.039071402636594</v>
      </c>
      <c r="F175" s="21">
        <f>AVERAGEIFS('KR - M'!C:C,'KR - M'!$B:$B,"&gt;="&amp;EDATE('KR - Q'!$B175,-2),'KR - M'!$B:$B,"&lt;="&amp;EOMONTH('KR - Q'!$B175,0))</f>
        <v>69.238158400598692</v>
      </c>
      <c r="G175" s="21">
        <f>AVERAGEIFS('KR - M'!D:D,'KR - M'!B:B,"&gt;="&amp;EDATE('KR - Q'!B175,-2),'KR - M'!B:B,"&lt;="&amp;EOMONTH('KR - Q'!B175,0))</f>
        <v>71.367203467431708</v>
      </c>
      <c r="H175" s="20">
        <f>AVERAGEIFS('KR - M'!G:G,'KR - M'!B:B,"&gt;="&amp;EDATE('KR - Q'!B175,-2),'KR - M'!B:B,"&lt;="&amp;EOMONTH('KR - Q'!B175,0))</f>
        <v>3.2666666666666671</v>
      </c>
      <c r="I175" s="20">
        <f>AVERAGEIFS('KR - M'!E:E,'KR - M'!$B:$B,"&gt;="&amp;EDATE('KR - Q'!$B175,-2),'KR - M'!$B:$B,"&lt;="&amp;EOMONTH('KR - Q'!$B175,0))</f>
        <v>4.4666666666666668</v>
      </c>
      <c r="J175">
        <v>0</v>
      </c>
      <c r="K175" s="20">
        <f>'CDM - Q'!AD224/'CDM - Q'!AC224*100</f>
        <v>94.407191638978986</v>
      </c>
      <c r="L175" s="2">
        <f>AVERAGEIFS('KR - M'!J:J,'KR - M'!B:B,"&gt;="&amp;EDATE('KR - Q'!B175,-2),'KR - M'!B:B,"&lt;="&amp;EOMONTH('KR - Q'!B175,0))</f>
        <v>4.25</v>
      </c>
      <c r="M175" s="21">
        <f>AVERAGEIFS('KR - M'!H:H,'KR - M'!B:B,"&gt;="&amp;EDATE('KR - Q'!B175,-2),'KR - M'!B:B,"&lt;="&amp;EOMONTH('KR - Q'!B175,0))</f>
        <v>71.367203467431708</v>
      </c>
      <c r="N175" s="20">
        <f>AVERAGE(VLOOKUP(EDATE($B175,-2),'KR - M'!B115:K818,10), VLOOKUP(EDATE($B175,-1),'KR - M'!B115:K818,10), VLOOKUP(EDATE($B175,0),'KR - M'!B115:K818,10))</f>
        <v>77.288255530059175</v>
      </c>
      <c r="O175" s="20">
        <f t="shared" si="13"/>
        <v>12.917271669158392</v>
      </c>
      <c r="R175" s="20">
        <f t="shared" si="11"/>
        <v>2.9744221771733415</v>
      </c>
      <c r="S175" s="20">
        <f t="shared" si="12"/>
        <v>3.5508566718496226</v>
      </c>
    </row>
    <row r="176" spans="1:19" x14ac:dyDescent="0.25">
      <c r="B176" s="13">
        <v>37773</v>
      </c>
      <c r="C176" s="21">
        <f>'CDM - Q'!Y225</f>
        <v>286171.59999999998</v>
      </c>
      <c r="D176" s="21">
        <f>D177*'CDM - Q'!Z225/'CDM - Q'!Z226</f>
        <v>67.141810690930072</v>
      </c>
      <c r="E176" s="21">
        <v>72.176181471494999</v>
      </c>
      <c r="F176" s="21">
        <f>AVERAGEIFS('KR - M'!C:C,'KR - M'!$B:$B,"&gt;="&amp;EDATE('KR - Q'!$B176,-2),'KR - M'!$B:$B,"&lt;="&amp;EOMONTH('KR - Q'!$B176,0))</f>
        <v>69.6463827296066</v>
      </c>
      <c r="G176" s="21">
        <f>AVERAGEIFS('KR - M'!D:D,'KR - M'!B:B,"&gt;="&amp;EDATE('KR - Q'!B176,-2),'KR - M'!B:B,"&lt;="&amp;EOMONTH('KR - Q'!B176,0))</f>
        <v>71.999988553708079</v>
      </c>
      <c r="H176" s="20">
        <f>AVERAGEIFS('KR - M'!G:G,'KR - M'!B:B,"&gt;="&amp;EDATE('KR - Q'!B176,-2),'KR - M'!B:B,"&lt;="&amp;EOMONTH('KR - Q'!B176,0))</f>
        <v>3.5333333333333332</v>
      </c>
      <c r="I176" s="20">
        <f>AVERAGEIFS('KR - M'!E:E,'KR - M'!$B:$B,"&gt;="&amp;EDATE('KR - Q'!$B176,-2),'KR - M'!$B:$B,"&lt;="&amp;EOMONTH('KR - Q'!$B176,0))</f>
        <v>4.4666666666666659</v>
      </c>
      <c r="J176">
        <v>0</v>
      </c>
      <c r="K176" s="20">
        <f>'CDM - Q'!AD225/'CDM - Q'!AC225*100</f>
        <v>93.201447534609571</v>
      </c>
      <c r="L176" s="2">
        <f>AVERAGEIFS('KR - M'!J:J,'KR - M'!B:B,"&gt;="&amp;EDATE('KR - Q'!B176,-2),'KR - M'!B:B,"&lt;="&amp;EOMONTH('KR - Q'!B176,0))</f>
        <v>4.083333333333333</v>
      </c>
      <c r="M176" s="21">
        <f>AVERAGEIFS('KR - M'!H:H,'KR - M'!B:B,"&gt;="&amp;EDATE('KR - Q'!B176,-2),'KR - M'!B:B,"&lt;="&amp;EOMONTH('KR - Q'!B176,0))</f>
        <v>71.999988553708079</v>
      </c>
      <c r="N176" s="20">
        <f>AVERAGE(VLOOKUP(EDATE($B176,-2),'KR - M'!B116:K819,10), VLOOKUP(EDATE($B176,-1),'KR - M'!B116:K819,10), VLOOKUP(EDATE($B176,0),'KR - M'!B116:K819,10))</f>
        <v>74.310902270672372</v>
      </c>
      <c r="O176" s="20">
        <f t="shared" si="13"/>
        <v>-15.40908506197991</v>
      </c>
      <c r="R176" s="20">
        <f t="shared" si="11"/>
        <v>3.5466435871493118</v>
      </c>
      <c r="S176" s="20">
        <f t="shared" si="12"/>
        <v>3.4001918608898896</v>
      </c>
    </row>
    <row r="177" spans="1:19" x14ac:dyDescent="0.25">
      <c r="B177" s="13">
        <v>37865</v>
      </c>
      <c r="C177" s="21">
        <f>'CDM - Q'!Y226</f>
        <v>290747.7</v>
      </c>
      <c r="D177" s="21">
        <f>D178*'CDM - Q'!Z226/'CDM - Q'!Z227</f>
        <v>74.779828158478992</v>
      </c>
      <c r="E177" s="21">
        <v>71.699763488334398</v>
      </c>
      <c r="F177" s="21">
        <f>AVERAGEIFS('KR - M'!C:C,'KR - M'!$B:$B,"&gt;="&amp;EDATE('KR - Q'!$B177,-2),'KR - M'!$B:$B,"&lt;="&amp;EOMONTH('KR - Q'!$B177,0))</f>
        <v>69.924987214937175</v>
      </c>
      <c r="G177" s="21">
        <f>AVERAGEIFS('KR - M'!D:D,'KR - M'!B:B,"&gt;="&amp;EDATE('KR - Q'!B177,-2),'KR - M'!B:B,"&lt;="&amp;EOMONTH('KR - Q'!B177,0))</f>
        <v>72.37961484228363</v>
      </c>
      <c r="H177" s="20">
        <f>AVERAGEIFS('KR - M'!G:G,'KR - M'!B:B,"&gt;="&amp;EDATE('KR - Q'!B177,-2),'KR - M'!B:B,"&lt;="&amp;EOMONTH('KR - Q'!B177,0))</f>
        <v>3.7000000000000006</v>
      </c>
      <c r="I177" s="20">
        <f>AVERAGEIFS('KR - M'!E:E,'KR - M'!$B:$B,"&gt;="&amp;EDATE('KR - Q'!$B177,-2),'KR - M'!$B:$B,"&lt;="&amp;EOMONTH('KR - Q'!$B177,0))</f>
        <v>4.2</v>
      </c>
      <c r="J177">
        <v>0</v>
      </c>
      <c r="K177" s="20">
        <f>'CDM - Q'!AD226/'CDM - Q'!AC226*100</f>
        <v>90.712112008123</v>
      </c>
      <c r="L177" s="2">
        <f>AVERAGEIFS('KR - M'!J:J,'KR - M'!B:B,"&gt;="&amp;EDATE('KR - Q'!B177,-2),'KR - M'!B:B,"&lt;="&amp;EOMONTH('KR - Q'!B177,0))</f>
        <v>3.75</v>
      </c>
      <c r="M177" s="21">
        <f>AVERAGEIFS('KR - M'!H:H,'KR - M'!B:B,"&gt;="&amp;EDATE('KR - Q'!B177,-2),'KR - M'!B:B,"&lt;="&amp;EOMONTH('KR - Q'!B177,0))</f>
        <v>72.37961484228363</v>
      </c>
      <c r="N177" s="20">
        <f>AVERAGE(VLOOKUP(EDATE($B177,-2),'KR - M'!B117:K820,10), VLOOKUP(EDATE($B177,-1),'KR - M'!B117:K820,10), VLOOKUP(EDATE($B177,0),'KR - M'!B117:K820,10))</f>
        <v>73.759030260458644</v>
      </c>
      <c r="O177" s="20">
        <f t="shared" si="13"/>
        <v>-2.9706112742573065</v>
      </c>
      <c r="R177" s="20">
        <f t="shared" si="11"/>
        <v>2.1090352718173833</v>
      </c>
      <c r="S177" s="20">
        <f t="shared" si="12"/>
        <v>3.1520319150929454</v>
      </c>
    </row>
    <row r="178" spans="1:19" x14ac:dyDescent="0.25">
      <c r="B178" s="13">
        <v>37956</v>
      </c>
      <c r="C178" s="21">
        <f>'CDM - Q'!Y227</f>
        <v>298161.40000000002</v>
      </c>
      <c r="D178" s="21">
        <f>D179*'CDM - Q'!Z227/'CDM - Q'!Z228</f>
        <v>69.251358372443576</v>
      </c>
      <c r="E178" s="21">
        <v>69.104166056318107</v>
      </c>
      <c r="F178" s="21">
        <f>AVERAGEIFS('KR - M'!C:C,'KR - M'!$B:$B,"&gt;="&amp;EDATE('KR - Q'!$B178,-2),'KR - M'!$B:$B,"&lt;="&amp;EOMONTH('KR - Q'!$B178,0))</f>
        <v>70.821586046904244</v>
      </c>
      <c r="G178" s="21">
        <f>AVERAGEIFS('KR - M'!D:D,'KR - M'!B:B,"&gt;="&amp;EDATE('KR - Q'!B178,-2),'KR - M'!B:B,"&lt;="&amp;EOMONTH('KR - Q'!B178,0))</f>
        <v>72.808087157367268</v>
      </c>
      <c r="H178" s="20">
        <f>AVERAGEIFS('KR - M'!G:G,'KR - M'!B:B,"&gt;="&amp;EDATE('KR - Q'!B178,-2),'KR - M'!B:B,"&lt;="&amp;EOMONTH('KR - Q'!B178,0))</f>
        <v>3.7999999999999994</v>
      </c>
      <c r="I178" s="20">
        <f>AVERAGEIFS('KR - M'!E:E,'KR - M'!$B:$B,"&gt;="&amp;EDATE('KR - Q'!$B178,-2),'KR - M'!$B:$B,"&lt;="&amp;EOMONTH('KR - Q'!$B178,0))</f>
        <v>4.1333333333333337</v>
      </c>
      <c r="J178">
        <v>0</v>
      </c>
      <c r="K178" s="20">
        <f>'CDM - Q'!AD227/'CDM - Q'!AC227*100</f>
        <v>92.106155614167804</v>
      </c>
      <c r="L178" s="2">
        <f>AVERAGEIFS('KR - M'!J:J,'KR - M'!B:B,"&gt;="&amp;EDATE('KR - Q'!B178,-2),'KR - M'!B:B,"&lt;="&amp;EOMONTH('KR - Q'!B178,0))</f>
        <v>3.75</v>
      </c>
      <c r="M178" s="21">
        <f>AVERAGEIFS('KR - M'!H:H,'KR - M'!B:B,"&gt;="&amp;EDATE('KR - Q'!B178,-2),'KR - M'!B:B,"&lt;="&amp;EOMONTH('KR - Q'!B178,0))</f>
        <v>72.808087157367268</v>
      </c>
      <c r="N178" s="20">
        <f>AVERAGE(VLOOKUP(EDATE($B178,-2),'KR - M'!B118:K821,10), VLOOKUP(EDATE($B178,-1),'KR - M'!B118:K821,10), VLOOKUP(EDATE($B178,0),'KR - M'!B118:K821,10))</f>
        <v>77.865989617769401</v>
      </c>
      <c r="O178" s="20">
        <f t="shared" si="13"/>
        <v>22.272306687374943</v>
      </c>
      <c r="R178" s="20">
        <f t="shared" si="11"/>
        <v>2.3679170773002411</v>
      </c>
      <c r="S178" s="20">
        <f t="shared" si="12"/>
        <v>2.7495045283600694</v>
      </c>
    </row>
    <row r="179" spans="1:19" x14ac:dyDescent="0.25">
      <c r="A179">
        <v>2004</v>
      </c>
      <c r="B179" s="13">
        <v>38047</v>
      </c>
      <c r="C179" s="21">
        <f>'CDM - Q'!Y228</f>
        <v>302404.3</v>
      </c>
      <c r="D179" s="21">
        <f>D180*'CDM - Q'!Z228/'CDM - Q'!Z229</f>
        <v>70.124274654449167</v>
      </c>
      <c r="E179" s="21">
        <v>68.332695826975296</v>
      </c>
      <c r="F179" s="21">
        <f>AVERAGEIFS('KR - M'!C:C,'KR - M'!$B:$B,"&gt;="&amp;EDATE('KR - Q'!$B179,-2),'KR - M'!$B:$B,"&lt;="&amp;EOMONTH('KR - Q'!$B179,0))</f>
        <v>71.507381289076704</v>
      </c>
      <c r="G179" s="21">
        <f>AVERAGEIFS('KR - M'!D:D,'KR - M'!B:B,"&gt;="&amp;EDATE('KR - Q'!B179,-2),'KR - M'!B:B,"&lt;="&amp;EOMONTH('KR - Q'!B179,0))</f>
        <v>73.208878331494233</v>
      </c>
      <c r="H179" s="20">
        <f>AVERAGEIFS('KR - M'!G:G,'KR - M'!B:B,"&gt;="&amp;EDATE('KR - Q'!B179,-2),'KR - M'!B:B,"&lt;="&amp;EOMONTH('KR - Q'!B179,0))</f>
        <v>3.5333333333333332</v>
      </c>
      <c r="I179" s="20">
        <f>AVERAGEIFS('KR - M'!E:E,'KR - M'!$B:$B,"&gt;="&amp;EDATE('KR - Q'!$B179,-2),'KR - M'!$B:$B,"&lt;="&amp;EOMONTH('KR - Q'!$B179,0))</f>
        <v>3.6999999999999997</v>
      </c>
      <c r="J179">
        <v>0</v>
      </c>
      <c r="K179" s="20">
        <f>'CDM - Q'!AD228/'CDM - Q'!AC228*100</f>
        <v>98.878619658131115</v>
      </c>
      <c r="L179" s="2">
        <f>AVERAGEIFS('KR - M'!J:J,'KR - M'!B:B,"&gt;="&amp;EDATE('KR - Q'!B179,-2),'KR - M'!B:B,"&lt;="&amp;EOMONTH('KR - Q'!B179,0))</f>
        <v>3.75</v>
      </c>
      <c r="M179" s="21">
        <f>AVERAGEIFS('KR - M'!H:H,'KR - M'!B:B,"&gt;="&amp;EDATE('KR - Q'!B179,-2),'KR - M'!B:B,"&lt;="&amp;EOMONTH('KR - Q'!B179,0))</f>
        <v>73.208878331494233</v>
      </c>
      <c r="N179" s="20">
        <f>AVERAGE(VLOOKUP(EDATE($B179,-2),'KR - M'!B119:K822,10), VLOOKUP(EDATE($B179,-1),'KR - M'!B119:K822,10), VLOOKUP(EDATE($B179,0),'KR - M'!B119:K822,10))</f>
        <v>81.370835240475373</v>
      </c>
      <c r="O179" s="20">
        <f t="shared" si="13"/>
        <v>18.004500500979415</v>
      </c>
      <c r="R179" s="20">
        <f t="shared" si="11"/>
        <v>2.2019047046831552</v>
      </c>
      <c r="S179" s="20">
        <f t="shared" si="12"/>
        <v>2.5563751602375229</v>
      </c>
    </row>
    <row r="180" spans="1:19" x14ac:dyDescent="0.25">
      <c r="B180" s="13">
        <v>38139</v>
      </c>
      <c r="C180" s="21">
        <f>'CDM - Q'!Y229</f>
        <v>304926.09999999998</v>
      </c>
      <c r="D180" s="21">
        <f>D181*'CDM - Q'!Z229/'CDM - Q'!Z230</f>
        <v>64.668547891914216</v>
      </c>
      <c r="E180" s="21">
        <v>69.866605890740104</v>
      </c>
      <c r="F180" s="21">
        <f>AVERAGEIFS('KR - M'!C:C,'KR - M'!$B:$B,"&gt;="&amp;EDATE('KR - Q'!$B180,-2),'KR - M'!$B:$B,"&lt;="&amp;EOMONTH('KR - Q'!$B180,0))</f>
        <v>72.019619672120641</v>
      </c>
      <c r="G180" s="21">
        <f>AVERAGEIFS('KR - M'!D:D,'KR - M'!B:B,"&gt;="&amp;EDATE('KR - Q'!B180,-2),'KR - M'!B:B,"&lt;="&amp;EOMONTH('KR - Q'!B180,0))</f>
        <v>73.574100097368557</v>
      </c>
      <c r="H180" s="20">
        <f>AVERAGEIFS('KR - M'!G:G,'KR - M'!B:B,"&gt;="&amp;EDATE('KR - Q'!B180,-2),'KR - M'!B:B,"&lt;="&amp;EOMONTH('KR - Q'!B180,0))</f>
        <v>3.6</v>
      </c>
      <c r="I180" s="20">
        <f>AVERAGEIFS('KR - M'!E:E,'KR - M'!$B:$B,"&gt;="&amp;EDATE('KR - Q'!$B180,-2),'KR - M'!$B:$B,"&lt;="&amp;EOMONTH('KR - Q'!$B180,0))</f>
        <v>3.4</v>
      </c>
      <c r="J180">
        <v>0</v>
      </c>
      <c r="K180" s="20">
        <f>'CDM - Q'!AD229/'CDM - Q'!AC229*100</f>
        <v>101.29709533438418</v>
      </c>
      <c r="L180" s="2">
        <f>AVERAGEIFS('KR - M'!J:J,'KR - M'!B:B,"&gt;="&amp;EDATE('KR - Q'!B180,-2),'KR - M'!B:B,"&lt;="&amp;EOMONTH('KR - Q'!B180,0))</f>
        <v>3.75</v>
      </c>
      <c r="M180" s="21">
        <f>AVERAGEIFS('KR - M'!H:H,'KR - M'!B:B,"&gt;="&amp;EDATE('KR - Q'!B180,-2),'KR - M'!B:B,"&lt;="&amp;EOMONTH('KR - Q'!B180,0))</f>
        <v>73.574100097368557</v>
      </c>
      <c r="N180" s="20">
        <f>AVERAGE(VLOOKUP(EDATE($B180,-2),'KR - M'!B120:K823,10), VLOOKUP(EDATE($B180,-1),'KR - M'!B120:K823,10), VLOOKUP(EDATE($B180,0),'KR - M'!B120:K823,10))</f>
        <v>82.998894154406628</v>
      </c>
      <c r="O180" s="20">
        <f t="shared" si="13"/>
        <v>8.0031569498818733</v>
      </c>
      <c r="R180" s="20">
        <f t="shared" si="11"/>
        <v>1.9955053222948216</v>
      </c>
      <c r="S180" s="20">
        <f t="shared" si="12"/>
        <v>2.1685905940239003</v>
      </c>
    </row>
    <row r="181" spans="1:19" x14ac:dyDescent="0.25">
      <c r="B181" s="13">
        <v>38231</v>
      </c>
      <c r="C181" s="21">
        <f>'CDM - Q'!Y230</f>
        <v>305706.2</v>
      </c>
      <c r="D181" s="21">
        <f>D182*'CDM - Q'!Z230/'CDM - Q'!Z231</f>
        <v>75.798230487485498</v>
      </c>
      <c r="E181" s="21">
        <v>72.725227416542594</v>
      </c>
      <c r="F181" s="21">
        <f>AVERAGEIFS('KR - M'!C:C,'KR - M'!$B:$B,"&gt;="&amp;EDATE('KR - Q'!$B181,-2),'KR - M'!$B:$B,"&lt;="&amp;EOMONTH('KR - Q'!$B181,0))</f>
        <v>72.927293890969935</v>
      </c>
      <c r="G181" s="21">
        <f>AVERAGEIFS('KR - M'!D:D,'KR - M'!B:B,"&gt;="&amp;EDATE('KR - Q'!B181,-2),'KR - M'!B:B,"&lt;="&amp;EOMONTH('KR - Q'!B181,0))</f>
        <v>74.203774863162764</v>
      </c>
      <c r="H181" s="20">
        <f>AVERAGEIFS('KR - M'!G:G,'KR - M'!B:B,"&gt;="&amp;EDATE('KR - Q'!B181,-2),'KR - M'!B:B,"&lt;="&amp;EOMONTH('KR - Q'!B181,0))</f>
        <v>3.7666666666666671</v>
      </c>
      <c r="I181" s="20">
        <f>AVERAGEIFS('KR - M'!E:E,'KR - M'!$B:$B,"&gt;="&amp;EDATE('KR - Q'!$B181,-2),'KR - M'!$B:$B,"&lt;="&amp;EOMONTH('KR - Q'!$B181,0))</f>
        <v>3.3333333333333335</v>
      </c>
      <c r="J181">
        <v>0</v>
      </c>
      <c r="K181" s="20">
        <f>'CDM - Q'!AD230/'CDM - Q'!AC230*100</f>
        <v>102.19564054560041</v>
      </c>
      <c r="L181" s="2">
        <f>AVERAGEIFS('KR - M'!J:J,'KR - M'!B:B,"&gt;="&amp;EDATE('KR - Q'!B181,-2),'KR - M'!B:B,"&lt;="&amp;EOMONTH('KR - Q'!B181,0))</f>
        <v>3.5833333333333335</v>
      </c>
      <c r="M181" s="21">
        <f>AVERAGEIFS('KR - M'!H:H,'KR - M'!B:B,"&gt;="&amp;EDATE('KR - Q'!B181,-2),'KR - M'!B:B,"&lt;="&amp;EOMONTH('KR - Q'!B181,0))</f>
        <v>74.203774863162764</v>
      </c>
      <c r="N181" s="20">
        <f>AVERAGE(VLOOKUP(EDATE($B181,-2),'KR - M'!B121:K824,10), VLOOKUP(EDATE($B181,-1),'KR - M'!B121:K824,10), VLOOKUP(EDATE($B181,0),'KR - M'!B121:K824,10))</f>
        <v>85.128756848231433</v>
      </c>
      <c r="O181" s="20">
        <f t="shared" si="13"/>
        <v>10.264535283385978</v>
      </c>
      <c r="R181" s="20">
        <f t="shared" si="11"/>
        <v>3.4233501461024218</v>
      </c>
      <c r="S181" s="20">
        <f t="shared" si="12"/>
        <v>2.49716931259516</v>
      </c>
    </row>
    <row r="182" spans="1:19" x14ac:dyDescent="0.25">
      <c r="B182" s="13">
        <v>38322</v>
      </c>
      <c r="C182" s="21">
        <f>'CDM - Q'!Y231</f>
        <v>308211.90000000002</v>
      </c>
      <c r="D182" s="21">
        <f>D183*'CDM - Q'!Z231/'CDM - Q'!Z232</f>
        <v>74.197883970475246</v>
      </c>
      <c r="E182" s="21">
        <v>73.436582795212303</v>
      </c>
      <c r="F182" s="21">
        <f>AVERAGEIFS('KR - M'!C:C,'KR - M'!$B:$B,"&gt;="&amp;EDATE('KR - Q'!$B182,-2),'KR - M'!$B:$B,"&lt;="&amp;EOMONTH('KR - Q'!$B182,0))</f>
        <v>73.208386951023002</v>
      </c>
      <c r="G182" s="21">
        <f>AVERAGEIFS('KR - M'!D:D,'KR - M'!B:B,"&gt;="&amp;EDATE('KR - Q'!B182,-2),'KR - M'!B:B,"&lt;="&amp;EOMONTH('KR - Q'!B182,0))</f>
        <v>74.468375363526391</v>
      </c>
      <c r="H182" s="20">
        <f>AVERAGEIFS('KR - M'!G:G,'KR - M'!B:B,"&gt;="&amp;EDATE('KR - Q'!B182,-2),'KR - M'!B:B,"&lt;="&amp;EOMONTH('KR - Q'!B182,0))</f>
        <v>3.7666666666666671</v>
      </c>
      <c r="I182" s="20">
        <f>AVERAGEIFS('KR - M'!E:E,'KR - M'!$B:$B,"&gt;="&amp;EDATE('KR - Q'!$B182,-2),'KR - M'!$B:$B,"&lt;="&amp;EOMONTH('KR - Q'!$B182,0))</f>
        <v>3.3333333333333335</v>
      </c>
      <c r="J182">
        <v>0</v>
      </c>
      <c r="K182" s="20">
        <f>'CDM - Q'!AD231/'CDM - Q'!AC231*100</f>
        <v>98.169455935579307</v>
      </c>
      <c r="L182" s="2">
        <f>AVERAGEIFS('KR - M'!J:J,'KR - M'!B:B,"&gt;="&amp;EDATE('KR - Q'!B182,-2),'KR - M'!B:B,"&lt;="&amp;EOMONTH('KR - Q'!B182,0))</f>
        <v>3.3333333333333335</v>
      </c>
      <c r="M182" s="21">
        <f>AVERAGEIFS('KR - M'!H:H,'KR - M'!B:B,"&gt;="&amp;EDATE('KR - Q'!B182,-2),'KR - M'!B:B,"&lt;="&amp;EOMONTH('KR - Q'!B182,0))</f>
        <v>74.468375363526391</v>
      </c>
      <c r="N182" s="20">
        <f>AVERAGE(VLOOKUP(EDATE($B182,-2),'KR - M'!B122:K825,10), VLOOKUP(EDATE($B182,-1),'KR - M'!B122:K825,10), VLOOKUP(EDATE($B182,0),'KR - M'!B122:K825,10))</f>
        <v>84.387296242347944</v>
      </c>
      <c r="O182" s="20">
        <f t="shared" si="13"/>
        <v>-3.4839489419791647</v>
      </c>
      <c r="R182" s="20">
        <f t="shared" si="11"/>
        <v>1.4263452275929289</v>
      </c>
      <c r="S182" s="20">
        <f t="shared" si="12"/>
        <v>2.2617763501683319</v>
      </c>
    </row>
    <row r="183" spans="1:19" x14ac:dyDescent="0.25">
      <c r="A183">
        <v>2005</v>
      </c>
      <c r="B183" s="13">
        <v>38412</v>
      </c>
      <c r="C183" s="21">
        <f>'CDM - Q'!Y232</f>
        <v>311097.09999999998</v>
      </c>
      <c r="D183" s="21">
        <f>D184*'CDM - Q'!Z232/'CDM - Q'!Z233</f>
        <v>76.598403745990623</v>
      </c>
      <c r="E183" s="21">
        <v>74.815906037089206</v>
      </c>
      <c r="F183" s="21">
        <f>AVERAGEIFS('KR - M'!C:C,'KR - M'!$B:$B,"&gt;="&amp;EDATE('KR - Q'!$B183,-2),'KR - M'!$B:$B,"&lt;="&amp;EOMONTH('KR - Q'!$B183,0))</f>
        <v>73.860915247848538</v>
      </c>
      <c r="G183" s="21">
        <f>AVERAGEIFS('KR - M'!D:D,'KR - M'!B:B,"&gt;="&amp;EDATE('KR - Q'!B183,-2),'KR - M'!B:B,"&lt;="&amp;EOMONTH('KR - Q'!B183,0))</f>
        <v>75.162279993760663</v>
      </c>
      <c r="H183" s="20">
        <f>AVERAGEIFS('KR - M'!G:G,'KR - M'!B:B,"&gt;="&amp;EDATE('KR - Q'!B183,-2),'KR - M'!B:B,"&lt;="&amp;EOMONTH('KR - Q'!B183,0))</f>
        <v>3.7000000000000006</v>
      </c>
      <c r="I183" s="20">
        <f>AVERAGEIFS('KR - M'!E:E,'KR - M'!$B:$B,"&gt;="&amp;EDATE('KR - Q'!$B183,-2),'KR - M'!$B:$B,"&lt;="&amp;EOMONTH('KR - Q'!$B183,0))</f>
        <v>3.1666666666666665</v>
      </c>
      <c r="J183">
        <v>0</v>
      </c>
      <c r="K183" s="20">
        <f>'CDM - Q'!AD232/'CDM - Q'!AC232*100</f>
        <v>95.6068697890652</v>
      </c>
      <c r="L183" s="2">
        <f>AVERAGEIFS('KR - M'!J:J,'KR - M'!B:B,"&gt;="&amp;EDATE('KR - Q'!B183,-2),'KR - M'!B:B,"&lt;="&amp;EOMONTH('KR - Q'!B183,0))</f>
        <v>3.25</v>
      </c>
      <c r="M183" s="21">
        <f>AVERAGEIFS('KR - M'!H:H,'KR - M'!B:B,"&gt;="&amp;EDATE('KR - Q'!B183,-2),'KR - M'!B:B,"&lt;="&amp;EOMONTH('KR - Q'!B183,0))</f>
        <v>75.162279993760663</v>
      </c>
      <c r="N183" s="20">
        <f>AVERAGE(VLOOKUP(EDATE($B183,-2),'KR - M'!B123:K826,10), VLOOKUP(EDATE($B183,-1),'KR - M'!B123:K826,10), VLOOKUP(EDATE($B183,0),'KR - M'!B123:K826,10))</f>
        <v>84.470652755067604</v>
      </c>
      <c r="O183" s="20">
        <f t="shared" si="13"/>
        <v>0.3951140346067028</v>
      </c>
      <c r="R183" s="20">
        <f t="shared" si="11"/>
        <v>3.7272446288610261</v>
      </c>
      <c r="S183" s="20">
        <f t="shared" si="12"/>
        <v>2.6431113312127996</v>
      </c>
    </row>
    <row r="184" spans="1:19" x14ac:dyDescent="0.25">
      <c r="B184" s="13">
        <v>38504</v>
      </c>
      <c r="C184" s="21">
        <f>'CDM - Q'!Y233</f>
        <v>316930.09999999998</v>
      </c>
      <c r="D184" s="21">
        <f>D185*'CDM - Q'!Z233/'CDM - Q'!Z234</f>
        <v>67.069067667429593</v>
      </c>
      <c r="E184" s="21">
        <v>72.7637340121194</v>
      </c>
      <c r="F184" s="21">
        <f>AVERAGEIFS('KR - M'!C:C,'KR - M'!$B:$B,"&gt;="&amp;EDATE('KR - Q'!$B184,-2),'KR - M'!$B:$B,"&lt;="&amp;EOMONTH('KR - Q'!$B184,0))</f>
        <v>74.169488521315202</v>
      </c>
      <c r="G184" s="21">
        <f>AVERAGEIFS('KR - M'!D:D,'KR - M'!B:B,"&gt;="&amp;EDATE('KR - Q'!B184,-2),'KR - M'!B:B,"&lt;="&amp;EOMONTH('KR - Q'!B184,0))</f>
        <v>75.369159859185402</v>
      </c>
      <c r="H184" s="20">
        <f>AVERAGEIFS('KR - M'!G:G,'KR - M'!B:B,"&gt;="&amp;EDATE('KR - Q'!B184,-2),'KR - M'!B:B,"&lt;="&amp;EOMONTH('KR - Q'!B184,0))</f>
        <v>3.7333333333333329</v>
      </c>
      <c r="I184" s="20">
        <f>AVERAGEIFS('KR - M'!E:E,'KR - M'!$B:$B,"&gt;="&amp;EDATE('KR - Q'!$B184,-2),'KR - M'!$B:$B,"&lt;="&amp;EOMONTH('KR - Q'!$B184,0))</f>
        <v>3.2333333333333329</v>
      </c>
      <c r="J184">
        <v>0</v>
      </c>
      <c r="K184" s="20">
        <f>'CDM - Q'!AD233/'CDM - Q'!AC233*100</f>
        <v>95.787447981733848</v>
      </c>
      <c r="L184" s="2">
        <f>AVERAGEIFS('KR - M'!J:J,'KR - M'!B:B,"&gt;="&amp;EDATE('KR - Q'!B184,-2),'KR - M'!B:B,"&lt;="&amp;EOMONTH('KR - Q'!B184,0))</f>
        <v>3.25</v>
      </c>
      <c r="M184" s="21">
        <f>AVERAGEIFS('KR - M'!H:H,'KR - M'!B:B,"&gt;="&amp;EDATE('KR - Q'!B184,-2),'KR - M'!B:B,"&lt;="&amp;EOMONTH('KR - Q'!B184,0))</f>
        <v>75.369159859185402</v>
      </c>
      <c r="N184" s="20">
        <f>AVERAGE(VLOOKUP(EDATE($B184,-2),'KR - M'!B124:K827,10), VLOOKUP(EDATE($B184,-1),'KR - M'!B124:K827,10), VLOOKUP(EDATE($B184,0),'KR - M'!B124:K827,10))</f>
        <v>84.377548068734299</v>
      </c>
      <c r="O184" s="20">
        <f t="shared" si="13"/>
        <v>-0.44088536454558458</v>
      </c>
      <c r="R184" s="20">
        <f t="shared" si="11"/>
        <v>1.1009770615894254</v>
      </c>
      <c r="S184" s="20">
        <f t="shared" si="12"/>
        <v>2.4194792660364506</v>
      </c>
    </row>
    <row r="185" spans="1:19" x14ac:dyDescent="0.25">
      <c r="B185" s="13">
        <v>38596</v>
      </c>
      <c r="C185" s="21">
        <f>'CDM - Q'!Y234</f>
        <v>321379.3</v>
      </c>
      <c r="D185" s="21">
        <f>D186*'CDM - Q'!Z234/'CDM - Q'!Z235</f>
        <v>74.197883970475246</v>
      </c>
      <c r="E185" s="21">
        <v>71.393613402112507</v>
      </c>
      <c r="F185" s="21">
        <f>AVERAGEIFS('KR - M'!C:C,'KR - M'!$B:$B,"&gt;="&amp;EDATE('KR - Q'!$B185,-2),'KR - M'!$B:$B,"&lt;="&amp;EOMONTH('KR - Q'!$B185,0))</f>
        <v>74.597090186484465</v>
      </c>
      <c r="G185" s="21">
        <f>AVERAGEIFS('KR - M'!D:D,'KR - M'!B:B,"&gt;="&amp;EDATE('KR - Q'!B185,-2),'KR - M'!B:B,"&lt;="&amp;EOMONTH('KR - Q'!B185,0))</f>
        <v>75.707153166797028</v>
      </c>
      <c r="H185" s="20">
        <f>AVERAGEIFS('KR - M'!G:G,'KR - M'!B:B,"&gt;="&amp;EDATE('KR - Q'!B185,-2),'KR - M'!B:B,"&lt;="&amp;EOMONTH('KR - Q'!B185,0))</f>
        <v>3.8333333333333335</v>
      </c>
      <c r="I185" s="20">
        <f>AVERAGEIFS('KR - M'!E:E,'KR - M'!$B:$B,"&gt;="&amp;EDATE('KR - Q'!$B185,-2),'KR - M'!$B:$B,"&lt;="&amp;EOMONTH('KR - Q'!$B185,0))</f>
        <v>3.1333333333333333</v>
      </c>
      <c r="J185">
        <v>0</v>
      </c>
      <c r="K185" s="20">
        <f>'CDM - Q'!AD234/'CDM - Q'!AC234*100</f>
        <v>98.376770555096158</v>
      </c>
      <c r="L185" s="2">
        <f>AVERAGEIFS('KR - M'!J:J,'KR - M'!B:B,"&gt;="&amp;EDATE('KR - Q'!B185,-2),'KR - M'!B:B,"&lt;="&amp;EOMONTH('KR - Q'!B185,0))</f>
        <v>3.25</v>
      </c>
      <c r="M185" s="21">
        <f>AVERAGEIFS('KR - M'!H:H,'KR - M'!B:B,"&gt;="&amp;EDATE('KR - Q'!B185,-2),'KR - M'!B:B,"&lt;="&amp;EOMONTH('KR - Q'!B185,0))</f>
        <v>75.707153166797028</v>
      </c>
      <c r="N185" s="20">
        <f>AVERAGE(VLOOKUP(EDATE($B185,-2),'KR - M'!B125:K828,10), VLOOKUP(EDATE($B185,-1),'KR - M'!B125:K828,10), VLOOKUP(EDATE($B185,0),'KR - M'!B125:K828,10))</f>
        <v>87.077643649442606</v>
      </c>
      <c r="O185" s="20">
        <f t="shared" si="13"/>
        <v>12.800066569883217</v>
      </c>
      <c r="R185" s="20">
        <f t="shared" si="11"/>
        <v>1.7938016464193574</v>
      </c>
      <c r="S185" s="20">
        <f t="shared" si="12"/>
        <v>2.0120921411156845</v>
      </c>
    </row>
    <row r="186" spans="1:19" x14ac:dyDescent="0.25">
      <c r="B186" s="13">
        <v>38687</v>
      </c>
      <c r="C186" s="21">
        <f>'CDM - Q'!Y235</f>
        <v>325066.90000000002</v>
      </c>
      <c r="D186" s="21">
        <f>D187*'CDM - Q'!Z235/'CDM - Q'!Z236</f>
        <v>73.252224664969191</v>
      </c>
      <c r="E186" s="21">
        <v>71.791586259363896</v>
      </c>
      <c r="F186" s="21">
        <f>AVERAGEIFS('KR - M'!C:C,'KR - M'!$B:$B,"&gt;="&amp;EDATE('KR - Q'!$B186,-2),'KR - M'!$B:$B,"&lt;="&amp;EOMONTH('KR - Q'!$B186,0))</f>
        <v>75.010359637048381</v>
      </c>
      <c r="G186" s="21">
        <f>AVERAGEIFS('KR - M'!D:D,'KR - M'!B:B,"&gt;="&amp;EDATE('KR - Q'!B186,-2),'KR - M'!B:B,"&lt;="&amp;EOMONTH('KR - Q'!B186,0))</f>
        <v>76.068568949591608</v>
      </c>
      <c r="H186" s="20">
        <f>AVERAGEIFS('KR - M'!G:G,'KR - M'!B:B,"&gt;="&amp;EDATE('KR - Q'!B186,-2),'KR - M'!B:B,"&lt;="&amp;EOMONTH('KR - Q'!B186,0))</f>
        <v>3.6666666666666665</v>
      </c>
      <c r="I186" s="20">
        <f>AVERAGEIFS('KR - M'!E:E,'KR - M'!$B:$B,"&gt;="&amp;EDATE('KR - Q'!$B186,-2),'KR - M'!$B:$B,"&lt;="&amp;EOMONTH('KR - Q'!$B186,0))</f>
        <v>3.1</v>
      </c>
      <c r="J186">
        <v>0</v>
      </c>
      <c r="K186" s="20">
        <f>'CDM - Q'!AD235/'CDM - Q'!AC235*100</f>
        <v>98.165064739057911</v>
      </c>
      <c r="L186" s="2">
        <f>AVERAGEIFS('KR - M'!J:J,'KR - M'!B:B,"&gt;="&amp;EDATE('KR - Q'!B186,-2),'KR - M'!B:B,"&lt;="&amp;EOMONTH('KR - Q'!B186,0))</f>
        <v>3.5833333333333335</v>
      </c>
      <c r="M186" s="21">
        <f>AVERAGEIFS('KR - M'!H:H,'KR - M'!B:B,"&gt;="&amp;EDATE('KR - Q'!B186,-2),'KR - M'!B:B,"&lt;="&amp;EOMONTH('KR - Q'!B186,0))</f>
        <v>76.068568949591608</v>
      </c>
      <c r="N186" s="20">
        <f>AVERAGE(VLOOKUP(EDATE($B186,-2),'KR - M'!B126:K829,10), VLOOKUP(EDATE($B186,-1),'KR - M'!B126:K829,10), VLOOKUP(EDATE($B186,0),'KR - M'!B126:K829,10))</f>
        <v>87.649787096542198</v>
      </c>
      <c r="O186" s="20">
        <f t="shared" si="13"/>
        <v>2.6281990330511817</v>
      </c>
      <c r="R186" s="20">
        <f t="shared" si="11"/>
        <v>1.9095462855316825</v>
      </c>
      <c r="S186" s="20">
        <f t="shared" si="12"/>
        <v>2.1328924056003729</v>
      </c>
    </row>
    <row r="187" spans="1:19" x14ac:dyDescent="0.25">
      <c r="A187">
        <v>2006</v>
      </c>
      <c r="B187" s="13">
        <v>38777</v>
      </c>
      <c r="C187" s="21">
        <f>'CDM - Q'!Y236</f>
        <v>330234.40000000002</v>
      </c>
      <c r="D187" s="21">
        <f>D188*'CDM - Q'!Z236/'CDM - Q'!Z237</f>
        <v>68.305699066937507</v>
      </c>
      <c r="E187" s="21">
        <v>67.039309719016302</v>
      </c>
      <c r="F187" s="21">
        <f>AVERAGEIFS('KR - M'!C:C,'KR - M'!$B:$B,"&gt;="&amp;EDATE('KR - Q'!$B187,-2),'KR - M'!$B:$B,"&lt;="&amp;EOMONTH('KR - Q'!$B187,0))</f>
        <v>75.431559324854376</v>
      </c>
      <c r="G187" s="21">
        <f>AVERAGEIFS('KR - M'!D:D,'KR - M'!B:B,"&gt;="&amp;EDATE('KR - Q'!B187,-2),'KR - M'!B:B,"&lt;="&amp;EOMONTH('KR - Q'!B187,0))</f>
        <v>76.392554213574428</v>
      </c>
      <c r="H187" s="20">
        <f>AVERAGEIFS('KR - M'!G:G,'KR - M'!B:B,"&gt;="&amp;EDATE('KR - Q'!B187,-2),'KR - M'!B:B,"&lt;="&amp;EOMONTH('KR - Q'!B187,0))</f>
        <v>3.4666666666666668</v>
      </c>
      <c r="I187" s="20">
        <f>AVERAGEIFS('KR - M'!E:E,'KR - M'!$B:$B,"&gt;="&amp;EDATE('KR - Q'!$B187,-2),'KR - M'!$B:$B,"&lt;="&amp;EOMONTH('KR - Q'!$B187,0))</f>
        <v>3</v>
      </c>
      <c r="J187">
        <v>0</v>
      </c>
      <c r="K187" s="20">
        <f>'CDM - Q'!AD236/'CDM - Q'!AC236*100</f>
        <v>97.356504289771181</v>
      </c>
      <c r="L187" s="2">
        <f>AVERAGEIFS('KR - M'!J:J,'KR - M'!B:B,"&gt;="&amp;EDATE('KR - Q'!B187,-2),'KR - M'!B:B,"&lt;="&amp;EOMONTH('KR - Q'!B187,0))</f>
        <v>3.9166666666666665</v>
      </c>
      <c r="M187" s="21">
        <f>AVERAGEIFS('KR - M'!H:H,'KR - M'!B:B,"&gt;="&amp;EDATE('KR - Q'!B187,-2),'KR - M'!B:B,"&lt;="&amp;EOMONTH('KR - Q'!B187,0))</f>
        <v>76.392554213574428</v>
      </c>
      <c r="N187" s="20">
        <f>AVERAGE(VLOOKUP(EDATE($B187,-2),'KR - M'!B127:K830,10), VLOOKUP(EDATE($B187,-1),'KR - M'!B127:K830,10), VLOOKUP(EDATE($B187,0),'KR - M'!B127:K830,10))</f>
        <v>85.839479556863125</v>
      </c>
      <c r="O187" s="20">
        <f t="shared" si="13"/>
        <v>-8.2615490562919724</v>
      </c>
      <c r="R187" s="20">
        <f t="shared" si="11"/>
        <v>1.703648528987145</v>
      </c>
      <c r="S187" s="20">
        <f t="shared" si="12"/>
        <v>1.6269933806319026</v>
      </c>
    </row>
    <row r="188" spans="1:19" x14ac:dyDescent="0.25">
      <c r="B188" s="13">
        <v>38869</v>
      </c>
      <c r="C188" s="21">
        <f>'CDM - Q'!Y237</f>
        <v>332617.8</v>
      </c>
      <c r="D188" s="21">
        <f>D189*'CDM - Q'!Z237/'CDM - Q'!Z238</f>
        <v>62.849972304402556</v>
      </c>
      <c r="E188" s="21">
        <v>68.171727060194101</v>
      </c>
      <c r="F188" s="21">
        <f>AVERAGEIFS('KR - M'!C:C,'KR - M'!$B:$B,"&gt;="&amp;EDATE('KR - Q'!$B188,-2),'KR - M'!$B:$B,"&lt;="&amp;EOMONTH('KR - Q'!$B188,0))</f>
        <v>75.827975494912863</v>
      </c>
      <c r="G188" s="21">
        <f>AVERAGEIFS('KR - M'!D:D,'KR - M'!B:B,"&gt;="&amp;EDATE('KR - Q'!B188,-2),'KR - M'!B:B,"&lt;="&amp;EOMONTH('KR - Q'!B188,0))</f>
        <v>76.869598702647764</v>
      </c>
      <c r="H188" s="20">
        <f>AVERAGEIFS('KR - M'!G:G,'KR - M'!B:B,"&gt;="&amp;EDATE('KR - Q'!B188,-2),'KR - M'!B:B,"&lt;="&amp;EOMONTH('KR - Q'!B188,0))</f>
        <v>3.4666666666666668</v>
      </c>
      <c r="I188" s="20">
        <f>AVERAGEIFS('KR - M'!E:E,'KR - M'!$B:$B,"&gt;="&amp;EDATE('KR - Q'!$B188,-2),'KR - M'!$B:$B,"&lt;="&amp;EOMONTH('KR - Q'!$B188,0))</f>
        <v>2.7999999999999994</v>
      </c>
      <c r="J188">
        <v>0</v>
      </c>
      <c r="K188" s="20">
        <f>'CDM - Q'!AD237/'CDM - Q'!AC237*100</f>
        <v>95.653421380205359</v>
      </c>
      <c r="L188" s="2">
        <f>AVERAGEIFS('KR - M'!J:J,'KR - M'!B:B,"&gt;="&amp;EDATE('KR - Q'!B188,-2),'KR - M'!B:B,"&lt;="&amp;EOMONTH('KR - Q'!B188,0))</f>
        <v>4.083333333333333</v>
      </c>
      <c r="M188" s="21">
        <f>AVERAGEIFS('KR - M'!H:H,'KR - M'!B:B,"&gt;="&amp;EDATE('KR - Q'!B188,-2),'KR - M'!B:B,"&lt;="&amp;EOMONTH('KR - Q'!B188,0))</f>
        <v>76.869598702647764</v>
      </c>
      <c r="N188" s="20">
        <f>AVERAGE(VLOOKUP(EDATE($B188,-2),'KR - M'!B128:K831,10), VLOOKUP(EDATE($B188,-1),'KR - M'!B128:K831,10), VLOOKUP(EDATE($B188,0),'KR - M'!B128:K831,10))</f>
        <v>86.555331430661525</v>
      </c>
      <c r="O188" s="20">
        <f t="shared" si="13"/>
        <v>3.3357698695001936</v>
      </c>
      <c r="R188" s="20">
        <f t="shared" si="11"/>
        <v>2.4978585621820315</v>
      </c>
      <c r="S188" s="20">
        <f t="shared" si="12"/>
        <v>1.9762137557800541</v>
      </c>
    </row>
    <row r="189" spans="1:19" x14ac:dyDescent="0.25">
      <c r="B189" s="13">
        <v>38961</v>
      </c>
      <c r="C189" s="21">
        <f>'CDM - Q'!Y238</f>
        <v>337830.8</v>
      </c>
      <c r="D189" s="21">
        <f>D190*'CDM - Q'!Z238/'CDM - Q'!Z239</f>
        <v>70.342503724950546</v>
      </c>
      <c r="E189" s="21">
        <v>68.0210969320147</v>
      </c>
      <c r="F189" s="21">
        <f>AVERAGEIFS('KR - M'!C:C,'KR - M'!$B:$B,"&gt;="&amp;EDATE('KR - Q'!$B189,-2),'KR - M'!$B:$B,"&lt;="&amp;EOMONTH('KR - Q'!$B189,0))</f>
        <v>76.450506611040126</v>
      </c>
      <c r="G189" s="21">
        <f>AVERAGEIFS('KR - M'!D:D,'KR - M'!B:B,"&gt;="&amp;EDATE('KR - Q'!B189,-2),'KR - M'!B:B,"&lt;="&amp;EOMONTH('KR - Q'!B189,0))</f>
        <v>77.311964458558563</v>
      </c>
      <c r="H189" s="20">
        <f>AVERAGEIFS('KR - M'!G:G,'KR - M'!B:B,"&gt;="&amp;EDATE('KR - Q'!B189,-2),'KR - M'!B:B,"&lt;="&amp;EOMONTH('KR - Q'!B189,0))</f>
        <v>3.5</v>
      </c>
      <c r="I189" s="20">
        <f>AVERAGEIFS('KR - M'!E:E,'KR - M'!$B:$B,"&gt;="&amp;EDATE('KR - Q'!$B189,-2),'KR - M'!$B:$B,"&lt;="&amp;EOMONTH('KR - Q'!$B189,0))</f>
        <v>3</v>
      </c>
      <c r="J189">
        <v>0</v>
      </c>
      <c r="K189" s="20">
        <f>'CDM - Q'!AD238/'CDM - Q'!AC238*100</f>
        <v>97.487816914440813</v>
      </c>
      <c r="L189" s="2">
        <f>AVERAGEIFS('KR - M'!J:J,'KR - M'!B:B,"&gt;="&amp;EDATE('KR - Q'!B189,-2),'KR - M'!B:B,"&lt;="&amp;EOMONTH('KR - Q'!B189,0))</f>
        <v>4.416666666666667</v>
      </c>
      <c r="M189" s="21">
        <f>AVERAGEIFS('KR - M'!H:H,'KR - M'!B:B,"&gt;="&amp;EDATE('KR - Q'!B189,-2),'KR - M'!B:B,"&lt;="&amp;EOMONTH('KR - Q'!B189,0))</f>
        <v>77.311964458558563</v>
      </c>
      <c r="N189" s="20">
        <f>AVERAGE(VLOOKUP(EDATE($B189,-2),'KR - M'!B129:K832,10), VLOOKUP(EDATE($B189,-1),'KR - M'!B129:K832,10), VLOOKUP(EDATE($B189,0),'KR - M'!B129:K832,10))</f>
        <v>88.035777417797703</v>
      </c>
      <c r="O189" s="20">
        <f t="shared" si="13"/>
        <v>6.8416166291138225</v>
      </c>
      <c r="R189" s="20">
        <f t="shared" si="11"/>
        <v>2.3019022520046839</v>
      </c>
      <c r="S189" s="20">
        <f t="shared" si="12"/>
        <v>2.1032389071763857</v>
      </c>
    </row>
    <row r="190" spans="1:19" x14ac:dyDescent="0.25">
      <c r="B190" s="13">
        <v>39052</v>
      </c>
      <c r="C190" s="21">
        <f>'CDM - Q'!Y239</f>
        <v>340636.5</v>
      </c>
      <c r="D190" s="21">
        <f>D191*'CDM - Q'!Z239/'CDM - Q'!Z240</f>
        <v>74.852571181979428</v>
      </c>
      <c r="E190" s="21">
        <v>72.924763374140099</v>
      </c>
      <c r="F190" s="21">
        <f>AVERAGEIFS('KR - M'!C:C,'KR - M'!$B:$B,"&gt;="&amp;EDATE('KR - Q'!$B190,-2),'KR - M'!$B:$B,"&lt;="&amp;EOMONTH('KR - Q'!$B190,0))</f>
        <v>76.602435080019362</v>
      </c>
      <c r="G190" s="21">
        <f>AVERAGEIFS('KR - M'!D:D,'KR - M'!B:B,"&gt;="&amp;EDATE('KR - Q'!B190,-2),'KR - M'!B:B,"&lt;="&amp;EOMONTH('KR - Q'!B190,0))</f>
        <v>77.749505232396885</v>
      </c>
      <c r="H190" s="20">
        <f>AVERAGEIFS('KR - M'!G:G,'KR - M'!B:B,"&gt;="&amp;EDATE('KR - Q'!B190,-2),'KR - M'!B:B,"&lt;="&amp;EOMONTH('KR - Q'!B190,0))</f>
        <v>3.5</v>
      </c>
      <c r="I190" s="20">
        <f>AVERAGEIFS('KR - M'!E:E,'KR - M'!$B:$B,"&gt;="&amp;EDATE('KR - Q'!$B190,-2),'KR - M'!$B:$B,"&lt;="&amp;EOMONTH('KR - Q'!$B190,0))</f>
        <v>3</v>
      </c>
      <c r="J190">
        <v>0</v>
      </c>
      <c r="K190" s="20">
        <f>'CDM - Q'!AD239/'CDM - Q'!AC239*100</f>
        <v>92.85606011390459</v>
      </c>
      <c r="L190" s="2">
        <f>AVERAGEIFS('KR - M'!J:J,'KR - M'!B:B,"&gt;="&amp;EDATE('KR - Q'!B190,-2),'KR - M'!B:B,"&lt;="&amp;EOMONTH('KR - Q'!B190,0))</f>
        <v>4.5</v>
      </c>
      <c r="M190" s="21">
        <f>AVERAGEIFS('KR - M'!H:H,'KR - M'!B:B,"&gt;="&amp;EDATE('KR - Q'!B190,-2),'KR - M'!B:B,"&lt;="&amp;EOMONTH('KR - Q'!B190,0))</f>
        <v>77.749505232396885</v>
      </c>
      <c r="N190" s="20">
        <f>AVERAGE(VLOOKUP(EDATE($B190,-2),'KR - M'!B130:K833,10), VLOOKUP(EDATE($B190,-1),'KR - M'!B130:K833,10), VLOOKUP(EDATE($B190,0),'KR - M'!B130:K833,10))</f>
        <v>86.430109588303765</v>
      </c>
      <c r="O190" s="20">
        <f t="shared" si="13"/>
        <v>-7.2955240543798539</v>
      </c>
      <c r="R190" s="20">
        <f t="shared" si="11"/>
        <v>2.2637674616215797</v>
      </c>
      <c r="S190" s="20">
        <f t="shared" si="12"/>
        <v>2.19179420119886</v>
      </c>
    </row>
    <row r="191" spans="1:19" x14ac:dyDescent="0.25">
      <c r="A191">
        <v>2007</v>
      </c>
      <c r="B191" s="13">
        <v>39142</v>
      </c>
      <c r="C191" s="21">
        <f>'CDM - Q'!Y240</f>
        <v>346675</v>
      </c>
      <c r="D191" s="21">
        <f>D192*'CDM - Q'!Z240/'CDM - Q'!Z241</f>
        <v>71.506392100957981</v>
      </c>
      <c r="E191" s="21">
        <v>70.125236800949807</v>
      </c>
      <c r="F191" s="21">
        <f>AVERAGEIFS('KR - M'!C:C,'KR - M'!$B:$B,"&gt;="&amp;EDATE('KR - Q'!$B191,-2),'KR - M'!$B:$B,"&lt;="&amp;EOMONTH('KR - Q'!$B191,0))</f>
        <v>76.974436122987967</v>
      </c>
      <c r="G191" s="21">
        <f>AVERAGEIFS('KR - M'!D:D,'KR - M'!B:B,"&gt;="&amp;EDATE('KR - Q'!B191,-2),'KR - M'!B:B,"&lt;="&amp;EOMONTH('KR - Q'!B191,0))</f>
        <v>78.254585643719096</v>
      </c>
      <c r="H191" s="20">
        <f>AVERAGEIFS('KR - M'!G:G,'KR - M'!B:B,"&gt;="&amp;EDATE('KR - Q'!B191,-2),'KR - M'!B:B,"&lt;="&amp;EOMONTH('KR - Q'!B191,0))</f>
        <v>3.2666666666666671</v>
      </c>
      <c r="I191" s="20">
        <f>AVERAGEIFS('KR - M'!E:E,'KR - M'!$B:$B,"&gt;="&amp;EDATE('KR - Q'!$B191,-2),'KR - M'!$B:$B,"&lt;="&amp;EOMONTH('KR - Q'!$B191,0))</f>
        <v>2.9666666666666668</v>
      </c>
      <c r="J191">
        <v>0</v>
      </c>
      <c r="K191" s="20">
        <f>'CDM - Q'!AD240/'CDM - Q'!AC240*100</f>
        <v>96.63099305609957</v>
      </c>
      <c r="L191" s="2">
        <f>AVERAGEIFS('KR - M'!J:J,'KR - M'!B:B,"&gt;="&amp;EDATE('KR - Q'!B191,-2),'KR - M'!B:B,"&lt;="&amp;EOMONTH('KR - Q'!B191,0))</f>
        <v>4.5</v>
      </c>
      <c r="M191" s="21">
        <f>AVERAGEIFS('KR - M'!H:H,'KR - M'!B:B,"&gt;="&amp;EDATE('KR - Q'!B191,-2),'KR - M'!B:B,"&lt;="&amp;EOMONTH('KR - Q'!B191,0))</f>
        <v>78.254585643719096</v>
      </c>
      <c r="N191" s="20">
        <f>AVERAGE(VLOOKUP(EDATE($B191,-2),'KR - M'!B131:K834,10), VLOOKUP(EDATE($B191,-1),'KR - M'!B131:K834,10), VLOOKUP(EDATE($B191,0),'KR - M'!B131:K834,10))</f>
        <v>87.378710657994063</v>
      </c>
      <c r="O191" s="20">
        <f t="shared" si="13"/>
        <v>4.3901416957993433</v>
      </c>
      <c r="R191" s="20">
        <f t="shared" si="11"/>
        <v>2.5985009669836856</v>
      </c>
      <c r="S191" s="20">
        <f t="shared" si="12"/>
        <v>2.4155073106979952</v>
      </c>
    </row>
    <row r="192" spans="1:19" x14ac:dyDescent="0.25">
      <c r="B192" s="13">
        <v>39234</v>
      </c>
      <c r="C192" s="21">
        <f>'CDM - Q'!Y241</f>
        <v>352543.6</v>
      </c>
      <c r="D192" s="21">
        <f>D193*'CDM - Q'!Z241/'CDM - Q'!Z242</f>
        <v>65.250492079917919</v>
      </c>
      <c r="E192" s="21">
        <v>70.886501006217102</v>
      </c>
      <c r="F192" s="21">
        <f>AVERAGEIFS('KR - M'!C:C,'KR - M'!$B:$B,"&gt;="&amp;EDATE('KR - Q'!$B192,-2),'KR - M'!$B:$B,"&lt;="&amp;EOMONTH('KR - Q'!$B192,0))</f>
        <v>77.674839859222757</v>
      </c>
      <c r="G192" s="21">
        <f>AVERAGEIFS('KR - M'!D:D,'KR - M'!B:B,"&gt;="&amp;EDATE('KR - Q'!B192,-2),'KR - M'!B:B,"&lt;="&amp;EOMONTH('KR - Q'!B192,0))</f>
        <v>78.855025685960698</v>
      </c>
      <c r="H192" s="20">
        <f>AVERAGEIFS('KR - M'!G:G,'KR - M'!B:B,"&gt;="&amp;EDATE('KR - Q'!B192,-2),'KR - M'!B:B,"&lt;="&amp;EOMONTH('KR - Q'!B192,0))</f>
        <v>3.2666666666666671</v>
      </c>
      <c r="I192" s="20">
        <f>AVERAGEIFS('KR - M'!E:E,'KR - M'!$B:$B,"&gt;="&amp;EDATE('KR - Q'!$B192,-2),'KR - M'!$B:$B,"&lt;="&amp;EOMONTH('KR - Q'!$B192,0))</f>
        <v>2.8666666666666667</v>
      </c>
      <c r="J192">
        <v>0</v>
      </c>
      <c r="K192" s="20">
        <f>'CDM - Q'!AD241/'CDM - Q'!AC241*100</f>
        <v>96.191519075427792</v>
      </c>
      <c r="L192" s="2">
        <f>AVERAGEIFS('KR - M'!J:J,'KR - M'!B:B,"&gt;="&amp;EDATE('KR - Q'!B192,-2),'KR - M'!B:B,"&lt;="&amp;EOMONTH('KR - Q'!B192,0))</f>
        <v>4.5</v>
      </c>
      <c r="M192" s="21">
        <f>AVERAGEIFS('KR - M'!H:H,'KR - M'!B:B,"&gt;="&amp;EDATE('KR - Q'!B192,-2),'KR - M'!B:B,"&lt;="&amp;EOMONTH('KR - Q'!B192,0))</f>
        <v>78.855025685960698</v>
      </c>
      <c r="N192" s="20">
        <f>AVERAGE(VLOOKUP(EDATE($B192,-2),'KR - M'!B132:K835,10), VLOOKUP(EDATE($B192,-1),'KR - M'!B132:K835,10), VLOOKUP(EDATE($B192,0),'KR - M'!B132:K835,10))</f>
        <v>88.809095192548796</v>
      </c>
      <c r="O192" s="20">
        <f t="shared" si="13"/>
        <v>6.5479772991998253</v>
      </c>
      <c r="R192" s="20">
        <f t="shared" ref="R192:R255" si="14">(G192/G191-1)*400</f>
        <v>3.0691622084630943</v>
      </c>
      <c r="S192" s="20">
        <f t="shared" ref="S192:S255" si="15">AVERAGE(R189:R192)</f>
        <v>2.5583332222682609</v>
      </c>
    </row>
    <row r="193" spans="1:19" x14ac:dyDescent="0.25">
      <c r="B193" s="13">
        <v>39326</v>
      </c>
      <c r="C193" s="21">
        <f>'CDM - Q'!Y242</f>
        <v>356718.2</v>
      </c>
      <c r="D193" s="21">
        <f>D194*'CDM - Q'!Z242/'CDM - Q'!Z243</f>
        <v>73.688682805971965</v>
      </c>
      <c r="E193" s="21">
        <v>71.462138130347498</v>
      </c>
      <c r="F193" s="21">
        <f>AVERAGEIFS('KR - M'!C:C,'KR - M'!$B:$B,"&gt;="&amp;EDATE('KR - Q'!$B193,-2),'KR - M'!$B:$B,"&lt;="&amp;EOMONTH('KR - Q'!$B193,0))</f>
        <v>78.194337514126119</v>
      </c>
      <c r="G193" s="21">
        <f>AVERAGEIFS('KR - M'!D:D,'KR - M'!B:B,"&gt;="&amp;EDATE('KR - Q'!B193,-2),'KR - M'!B:B,"&lt;="&amp;EOMONTH('KR - Q'!B193,0))</f>
        <v>79.270736223033325</v>
      </c>
      <c r="H193" s="20">
        <f>AVERAGEIFS('KR - M'!G:G,'KR - M'!B:B,"&gt;="&amp;EDATE('KR - Q'!B193,-2),'KR - M'!B:B,"&lt;="&amp;EOMONTH('KR - Q'!B193,0))</f>
        <v>3.2333333333333329</v>
      </c>
      <c r="I193" s="20">
        <f>AVERAGEIFS('KR - M'!E:E,'KR - M'!$B:$B,"&gt;="&amp;EDATE('KR - Q'!$B193,-2),'KR - M'!$B:$B,"&lt;="&amp;EOMONTH('KR - Q'!$B193,0))</f>
        <v>2.8333333333333335</v>
      </c>
      <c r="J193">
        <v>0</v>
      </c>
      <c r="K193" s="20">
        <f>'CDM - Q'!AD242/'CDM - Q'!AC242*100</f>
        <v>96.347129058027491</v>
      </c>
      <c r="L193" s="2">
        <f>AVERAGEIFS('KR - M'!J:J,'KR - M'!B:B,"&gt;="&amp;EDATE('KR - Q'!B193,-2),'KR - M'!B:B,"&lt;="&amp;EOMONTH('KR - Q'!B193,0))</f>
        <v>4.916666666666667</v>
      </c>
      <c r="M193" s="21">
        <f>AVERAGEIFS('KR - M'!H:H,'KR - M'!B:B,"&gt;="&amp;EDATE('KR - Q'!B193,-2),'KR - M'!B:B,"&lt;="&amp;EOMONTH('KR - Q'!B193,0))</f>
        <v>79.270736223033325</v>
      </c>
      <c r="N193" s="20">
        <f>AVERAGE(VLOOKUP(EDATE($B193,-2),'KR - M'!B133:K836,10), VLOOKUP(EDATE($B193,-1),'KR - M'!B133:K836,10), VLOOKUP(EDATE($B193,0),'KR - M'!B133:K836,10))</f>
        <v>89.321439141551195</v>
      </c>
      <c r="O193" s="20">
        <f t="shared" ref="O193:O256" si="16">(N193/N192-1)*400</f>
        <v>2.3076192720647981</v>
      </c>
      <c r="R193" s="20">
        <f t="shared" si="14"/>
        <v>2.108733252986017</v>
      </c>
      <c r="S193" s="20">
        <f t="shared" si="15"/>
        <v>2.5100409725135941</v>
      </c>
    </row>
    <row r="194" spans="1:19" x14ac:dyDescent="0.25">
      <c r="B194" s="13">
        <v>39417</v>
      </c>
      <c r="C194" s="21">
        <f>'CDM - Q'!Y243</f>
        <v>363742.3</v>
      </c>
      <c r="D194" s="21">
        <f>D195*'CDM - Q'!Z243/'CDM - Q'!Z244</f>
        <v>69.542330466445407</v>
      </c>
      <c r="E194" s="21">
        <v>67.729929678663794</v>
      </c>
      <c r="F194" s="21">
        <f>AVERAGEIFS('KR - M'!C:C,'KR - M'!$B:$B,"&gt;="&amp;EDATE('KR - Q'!$B194,-2),'KR - M'!$B:$B,"&lt;="&amp;EOMONTH('KR - Q'!$B194,0))</f>
        <v>79.197707456249546</v>
      </c>
      <c r="G194" s="21">
        <f>AVERAGEIFS('KR - M'!D:D,'KR - M'!B:B,"&gt;="&amp;EDATE('KR - Q'!B194,-2),'KR - M'!B:B,"&lt;="&amp;EOMONTH('KR - Q'!B194,0))</f>
        <v>79.752371403764798</v>
      </c>
      <c r="H194" s="20">
        <f>AVERAGEIFS('KR - M'!G:G,'KR - M'!B:B,"&gt;="&amp;EDATE('KR - Q'!B194,-2),'KR - M'!B:B,"&lt;="&amp;EOMONTH('KR - Q'!B194,0))</f>
        <v>3.1999999999999997</v>
      </c>
      <c r="I194" s="20">
        <f>AVERAGEIFS('KR - M'!E:E,'KR - M'!$B:$B,"&gt;="&amp;EDATE('KR - Q'!$B194,-2),'KR - M'!$B:$B,"&lt;="&amp;EOMONTH('KR - Q'!$B194,0))</f>
        <v>2.9666666666666668</v>
      </c>
      <c r="J194">
        <v>0</v>
      </c>
      <c r="K194" s="20">
        <f>'CDM - Q'!AD243/'CDM - Q'!AC243*100</f>
        <v>98.768979373360267</v>
      </c>
      <c r="L194" s="2">
        <f>AVERAGEIFS('KR - M'!J:J,'KR - M'!B:B,"&gt;="&amp;EDATE('KR - Q'!B194,-2),'KR - M'!B:B,"&lt;="&amp;EOMONTH('KR - Q'!B194,0))</f>
        <v>5</v>
      </c>
      <c r="M194" s="21">
        <f>AVERAGEIFS('KR - M'!H:H,'KR - M'!B:B,"&gt;="&amp;EDATE('KR - Q'!B194,-2),'KR - M'!B:B,"&lt;="&amp;EOMONTH('KR - Q'!B194,0))</f>
        <v>79.752371403764798</v>
      </c>
      <c r="N194" s="20">
        <f>AVERAGE(VLOOKUP(EDATE($B194,-2),'KR - M'!B134:K837,10), VLOOKUP(EDATE($B194,-1),'KR - M'!B134:K837,10), VLOOKUP(EDATE($B194,0),'KR - M'!B134:K837,10))</f>
        <v>97.184089584991568</v>
      </c>
      <c r="O194" s="20">
        <f t="shared" si="16"/>
        <v>35.210585583960977</v>
      </c>
      <c r="R194" s="20">
        <f t="shared" si="14"/>
        <v>2.4303303018474054</v>
      </c>
      <c r="S194" s="20">
        <f t="shared" si="15"/>
        <v>2.5516816825700506</v>
      </c>
    </row>
    <row r="195" spans="1:19" x14ac:dyDescent="0.25">
      <c r="A195">
        <v>2008</v>
      </c>
      <c r="B195" s="13">
        <v>39508</v>
      </c>
      <c r="C195" s="21">
        <f>'CDM - Q'!Y244</f>
        <v>366484.8</v>
      </c>
      <c r="D195" s="21">
        <f>D196*'CDM - Q'!AA244/'CDM - Q'!AA245</f>
        <v>67.360039761431423</v>
      </c>
      <c r="E195" s="21">
        <v>65.773781712855197</v>
      </c>
      <c r="F195" s="21">
        <f>AVERAGEIFS('KR - M'!C:C,'KR - M'!$B:$B,"&gt;="&amp;EDATE('KR - Q'!$B195,-2),'KR - M'!$B:$B,"&lt;="&amp;EOMONTH('KR - Q'!$B195,0))</f>
        <v>79.905350144038607</v>
      </c>
      <c r="G195" s="21">
        <f>AVERAGEIFS('KR - M'!D:D,'KR - M'!B:B,"&gt;="&amp;EDATE('KR - Q'!B195,-2),'KR - M'!B:B,"&lt;="&amp;EOMONTH('KR - Q'!B195,0))</f>
        <v>80.491322929492426</v>
      </c>
      <c r="H195" s="20">
        <f>AVERAGEIFS('KR - M'!G:G,'KR - M'!B:B,"&gt;="&amp;EDATE('KR - Q'!B195,-2),'KR - M'!B:B,"&lt;="&amp;EOMONTH('KR - Q'!B195,0))</f>
        <v>3</v>
      </c>
      <c r="I195" s="20">
        <f>AVERAGEIFS('KR - M'!E:E,'KR - M'!$B:$B,"&gt;="&amp;EDATE('KR - Q'!$B195,-2),'KR - M'!$B:$B,"&lt;="&amp;EOMONTH('KR - Q'!$B195,0))</f>
        <v>3.3333333333333335</v>
      </c>
      <c r="J195">
        <v>0</v>
      </c>
      <c r="K195" s="20">
        <f>'CDM - Q'!AD244/'CDM - Q'!AC244*100</f>
        <v>111.88311564026915</v>
      </c>
      <c r="L195" s="2">
        <f>AVERAGEIFS('KR - M'!J:J,'KR - M'!B:B,"&gt;="&amp;EDATE('KR - Q'!B195,-2),'KR - M'!B:B,"&lt;="&amp;EOMONTH('KR - Q'!B195,0))</f>
        <v>5</v>
      </c>
      <c r="M195" s="21">
        <f>AVERAGEIFS('KR - M'!H:H,'KR - M'!B:B,"&gt;="&amp;EDATE('KR - Q'!B195,-2),'KR - M'!B:B,"&lt;="&amp;EOMONTH('KR - Q'!B195,0))</f>
        <v>80.491322929492426</v>
      </c>
      <c r="N195" s="20">
        <f>AVERAGE(VLOOKUP(EDATE($B195,-2),'KR - M'!B135:K838,10), VLOOKUP(EDATE($B195,-1),'KR - M'!B135:K838,10), VLOOKUP(EDATE($B195,0),'KR - M'!B135:K838,10))</f>
        <v>108.10054557959768</v>
      </c>
      <c r="O195" s="20">
        <f t="shared" si="16"/>
        <v>44.931041865898095</v>
      </c>
      <c r="R195" s="20">
        <f t="shared" si="14"/>
        <v>3.7062297344690798</v>
      </c>
      <c r="S195" s="20">
        <f t="shared" si="15"/>
        <v>2.8286138744413991</v>
      </c>
    </row>
    <row r="196" spans="1:19" x14ac:dyDescent="0.25">
      <c r="B196" s="13">
        <v>39600</v>
      </c>
      <c r="C196" s="21">
        <f>'CDM - Q'!Y245</f>
        <v>367818.8</v>
      </c>
      <c r="D196" s="21">
        <f>D197*'CDM - Q'!AA245/'CDM - Q'!AA246</f>
        <v>62.095427435387684</v>
      </c>
      <c r="E196" s="21">
        <v>67.567246551519304</v>
      </c>
      <c r="F196" s="21">
        <f>AVERAGEIFS('KR - M'!C:C,'KR - M'!$B:$B,"&gt;="&amp;EDATE('KR - Q'!$B196,-2),'KR - M'!$B:$B,"&lt;="&amp;EOMONTH('KR - Q'!$B196,0))</f>
        <v>81.434689986502235</v>
      </c>
      <c r="G196" s="21">
        <f>AVERAGEIFS('KR - M'!D:D,'KR - M'!B:B,"&gt;="&amp;EDATE('KR - Q'!B196,-2),'KR - M'!B:B,"&lt;="&amp;EOMONTH('KR - Q'!B196,0))</f>
        <v>81.497921555319465</v>
      </c>
      <c r="H196" s="20">
        <f>AVERAGEIFS('KR - M'!G:G,'KR - M'!B:B,"&gt;="&amp;EDATE('KR - Q'!B196,-2),'KR - M'!B:B,"&lt;="&amp;EOMONTH('KR - Q'!B196,0))</f>
        <v>3.1333333333333333</v>
      </c>
      <c r="I196" s="20">
        <f>AVERAGEIFS('KR - M'!E:E,'KR - M'!$B:$B,"&gt;="&amp;EDATE('KR - Q'!$B196,-2),'KR - M'!$B:$B,"&lt;="&amp;EOMONTH('KR - Q'!$B196,0))</f>
        <v>3.7666666666666662</v>
      </c>
      <c r="J196">
        <v>0</v>
      </c>
      <c r="K196" s="20">
        <f>'CDM - Q'!AD245/'CDM - Q'!AC245*100</f>
        <v>125.81888352406074</v>
      </c>
      <c r="L196" s="2">
        <f>AVERAGEIFS('KR - M'!J:J,'KR - M'!B:B,"&gt;="&amp;EDATE('KR - Q'!B196,-2),'KR - M'!B:B,"&lt;="&amp;EOMONTH('KR - Q'!B196,0))</f>
        <v>5</v>
      </c>
      <c r="M196" s="21">
        <f>AVERAGEIFS('KR - M'!H:H,'KR - M'!B:B,"&gt;="&amp;EDATE('KR - Q'!B196,-2),'KR - M'!B:B,"&lt;="&amp;EOMONTH('KR - Q'!B196,0))</f>
        <v>81.497921555319465</v>
      </c>
      <c r="N196" s="20">
        <f>AVERAGE(VLOOKUP(EDATE($B196,-2),'KR - M'!B136:K839,10), VLOOKUP(EDATE($B196,-1),'KR - M'!B136:K839,10), VLOOKUP(EDATE($B196,0),'KR - M'!B136:K839,10))</f>
        <v>125.57482787142901</v>
      </c>
      <c r="O196" s="20">
        <f t="shared" si="16"/>
        <v>64.659367621653629</v>
      </c>
      <c r="R196" s="20">
        <f t="shared" si="14"/>
        <v>5.0022714955686887</v>
      </c>
      <c r="S196" s="20">
        <f t="shared" si="15"/>
        <v>3.3118911962177977</v>
      </c>
    </row>
    <row r="197" spans="1:19" x14ac:dyDescent="0.25">
      <c r="B197" s="13">
        <v>39692</v>
      </c>
      <c r="C197" s="21">
        <f>'CDM - Q'!Y246</f>
        <v>370260.1</v>
      </c>
      <c r="D197" s="21">
        <f>D198*'CDM - Q'!AA246/'CDM - Q'!AA247</f>
        <v>71.342246520874767</v>
      </c>
      <c r="E197" s="21">
        <v>69.274290262365</v>
      </c>
      <c r="F197" s="21">
        <f>AVERAGEIFS('KR - M'!C:C,'KR - M'!$B:$B,"&gt;="&amp;EDATE('KR - Q'!$B197,-2),'KR - M'!$B:$B,"&lt;="&amp;EOMONTH('KR - Q'!$B197,0))</f>
        <v>82.534436672357529</v>
      </c>
      <c r="G197" s="21">
        <f>AVERAGEIFS('KR - M'!D:D,'KR - M'!B:B,"&gt;="&amp;EDATE('KR - Q'!B197,-2),'KR - M'!B:B,"&lt;="&amp;EOMONTH('KR - Q'!B197,0))</f>
        <v>82.340282806717738</v>
      </c>
      <c r="H197" s="20">
        <f>AVERAGEIFS('KR - M'!G:G,'KR - M'!B:B,"&gt;="&amp;EDATE('KR - Q'!B197,-2),'KR - M'!B:B,"&lt;="&amp;EOMONTH('KR - Q'!B197,0))</f>
        <v>3.2000000000000006</v>
      </c>
      <c r="I197" s="20">
        <f>AVERAGEIFS('KR - M'!E:E,'KR - M'!$B:$B,"&gt;="&amp;EDATE('KR - Q'!$B197,-2),'KR - M'!$B:$B,"&lt;="&amp;EOMONTH('KR - Q'!$B197,0))</f>
        <v>4.3666666666666671</v>
      </c>
      <c r="J197">
        <v>0</v>
      </c>
      <c r="K197" s="20">
        <f>'CDM - Q'!AD246/'CDM - Q'!AC246*100</f>
        <v>136.91018204565003</v>
      </c>
      <c r="L197" s="2">
        <f>AVERAGEIFS('KR - M'!J:J,'KR - M'!B:B,"&gt;="&amp;EDATE('KR - Q'!B197,-2),'KR - M'!B:B,"&lt;="&amp;EOMONTH('KR - Q'!B197,0))</f>
        <v>5.166666666666667</v>
      </c>
      <c r="M197" s="21">
        <f>AVERAGEIFS('KR - M'!H:H,'KR - M'!B:B,"&gt;="&amp;EDATE('KR - Q'!B197,-2),'KR - M'!B:B,"&lt;="&amp;EOMONTH('KR - Q'!B197,0))</f>
        <v>82.340282806717738</v>
      </c>
      <c r="N197" s="20">
        <f>AVERAGE(VLOOKUP(EDATE($B197,-2),'KR - M'!B137:K840,10), VLOOKUP(EDATE($B197,-1),'KR - M'!B137:K840,10), VLOOKUP(EDATE($B197,0),'KR - M'!B137:K840,10))</f>
        <v>129.99180696122968</v>
      </c>
      <c r="O197" s="20">
        <f t="shared" si="16"/>
        <v>14.069632153740397</v>
      </c>
      <c r="R197" s="20">
        <f t="shared" si="14"/>
        <v>4.134393787338464</v>
      </c>
      <c r="S197" s="20">
        <f t="shared" si="15"/>
        <v>3.8183063298059094</v>
      </c>
    </row>
    <row r="198" spans="1:19" x14ac:dyDescent="0.25">
      <c r="B198" s="13">
        <v>39783</v>
      </c>
      <c r="C198" s="21">
        <f>'CDM - Q'!Y247</f>
        <v>357768.2</v>
      </c>
      <c r="D198" s="21">
        <f>D199*'CDM - Q'!AA247/'CDM - Q'!AA248</f>
        <v>76.134393638170977</v>
      </c>
      <c r="E198" s="21">
        <v>74.441948371372305</v>
      </c>
      <c r="F198" s="21">
        <f>AVERAGEIFS('KR - M'!C:C,'KR - M'!$B:$B,"&gt;="&amp;EDATE('KR - Q'!$B198,-2),'KR - M'!$B:$B,"&lt;="&amp;EOMONTH('KR - Q'!$B198,0))</f>
        <v>82.754562253469672</v>
      </c>
      <c r="G198" s="21">
        <f>AVERAGEIFS('KR - M'!D:D,'KR - M'!B:B,"&gt;="&amp;EDATE('KR - Q'!B198,-2),'KR - M'!B:B,"&lt;="&amp;EOMONTH('KR - Q'!B198,0))</f>
        <v>83.11492738994616</v>
      </c>
      <c r="H198" s="20">
        <f>AVERAGEIFS('KR - M'!G:G,'KR - M'!B:B,"&gt;="&amp;EDATE('KR - Q'!B198,-2),'KR - M'!B:B,"&lt;="&amp;EOMONTH('KR - Q'!B198,0))</f>
        <v>3.3666666666666667</v>
      </c>
      <c r="I198" s="20">
        <f>AVERAGEIFS('KR - M'!E:E,'KR - M'!$B:$B,"&gt;="&amp;EDATE('KR - Q'!$B198,-2),'KR - M'!$B:$B,"&lt;="&amp;EOMONTH('KR - Q'!$B198,0))</f>
        <v>4.4666666666666659</v>
      </c>
      <c r="J198">
        <v>0</v>
      </c>
      <c r="K198" s="20">
        <f>'CDM - Q'!AD247/'CDM - Q'!AC247*100</f>
        <v>149.37211883306554</v>
      </c>
      <c r="L198" s="2">
        <f>AVERAGEIFS('KR - M'!J:J,'KR - M'!B:B,"&gt;="&amp;EDATE('KR - Q'!B198,-2),'KR - M'!B:B,"&lt;="&amp;EOMONTH('KR - Q'!B198,0))</f>
        <v>3.75</v>
      </c>
      <c r="M198" s="21">
        <f>AVERAGEIFS('KR - M'!H:H,'KR - M'!B:B,"&gt;="&amp;EDATE('KR - Q'!B198,-2),'KR - M'!B:B,"&lt;="&amp;EOMONTH('KR - Q'!B198,0))</f>
        <v>83.11492738994616</v>
      </c>
      <c r="N198" s="20">
        <f>AVERAGE(VLOOKUP(EDATE($B198,-2),'KR - M'!B138:K841,10), VLOOKUP(EDATE($B198,-1),'KR - M'!B138:K841,10), VLOOKUP(EDATE($B198,0),'KR - M'!B138:K841,10))</f>
        <v>130.01523514558633</v>
      </c>
      <c r="O198" s="20">
        <f t="shared" si="16"/>
        <v>7.2091264532225807E-2</v>
      </c>
      <c r="R198" s="20">
        <f t="shared" si="14"/>
        <v>3.7631378315607478</v>
      </c>
      <c r="S198" s="20">
        <f t="shared" si="15"/>
        <v>4.151508212234245</v>
      </c>
    </row>
    <row r="199" spans="1:19" x14ac:dyDescent="0.25">
      <c r="A199">
        <v>2009</v>
      </c>
      <c r="B199" s="13">
        <v>39873</v>
      </c>
      <c r="C199" s="21">
        <f>'CDM - Q'!Y248</f>
        <v>358711.7</v>
      </c>
      <c r="D199" s="21">
        <f>D200*'CDM - Q'!AA248/'CDM - Q'!AA249</f>
        <v>79.509145129224649</v>
      </c>
      <c r="E199" s="21">
        <v>77.118118410284893</v>
      </c>
      <c r="F199" s="21">
        <f>AVERAGEIFS('KR - M'!C:C,'KR - M'!$B:$B,"&gt;="&amp;EDATE('KR - Q'!$B199,-2),'KR - M'!$B:$B,"&lt;="&amp;EOMONTH('KR - Q'!$B199,0))</f>
        <v>83.009357131000868</v>
      </c>
      <c r="G199" s="21">
        <f>AVERAGEIFS('KR - M'!D:D,'KR - M'!B:B,"&gt;="&amp;EDATE('KR - Q'!B199,-2),'KR - M'!B:B,"&lt;="&amp;EOMONTH('KR - Q'!B199,0))</f>
        <v>83.533031903072967</v>
      </c>
      <c r="H199" s="20">
        <f>AVERAGEIFS('KR - M'!G:G,'KR - M'!B:B,"&gt;="&amp;EDATE('KR - Q'!B199,-2),'KR - M'!B:B,"&lt;="&amp;EOMONTH('KR - Q'!B199,0))</f>
        <v>3.3666666666666667</v>
      </c>
      <c r="I199" s="20">
        <f>AVERAGEIFS('KR - M'!E:E,'KR - M'!$B:$B,"&gt;="&amp;EDATE('KR - Q'!$B199,-2),'KR - M'!$B:$B,"&lt;="&amp;EOMONTH('KR - Q'!$B199,0))</f>
        <v>4.333333333333333</v>
      </c>
      <c r="J199">
        <v>0</v>
      </c>
      <c r="K199" s="20">
        <f>'CDM - Q'!AD248/'CDM - Q'!AC248*100</f>
        <v>137.97768004311425</v>
      </c>
      <c r="L199" s="2">
        <f>AVERAGEIFS('KR - M'!J:J,'KR - M'!B:B,"&gt;="&amp;EDATE('KR - Q'!B199,-2),'KR - M'!B:B,"&lt;="&amp;EOMONTH('KR - Q'!B199,0))</f>
        <v>2.1666666666666665</v>
      </c>
      <c r="M199" s="21">
        <f>AVERAGEIFS('KR - M'!H:H,'KR - M'!B:B,"&gt;="&amp;EDATE('KR - Q'!B199,-2),'KR - M'!B:B,"&lt;="&amp;EOMONTH('KR - Q'!B199,0))</f>
        <v>83.533031903072967</v>
      </c>
      <c r="N199" s="20">
        <f>AVERAGE(VLOOKUP(EDATE($B199,-2),'KR - M'!B139:K842,10), VLOOKUP(EDATE($B199,-1),'KR - M'!B139:K842,10), VLOOKUP(EDATE($B199,0),'KR - M'!B139:K842,10))</f>
        <v>123.82888586709299</v>
      </c>
      <c r="O199" s="20">
        <f t="shared" si="16"/>
        <v>-19.032690350684156</v>
      </c>
      <c r="R199" s="20">
        <f t="shared" si="14"/>
        <v>2.0121753155853739</v>
      </c>
      <c r="S199" s="20">
        <f t="shared" si="15"/>
        <v>3.7279946075133186</v>
      </c>
    </row>
    <row r="200" spans="1:19" x14ac:dyDescent="0.25">
      <c r="B200" s="13">
        <v>39965</v>
      </c>
      <c r="C200" s="21">
        <f>'CDM - Q'!Y249</f>
        <v>363561</v>
      </c>
      <c r="D200" s="21">
        <f>D201*'CDM - Q'!AA249/'CDM - Q'!AA250</f>
        <v>64.660238568588468</v>
      </c>
      <c r="E200" s="21">
        <v>70.613124554196006</v>
      </c>
      <c r="F200" s="21">
        <f>AVERAGEIFS('KR - M'!C:C,'KR - M'!$B:$B,"&gt;="&amp;EDATE('KR - Q'!$B200,-2),'KR - M'!$B:$B,"&lt;="&amp;EOMONTH('KR - Q'!$B200,0))</f>
        <v>83.701488485317327</v>
      </c>
      <c r="G200" s="21">
        <f>AVERAGEIFS('KR - M'!D:D,'KR - M'!B:B,"&gt;="&amp;EDATE('KR - Q'!B200,-2),'KR - M'!B:B,"&lt;="&amp;EOMONTH('KR - Q'!B200,0))</f>
        <v>84.022487194110695</v>
      </c>
      <c r="H200" s="20">
        <f>AVERAGEIFS('KR - M'!G:G,'KR - M'!B:B,"&gt;="&amp;EDATE('KR - Q'!B200,-2),'KR - M'!B:B,"&lt;="&amp;EOMONTH('KR - Q'!B200,0))</f>
        <v>3.8333333333333335</v>
      </c>
      <c r="I200" s="20">
        <f>AVERAGEIFS('KR - M'!E:E,'KR - M'!$B:$B,"&gt;="&amp;EDATE('KR - Q'!$B200,-2),'KR - M'!$B:$B,"&lt;="&amp;EOMONTH('KR - Q'!$B200,0))</f>
        <v>4.2666666666666666</v>
      </c>
      <c r="J200">
        <v>0</v>
      </c>
      <c r="K200" s="20">
        <f>'CDM - Q'!AD249/'CDM - Q'!AC249*100</f>
        <v>120.12079179969194</v>
      </c>
      <c r="L200" s="2">
        <f>AVERAGEIFS('KR - M'!J:J,'KR - M'!B:B,"&gt;="&amp;EDATE('KR - Q'!B200,-2),'KR - M'!B:B,"&lt;="&amp;EOMONTH('KR - Q'!B200,0))</f>
        <v>2</v>
      </c>
      <c r="M200" s="21">
        <f>AVERAGEIFS('KR - M'!H:H,'KR - M'!B:B,"&gt;="&amp;EDATE('KR - Q'!B200,-2),'KR - M'!B:B,"&lt;="&amp;EOMONTH('KR - Q'!B200,0))</f>
        <v>84.022487194110695</v>
      </c>
      <c r="N200" s="20">
        <f>AVERAGE(VLOOKUP(EDATE($B200,-2),'KR - M'!B140:K843,10), VLOOKUP(EDATE($B200,-1),'KR - M'!B140:K843,10), VLOOKUP(EDATE($B200,0),'KR - M'!B140:K843,10))</f>
        <v>113.72801193150535</v>
      </c>
      <c r="O200" s="20">
        <f t="shared" si="16"/>
        <v>-32.628490080833082</v>
      </c>
      <c r="R200" s="20">
        <f t="shared" si="14"/>
        <v>2.3437688295842918</v>
      </c>
      <c r="S200" s="20">
        <f t="shared" si="15"/>
        <v>3.0633689410172193</v>
      </c>
    </row>
    <row r="201" spans="1:19" x14ac:dyDescent="0.25">
      <c r="B201" s="13">
        <v>40057</v>
      </c>
      <c r="C201" s="21">
        <f>'CDM - Q'!Y250</f>
        <v>374652</v>
      </c>
      <c r="D201" s="21">
        <f>D202*'CDM - Q'!AA250/'CDM - Q'!AA251</f>
        <v>66.550099403578528</v>
      </c>
      <c r="E201" s="21">
        <v>64.283626261454799</v>
      </c>
      <c r="F201" s="21">
        <f>AVERAGEIFS('KR - M'!C:C,'KR - M'!$B:$B,"&gt;="&amp;EDATE('KR - Q'!$B201,-2),'KR - M'!$B:$B,"&lt;="&amp;EOMONTH('KR - Q'!$B201,0))</f>
        <v>84.188748890692537</v>
      </c>
      <c r="G201" s="21">
        <f>AVERAGEIFS('KR - M'!D:D,'KR - M'!B:B,"&gt;="&amp;EDATE('KR - Q'!B201,-2),'KR - M'!B:B,"&lt;="&amp;EOMONTH('KR - Q'!B201,0))</f>
        <v>84.526025654224625</v>
      </c>
      <c r="H201" s="20">
        <f>AVERAGEIFS('KR - M'!G:G,'KR - M'!B:B,"&gt;="&amp;EDATE('KR - Q'!B201,-2),'KR - M'!B:B,"&lt;="&amp;EOMONTH('KR - Q'!B201,0))</f>
        <v>3.7666666666666662</v>
      </c>
      <c r="I201" s="20">
        <f>AVERAGEIFS('KR - M'!E:E,'KR - M'!$B:$B,"&gt;="&amp;EDATE('KR - Q'!$B201,-2),'KR - M'!$B:$B,"&lt;="&amp;EOMONTH('KR - Q'!$B201,0))</f>
        <v>3.8666666666666667</v>
      </c>
      <c r="J201">
        <v>0</v>
      </c>
      <c r="K201" s="20">
        <f>'CDM - Q'!AD250/'CDM - Q'!AC250*100</f>
        <v>123.07584285763416</v>
      </c>
      <c r="L201" s="2">
        <f>AVERAGEIFS('KR - M'!J:J,'KR - M'!B:B,"&gt;="&amp;EDATE('KR - Q'!B201,-2),'KR - M'!B:B,"&lt;="&amp;EOMONTH('KR - Q'!B201,0))</f>
        <v>2</v>
      </c>
      <c r="M201" s="21">
        <f>AVERAGEIFS('KR - M'!H:H,'KR - M'!B:B,"&gt;="&amp;EDATE('KR - Q'!B201,-2),'KR - M'!B:B,"&lt;="&amp;EOMONTH('KR - Q'!B201,0))</f>
        <v>84.526025654224625</v>
      </c>
      <c r="N201" s="20">
        <f>AVERAGE(VLOOKUP(EDATE($B201,-2),'KR - M'!B141:K844,10), VLOOKUP(EDATE($B201,-1),'KR - M'!B141:K844,10), VLOOKUP(EDATE($B201,0),'KR - M'!B141:K844,10))</f>
        <v>116.989734845611</v>
      </c>
      <c r="O201" s="20">
        <f t="shared" si="16"/>
        <v>11.4720124223048</v>
      </c>
      <c r="R201" s="20">
        <f t="shared" si="14"/>
        <v>2.3971604599165808</v>
      </c>
      <c r="S201" s="20">
        <f t="shared" si="15"/>
        <v>2.6290606091617486</v>
      </c>
    </row>
    <row r="202" spans="1:19" x14ac:dyDescent="0.25">
      <c r="B202" s="13">
        <v>40148</v>
      </c>
      <c r="C202" s="21">
        <f>'CDM - Q'!Y251</f>
        <v>377396.3</v>
      </c>
      <c r="D202" s="21">
        <f>D203*'CDM - Q'!AA251/'CDM - Q'!AA252</f>
        <v>67.427534791252498</v>
      </c>
      <c r="E202" s="21">
        <v>66.5503685589958</v>
      </c>
      <c r="F202" s="21">
        <f>AVERAGEIFS('KR - M'!C:C,'KR - M'!$B:$B,"&gt;="&amp;EDATE('KR - Q'!$B202,-2),'KR - M'!$B:$B,"&lt;="&amp;EOMONTH('KR - Q'!$B202,0))</f>
        <v>84.74130868360993</v>
      </c>
      <c r="G202" s="21">
        <f>AVERAGEIFS('KR - M'!D:D,'KR - M'!B:B,"&gt;="&amp;EDATE('KR - Q'!B202,-2),'KR - M'!B:B,"&lt;="&amp;EOMONTH('KR - Q'!B202,0))</f>
        <v>85.038401800274272</v>
      </c>
      <c r="H202" s="20">
        <f>AVERAGEIFS('KR - M'!G:G,'KR - M'!B:B,"&gt;="&amp;EDATE('KR - Q'!B202,-2),'KR - M'!B:B,"&lt;="&amp;EOMONTH('KR - Q'!B202,0))</f>
        <v>3.6333333333333333</v>
      </c>
      <c r="I202" s="20">
        <f>AVERAGEIFS('KR - M'!E:E,'KR - M'!$B:$B,"&gt;="&amp;EDATE('KR - Q'!$B202,-2),'KR - M'!$B:$B,"&lt;="&amp;EOMONTH('KR - Q'!$B202,0))</f>
        <v>3.3333333333333335</v>
      </c>
      <c r="J202">
        <v>0</v>
      </c>
      <c r="K202" s="20">
        <f>'CDM - Q'!AD251/'CDM - Q'!AC251*100</f>
        <v>119.94806397205487</v>
      </c>
      <c r="L202" s="2">
        <f>AVERAGEIFS('KR - M'!J:J,'KR - M'!B:B,"&gt;="&amp;EDATE('KR - Q'!B202,-2),'KR - M'!B:B,"&lt;="&amp;EOMONTH('KR - Q'!B202,0))</f>
        <v>2</v>
      </c>
      <c r="M202" s="21">
        <f>AVERAGEIFS('KR - M'!H:H,'KR - M'!B:B,"&gt;="&amp;EDATE('KR - Q'!B202,-2),'KR - M'!B:B,"&lt;="&amp;EOMONTH('KR - Q'!B202,0))</f>
        <v>85.038401800274272</v>
      </c>
      <c r="N202" s="20">
        <f>AVERAGE(VLOOKUP(EDATE($B202,-2),'KR - M'!B142:K845,10), VLOOKUP(EDATE($B202,-1),'KR - M'!B142:K845,10), VLOOKUP(EDATE($B202,0),'KR - M'!B142:K845,10))</f>
        <v>119.22281446322501</v>
      </c>
      <c r="O202" s="20">
        <f t="shared" si="16"/>
        <v>7.6351301097004942</v>
      </c>
      <c r="R202" s="20">
        <f t="shared" si="14"/>
        <v>2.4247024136478501</v>
      </c>
      <c r="S202" s="20">
        <f t="shared" si="15"/>
        <v>2.2944517546835241</v>
      </c>
    </row>
    <row r="203" spans="1:19" x14ac:dyDescent="0.25">
      <c r="A203">
        <v>2010</v>
      </c>
      <c r="B203" s="13">
        <v>40238</v>
      </c>
      <c r="C203" s="21">
        <f>'CDM - Q'!Y252</f>
        <v>386238.5</v>
      </c>
      <c r="D203" s="21">
        <f>D204*'CDM - Q'!AA252/'CDM - Q'!AA253</f>
        <v>69.722365805168991</v>
      </c>
      <c r="E203" s="21">
        <v>67.326517628748803</v>
      </c>
      <c r="F203" s="21">
        <f>AVERAGEIFS('KR - M'!C:C,'KR - M'!$B:$B,"&gt;="&amp;EDATE('KR - Q'!$B203,-2),'KR - M'!$B:$B,"&lt;="&amp;EOMONTH('KR - Q'!$B203,0))</f>
        <v>85.440499143016098</v>
      </c>
      <c r="G203" s="21">
        <f>AVERAGEIFS('KR - M'!D:D,'KR - M'!B:B,"&gt;="&amp;EDATE('KR - Q'!B203,-2),'KR - M'!B:B,"&lt;="&amp;EOMONTH('KR - Q'!B203,0))</f>
        <v>85.284624691724034</v>
      </c>
      <c r="H203" s="20">
        <f>AVERAGEIFS('KR - M'!G:G,'KR - M'!B:B,"&gt;="&amp;EDATE('KR - Q'!B203,-2),'KR - M'!B:B,"&lt;="&amp;EOMONTH('KR - Q'!B203,0))</f>
        <v>4.0999999999999996</v>
      </c>
      <c r="I203" s="20">
        <f>AVERAGEIFS('KR - M'!E:E,'KR - M'!$B:$B,"&gt;="&amp;EDATE('KR - Q'!$B203,-2),'KR - M'!$B:$B,"&lt;="&amp;EOMONTH('KR - Q'!$B203,0))</f>
        <v>3.0666666666666664</v>
      </c>
      <c r="J203">
        <v>0</v>
      </c>
      <c r="K203" s="20">
        <f>'CDM - Q'!AD252/'CDM - Q'!AC252*100</f>
        <v>123.97573678392565</v>
      </c>
      <c r="L203" s="2">
        <f>AVERAGEIFS('KR - M'!J:J,'KR - M'!B:B,"&gt;="&amp;EDATE('KR - Q'!B203,-2),'KR - M'!B:B,"&lt;="&amp;EOMONTH('KR - Q'!B203,0))</f>
        <v>2</v>
      </c>
      <c r="M203" s="21">
        <f>AVERAGEIFS('KR - M'!H:H,'KR - M'!B:B,"&gt;="&amp;EDATE('KR - Q'!B203,-2),'KR - M'!B:B,"&lt;="&amp;EOMONTH('KR - Q'!B203,0))</f>
        <v>85.284624691724034</v>
      </c>
      <c r="N203" s="20">
        <f>AVERAGE(VLOOKUP(EDATE($B203,-2),'KR - M'!B143:K846,10), VLOOKUP(EDATE($B203,-1),'KR - M'!B143:K846,10), VLOOKUP(EDATE($B203,0),'KR - M'!B143:K846,10))</f>
        <v>120.02285650404967</v>
      </c>
      <c r="O203" s="20">
        <f t="shared" si="16"/>
        <v>2.6841910901925559</v>
      </c>
      <c r="R203" s="20">
        <f t="shared" si="14"/>
        <v>1.1581727136785069</v>
      </c>
      <c r="S203" s="20">
        <f t="shared" si="15"/>
        <v>2.0809511042068074</v>
      </c>
    </row>
    <row r="204" spans="1:19" x14ac:dyDescent="0.25">
      <c r="B204" s="13">
        <v>40330</v>
      </c>
      <c r="C204" s="21">
        <f>'CDM - Q'!Y253</f>
        <v>392479</v>
      </c>
      <c r="D204" s="21">
        <f>D205*'CDM - Q'!AA253/'CDM - Q'!AA254</f>
        <v>61.690457256461237</v>
      </c>
      <c r="E204" s="21">
        <v>67.442375690672606</v>
      </c>
      <c r="F204" s="21">
        <f>AVERAGEIFS('KR - M'!C:C,'KR - M'!$B:$B,"&gt;="&amp;EDATE('KR - Q'!$B204,-2),'KR - M'!$B:$B,"&lt;="&amp;EOMONTH('KR - Q'!$B204,0))</f>
        <v>85.965470522055043</v>
      </c>
      <c r="G204" s="21">
        <f>AVERAGEIFS('KR - M'!D:D,'KR - M'!B:B,"&gt;="&amp;EDATE('KR - Q'!B204,-2),'KR - M'!B:B,"&lt;="&amp;EOMONTH('KR - Q'!B204,0))</f>
        <v>85.545648206486433</v>
      </c>
      <c r="H204" s="20">
        <f>AVERAGEIFS('KR - M'!G:G,'KR - M'!B:B,"&gt;="&amp;EDATE('KR - Q'!B204,-2),'KR - M'!B:B,"&lt;="&amp;EOMONTH('KR - Q'!B204,0))</f>
        <v>3.4666666666666668</v>
      </c>
      <c r="I204" s="20">
        <f>AVERAGEIFS('KR - M'!E:E,'KR - M'!$B:$B,"&gt;="&amp;EDATE('KR - Q'!$B204,-2),'KR - M'!$B:$B,"&lt;="&amp;EOMONTH('KR - Q'!$B204,0))</f>
        <v>2.9666666666666668</v>
      </c>
      <c r="J204">
        <v>0</v>
      </c>
      <c r="K204" s="20">
        <f>'CDM - Q'!AD253/'CDM - Q'!AC253*100</f>
        <v>126.47025222128173</v>
      </c>
      <c r="L204" s="2">
        <f>AVERAGEIFS('KR - M'!J:J,'KR - M'!B:B,"&gt;="&amp;EDATE('KR - Q'!B204,-2),'KR - M'!B:B,"&lt;="&amp;EOMONTH('KR - Q'!B204,0))</f>
        <v>2</v>
      </c>
      <c r="M204" s="21">
        <f>AVERAGEIFS('KR - M'!H:H,'KR - M'!B:B,"&gt;="&amp;EDATE('KR - Q'!B204,-2),'KR - M'!B:B,"&lt;="&amp;EOMONTH('KR - Q'!B204,0))</f>
        <v>85.545648206486433</v>
      </c>
      <c r="N204" s="20">
        <f>AVERAGE(VLOOKUP(EDATE($B204,-2),'KR - M'!B144:K847,10), VLOOKUP(EDATE($B204,-1),'KR - M'!B144:K847,10), VLOOKUP(EDATE($B204,0),'KR - M'!B144:K847,10))</f>
        <v>123.20500934725233</v>
      </c>
      <c r="O204" s="20">
        <f t="shared" si="16"/>
        <v>10.605156170717489</v>
      </c>
      <c r="R204" s="20">
        <f t="shared" si="14"/>
        <v>1.2242465307476635</v>
      </c>
      <c r="S204" s="20">
        <f t="shared" si="15"/>
        <v>1.8010705294976503</v>
      </c>
    </row>
    <row r="205" spans="1:19" x14ac:dyDescent="0.25">
      <c r="B205" s="13">
        <v>40422</v>
      </c>
      <c r="C205" s="21">
        <f>'CDM - Q'!Y254</f>
        <v>396469.6</v>
      </c>
      <c r="D205" s="21">
        <f>D206*'CDM - Q'!AA254/'CDM - Q'!AA255</f>
        <v>71.679721669980125</v>
      </c>
      <c r="E205" s="21">
        <v>68.655916739582295</v>
      </c>
      <c r="F205" s="21">
        <f>AVERAGEIFS('KR - M'!C:C,'KR - M'!$B:$B,"&gt;="&amp;EDATE('KR - Q'!$B205,-2),'KR - M'!$B:$B,"&lt;="&amp;EOMONTH('KR - Q'!$B205,0))</f>
        <v>86.631245772012903</v>
      </c>
      <c r="G205" s="21">
        <f>AVERAGEIFS('KR - M'!D:D,'KR - M'!B:B,"&gt;="&amp;EDATE('KR - Q'!B205,-2),'KR - M'!B:B,"&lt;="&amp;EOMONTH('KR - Q'!B205,0))</f>
        <v>86.068790070061482</v>
      </c>
      <c r="H205" s="20">
        <f>AVERAGEIFS('KR - M'!G:G,'KR - M'!B:B,"&gt;="&amp;EDATE('KR - Q'!B205,-2),'KR - M'!B:B,"&lt;="&amp;EOMONTH('KR - Q'!B205,0))</f>
        <v>3.6666666666666665</v>
      </c>
      <c r="I205" s="20">
        <f>AVERAGEIFS('KR - M'!E:E,'KR - M'!$B:$B,"&gt;="&amp;EDATE('KR - Q'!$B205,-2),'KR - M'!$B:$B,"&lt;="&amp;EOMONTH('KR - Q'!$B205,0))</f>
        <v>3.0666666666666664</v>
      </c>
      <c r="J205">
        <v>0</v>
      </c>
      <c r="K205" s="20">
        <f>'CDM - Q'!AD254/'CDM - Q'!AC254*100</f>
        <v>127.2301274165536</v>
      </c>
      <c r="L205" s="2">
        <f>AVERAGEIFS('KR - M'!J:J,'KR - M'!B:B,"&gt;="&amp;EDATE('KR - Q'!B205,-2),'KR - M'!B:B,"&lt;="&amp;EOMONTH('KR - Q'!B205,0))</f>
        <v>2.25</v>
      </c>
      <c r="M205" s="21">
        <f>AVERAGEIFS('KR - M'!H:H,'KR - M'!B:B,"&gt;="&amp;EDATE('KR - Q'!B205,-2),'KR - M'!B:B,"&lt;="&amp;EOMONTH('KR - Q'!B205,0))</f>
        <v>86.068790070061482</v>
      </c>
      <c r="N205" s="20">
        <f>AVERAGE(VLOOKUP(EDATE($B205,-2),'KR - M'!B145:K848,10), VLOOKUP(EDATE($B205,-1),'KR - M'!B145:K848,10), VLOOKUP(EDATE($B205,0),'KR - M'!B145:K848,10))</f>
        <v>125.66258240939665</v>
      </c>
      <c r="O205" s="20">
        <f t="shared" si="16"/>
        <v>7.9788088979975136</v>
      </c>
      <c r="R205" s="20">
        <f t="shared" si="14"/>
        <v>2.4461413270833177</v>
      </c>
      <c r="S205" s="20">
        <f t="shared" si="15"/>
        <v>1.8133157462893346</v>
      </c>
    </row>
    <row r="206" spans="1:19" x14ac:dyDescent="0.25">
      <c r="B206" s="13">
        <v>40513</v>
      </c>
      <c r="C206" s="21">
        <f>'CDM - Q'!Y255</f>
        <v>402066</v>
      </c>
      <c r="D206" s="21">
        <f>D207*'CDM - Q'!AA255/'CDM - Q'!AA256</f>
        <v>67.225049701789274</v>
      </c>
      <c r="E206" s="21">
        <v>67.247160296745605</v>
      </c>
      <c r="F206" s="21">
        <f>AVERAGEIFS('KR - M'!C:C,'KR - M'!$B:$B,"&gt;="&amp;EDATE('KR - Q'!$B206,-2),'KR - M'!$B:$B,"&lt;="&amp;EOMONTH('KR - Q'!$B206,0))</f>
        <v>87.463867327970959</v>
      </c>
      <c r="G206" s="21">
        <f>AVERAGEIFS('KR - M'!D:D,'KR - M'!B:B,"&gt;="&amp;EDATE('KR - Q'!B206,-2),'KR - M'!B:B,"&lt;="&amp;EOMONTH('KR - Q'!B206,0))</f>
        <v>86.441229459885463</v>
      </c>
      <c r="H206" s="20">
        <f>AVERAGEIFS('KR - M'!G:G,'KR - M'!B:B,"&gt;="&amp;EDATE('KR - Q'!B206,-2),'KR - M'!B:B,"&lt;="&amp;EOMONTH('KR - Q'!B206,0))</f>
        <v>3.5666666666666664</v>
      </c>
      <c r="I206" s="20">
        <f>AVERAGEIFS('KR - M'!E:E,'KR - M'!$B:$B,"&gt;="&amp;EDATE('KR - Q'!$B206,-2),'KR - M'!$B:$B,"&lt;="&amp;EOMONTH('KR - Q'!$B206,0))</f>
        <v>3.2333333333333329</v>
      </c>
      <c r="J206">
        <v>0</v>
      </c>
      <c r="K206" s="20">
        <f>'CDM - Q'!AD255/'CDM - Q'!AC255*100</f>
        <v>124.96117459809378</v>
      </c>
      <c r="L206" s="2">
        <f>AVERAGEIFS('KR - M'!J:J,'KR - M'!B:B,"&gt;="&amp;EDATE('KR - Q'!B206,-2),'KR - M'!B:B,"&lt;="&amp;EOMONTH('KR - Q'!B206,0))</f>
        <v>2.4166666666666665</v>
      </c>
      <c r="M206" s="21">
        <f>AVERAGEIFS('KR - M'!H:H,'KR - M'!B:B,"&gt;="&amp;EDATE('KR - Q'!B206,-2),'KR - M'!B:B,"&lt;="&amp;EOMONTH('KR - Q'!B206,0))</f>
        <v>86.441229459885463</v>
      </c>
      <c r="N206" s="20">
        <f>AVERAGE(VLOOKUP(EDATE($B206,-2),'KR - M'!B146:K849,10), VLOOKUP(EDATE($B206,-1),'KR - M'!B146:K849,10), VLOOKUP(EDATE($B206,0),'KR - M'!B146:K849,10))</f>
        <v>129.88699172122065</v>
      </c>
      <c r="O206" s="20">
        <f t="shared" si="16"/>
        <v>13.446832719261792</v>
      </c>
      <c r="R206" s="20">
        <f t="shared" si="14"/>
        <v>1.7308917182212724</v>
      </c>
      <c r="S206" s="20">
        <f t="shared" si="15"/>
        <v>1.6398630724326901</v>
      </c>
    </row>
    <row r="207" spans="1:19" x14ac:dyDescent="0.25">
      <c r="A207">
        <v>2011</v>
      </c>
      <c r="B207" s="13">
        <v>40603</v>
      </c>
      <c r="C207" s="21">
        <f>'CDM - Q'!Y256</f>
        <v>405904.8</v>
      </c>
      <c r="D207" s="21">
        <f>'CDM - Q'!AB256</f>
        <v>67.900000000000006</v>
      </c>
      <c r="E207" s="21">
        <v>65.229266102320807</v>
      </c>
      <c r="F207" s="21">
        <f>AVERAGEIFS('KR - M'!C:C,'KR - M'!$B:$B,"&gt;="&amp;EDATE('KR - Q'!$B207,-2),'KR - M'!$B:$B,"&lt;="&amp;EOMONTH('KR - Q'!$B207,0))</f>
        <v>88.677519098854361</v>
      </c>
      <c r="G207" s="21">
        <f>AVERAGEIFS('KR - M'!D:D,'KR - M'!B:B,"&gt;="&amp;EDATE('KR - Q'!B207,-2),'KR - M'!B:B,"&lt;="&amp;EOMONTH('KR - Q'!B207,0))</f>
        <v>87.109403335585696</v>
      </c>
      <c r="H207" s="20">
        <f>AVERAGEIFS('KR - M'!G:G,'KR - M'!B:B,"&gt;="&amp;EDATE('KR - Q'!B207,-2),'KR - M'!B:B,"&lt;="&amp;EOMONTH('KR - Q'!B207,0))</f>
        <v>3.6333333333333333</v>
      </c>
      <c r="I207" s="20">
        <f>AVERAGEIFS('KR - M'!E:E,'KR - M'!$B:$B,"&gt;="&amp;EDATE('KR - Q'!$B207,-2),'KR - M'!$B:$B,"&lt;="&amp;EOMONTH('KR - Q'!$B207,0))</f>
        <v>3.7333333333333338</v>
      </c>
      <c r="J207">
        <v>0</v>
      </c>
      <c r="K207" s="20">
        <f>'CDM - Q'!AD256/'CDM - Q'!AC256*100</f>
        <v>135.04977833027644</v>
      </c>
      <c r="L207" s="2">
        <f>AVERAGEIFS('KR - M'!J:J,'KR - M'!B:B,"&gt;="&amp;EDATE('KR - Q'!B207,-2),'KR - M'!B:B,"&lt;="&amp;EOMONTH('KR - Q'!B207,0))</f>
        <v>2.8333333333333335</v>
      </c>
      <c r="M207" s="21">
        <f>AVERAGEIFS('KR - M'!H:H,'KR - M'!B:B,"&gt;="&amp;EDATE('KR - Q'!B207,-2),'KR - M'!B:B,"&lt;="&amp;EOMONTH('KR - Q'!B207,0))</f>
        <v>87.109403335585696</v>
      </c>
      <c r="N207" s="20">
        <f>AVERAGE(VLOOKUP(EDATE($B207,-2),'KR - M'!B147:K850,10), VLOOKUP(EDATE($B207,-1),'KR - M'!B147:K850,10), VLOOKUP(EDATE($B207,0),'KR - M'!B147:K850,10))</f>
        <v>136.98107486357401</v>
      </c>
      <c r="O207" s="20">
        <f t="shared" si="16"/>
        <v>21.84693955366841</v>
      </c>
      <c r="R207" s="20">
        <f t="shared" si="14"/>
        <v>3.0919221296374921</v>
      </c>
      <c r="S207" s="20">
        <f t="shared" si="15"/>
        <v>2.1233004264224364</v>
      </c>
    </row>
    <row r="208" spans="1:19" x14ac:dyDescent="0.25">
      <c r="B208" s="13">
        <v>40695</v>
      </c>
      <c r="C208" s="21">
        <f>'CDM - Q'!Y257</f>
        <v>407666.7</v>
      </c>
      <c r="D208" s="21">
        <f>'CDM - Q'!AB257</f>
        <v>61.8</v>
      </c>
      <c r="E208" s="21">
        <v>67.524268177756099</v>
      </c>
      <c r="F208" s="21">
        <f>AVERAGEIFS('KR - M'!C:C,'KR - M'!$B:$B,"&gt;="&amp;EDATE('KR - Q'!$B208,-2),'KR - M'!$B:$B,"&lt;="&amp;EOMONTH('KR - Q'!$B208,0))</f>
        <v>89.428721144455096</v>
      </c>
      <c r="G208" s="21">
        <f>AVERAGEIFS('KR - M'!D:D,'KR - M'!B:B,"&gt;="&amp;EDATE('KR - Q'!B208,-2),'KR - M'!B:B,"&lt;="&amp;EOMONTH('KR - Q'!B208,0))</f>
        <v>87.856803950964874</v>
      </c>
      <c r="H208" s="20">
        <f>AVERAGEIFS('KR - M'!G:G,'KR - M'!B:B,"&gt;="&amp;EDATE('KR - Q'!B208,-2),'KR - M'!B:B,"&lt;="&amp;EOMONTH('KR - Q'!B208,0))</f>
        <v>3.3666666666666667</v>
      </c>
      <c r="I208" s="20">
        <f>AVERAGEIFS('KR - M'!E:E,'KR - M'!$B:$B,"&gt;="&amp;EDATE('KR - Q'!$B208,-2),'KR - M'!$B:$B,"&lt;="&amp;EOMONTH('KR - Q'!$B208,0))</f>
        <v>3.9666666666666668</v>
      </c>
      <c r="J208">
        <v>0</v>
      </c>
      <c r="K208" s="20">
        <f>'CDM - Q'!AD257/'CDM - Q'!AC257*100</f>
        <v>134.53109459087241</v>
      </c>
      <c r="L208" s="2">
        <f>AVERAGEIFS('KR - M'!J:J,'KR - M'!B:B,"&gt;="&amp;EDATE('KR - Q'!B208,-2),'KR - M'!B:B,"&lt;="&amp;EOMONTH('KR - Q'!B208,0))</f>
        <v>3.0833333333333335</v>
      </c>
      <c r="M208" s="21">
        <f>AVERAGEIFS('KR - M'!H:H,'KR - M'!B:B,"&gt;="&amp;EDATE('KR - Q'!B208,-2),'KR - M'!B:B,"&lt;="&amp;EOMONTH('KR - Q'!B208,0))</f>
        <v>87.856803950964874</v>
      </c>
      <c r="N208" s="20">
        <f>AVERAGE(VLOOKUP(EDATE($B208,-2),'KR - M'!B148:K851,10), VLOOKUP(EDATE($B208,-1),'KR - M'!B148:K851,10), VLOOKUP(EDATE($B208,0),'KR - M'!B148:K851,10))</f>
        <v>138.84256221417766</v>
      </c>
      <c r="O208" s="20">
        <f t="shared" si="16"/>
        <v>5.4357504566454828</v>
      </c>
      <c r="R208" s="20">
        <f t="shared" si="14"/>
        <v>3.4320088842755503</v>
      </c>
      <c r="S208" s="20">
        <f t="shared" si="15"/>
        <v>2.6752410148044081</v>
      </c>
    </row>
    <row r="209" spans="1:19" x14ac:dyDescent="0.25">
      <c r="B209" s="13">
        <v>40787</v>
      </c>
      <c r="C209" s="21">
        <f>'CDM - Q'!Y258</f>
        <v>409552.3</v>
      </c>
      <c r="D209" s="21">
        <f>'CDM - Q'!AB258</f>
        <v>72.599999999999994</v>
      </c>
      <c r="E209" s="21">
        <v>69.052362264560898</v>
      </c>
      <c r="F209" s="21">
        <f>AVERAGEIFS('KR - M'!C:C,'KR - M'!$B:$B,"&gt;="&amp;EDATE('KR - Q'!$B209,-2),'KR - M'!$B:$B,"&lt;="&amp;EOMONTH('KR - Q'!$B209,0))</f>
        <v>90.390312088537144</v>
      </c>
      <c r="G209" s="21">
        <f>AVERAGEIFS('KR - M'!D:D,'KR - M'!B:B,"&gt;="&amp;EDATE('KR - Q'!B209,-2),'KR - M'!B:B,"&lt;="&amp;EOMONTH('KR - Q'!B209,0))</f>
        <v>88.410329996712719</v>
      </c>
      <c r="H209" s="20">
        <f>AVERAGEIFS('KR - M'!G:G,'KR - M'!B:B,"&gt;="&amp;EDATE('KR - Q'!B209,-2),'KR - M'!B:B,"&lt;="&amp;EOMONTH('KR - Q'!B209,0))</f>
        <v>3.2999999999999994</v>
      </c>
      <c r="I209" s="20">
        <f>AVERAGEIFS('KR - M'!E:E,'KR - M'!$B:$B,"&gt;="&amp;EDATE('KR - Q'!$B209,-2),'KR - M'!$B:$B,"&lt;="&amp;EOMONTH('KR - Q'!$B209,0))</f>
        <v>4.2</v>
      </c>
      <c r="J209">
        <v>0</v>
      </c>
      <c r="K209" s="20">
        <f>'CDM - Q'!AD258/'CDM - Q'!AC258*100</f>
        <v>134.76528829353524</v>
      </c>
      <c r="L209" s="2">
        <f>AVERAGEIFS('KR - M'!J:J,'KR - M'!B:B,"&gt;="&amp;EDATE('KR - Q'!B209,-2),'KR - M'!B:B,"&lt;="&amp;EOMONTH('KR - Q'!B209,0))</f>
        <v>3.25</v>
      </c>
      <c r="M209" s="21">
        <f>AVERAGEIFS('KR - M'!H:H,'KR - M'!B:B,"&gt;="&amp;EDATE('KR - Q'!B209,-2),'KR - M'!B:B,"&lt;="&amp;EOMONTH('KR - Q'!B209,0))</f>
        <v>88.410329996712719</v>
      </c>
      <c r="N209" s="20">
        <f>AVERAGE(VLOOKUP(EDATE($B209,-2),'KR - M'!B149:K852,10), VLOOKUP(EDATE($B209,-1),'KR - M'!B149:K852,10), VLOOKUP(EDATE($B209,0),'KR - M'!B149:K852,10))</f>
        <v>137.41237108979769</v>
      </c>
      <c r="O209" s="20">
        <f t="shared" si="16"/>
        <v>-4.1203247810243315</v>
      </c>
      <c r="R209" s="20">
        <f t="shared" si="14"/>
        <v>2.5201283035826805</v>
      </c>
      <c r="S209" s="20">
        <f t="shared" si="15"/>
        <v>2.6937377589292488</v>
      </c>
    </row>
    <row r="210" spans="1:19" x14ac:dyDescent="0.25">
      <c r="B210" s="13">
        <v>40878</v>
      </c>
      <c r="C210" s="21">
        <f>'CDM - Q'!Y259</f>
        <v>412298.9</v>
      </c>
      <c r="D210" s="21">
        <f>'CDM - Q'!AB259</f>
        <v>68.7</v>
      </c>
      <c r="E210" s="21">
        <v>69.821981979375906</v>
      </c>
      <c r="F210" s="21">
        <f>AVERAGEIFS('KR - M'!C:C,'KR - M'!$B:$B,"&gt;="&amp;EDATE('KR - Q'!$B210,-2),'KR - M'!$B:$B,"&lt;="&amp;EOMONTH('KR - Q'!$B210,0))</f>
        <v>90.905444804132273</v>
      </c>
      <c r="G210" s="21">
        <f>AVERAGEIFS('KR - M'!D:D,'KR - M'!B:B,"&gt;="&amp;EDATE('KR - Q'!B210,-2),'KR - M'!B:B,"&lt;="&amp;EOMONTH('KR - Q'!B210,0))</f>
        <v>88.755453194451604</v>
      </c>
      <c r="H210" s="20">
        <f>AVERAGEIFS('KR - M'!G:G,'KR - M'!B:B,"&gt;="&amp;EDATE('KR - Q'!B210,-2),'KR - M'!B:B,"&lt;="&amp;EOMONTH('KR - Q'!B210,0))</f>
        <v>3.2666666666666671</v>
      </c>
      <c r="I210" s="20">
        <f>AVERAGEIFS('KR - M'!E:E,'KR - M'!$B:$B,"&gt;="&amp;EDATE('KR - Q'!$B210,-2),'KR - M'!$B:$B,"&lt;="&amp;EOMONTH('KR - Q'!$B210,0))</f>
        <v>4.2</v>
      </c>
      <c r="J210">
        <v>0</v>
      </c>
      <c r="K210" s="20">
        <f>'CDM - Q'!AD259/'CDM - Q'!AC259*100</f>
        <v>138.74841249210888</v>
      </c>
      <c r="L210" s="2">
        <f>AVERAGEIFS('KR - M'!J:J,'KR - M'!B:B,"&gt;="&amp;EDATE('KR - Q'!B210,-2),'KR - M'!B:B,"&lt;="&amp;EOMONTH('KR - Q'!B210,0))</f>
        <v>3.25</v>
      </c>
      <c r="M210" s="21">
        <f>AVERAGEIFS('KR - M'!H:H,'KR - M'!B:B,"&gt;="&amp;EDATE('KR - Q'!B210,-2),'KR - M'!B:B,"&lt;="&amp;EOMONTH('KR - Q'!B210,0))</f>
        <v>88.755453194451604</v>
      </c>
      <c r="N210" s="20">
        <f>AVERAGE(VLOOKUP(EDATE($B210,-2),'KR - M'!B150:K853,10), VLOOKUP(EDATE($B210,-1),'KR - M'!B150:K853,10), VLOOKUP(EDATE($B210,0),'KR - M'!B150:K853,10))</f>
        <v>143.24724656925667</v>
      </c>
      <c r="O210" s="20">
        <f t="shared" si="16"/>
        <v>16.985007778218009</v>
      </c>
      <c r="R210" s="20">
        <f t="shared" si="14"/>
        <v>1.5614609639019505</v>
      </c>
      <c r="S210" s="20">
        <f t="shared" si="15"/>
        <v>2.6513800703494184</v>
      </c>
    </row>
    <row r="211" spans="1:19" x14ac:dyDescent="0.25">
      <c r="A211">
        <v>2012</v>
      </c>
      <c r="B211" s="13">
        <v>40969</v>
      </c>
      <c r="C211" s="21">
        <f>'CDM - Q'!Y260</f>
        <v>416240.7</v>
      </c>
      <c r="D211" s="21">
        <f>'CDM - Q'!AB260</f>
        <v>75.400000000000006</v>
      </c>
      <c r="E211" s="21">
        <v>71.719721528528197</v>
      </c>
      <c r="F211" s="21">
        <f>AVERAGEIFS('KR - M'!C:C,'KR - M'!$B:$B,"&gt;="&amp;EDATE('KR - Q'!$B211,-2),'KR - M'!$B:$B,"&lt;="&amp;EOMONTH('KR - Q'!$B211,0))</f>
        <v>91.32423555433563</v>
      </c>
      <c r="G211" s="21">
        <f>AVERAGEIFS('KR - M'!D:D,'KR - M'!B:B,"&gt;="&amp;EDATE('KR - Q'!B211,-2),'KR - M'!B:B,"&lt;="&amp;EOMONTH('KR - Q'!B211,0))</f>
        <v>89.022786381954191</v>
      </c>
      <c r="H211" s="20">
        <f>AVERAGEIFS('KR - M'!G:G,'KR - M'!B:B,"&gt;="&amp;EDATE('KR - Q'!B211,-2),'KR - M'!B:B,"&lt;="&amp;EOMONTH('KR - Q'!B211,0))</f>
        <v>3.2999999999999994</v>
      </c>
      <c r="I211" s="20">
        <f>AVERAGEIFS('KR - M'!E:E,'KR - M'!$B:$B,"&gt;="&amp;EDATE('KR - Q'!$B211,-2),'KR - M'!$B:$B,"&lt;="&amp;EOMONTH('KR - Q'!$B211,0))</f>
        <v>4.1333333333333337</v>
      </c>
      <c r="J211">
        <v>0</v>
      </c>
      <c r="K211" s="20">
        <f>'CDM - Q'!AD260/'CDM - Q'!AC260*100</f>
        <v>139.4209719512962</v>
      </c>
      <c r="L211" s="2">
        <f>AVERAGEIFS('KR - M'!J:J,'KR - M'!B:B,"&gt;="&amp;EDATE('KR - Q'!B211,-2),'KR - M'!B:B,"&lt;="&amp;EOMONTH('KR - Q'!B211,0))</f>
        <v>3.25</v>
      </c>
      <c r="M211" s="21">
        <f>AVERAGEIFS('KR - M'!H:H,'KR - M'!B:B,"&gt;="&amp;EDATE('KR - Q'!B211,-2),'KR - M'!B:B,"&lt;="&amp;EOMONTH('KR - Q'!B211,0))</f>
        <v>89.022786381954191</v>
      </c>
      <c r="N211" s="20">
        <f>AVERAGE(VLOOKUP(EDATE($B211,-2),'KR - M'!B151:K854,10), VLOOKUP(EDATE($B211,-1),'KR - M'!B151:K854,10), VLOOKUP(EDATE($B211,0),'KR - M'!B151:K854,10))</f>
        <v>143.98280016736899</v>
      </c>
      <c r="O211" s="20">
        <f t="shared" si="16"/>
        <v>2.0539413237703918</v>
      </c>
      <c r="R211" s="20">
        <f t="shared" si="14"/>
        <v>1.2048079430877934</v>
      </c>
      <c r="S211" s="20">
        <f t="shared" si="15"/>
        <v>2.1796015237119937</v>
      </c>
    </row>
    <row r="212" spans="1:19" x14ac:dyDescent="0.25">
      <c r="B212" s="13">
        <v>41061</v>
      </c>
      <c r="C212" s="21">
        <f>'CDM - Q'!Y261</f>
        <v>417998</v>
      </c>
      <c r="D212" s="21">
        <f>'CDM - Q'!AB261</f>
        <v>67.400000000000006</v>
      </c>
      <c r="E212" s="21">
        <v>73.579163150654495</v>
      </c>
      <c r="F212" s="21">
        <f>AVERAGEIFS('KR - M'!C:C,'KR - M'!$B:$B,"&gt;="&amp;EDATE('KR - Q'!$B212,-2),'KR - M'!$B:$B,"&lt;="&amp;EOMONTH('KR - Q'!$B212,0))</f>
        <v>91.636965738171924</v>
      </c>
      <c r="G212" s="21">
        <f>AVERAGEIFS('KR - M'!D:D,'KR - M'!B:B,"&gt;="&amp;EDATE('KR - Q'!B212,-2),'KR - M'!B:B,"&lt;="&amp;EOMONTH('KR - Q'!B212,0))</f>
        <v>89.165624318028662</v>
      </c>
      <c r="H212" s="20">
        <f>AVERAGEIFS('KR - M'!G:G,'KR - M'!B:B,"&gt;="&amp;EDATE('KR - Q'!B212,-2),'KR - M'!B:B,"&lt;="&amp;EOMONTH('KR - Q'!B212,0))</f>
        <v>3.2333333333333329</v>
      </c>
      <c r="I212" s="20">
        <f>AVERAGEIFS('KR - M'!E:E,'KR - M'!$B:$B,"&gt;="&amp;EDATE('KR - Q'!$B212,-2),'KR - M'!$B:$B,"&lt;="&amp;EOMONTH('KR - Q'!$B212,0))</f>
        <v>3.8333333333333335</v>
      </c>
      <c r="J212">
        <v>0</v>
      </c>
      <c r="K212" s="20">
        <f>'CDM - Q'!AD261/'CDM - Q'!AC261*100</f>
        <v>140.6627538467348</v>
      </c>
      <c r="L212" s="2">
        <f>AVERAGEIFS('KR - M'!J:J,'KR - M'!B:B,"&gt;="&amp;EDATE('KR - Q'!B212,-2),'KR - M'!B:B,"&lt;="&amp;EOMONTH('KR - Q'!B212,0))</f>
        <v>3.25</v>
      </c>
      <c r="M212" s="21">
        <f>AVERAGEIFS('KR - M'!H:H,'KR - M'!B:B,"&gt;="&amp;EDATE('KR - Q'!B212,-2),'KR - M'!B:B,"&lt;="&amp;EOMONTH('KR - Q'!B212,0))</f>
        <v>89.165624318028662</v>
      </c>
      <c r="N212" s="20">
        <f>AVERAGE(VLOOKUP(EDATE($B212,-2),'KR - M'!B152:K855,10), VLOOKUP(EDATE($B212,-1),'KR - M'!B152:K855,10), VLOOKUP(EDATE($B212,0),'KR - M'!B152:K855,10))</f>
        <v>140.05630389191367</v>
      </c>
      <c r="O212" s="20">
        <f t="shared" si="16"/>
        <v>-10.90823701411856</v>
      </c>
      <c r="R212" s="20">
        <f t="shared" si="14"/>
        <v>0.64180393303630012</v>
      </c>
      <c r="S212" s="20">
        <f t="shared" si="15"/>
        <v>1.4820502859021811</v>
      </c>
    </row>
    <row r="213" spans="1:19" x14ac:dyDescent="0.25">
      <c r="B213" s="13">
        <v>41153</v>
      </c>
      <c r="C213" s="21">
        <f>'CDM - Q'!Y262</f>
        <v>419861.6</v>
      </c>
      <c r="D213" s="21">
        <f>'CDM - Q'!AB262</f>
        <v>79.2</v>
      </c>
      <c r="E213" s="21">
        <v>75.381712799856501</v>
      </c>
      <c r="F213" s="21">
        <f>AVERAGEIFS('KR - M'!C:C,'KR - M'!$B:$B,"&gt;="&amp;EDATE('KR - Q'!$B213,-2),'KR - M'!$B:$B,"&lt;="&amp;EOMONTH('KR - Q'!$B213,0))</f>
        <v>91.853797900222332</v>
      </c>
      <c r="G213" s="21">
        <f>AVERAGEIFS('KR - M'!D:D,'KR - M'!B:B,"&gt;="&amp;EDATE('KR - Q'!B213,-2),'KR - M'!B:B,"&lt;="&amp;EOMONTH('KR - Q'!B213,0))</f>
        <v>89.500491440644794</v>
      </c>
      <c r="H213" s="20">
        <f>AVERAGEIFS('KR - M'!G:G,'KR - M'!B:B,"&gt;="&amp;EDATE('KR - Q'!B213,-2),'KR - M'!B:B,"&lt;="&amp;EOMONTH('KR - Q'!B213,0))</f>
        <v>3.2000000000000006</v>
      </c>
      <c r="I213" s="20">
        <f>AVERAGEIFS('KR - M'!E:E,'KR - M'!$B:$B,"&gt;="&amp;EDATE('KR - Q'!$B213,-2),'KR - M'!$B:$B,"&lt;="&amp;EOMONTH('KR - Q'!$B213,0))</f>
        <v>3.6</v>
      </c>
      <c r="J213">
        <v>0</v>
      </c>
      <c r="K213" s="20">
        <f>'CDM - Q'!AD262/'CDM - Q'!AC262*100</f>
        <v>131.39954786576641</v>
      </c>
      <c r="L213" s="2">
        <f>AVERAGEIFS('KR - M'!J:J,'KR - M'!B:B,"&gt;="&amp;EDATE('KR - Q'!B213,-2),'KR - M'!B:B,"&lt;="&amp;EOMONTH('KR - Q'!B213,0))</f>
        <v>3</v>
      </c>
      <c r="M213" s="21">
        <f>AVERAGEIFS('KR - M'!H:H,'KR - M'!B:B,"&gt;="&amp;EDATE('KR - Q'!B213,-2),'KR - M'!B:B,"&lt;="&amp;EOMONTH('KR - Q'!B213,0))</f>
        <v>89.500491440644794</v>
      </c>
      <c r="N213" s="20">
        <f>AVERAGE(VLOOKUP(EDATE($B213,-2),'KR - M'!B153:K856,10), VLOOKUP(EDATE($B213,-1),'KR - M'!B153:K856,10), VLOOKUP(EDATE($B213,0),'KR - M'!B153:K856,10))</f>
        <v>136.20545645210001</v>
      </c>
      <c r="O213" s="20">
        <f t="shared" si="16"/>
        <v>-10.997998184460167</v>
      </c>
      <c r="R213" s="20">
        <f t="shared" si="14"/>
        <v>1.502225213706776</v>
      </c>
      <c r="S213" s="20">
        <f t="shared" si="15"/>
        <v>1.227574513433205</v>
      </c>
    </row>
    <row r="214" spans="1:19" x14ac:dyDescent="0.25">
      <c r="B214" s="13">
        <v>41244</v>
      </c>
      <c r="C214" s="21">
        <f>'CDM - Q'!Y263</f>
        <v>422987.5</v>
      </c>
      <c r="D214" s="21">
        <f>'CDM - Q'!AB263</f>
        <v>73.400000000000006</v>
      </c>
      <c r="E214" s="21">
        <v>75.414908958535307</v>
      </c>
      <c r="F214" s="21">
        <f>AVERAGEIFS('KR - M'!C:C,'KR - M'!$B:$B,"&gt;="&amp;EDATE('KR - Q'!$B214,-2),'KR - M'!$B:$B,"&lt;="&amp;EOMONTH('KR - Q'!$B214,0))</f>
        <v>92.429913039632382</v>
      </c>
      <c r="G214" s="21">
        <f>AVERAGEIFS('KR - M'!D:D,'KR - M'!B:B,"&gt;="&amp;EDATE('KR - Q'!B214,-2),'KR - M'!B:B,"&lt;="&amp;EOMONTH('KR - Q'!B214,0))</f>
        <v>89.969607504258704</v>
      </c>
      <c r="H214" s="20">
        <f>AVERAGEIFS('KR - M'!G:G,'KR - M'!B:B,"&gt;="&amp;EDATE('KR - Q'!B214,-2),'KR - M'!B:B,"&lt;="&amp;EOMONTH('KR - Q'!B214,0))</f>
        <v>3.1666666666666665</v>
      </c>
      <c r="I214" s="20">
        <f>AVERAGEIFS('KR - M'!E:E,'KR - M'!$B:$B,"&gt;="&amp;EDATE('KR - Q'!$B214,-2),'KR - M'!$B:$B,"&lt;="&amp;EOMONTH('KR - Q'!$B214,0))</f>
        <v>3.1999999999999997</v>
      </c>
      <c r="J214">
        <v>0</v>
      </c>
      <c r="K214" s="20">
        <f>'CDM - Q'!AD263/'CDM - Q'!AC263*100</f>
        <v>128.29847844222613</v>
      </c>
      <c r="L214" s="2">
        <f>AVERAGEIFS('KR - M'!J:J,'KR - M'!B:B,"&gt;="&amp;EDATE('KR - Q'!B214,-2),'KR - M'!B:B,"&lt;="&amp;EOMONTH('KR - Q'!B214,0))</f>
        <v>2.75</v>
      </c>
      <c r="M214" s="21">
        <f>AVERAGEIFS('KR - M'!H:H,'KR - M'!B:B,"&gt;="&amp;EDATE('KR - Q'!B214,-2),'KR - M'!B:B,"&lt;="&amp;EOMONTH('KR - Q'!B214,0))</f>
        <v>89.969607504258704</v>
      </c>
      <c r="N214" s="20">
        <f>AVERAGE(VLOOKUP(EDATE($B214,-2),'KR - M'!B154:K857,10), VLOOKUP(EDATE($B214,-1),'KR - M'!B154:K857,10), VLOOKUP(EDATE($B214,0),'KR - M'!B154:K857,10))</f>
        <v>132.00874713239767</v>
      </c>
      <c r="O214" s="20">
        <f t="shared" si="16"/>
        <v>-12.324643752222109</v>
      </c>
      <c r="R214" s="20">
        <f t="shared" si="14"/>
        <v>2.0965965932154162</v>
      </c>
      <c r="S214" s="20">
        <f t="shared" si="15"/>
        <v>1.3613584207615714</v>
      </c>
    </row>
    <row r="215" spans="1:19" x14ac:dyDescent="0.25">
      <c r="A215">
        <v>2013</v>
      </c>
      <c r="B215" s="13">
        <v>41334</v>
      </c>
      <c r="C215" s="21">
        <f>'CDM - Q'!Y264</f>
        <v>426342.40000000002</v>
      </c>
      <c r="D215" s="21">
        <f>'CDM - Q'!AB264</f>
        <v>82.8</v>
      </c>
      <c r="E215" s="21">
        <v>77.767796008176703</v>
      </c>
      <c r="F215" s="21">
        <f>AVERAGEIFS('KR - M'!C:C,'KR - M'!$B:$B,"&gt;="&amp;EDATE('KR - Q'!$B215,-2),'KR - M'!$B:$B,"&lt;="&amp;EOMONTH('KR - Q'!$B215,0))</f>
        <v>92.752211965763195</v>
      </c>
      <c r="G215" s="21">
        <f>AVERAGEIFS('KR - M'!D:D,'KR - M'!B:B,"&gt;="&amp;EDATE('KR - Q'!B215,-2),'KR - M'!B:B,"&lt;="&amp;EOMONTH('KR - Q'!B215,0))</f>
        <v>90.32229191811355</v>
      </c>
      <c r="H215" s="20">
        <f>AVERAGEIFS('KR - M'!G:G,'KR - M'!B:B,"&gt;="&amp;EDATE('KR - Q'!B215,-2),'KR - M'!B:B,"&lt;="&amp;EOMONTH('KR - Q'!B215,0))</f>
        <v>3.1</v>
      </c>
      <c r="I215" s="20">
        <f>AVERAGEIFS('KR - M'!E:E,'KR - M'!$B:$B,"&gt;="&amp;EDATE('KR - Q'!$B215,-2),'KR - M'!$B:$B,"&lt;="&amp;EOMONTH('KR - Q'!$B215,0))</f>
        <v>3.2000000000000006</v>
      </c>
      <c r="J215">
        <v>0</v>
      </c>
      <c r="K215" s="20">
        <f>'CDM - Q'!AD264/'CDM - Q'!AC264*100</f>
        <v>127.73063354338763</v>
      </c>
      <c r="L215" s="2">
        <f>AVERAGEIFS('KR - M'!J:J,'KR - M'!B:B,"&gt;="&amp;EDATE('KR - Q'!B215,-2),'KR - M'!B:B,"&lt;="&amp;EOMONTH('KR - Q'!B215,0))</f>
        <v>2.75</v>
      </c>
      <c r="M215" s="21">
        <f>AVERAGEIFS('KR - M'!H:H,'KR - M'!B:B,"&gt;="&amp;EDATE('KR - Q'!B215,-2),'KR - M'!B:B,"&lt;="&amp;EOMONTH('KR - Q'!B215,0))</f>
        <v>90.32229191811355</v>
      </c>
      <c r="N215" s="20">
        <f>AVERAGE(VLOOKUP(EDATE($B215,-2),'KR - M'!B155:K858,10), VLOOKUP(EDATE($B215,-1),'KR - M'!B155:K858,10), VLOOKUP(EDATE($B215,0),'KR - M'!B155:K858,10))</f>
        <v>129.55579400458134</v>
      </c>
      <c r="O215" s="20">
        <f t="shared" si="16"/>
        <v>-7.4326987600485062</v>
      </c>
      <c r="R215" s="20">
        <f t="shared" si="14"/>
        <v>1.5680157939475414</v>
      </c>
      <c r="S215" s="20">
        <f t="shared" si="15"/>
        <v>1.4521603834765084</v>
      </c>
    </row>
    <row r="216" spans="1:19" x14ac:dyDescent="0.25">
      <c r="B216" s="13">
        <v>41426</v>
      </c>
      <c r="C216" s="21">
        <f>'CDM - Q'!Y265</f>
        <v>431160.1</v>
      </c>
      <c r="D216" s="21">
        <f>'CDM - Q'!AB265</f>
        <v>71.7</v>
      </c>
      <c r="E216" s="21">
        <v>78.217703122587693</v>
      </c>
      <c r="F216" s="21">
        <f>AVERAGEIFS('KR - M'!C:C,'KR - M'!$B:$B,"&gt;="&amp;EDATE('KR - Q'!$B216,-2),'KR - M'!$B:$B,"&lt;="&amp;EOMONTH('KR - Q'!$B216,0))</f>
        <v>92.768289464183752</v>
      </c>
      <c r="G216" s="21">
        <f>AVERAGEIFS('KR - M'!D:D,'KR - M'!B:B,"&gt;="&amp;EDATE('KR - Q'!B216,-2),'KR - M'!B:B,"&lt;="&amp;EOMONTH('KR - Q'!B216,0))</f>
        <v>90.526022570866488</v>
      </c>
      <c r="H216" s="20">
        <f>AVERAGEIFS('KR - M'!G:G,'KR - M'!B:B,"&gt;="&amp;EDATE('KR - Q'!B216,-2),'KR - M'!B:B,"&lt;="&amp;EOMONTH('KR - Q'!B216,0))</f>
        <v>3.0666666666666664</v>
      </c>
      <c r="I216" s="20">
        <f>AVERAGEIFS('KR - M'!E:E,'KR - M'!$B:$B,"&gt;="&amp;EDATE('KR - Q'!$B216,-2),'KR - M'!$B:$B,"&lt;="&amp;EOMONTH('KR - Q'!$B216,0))</f>
        <v>2.9333333333333336</v>
      </c>
      <c r="J216">
        <v>0</v>
      </c>
      <c r="K216" s="20">
        <f>'CDM - Q'!AD265/'CDM - Q'!AC265*100</f>
        <v>128.419494164177</v>
      </c>
      <c r="L216" s="2">
        <f>AVERAGEIFS('KR - M'!J:J,'KR - M'!B:B,"&gt;="&amp;EDATE('KR - Q'!B216,-2),'KR - M'!B:B,"&lt;="&amp;EOMONTH('KR - Q'!B216,0))</f>
        <v>2.5833333333333335</v>
      </c>
      <c r="M216" s="21">
        <f>AVERAGEIFS('KR - M'!H:H,'KR - M'!B:B,"&gt;="&amp;EDATE('KR - Q'!B216,-2),'KR - M'!B:B,"&lt;="&amp;EOMONTH('KR - Q'!B216,0))</f>
        <v>90.526022570866488</v>
      </c>
      <c r="N216" s="20">
        <f>AVERAGE(VLOOKUP(EDATE($B216,-2),'KR - M'!B156:K859,10), VLOOKUP(EDATE($B216,-1),'KR - M'!B156:K859,10), VLOOKUP(EDATE($B216,0),'KR - M'!B156:K859,10))</f>
        <v>129.11058478972799</v>
      </c>
      <c r="O216" s="20">
        <f t="shared" si="16"/>
        <v>-1.37457137528747</v>
      </c>
      <c r="R216" s="20">
        <f t="shared" si="14"/>
        <v>0.90223863202067989</v>
      </c>
      <c r="S216" s="20">
        <f t="shared" si="15"/>
        <v>1.5172690582226034</v>
      </c>
    </row>
    <row r="217" spans="1:19" x14ac:dyDescent="0.25">
      <c r="B217" s="13">
        <v>41518</v>
      </c>
      <c r="C217" s="21">
        <f>'CDM - Q'!Y266</f>
        <v>435484.7</v>
      </c>
      <c r="D217" s="21">
        <f>'CDM - Q'!AB266</f>
        <v>83.6</v>
      </c>
      <c r="E217" s="21">
        <v>80.234554092691198</v>
      </c>
      <c r="F217" s="21">
        <f>AVERAGEIFS('KR - M'!C:C,'KR - M'!$B:$B,"&gt;="&amp;EDATE('KR - Q'!$B217,-2),'KR - M'!$B:$B,"&lt;="&amp;EOMONTH('KR - Q'!$B217,0))</f>
        <v>93.115217101561527</v>
      </c>
      <c r="G217" s="21">
        <f>AVERAGEIFS('KR - M'!D:D,'KR - M'!B:B,"&gt;="&amp;EDATE('KR - Q'!B217,-2),'KR - M'!B:B,"&lt;="&amp;EOMONTH('KR - Q'!B217,0))</f>
        <v>90.792762950322427</v>
      </c>
      <c r="H217" s="20">
        <f>AVERAGEIFS('KR - M'!G:G,'KR - M'!B:B,"&gt;="&amp;EDATE('KR - Q'!B217,-2),'KR - M'!B:B,"&lt;="&amp;EOMONTH('KR - Q'!B217,0))</f>
        <v>3.1333333333333333</v>
      </c>
      <c r="I217" s="20">
        <f>AVERAGEIFS('KR - M'!E:E,'KR - M'!$B:$B,"&gt;="&amp;EDATE('KR - Q'!$B217,-2),'KR - M'!$B:$B,"&lt;="&amp;EOMONTH('KR - Q'!$B217,0))</f>
        <v>2.9333333333333336</v>
      </c>
      <c r="J217">
        <v>0</v>
      </c>
      <c r="K217" s="20">
        <f>'CDM - Q'!AD266/'CDM - Q'!AC266*100</f>
        <v>124.90235277556991</v>
      </c>
      <c r="L217" s="2">
        <f>AVERAGEIFS('KR - M'!J:J,'KR - M'!B:B,"&gt;="&amp;EDATE('KR - Q'!B217,-2),'KR - M'!B:B,"&lt;="&amp;EOMONTH('KR - Q'!B217,0))</f>
        <v>2.5</v>
      </c>
      <c r="M217" s="21">
        <f>AVERAGEIFS('KR - M'!H:H,'KR - M'!B:B,"&gt;="&amp;EDATE('KR - Q'!B217,-2),'KR - M'!B:B,"&lt;="&amp;EOMONTH('KR - Q'!B217,0))</f>
        <v>90.792762950322427</v>
      </c>
      <c r="N217" s="20">
        <f>AVERAGE(VLOOKUP(EDATE($B217,-2),'KR - M'!B157:K860,10), VLOOKUP(EDATE($B217,-1),'KR - M'!B157:K860,10), VLOOKUP(EDATE($B217,0),'KR - M'!B157:K860,10))</f>
        <v>128.14844051724398</v>
      </c>
      <c r="O217" s="20">
        <f t="shared" si="16"/>
        <v>-2.980837780422041</v>
      </c>
      <c r="R217" s="20">
        <f t="shared" si="14"/>
        <v>1.1786240989307473</v>
      </c>
      <c r="S217" s="20">
        <f t="shared" si="15"/>
        <v>1.4363687795285962</v>
      </c>
    </row>
    <row r="218" spans="1:19" x14ac:dyDescent="0.25">
      <c r="B218" s="15">
        <v>41609</v>
      </c>
      <c r="C218" s="21">
        <f>'CDM - Q'!Y267</f>
        <v>439300.3</v>
      </c>
      <c r="D218" s="21">
        <f>'CDM - Q'!AB267</f>
        <v>76.7</v>
      </c>
      <c r="E218" s="21">
        <v>79.174031960236306</v>
      </c>
      <c r="F218" s="21">
        <f>AVERAGEIFS('KR - M'!C:C,'KR - M'!$B:$B,"&gt;="&amp;EDATE('KR - Q'!$B218,-2),'KR - M'!$B:$B,"&lt;="&amp;EOMONTH('KR - Q'!$B218,0))</f>
        <v>93.385847049270936</v>
      </c>
      <c r="G218" s="21">
        <f>AVERAGEIFS('KR - M'!D:D,'KR - M'!B:B,"&gt;="&amp;EDATE('KR - Q'!B218,-2),'KR - M'!B:B,"&lt;="&amp;EOMONTH('KR - Q'!B218,0))</f>
        <v>91.44839865362087</v>
      </c>
      <c r="H218" s="20">
        <f>AVERAGEIFS('KR - M'!G:G,'KR - M'!B:B,"&gt;="&amp;EDATE('KR - Q'!B218,-2),'KR - M'!B:B,"&lt;="&amp;EOMONTH('KR - Q'!B218,0))</f>
        <v>3.1666666666666665</v>
      </c>
      <c r="I218" s="20">
        <f>AVERAGEIFS('KR - M'!E:E,'KR - M'!$B:$B,"&gt;="&amp;EDATE('KR - Q'!$B218,-2),'KR - M'!$B:$B,"&lt;="&amp;EOMONTH('KR - Q'!$B218,0))</f>
        <v>2.9</v>
      </c>
      <c r="J218">
        <v>0</v>
      </c>
      <c r="K218" s="20">
        <f>'CDM - Q'!AD267/'CDM - Q'!AC267*100</f>
        <v>121.41360300268815</v>
      </c>
      <c r="L218" s="2">
        <f>AVERAGEIFS('KR - M'!J:J,'KR - M'!B:B,"&gt;="&amp;EDATE('KR - Q'!B218,-2),'KR - M'!B:B,"&lt;="&amp;EOMONTH('KR - Q'!B218,0))</f>
        <v>2.5</v>
      </c>
      <c r="M218" s="21">
        <f>AVERAGEIFS('KR - M'!H:H,'KR - M'!B:B,"&gt;="&amp;EDATE('KR - Q'!B218,-2),'KR - M'!B:B,"&lt;="&amp;EOMONTH('KR - Q'!B218,0))</f>
        <v>91.44839865362087</v>
      </c>
      <c r="N218" s="20">
        <f>AVERAGE(VLOOKUP(EDATE($B218,-2),'KR - M'!B158:K861,10), VLOOKUP(EDATE($B218,-1),'KR - M'!B158:K861,10), VLOOKUP(EDATE($B218,0),'KR - M'!B158:K861,10))</f>
        <v>124.81464137940434</v>
      </c>
      <c r="O218" s="20">
        <f t="shared" si="16"/>
        <v>-10.406054492379235</v>
      </c>
      <c r="R218" s="20">
        <f t="shared" si="14"/>
        <v>2.8884932322510437</v>
      </c>
      <c r="S218" s="20">
        <f t="shared" si="15"/>
        <v>1.6343429392875031</v>
      </c>
    </row>
    <row r="219" spans="1:19" x14ac:dyDescent="0.25">
      <c r="A219">
        <v>2014</v>
      </c>
      <c r="B219" s="15">
        <v>41699</v>
      </c>
      <c r="C219" s="21">
        <f>'CDM - Q'!Y268</f>
        <v>442669.9</v>
      </c>
      <c r="D219" s="21">
        <f>'CDM - Q'!AB268</f>
        <v>88.2</v>
      </c>
      <c r="E219" s="21">
        <v>81.740493310867805</v>
      </c>
      <c r="F219" s="21">
        <f>AVERAGEIFS('KR - M'!C:C,'KR - M'!$B:$B,"&gt;="&amp;EDATE('KR - Q'!$B219,-2),'KR - M'!$B:$B,"&lt;="&amp;EOMONTH('KR - Q'!$B219,0))</f>
        <v>93.814705292906027</v>
      </c>
      <c r="G219" s="21">
        <f>AVERAGEIFS('KR - M'!D:D,'KR - M'!B:B,"&gt;="&amp;EDATE('KR - Q'!B219,-2),'KR - M'!B:B,"&lt;="&amp;EOMONTH('KR - Q'!B219,0))</f>
        <v>91.709538834949228</v>
      </c>
      <c r="H219" s="20">
        <f>AVERAGEIFS('KR - M'!G:G,'KR - M'!B:B,"&gt;="&amp;EDATE('KR - Q'!B219,-2),'KR - M'!B:B,"&lt;="&amp;EOMONTH('KR - Q'!B219,0))</f>
        <v>3.4</v>
      </c>
      <c r="I219" s="20">
        <f>AVERAGEIFS('KR - M'!E:E,'KR - M'!$B:$B,"&gt;="&amp;EDATE('KR - Q'!$B219,-2),'KR - M'!$B:$B,"&lt;="&amp;EOMONTH('KR - Q'!$B219,0))</f>
        <v>2.8666666666666667</v>
      </c>
      <c r="J219">
        <v>0</v>
      </c>
      <c r="K219" s="20">
        <f>'CDM - Q'!AD268/'CDM - Q'!AC268*100</f>
        <v>122.80696437607746</v>
      </c>
      <c r="L219" s="2">
        <f>AVERAGEIFS('KR - M'!J:J,'KR - M'!B:B,"&gt;="&amp;EDATE('KR - Q'!B219,-2),'KR - M'!B:B,"&lt;="&amp;EOMONTH('KR - Q'!B219,0))</f>
        <v>2.5</v>
      </c>
      <c r="M219" s="21">
        <f>AVERAGEIFS('KR - M'!H:H,'KR - M'!B:B,"&gt;="&amp;EDATE('KR - Q'!B219,-2),'KR - M'!B:B,"&lt;="&amp;EOMONTH('KR - Q'!B219,0))</f>
        <v>91.709538834949228</v>
      </c>
      <c r="N219" s="20">
        <f>AVERAGE(VLOOKUP(EDATE($B219,-2),'KR - M'!B159:K862,10), VLOOKUP(EDATE($B219,-1),'KR - M'!B159:K862,10), VLOOKUP(EDATE($B219,0),'KR - M'!B159:K862,10))</f>
        <v>124.33862110512634</v>
      </c>
      <c r="O219" s="20">
        <f t="shared" si="16"/>
        <v>-1.5255270343837779</v>
      </c>
      <c r="R219" s="20">
        <f t="shared" si="14"/>
        <v>1.142240586704979</v>
      </c>
      <c r="S219" s="20">
        <f t="shared" si="15"/>
        <v>1.5278991374768625</v>
      </c>
    </row>
    <row r="220" spans="1:19" x14ac:dyDescent="0.25">
      <c r="B220" s="15">
        <v>41791</v>
      </c>
      <c r="C220" s="21">
        <f>'CDM - Q'!Y269</f>
        <v>446872.4</v>
      </c>
      <c r="D220" s="21">
        <f>'CDM - Q'!AB269</f>
        <v>75.900000000000006</v>
      </c>
      <c r="E220" s="21">
        <v>82.839940171464605</v>
      </c>
      <c r="F220" s="21">
        <f>AVERAGEIFS('KR - M'!C:C,'KR - M'!$B:$B,"&gt;="&amp;EDATE('KR - Q'!$B220,-2),'KR - M'!$B:$B,"&lt;="&amp;EOMONTH('KR - Q'!$B220,0))</f>
        <v>94.271061399088296</v>
      </c>
      <c r="G220" s="21">
        <f>AVERAGEIFS('KR - M'!D:D,'KR - M'!B:B,"&gt;="&amp;EDATE('KR - Q'!B220,-2),'KR - M'!B:B,"&lt;="&amp;EOMONTH('KR - Q'!B220,0))</f>
        <v>92.171817596071648</v>
      </c>
      <c r="H220" s="20">
        <f>AVERAGEIFS('KR - M'!G:G,'KR - M'!B:B,"&gt;="&amp;EDATE('KR - Q'!B220,-2),'KR - M'!B:B,"&lt;="&amp;EOMONTH('KR - Q'!B220,0))</f>
        <v>3.5333333333333332</v>
      </c>
      <c r="I220" s="20">
        <f>AVERAGEIFS('KR - M'!E:E,'KR - M'!$B:$B,"&gt;="&amp;EDATE('KR - Q'!$B220,-2),'KR - M'!$B:$B,"&lt;="&amp;EOMONTH('KR - Q'!$B220,0))</f>
        <v>2.8333333333333335</v>
      </c>
      <c r="J220">
        <v>0</v>
      </c>
      <c r="K220" s="20">
        <f>'CDM - Q'!AD269/'CDM - Q'!AC269*100</f>
        <v>117.03133036699805</v>
      </c>
      <c r="L220" s="2">
        <f>AVERAGEIFS('KR - M'!J:J,'KR - M'!B:B,"&gt;="&amp;EDATE('KR - Q'!B220,-2),'KR - M'!B:B,"&lt;="&amp;EOMONTH('KR - Q'!B220,0))</f>
        <v>2.5</v>
      </c>
      <c r="M220" s="21">
        <f>AVERAGEIFS('KR - M'!H:H,'KR - M'!B:B,"&gt;="&amp;EDATE('KR - Q'!B220,-2),'KR - M'!B:B,"&lt;="&amp;EOMONTH('KR - Q'!B220,0))</f>
        <v>92.171817596071648</v>
      </c>
      <c r="N220" s="20">
        <f>AVERAGE(VLOOKUP(EDATE($B220,-2),'KR - M'!B160:K863,10), VLOOKUP(EDATE($B220,-1),'KR - M'!B160:K863,10), VLOOKUP(EDATE($B220,0),'KR - M'!B160:K863,10))</f>
        <v>119.57602639253633</v>
      </c>
      <c r="O220" s="20">
        <f t="shared" si="16"/>
        <v>-15.321368920645506</v>
      </c>
      <c r="R220" s="20">
        <f t="shared" si="14"/>
        <v>2.0162734083938538</v>
      </c>
      <c r="S220" s="20">
        <f t="shared" si="15"/>
        <v>1.8064078315701559</v>
      </c>
    </row>
    <row r="221" spans="1:19" x14ac:dyDescent="0.25">
      <c r="B221" s="15">
        <v>41883</v>
      </c>
      <c r="C221" s="21">
        <f>'CDM - Q'!Y270</f>
        <v>448023.5</v>
      </c>
      <c r="D221" s="21">
        <f>'CDM - Q'!AB270</f>
        <v>86.7</v>
      </c>
      <c r="E221" s="21">
        <v>84.202872000033693</v>
      </c>
      <c r="F221" s="21">
        <f>AVERAGEIFS('KR - M'!C:C,'KR - M'!$B:$B,"&gt;="&amp;EDATE('KR - Q'!$B221,-2),'KR - M'!$B:$B,"&lt;="&amp;EOMONTH('KR - Q'!$B221,0))</f>
        <v>94.398691188660038</v>
      </c>
      <c r="G221" s="21">
        <f>AVERAGEIFS('KR - M'!D:D,'KR - M'!B:B,"&gt;="&amp;EDATE('KR - Q'!B221,-2),'KR - M'!B:B,"&lt;="&amp;EOMONTH('KR - Q'!B221,0))</f>
        <v>92.483074966604761</v>
      </c>
      <c r="H221" s="20">
        <f>AVERAGEIFS('KR - M'!G:G,'KR - M'!B:B,"&gt;="&amp;EDATE('KR - Q'!B221,-2),'KR - M'!B:B,"&lt;="&amp;EOMONTH('KR - Q'!B221,0))</f>
        <v>3.5</v>
      </c>
      <c r="I221" s="20">
        <f>AVERAGEIFS('KR - M'!E:E,'KR - M'!$B:$B,"&gt;="&amp;EDATE('KR - Q'!$B221,-2),'KR - M'!$B:$B,"&lt;="&amp;EOMONTH('KR - Q'!$B221,0))</f>
        <v>2.7999999999999994</v>
      </c>
      <c r="J221">
        <v>0</v>
      </c>
      <c r="K221" s="20">
        <f>'CDM - Q'!AD270/'CDM - Q'!AC270*100</f>
        <v>115.8479332396676</v>
      </c>
      <c r="L221" s="2">
        <f>AVERAGEIFS('KR - M'!J:J,'KR - M'!B:B,"&gt;="&amp;EDATE('KR - Q'!B221,-2),'KR - M'!B:B,"&lt;="&amp;EOMONTH('KR - Q'!B221,0))</f>
        <v>2.3333333333333335</v>
      </c>
      <c r="M221" s="21">
        <f>AVERAGEIFS('KR - M'!H:H,'KR - M'!B:B,"&gt;="&amp;EDATE('KR - Q'!B221,-2),'KR - M'!B:B,"&lt;="&amp;EOMONTH('KR - Q'!B221,0))</f>
        <v>92.483074966604761</v>
      </c>
      <c r="N221" s="20">
        <f>AVERAGE(VLOOKUP(EDATE($B221,-2),'KR - M'!B161:K864,10), VLOOKUP(EDATE($B221,-1),'KR - M'!B161:K864,10), VLOOKUP(EDATE($B221,0),'KR - M'!B161:K864,10))</f>
        <v>116.44235462029035</v>
      </c>
      <c r="O221" s="20">
        <f t="shared" si="16"/>
        <v>-10.482608819794637</v>
      </c>
      <c r="R221" s="20">
        <f t="shared" si="14"/>
        <v>1.3507702404097266</v>
      </c>
      <c r="S221" s="20">
        <f t="shared" si="15"/>
        <v>1.8494443669399008</v>
      </c>
    </row>
    <row r="222" spans="1:19" x14ac:dyDescent="0.25">
      <c r="B222" s="15">
        <v>41974</v>
      </c>
      <c r="C222" s="21">
        <f>'CDM - Q'!Y271</f>
        <v>450409.2</v>
      </c>
      <c r="D222" s="21">
        <f>'CDM - Q'!AB271</f>
        <v>84.7</v>
      </c>
      <c r="E222" s="21">
        <v>87.318577234680802</v>
      </c>
      <c r="F222" s="21">
        <f>AVERAGEIFS('KR - M'!C:C,'KR - M'!$B:$B,"&gt;="&amp;EDATE('KR - Q'!$B222,-2),'KR - M'!$B:$B,"&lt;="&amp;EOMONTH('KR - Q'!$B222,0))</f>
        <v>94.282225239194744</v>
      </c>
      <c r="G222" s="21">
        <f>AVERAGEIFS('KR - M'!D:D,'KR - M'!B:B,"&gt;="&amp;EDATE('KR - Q'!B222,-2),'KR - M'!B:B,"&lt;="&amp;EOMONTH('KR - Q'!B222,0))</f>
        <v>92.789405064133064</v>
      </c>
      <c r="H222" s="20">
        <f>AVERAGEIFS('KR - M'!G:G,'KR - M'!B:B,"&gt;="&amp;EDATE('KR - Q'!B222,-2),'KR - M'!B:B,"&lt;="&amp;EOMONTH('KR - Q'!B222,0))</f>
        <v>3.6333333333333333</v>
      </c>
      <c r="I222" s="20">
        <f>AVERAGEIFS('KR - M'!E:E,'KR - M'!$B:$B,"&gt;="&amp;EDATE('KR - Q'!$B222,-2),'KR - M'!$B:$B,"&lt;="&amp;EOMONTH('KR - Q'!$B222,0))</f>
        <v>2.6666666666666665</v>
      </c>
      <c r="J222">
        <v>0</v>
      </c>
      <c r="K222" s="20">
        <f>'CDM - Q'!AD271/'CDM - Q'!AC271*100</f>
        <v>117.63520430670727</v>
      </c>
      <c r="L222" s="2">
        <f>AVERAGEIFS('KR - M'!J:J,'KR - M'!B:B,"&gt;="&amp;EDATE('KR - Q'!B222,-2),'KR - M'!B:B,"&lt;="&amp;EOMONTH('KR - Q'!B222,0))</f>
        <v>2</v>
      </c>
      <c r="M222" s="21">
        <f>AVERAGEIFS('KR - M'!H:H,'KR - M'!B:B,"&gt;="&amp;EDATE('KR - Q'!B222,-2),'KR - M'!B:B,"&lt;="&amp;EOMONTH('KR - Q'!B222,0))</f>
        <v>92.789405064133064</v>
      </c>
      <c r="N222" s="20">
        <f>AVERAGE(VLOOKUP(EDATE($B222,-2),'KR - M'!B162:K865,10), VLOOKUP(EDATE($B222,-1),'KR - M'!B162:K865,10), VLOOKUP(EDATE($B222,0),'KR - M'!B162:K865,10))</f>
        <v>112.64953997100001</v>
      </c>
      <c r="O222" s="20">
        <f t="shared" si="16"/>
        <v>-13.028986442805657</v>
      </c>
      <c r="R222" s="20">
        <f t="shared" si="14"/>
        <v>1.3249131157843763</v>
      </c>
      <c r="S222" s="20">
        <f t="shared" si="15"/>
        <v>1.4585493378232339</v>
      </c>
    </row>
    <row r="223" spans="1:19" x14ac:dyDescent="0.25">
      <c r="A223">
        <v>2015</v>
      </c>
      <c r="B223" s="15">
        <v>42064</v>
      </c>
      <c r="C223" s="21">
        <f>'CDM - Q'!Y272</f>
        <v>454302.8</v>
      </c>
      <c r="D223" s="21">
        <f>'CDM - Q'!AB272</f>
        <v>96.1</v>
      </c>
      <c r="E223" s="21">
        <v>88.250211257436803</v>
      </c>
      <c r="F223" s="21">
        <f>AVERAGEIFS('KR - M'!C:C,'KR - M'!$B:$B,"&gt;="&amp;EDATE('KR - Q'!$B223,-2),'KR - M'!$B:$B,"&lt;="&amp;EOMONTH('KR - Q'!$B223,0))</f>
        <v>93.866805992943526</v>
      </c>
      <c r="G223" s="21">
        <f>AVERAGEIFS('KR - M'!D:D,'KR - M'!B:B,"&gt;="&amp;EDATE('KR - Q'!B223,-2),'KR - M'!B:B,"&lt;="&amp;EOMONTH('KR - Q'!B223,0))</f>
        <v>93.299595195637963</v>
      </c>
      <c r="H223" s="20">
        <f>AVERAGEIFS('KR - M'!G:G,'KR - M'!B:B,"&gt;="&amp;EDATE('KR - Q'!B223,-2),'KR - M'!B:B,"&lt;="&amp;EOMONTH('KR - Q'!B223,0))</f>
        <v>3.5333333333333332</v>
      </c>
      <c r="I223" s="20">
        <f>AVERAGEIFS('KR - M'!E:E,'KR - M'!$B:$B,"&gt;="&amp;EDATE('KR - Q'!$B223,-2),'KR - M'!$B:$B,"&lt;="&amp;EOMONTH('KR - Q'!$B223,0))</f>
        <v>2.5666666666666669</v>
      </c>
      <c r="J223">
        <v>0</v>
      </c>
      <c r="K223" s="20">
        <f>'CDM - Q'!AD272/'CDM - Q'!AC272*100</f>
        <v>104.93764425140249</v>
      </c>
      <c r="L223" s="2">
        <f>AVERAGEIFS('KR - M'!J:J,'KR - M'!B:B,"&gt;="&amp;EDATE('KR - Q'!B223,-2),'KR - M'!B:B,"&lt;="&amp;EOMONTH('KR - Q'!B223,0))</f>
        <v>1.9166666666666667</v>
      </c>
      <c r="M223" s="21">
        <f>AVERAGEIFS('KR - M'!H:H,'KR - M'!B:B,"&gt;="&amp;EDATE('KR - Q'!B223,-2),'KR - M'!B:B,"&lt;="&amp;EOMONTH('KR - Q'!B223,0))</f>
        <v>93.299595195637963</v>
      </c>
      <c r="N223" s="20">
        <f>AVERAGE(VLOOKUP(EDATE($B223,-2),'KR - M'!B163:K866,10), VLOOKUP(EDATE($B223,-1),'KR - M'!B163:K866,10), VLOOKUP(EDATE($B223,0),'KR - M'!B163:K866,10))</f>
        <v>101.92835486991767</v>
      </c>
      <c r="O223" s="20">
        <f t="shared" si="16"/>
        <v>-38.069166030655268</v>
      </c>
      <c r="R223" s="20">
        <f t="shared" si="14"/>
        <v>2.199346492855625</v>
      </c>
      <c r="S223" s="20">
        <f t="shared" si="15"/>
        <v>1.7228258143608954</v>
      </c>
    </row>
    <row r="224" spans="1:19" x14ac:dyDescent="0.25">
      <c r="B224" s="15">
        <v>42156</v>
      </c>
      <c r="C224" s="21">
        <f>'CDM - Q'!Y273</f>
        <v>456256.6</v>
      </c>
      <c r="D224" s="21">
        <f>'CDM - Q'!AB273</f>
        <v>81.8</v>
      </c>
      <c r="E224" s="21">
        <v>89.097408707656598</v>
      </c>
      <c r="F224" s="21">
        <f>AVERAGEIFS('KR - M'!C:C,'KR - M'!$B:$B,"&gt;="&amp;EDATE('KR - Q'!$B224,-2),'KR - M'!$B:$B,"&lt;="&amp;EOMONTH('KR - Q'!$B224,0))</f>
        <v>94.184168865140236</v>
      </c>
      <c r="G224" s="21">
        <f>AVERAGEIFS('KR - M'!D:D,'KR - M'!B:B,"&gt;="&amp;EDATE('KR - Q'!B224,-2),'KR - M'!B:B,"&lt;="&amp;EOMONTH('KR - Q'!B224,0))</f>
        <v>93.609971498725528</v>
      </c>
      <c r="H224" s="20">
        <f>AVERAGEIFS('KR - M'!G:G,'KR - M'!B:B,"&gt;="&amp;EDATE('KR - Q'!B224,-2),'KR - M'!B:B,"&lt;="&amp;EOMONTH('KR - Q'!B224,0))</f>
        <v>3.6666666666666665</v>
      </c>
      <c r="I224" s="20">
        <f>AVERAGEIFS('KR - M'!E:E,'KR - M'!$B:$B,"&gt;="&amp;EDATE('KR - Q'!$B224,-2),'KR - M'!$B:$B,"&lt;="&amp;EOMONTH('KR - Q'!$B224,0))</f>
        <v>2.4666666666666668</v>
      </c>
      <c r="J224">
        <v>0</v>
      </c>
      <c r="K224" s="20">
        <f>'CDM - Q'!AD273/'CDM - Q'!AC273*100</f>
        <v>102.66884748316045</v>
      </c>
      <c r="L224" s="2">
        <f>AVERAGEIFS('KR - M'!J:J,'KR - M'!B:B,"&gt;="&amp;EDATE('KR - Q'!B224,-2),'KR - M'!B:B,"&lt;="&amp;EOMONTH('KR - Q'!B224,0))</f>
        <v>1.6666666666666667</v>
      </c>
      <c r="M224" s="21">
        <f>AVERAGEIFS('KR - M'!H:H,'KR - M'!B:B,"&gt;="&amp;EDATE('KR - Q'!B224,-2),'KR - M'!B:B,"&lt;="&amp;EOMONTH('KR - Q'!B224,0))</f>
        <v>93.609971498725528</v>
      </c>
      <c r="N224" s="20">
        <f>AVERAGE(VLOOKUP(EDATE($B224,-2),'KR - M'!B164:K867,10), VLOOKUP(EDATE($B224,-1),'KR - M'!B164:K867,10), VLOOKUP(EDATE($B224,0),'KR - M'!B164:K867,10))</f>
        <v>101.459624011483</v>
      </c>
      <c r="O224" s="20">
        <f t="shared" si="16"/>
        <v>-1.8394522663801371</v>
      </c>
      <c r="R224" s="20">
        <f t="shared" si="14"/>
        <v>1.3306651649956258</v>
      </c>
      <c r="S224" s="20">
        <f t="shared" si="15"/>
        <v>1.5514237535113384</v>
      </c>
    </row>
    <row r="225" spans="1:19" x14ac:dyDescent="0.25">
      <c r="B225" s="15">
        <v>42248</v>
      </c>
      <c r="C225" s="21">
        <f>'CDM - Q'!Y274</f>
        <v>463025.5</v>
      </c>
      <c r="D225" s="21">
        <f>'CDM - Q'!AB274</f>
        <v>91</v>
      </c>
      <c r="E225" s="21">
        <v>89.521643210555595</v>
      </c>
      <c r="F225" s="21">
        <f>AVERAGEIFS('KR - M'!C:C,'KR - M'!$B:$B,"&gt;="&amp;EDATE('KR - Q'!$B225,-2),'KR - M'!$B:$B,"&lt;="&amp;EOMONTH('KR - Q'!$B225,0))</f>
        <v>94.390833729068603</v>
      </c>
      <c r="G225" s="21">
        <f>AVERAGEIFS('KR - M'!D:D,'KR - M'!B:B,"&gt;="&amp;EDATE('KR - Q'!B225,-2),'KR - M'!B:B,"&lt;="&amp;EOMONTH('KR - Q'!B225,0))</f>
        <v>94.163267766628209</v>
      </c>
      <c r="H225" s="20">
        <f>AVERAGEIFS('KR - M'!G:G,'KR - M'!B:B,"&gt;="&amp;EDATE('KR - Q'!B225,-2),'KR - M'!B:B,"&lt;="&amp;EOMONTH('KR - Q'!B225,0))</f>
        <v>3.6333333333333333</v>
      </c>
      <c r="I225" s="20">
        <f>AVERAGEIFS('KR - M'!E:E,'KR - M'!$B:$B,"&gt;="&amp;EDATE('KR - Q'!$B225,-2),'KR - M'!$B:$B,"&lt;="&amp;EOMONTH('KR - Q'!$B225,0))</f>
        <v>2.5333333333333332</v>
      </c>
      <c r="J225">
        <v>0</v>
      </c>
      <c r="K225" s="20">
        <f>'CDM - Q'!AD274/'CDM - Q'!AC274*100</f>
        <v>104.70199269116733</v>
      </c>
      <c r="L225" s="2">
        <f>AVERAGEIFS('KR - M'!J:J,'KR - M'!B:B,"&gt;="&amp;EDATE('KR - Q'!B225,-2),'KR - M'!B:B,"&lt;="&amp;EOMONTH('KR - Q'!B225,0))</f>
        <v>1.5</v>
      </c>
      <c r="M225" s="21">
        <f>AVERAGEIFS('KR - M'!H:H,'KR - M'!B:B,"&gt;="&amp;EDATE('KR - Q'!B225,-2),'KR - M'!B:B,"&lt;="&amp;EOMONTH('KR - Q'!B225,0))</f>
        <v>94.163267766628209</v>
      </c>
      <c r="N225" s="20">
        <f>AVERAGE(VLOOKUP(EDATE($B225,-2),'KR - M'!B165:K868,10), VLOOKUP(EDATE($B225,-1),'KR - M'!B165:K868,10), VLOOKUP(EDATE($B225,0),'KR - M'!B165:K868,10))</f>
        <v>100.62560985059586</v>
      </c>
      <c r="O225" s="20">
        <f t="shared" si="16"/>
        <v>-3.2880632823663714</v>
      </c>
      <c r="R225" s="20">
        <f t="shared" si="14"/>
        <v>2.3642620932117886</v>
      </c>
      <c r="S225" s="20">
        <f t="shared" si="15"/>
        <v>1.8047967167118539</v>
      </c>
    </row>
    <row r="226" spans="1:19" x14ac:dyDescent="0.25">
      <c r="B226" s="15">
        <v>42339</v>
      </c>
      <c r="C226" s="21">
        <f>'CDM - Q'!Y275</f>
        <v>466604</v>
      </c>
      <c r="D226" s="21">
        <f>'CDM - Q'!AB275</f>
        <v>87.8</v>
      </c>
      <c r="E226" s="21">
        <v>90.534301948759605</v>
      </c>
      <c r="F226" s="21">
        <f>AVERAGEIFS('KR - M'!C:C,'KR - M'!$B:$B,"&gt;="&amp;EDATE('KR - Q'!$B226,-2),'KR - M'!$B:$B,"&lt;="&amp;EOMONTH('KR - Q'!$B226,0))</f>
        <v>94.500789181870445</v>
      </c>
      <c r="G226" s="21">
        <f>AVERAGEIFS('KR - M'!D:D,'KR - M'!B:B,"&gt;="&amp;EDATE('KR - Q'!B226,-2),'KR - M'!B:B,"&lt;="&amp;EOMONTH('KR - Q'!B226,0))</f>
        <v>94.555737707077512</v>
      </c>
      <c r="H226" s="20">
        <f>AVERAGEIFS('KR - M'!G:G,'KR - M'!B:B,"&gt;="&amp;EDATE('KR - Q'!B226,-2),'KR - M'!B:B,"&lt;="&amp;EOMONTH('KR - Q'!B226,0))</f>
        <v>3.5333333333333332</v>
      </c>
      <c r="I226" s="20">
        <f>AVERAGEIFS('KR - M'!E:E,'KR - M'!$B:$B,"&gt;="&amp;EDATE('KR - Q'!$B226,-2),'KR - M'!$B:$B,"&lt;="&amp;EOMONTH('KR - Q'!$B226,0))</f>
        <v>2.5</v>
      </c>
      <c r="J226">
        <v>0</v>
      </c>
      <c r="K226" s="20">
        <f>'CDM - Q'!AD275/'CDM - Q'!AC275*100</f>
        <v>100.42135442134506</v>
      </c>
      <c r="L226" s="2">
        <f>AVERAGEIFS('KR - M'!J:J,'KR - M'!B:B,"&gt;="&amp;EDATE('KR - Q'!B226,-2),'KR - M'!B:B,"&lt;="&amp;EOMONTH('KR - Q'!B226,0))</f>
        <v>1.5</v>
      </c>
      <c r="M226" s="21">
        <f>AVERAGEIFS('KR - M'!H:H,'KR - M'!B:B,"&gt;="&amp;EDATE('KR - Q'!B226,-2),'KR - M'!B:B,"&lt;="&amp;EOMONTH('KR - Q'!B226,0))</f>
        <v>94.555737707077512</v>
      </c>
      <c r="N226" s="20">
        <f>AVERAGE(VLOOKUP(EDATE($B226,-2),'KR - M'!B166:K869,10), VLOOKUP(EDATE($B226,-1),'KR - M'!B166:K869,10), VLOOKUP(EDATE($B226,0),'KR - M'!B166:K869,10))</f>
        <v>96.433077121541189</v>
      </c>
      <c r="O226" s="20">
        <f t="shared" si="16"/>
        <v>-16.665867606783415</v>
      </c>
      <c r="R226" s="20">
        <f t="shared" si="14"/>
        <v>1.6671891269618655</v>
      </c>
      <c r="S226" s="20">
        <f t="shared" si="15"/>
        <v>1.8903657195062262</v>
      </c>
    </row>
    <row r="227" spans="1:19" x14ac:dyDescent="0.25">
      <c r="A227">
        <v>2016</v>
      </c>
      <c r="B227" s="15">
        <v>42430</v>
      </c>
      <c r="C227" s="21">
        <f>'CDM - Q'!Y276</f>
        <v>468400.3</v>
      </c>
      <c r="D227" s="21">
        <f>'CDM - Q'!AB276</f>
        <v>100.5</v>
      </c>
      <c r="E227" s="21">
        <v>91.176454972563903</v>
      </c>
      <c r="F227" s="21">
        <f>AVERAGEIFS('KR - M'!C:C,'KR - M'!$B:$B,"&gt;="&amp;EDATE('KR - Q'!$B227,-2),'KR - M'!$B:$B,"&lt;="&amp;EOMONTH('KR - Q'!$B227,0))</f>
        <v>94.688978820499315</v>
      </c>
      <c r="G227" s="21">
        <f>AVERAGEIFS('KR - M'!D:D,'KR - M'!B:B,"&gt;="&amp;EDATE('KR - Q'!B227,-2),'KR - M'!B:B,"&lt;="&amp;EOMONTH('KR - Q'!B227,0))</f>
        <v>95.03356919529817</v>
      </c>
      <c r="H227" s="20">
        <f>AVERAGEIFS('KR - M'!G:G,'KR - M'!B:B,"&gt;="&amp;EDATE('KR - Q'!B227,-2),'KR - M'!B:B,"&lt;="&amp;EOMONTH('KR - Q'!B227,0))</f>
        <v>3.7000000000000006</v>
      </c>
      <c r="I227" s="20">
        <f>AVERAGEIFS('KR - M'!E:E,'KR - M'!$B:$B,"&gt;="&amp;EDATE('KR - Q'!$B227,-2),'KR - M'!$B:$B,"&lt;="&amp;EOMONTH('KR - Q'!$B227,0))</f>
        <v>2.5</v>
      </c>
      <c r="J227">
        <v>0</v>
      </c>
      <c r="K227" s="20">
        <f>'CDM - Q'!AD276/'CDM - Q'!AC276*100</f>
        <v>95.573168779105004</v>
      </c>
      <c r="L227" s="2">
        <f>AVERAGEIFS('KR - M'!J:J,'KR - M'!B:B,"&gt;="&amp;EDATE('KR - Q'!B227,-2),'KR - M'!B:B,"&lt;="&amp;EOMONTH('KR - Q'!B227,0))</f>
        <v>1.5</v>
      </c>
      <c r="M227" s="21">
        <f>AVERAGEIFS('KR - M'!H:H,'KR - M'!B:B,"&gt;="&amp;EDATE('KR - Q'!B227,-2),'KR - M'!B:B,"&lt;="&amp;EOMONTH('KR - Q'!B227,0))</f>
        <v>95.03356919529817</v>
      </c>
      <c r="N227" s="20">
        <f>AVERAGE(VLOOKUP(EDATE($B227,-2),'KR - M'!B167:K870,10), VLOOKUP(EDATE($B227,-1),'KR - M'!B167:K870,10), VLOOKUP(EDATE($B227,0),'KR - M'!B167:K870,10))</f>
        <v>94.840659516043402</v>
      </c>
      <c r="O227" s="20">
        <f t="shared" si="16"/>
        <v>-6.6052755051702938</v>
      </c>
      <c r="R227" s="20">
        <f t="shared" si="14"/>
        <v>2.0213749046130935</v>
      </c>
      <c r="S227" s="20">
        <f t="shared" si="15"/>
        <v>1.8458728224455934</v>
      </c>
    </row>
    <row r="228" spans="1:19" x14ac:dyDescent="0.25">
      <c r="B228" s="15">
        <v>42522</v>
      </c>
      <c r="C228" s="21">
        <f>'CDM - Q'!Y277</f>
        <v>474271.5</v>
      </c>
      <c r="D228" s="21">
        <f>'CDM - Q'!AB277</f>
        <v>82.5</v>
      </c>
      <c r="E228" s="21">
        <v>90.026545022207699</v>
      </c>
      <c r="F228" s="21">
        <f>AVERAGEIFS('KR - M'!C:C,'KR - M'!$B:$B,"&gt;="&amp;EDATE('KR - Q'!$B228,-2),'KR - M'!$B:$B,"&lt;="&amp;EOMONTH('KR - Q'!$B228,0))</f>
        <v>94.978480528968007</v>
      </c>
      <c r="G228" s="21">
        <f>AVERAGEIFS('KR - M'!D:D,'KR - M'!B:B,"&gt;="&amp;EDATE('KR - Q'!B228,-2),'KR - M'!B:B,"&lt;="&amp;EOMONTH('KR - Q'!B228,0))</f>
        <v>95.511600971398252</v>
      </c>
      <c r="H228" s="20">
        <f>AVERAGEIFS('KR - M'!G:G,'KR - M'!B:B,"&gt;="&amp;EDATE('KR - Q'!B228,-2),'KR - M'!B:B,"&lt;="&amp;EOMONTH('KR - Q'!B228,0))</f>
        <v>3.5666666666666664</v>
      </c>
      <c r="I228" s="20">
        <f>AVERAGEIFS('KR - M'!E:E,'KR - M'!$B:$B,"&gt;="&amp;EDATE('KR - Q'!$B228,-2),'KR - M'!$B:$B,"&lt;="&amp;EOMONTH('KR - Q'!$B228,0))</f>
        <v>2.4333333333333336</v>
      </c>
      <c r="J228">
        <v>0</v>
      </c>
      <c r="K228" s="20">
        <f>'CDM - Q'!AD277/'CDM - Q'!AC277*100</f>
        <v>94.264032483975086</v>
      </c>
      <c r="L228" s="2">
        <f>AVERAGEIFS('KR - M'!J:J,'KR - M'!B:B,"&gt;="&amp;EDATE('KR - Q'!B228,-2),'KR - M'!B:B,"&lt;="&amp;EOMONTH('KR - Q'!B228,0))</f>
        <v>1.4166666666666667</v>
      </c>
      <c r="M228" s="21">
        <f>AVERAGEIFS('KR - M'!H:H,'KR - M'!B:B,"&gt;="&amp;EDATE('KR - Q'!B228,-2),'KR - M'!B:B,"&lt;="&amp;EOMONTH('KR - Q'!B228,0))</f>
        <v>95.511600971398252</v>
      </c>
      <c r="N228" s="20">
        <f>AVERAGE(VLOOKUP(EDATE($B228,-2),'KR - M'!B168:K871,10), VLOOKUP(EDATE($B228,-1),'KR - M'!B168:K871,10), VLOOKUP(EDATE($B228,0),'KR - M'!B168:K871,10))</f>
        <v>95.74846539396647</v>
      </c>
      <c r="O228" s="20">
        <f t="shared" si="16"/>
        <v>3.8287624002425247</v>
      </c>
      <c r="R228" s="20">
        <f t="shared" si="14"/>
        <v>2.0120543936120505</v>
      </c>
      <c r="S228" s="20">
        <f t="shared" si="15"/>
        <v>2.0162201295996995</v>
      </c>
    </row>
    <row r="229" spans="1:19" x14ac:dyDescent="0.25">
      <c r="B229" s="15">
        <v>42614</v>
      </c>
      <c r="C229" s="21">
        <f>'CDM - Q'!Y278</f>
        <v>476105.6</v>
      </c>
      <c r="D229" s="21">
        <f>'CDM - Q'!AB278</f>
        <v>92.7</v>
      </c>
      <c r="E229" s="21">
        <v>92.032608117439196</v>
      </c>
      <c r="F229" s="21">
        <f>AVERAGEIFS('KR - M'!C:C,'KR - M'!$B:$B,"&gt;="&amp;EDATE('KR - Q'!$B229,-2),'KR - M'!$B:$B,"&lt;="&amp;EOMONTH('KR - Q'!$B229,0))</f>
        <v>95.09295069373043</v>
      </c>
      <c r="G229" s="21">
        <f>AVERAGEIFS('KR - M'!D:D,'KR - M'!B:B,"&gt;="&amp;EDATE('KR - Q'!B229,-2),'KR - M'!B:B,"&lt;="&amp;EOMONTH('KR - Q'!B229,0))</f>
        <v>95.936354637026568</v>
      </c>
      <c r="H229" s="20">
        <f>AVERAGEIFS('KR - M'!G:G,'KR - M'!B:B,"&gt;="&amp;EDATE('KR - Q'!B229,-2),'KR - M'!B:B,"&lt;="&amp;EOMONTH('KR - Q'!B229,0))</f>
        <v>3.8000000000000003</v>
      </c>
      <c r="I229" s="20">
        <f>AVERAGEIFS('KR - M'!E:E,'KR - M'!$B:$B,"&gt;="&amp;EDATE('KR - Q'!$B229,-2),'KR - M'!$B:$B,"&lt;="&amp;EOMONTH('KR - Q'!$B229,0))</f>
        <v>2.4333333333333331</v>
      </c>
      <c r="J229">
        <v>0</v>
      </c>
      <c r="K229" s="20">
        <f>'CDM - Q'!AD278/'CDM - Q'!AC278*100</f>
        <v>92.147269816498422</v>
      </c>
      <c r="L229" s="2">
        <f>AVERAGEIFS('KR - M'!J:J,'KR - M'!B:B,"&gt;="&amp;EDATE('KR - Q'!B229,-2),'KR - M'!B:B,"&lt;="&amp;EOMONTH('KR - Q'!B229,0))</f>
        <v>1.25</v>
      </c>
      <c r="M229" s="21">
        <f>AVERAGEIFS('KR - M'!H:H,'KR - M'!B:B,"&gt;="&amp;EDATE('KR - Q'!B229,-2),'KR - M'!B:B,"&lt;="&amp;EOMONTH('KR - Q'!B229,0))</f>
        <v>95.936354637026568</v>
      </c>
      <c r="N229" s="20">
        <f>AVERAGE(VLOOKUP(EDATE($B229,-2),'KR - M'!B169:K872,10), VLOOKUP(EDATE($B229,-1),'KR - M'!B169:K872,10), VLOOKUP(EDATE($B229,0),'KR - M'!B169:K872,10))</f>
        <v>92.846198459580592</v>
      </c>
      <c r="O229" s="20">
        <f t="shared" si="16"/>
        <v>-12.124547051252321</v>
      </c>
      <c r="R229" s="20">
        <f t="shared" si="14"/>
        <v>1.7788568563750218</v>
      </c>
      <c r="S229" s="20">
        <f t="shared" si="15"/>
        <v>1.8698688203905078</v>
      </c>
    </row>
    <row r="230" spans="1:19" x14ac:dyDescent="0.25">
      <c r="B230" s="15">
        <v>42705</v>
      </c>
      <c r="C230" s="21">
        <f>'CDM - Q'!Y279</f>
        <v>479773.7</v>
      </c>
      <c r="D230" s="21">
        <f>'CDM - Q'!AB279</f>
        <v>88.6</v>
      </c>
      <c r="E230" s="21">
        <v>91.703444811763802</v>
      </c>
      <c r="F230" s="21">
        <f>AVERAGEIFS('KR - M'!C:C,'KR - M'!$B:$B,"&gt;="&amp;EDATE('KR - Q'!$B230,-2),'KR - M'!$B:$B,"&lt;="&amp;EOMONTH('KR - Q'!$B230,0))</f>
        <v>95.848858942643119</v>
      </c>
      <c r="G230" s="21">
        <f>AVERAGEIFS('KR - M'!D:D,'KR - M'!B:B,"&gt;="&amp;EDATE('KR - Q'!B230,-2),'KR - M'!B:B,"&lt;="&amp;EOMONTH('KR - Q'!B230,0))</f>
        <v>96.184000845846001</v>
      </c>
      <c r="H230" s="20">
        <f>AVERAGEIFS('KR - M'!G:G,'KR - M'!B:B,"&gt;="&amp;EDATE('KR - Q'!B230,-2),'KR - M'!B:B,"&lt;="&amp;EOMONTH('KR - Q'!B230,0))</f>
        <v>3.6666666666666665</v>
      </c>
      <c r="I230" s="20">
        <f>AVERAGEIFS('KR - M'!E:E,'KR - M'!$B:$B,"&gt;="&amp;EDATE('KR - Q'!$B230,-2),'KR - M'!$B:$B,"&lt;="&amp;EOMONTH('KR - Q'!$B230,0))</f>
        <v>2.5</v>
      </c>
      <c r="J230">
        <v>0</v>
      </c>
      <c r="K230" s="20">
        <f>'CDM - Q'!AD279/'CDM - Q'!AC279*100</f>
        <v>98.629004340703389</v>
      </c>
      <c r="L230" s="2">
        <f>AVERAGEIFS('KR - M'!J:J,'KR - M'!B:B,"&gt;="&amp;EDATE('KR - Q'!B230,-2),'KR - M'!B:B,"&lt;="&amp;EOMONTH('KR - Q'!B230,0))</f>
        <v>1.25</v>
      </c>
      <c r="M230" s="21">
        <f>AVERAGEIFS('KR - M'!H:H,'KR - M'!B:B,"&gt;="&amp;EDATE('KR - Q'!B230,-2),'KR - M'!B:B,"&lt;="&amp;EOMONTH('KR - Q'!B230,0))</f>
        <v>96.184000845846001</v>
      </c>
      <c r="N230" s="20">
        <f>AVERAGE(VLOOKUP(EDATE($B230,-2),'KR - M'!B170:K873,10), VLOOKUP(EDATE($B230,-1),'KR - M'!B170:K873,10), VLOOKUP(EDATE($B230,0),'KR - M'!B170:K873,10))</f>
        <v>100.24336823527847</v>
      </c>
      <c r="O230" s="20">
        <f t="shared" si="16"/>
        <v>31.868487448813099</v>
      </c>
      <c r="R230" s="20">
        <f t="shared" si="14"/>
        <v>1.0325437515586344</v>
      </c>
      <c r="S230" s="20">
        <f t="shared" si="15"/>
        <v>1.7112074765397001</v>
      </c>
    </row>
    <row r="231" spans="1:19" x14ac:dyDescent="0.25">
      <c r="A231">
        <v>2017</v>
      </c>
      <c r="B231" s="15">
        <v>42795</v>
      </c>
      <c r="C231" s="21">
        <f>'CDM - Q'!Y280</f>
        <v>485209.5</v>
      </c>
      <c r="D231" s="21">
        <f>'CDM - Q'!AB280</f>
        <v>98.3</v>
      </c>
      <c r="E231" s="21">
        <v>88.023658013759203</v>
      </c>
      <c r="F231" s="21">
        <f>AVERAGEIFS('KR - M'!C:C,'KR - M'!$B:$B,"&gt;="&amp;EDATE('KR - Q'!$B231,-2),'KR - M'!$B:$B,"&lt;="&amp;EOMONTH('KR - Q'!$B231,0))</f>
        <v>96.780197087689928</v>
      </c>
      <c r="G231" s="21">
        <f>AVERAGEIFS('KR - M'!D:D,'KR - M'!B:B,"&gt;="&amp;EDATE('KR - Q'!B231,-2),'KR - M'!B:B,"&lt;="&amp;EOMONTH('KR - Q'!B231,0))</f>
        <v>96.685368985921457</v>
      </c>
      <c r="H231" s="20">
        <f>AVERAGEIFS('KR - M'!G:G,'KR - M'!B:B,"&gt;="&amp;EDATE('KR - Q'!B231,-2),'KR - M'!B:B,"&lt;="&amp;EOMONTH('KR - Q'!B231,0))</f>
        <v>3.6666666666666665</v>
      </c>
      <c r="I231" s="20">
        <f>AVERAGEIFS('KR - M'!E:E,'KR - M'!$B:$B,"&gt;="&amp;EDATE('KR - Q'!$B231,-2),'KR - M'!$B:$B,"&lt;="&amp;EOMONTH('KR - Q'!$B231,0))</f>
        <v>2.6999999999999997</v>
      </c>
      <c r="J231">
        <v>0</v>
      </c>
      <c r="K231" s="20">
        <f>'CDM - Q'!AD280/'CDM - Q'!AC280*100</f>
        <v>101.01619739033616</v>
      </c>
      <c r="L231" s="2">
        <f>AVERAGEIFS('KR - M'!J:J,'KR - M'!B:B,"&gt;="&amp;EDATE('KR - Q'!B231,-2),'KR - M'!B:B,"&lt;="&amp;EOMONTH('KR - Q'!B231,0))</f>
        <v>1.25</v>
      </c>
      <c r="M231" s="21">
        <f>AVERAGEIFS('KR - M'!H:H,'KR - M'!B:B,"&gt;="&amp;EDATE('KR - Q'!B231,-2),'KR - M'!B:B,"&lt;="&amp;EOMONTH('KR - Q'!B231,0))</f>
        <v>96.685368985921457</v>
      </c>
      <c r="N231" s="20">
        <f>AVERAGE(VLOOKUP(EDATE($B231,-2),'KR - M'!B171:K874,10), VLOOKUP(EDATE($B231,-1),'KR - M'!B171:K874,10), VLOOKUP(EDATE($B231,0),'KR - M'!B171:K874,10))</f>
        <v>104.19654339096333</v>
      </c>
      <c r="O231" s="20">
        <f t="shared" si="16"/>
        <v>15.774310960527504</v>
      </c>
      <c r="R231" s="20">
        <f t="shared" si="14"/>
        <v>2.0850375765882667</v>
      </c>
      <c r="S231" s="20">
        <f t="shared" si="15"/>
        <v>1.7271231445334934</v>
      </c>
    </row>
    <row r="232" spans="1:19" x14ac:dyDescent="0.25">
      <c r="B232" s="15">
        <v>42887</v>
      </c>
      <c r="C232" s="21">
        <f>'CDM - Q'!Y281</f>
        <v>488730.6</v>
      </c>
      <c r="D232" s="21">
        <f>'CDM - Q'!AB281</f>
        <v>84.6</v>
      </c>
      <c r="E232" s="21">
        <v>92.603133170580193</v>
      </c>
      <c r="F232" s="21">
        <f>AVERAGEIFS('KR - M'!C:C,'KR - M'!$B:$B,"&gt;="&amp;EDATE('KR - Q'!$B232,-2),'KR - M'!$B:$B,"&lt;="&amp;EOMONTH('KR - Q'!$B232,0))</f>
        <v>96.806611801286905</v>
      </c>
      <c r="G232" s="21">
        <f>AVERAGEIFS('KR - M'!D:D,'KR - M'!B:B,"&gt;="&amp;EDATE('KR - Q'!B232,-2),'KR - M'!B:B,"&lt;="&amp;EOMONTH('KR - Q'!B232,0))</f>
        <v>96.964191595904936</v>
      </c>
      <c r="H232" s="20">
        <f>AVERAGEIFS('KR - M'!G:G,'KR - M'!B:B,"&gt;="&amp;EDATE('KR - Q'!B232,-2),'KR - M'!B:B,"&lt;="&amp;EOMONTH('KR - Q'!B232,0))</f>
        <v>3.6666666666666665</v>
      </c>
      <c r="I232" s="20">
        <f>AVERAGEIFS('KR - M'!E:E,'KR - M'!$B:$B,"&gt;="&amp;EDATE('KR - Q'!$B232,-2),'KR - M'!$B:$B,"&lt;="&amp;EOMONTH('KR - Q'!$B232,0))</f>
        <v>2.5666666666666664</v>
      </c>
      <c r="J232">
        <v>0</v>
      </c>
      <c r="K232" s="20">
        <f>'CDM - Q'!AD281/'CDM - Q'!AC281*100</f>
        <v>100.18073816377304</v>
      </c>
      <c r="L232" s="2">
        <f>AVERAGEIFS('KR - M'!J:J,'KR - M'!B:B,"&gt;="&amp;EDATE('KR - Q'!B232,-2),'KR - M'!B:B,"&lt;="&amp;EOMONTH('KR - Q'!B232,0))</f>
        <v>1.25</v>
      </c>
      <c r="M232" s="21">
        <f>AVERAGEIFS('KR - M'!H:H,'KR - M'!B:B,"&gt;="&amp;EDATE('KR - Q'!B232,-2),'KR - M'!B:B,"&lt;="&amp;EOMONTH('KR - Q'!B232,0))</f>
        <v>96.964191595904936</v>
      </c>
      <c r="N232" s="20">
        <f>AVERAGE(VLOOKUP(EDATE($B232,-2),'KR - M'!B172:K875,10), VLOOKUP(EDATE($B232,-1),'KR - M'!B172:K875,10), VLOOKUP(EDATE($B232,0),'KR - M'!B172:K875,10))</f>
        <v>100.53845615720911</v>
      </c>
      <c r="O232" s="20">
        <f t="shared" si="16"/>
        <v>-14.043027204956093</v>
      </c>
      <c r="R232" s="20">
        <f t="shared" si="14"/>
        <v>1.1535255557604707</v>
      </c>
      <c r="S232" s="20">
        <f t="shared" si="15"/>
        <v>1.5124909350705984</v>
      </c>
    </row>
    <row r="233" spans="1:19" x14ac:dyDescent="0.25">
      <c r="B233" s="15">
        <v>42979</v>
      </c>
      <c r="C233" s="21">
        <f>'CDM - Q'!Y282</f>
        <v>495435.1</v>
      </c>
      <c r="D233" s="21">
        <f>'CDM - Q'!AB282</f>
        <v>91.5</v>
      </c>
      <c r="E233" s="21">
        <v>91.286546031915904</v>
      </c>
      <c r="F233" s="21">
        <f>AVERAGEIFS('KR - M'!C:C,'KR - M'!$B:$B,"&gt;="&amp;EDATE('KR - Q'!$B233,-2),'KR - M'!$B:$B,"&lt;="&amp;EOMONTH('KR - Q'!$B233,0))</f>
        <v>97.220425391553704</v>
      </c>
      <c r="G233" s="21">
        <f>AVERAGEIFS('KR - M'!D:D,'KR - M'!B:B,"&gt;="&amp;EDATE('KR - Q'!B233,-2),'KR - M'!B:B,"&lt;="&amp;EOMONTH('KR - Q'!B233,0))</f>
        <v>97.3249087193023</v>
      </c>
      <c r="H233" s="20">
        <f>AVERAGEIFS('KR - M'!G:G,'KR - M'!B:B,"&gt;="&amp;EDATE('KR - Q'!B233,-2),'KR - M'!B:B,"&lt;="&amp;EOMONTH('KR - Q'!B233,0))</f>
        <v>3.7666666666666671</v>
      </c>
      <c r="I233" s="20">
        <f>AVERAGEIFS('KR - M'!E:E,'KR - M'!$B:$B,"&gt;="&amp;EDATE('KR - Q'!$B233,-2),'KR - M'!$B:$B,"&lt;="&amp;EOMONTH('KR - Q'!$B233,0))</f>
        <v>2.5666666666666664</v>
      </c>
      <c r="J233">
        <v>0</v>
      </c>
      <c r="K233" s="20">
        <f>'CDM - Q'!AD282/'CDM - Q'!AC282*100</f>
        <v>98.937526006839391</v>
      </c>
      <c r="L233" s="2">
        <f>AVERAGEIFS('KR - M'!J:J,'KR - M'!B:B,"&gt;="&amp;EDATE('KR - Q'!B233,-2),'KR - M'!B:B,"&lt;="&amp;EOMONTH('KR - Q'!B233,0))</f>
        <v>1.25</v>
      </c>
      <c r="M233" s="21">
        <f>AVERAGEIFS('KR - M'!H:H,'KR - M'!B:B,"&gt;="&amp;EDATE('KR - Q'!B233,-2),'KR - M'!B:B,"&lt;="&amp;EOMONTH('KR - Q'!B233,0))</f>
        <v>97.3249087193023</v>
      </c>
      <c r="N233" s="20">
        <f>AVERAGE(VLOOKUP(EDATE($B233,-2),'KR - M'!B173:K876,10), VLOOKUP(EDATE($B233,-1),'KR - M'!B173:K876,10), VLOOKUP(EDATE($B233,0),'KR - M'!B173:K876,10))</f>
        <v>100.63258120328464</v>
      </c>
      <c r="O233" s="20">
        <f t="shared" si="16"/>
        <v>0.37448375347377549</v>
      </c>
      <c r="R233" s="20">
        <f t="shared" si="14"/>
        <v>1.4880426163944804</v>
      </c>
      <c r="S233" s="20">
        <f t="shared" si="15"/>
        <v>1.4397873750754631</v>
      </c>
    </row>
    <row r="234" spans="1:19" x14ac:dyDescent="0.25">
      <c r="B234" s="15">
        <v>43070</v>
      </c>
      <c r="C234" s="21">
        <f>'CDM - Q'!Y283</f>
        <v>494356.9</v>
      </c>
      <c r="D234" s="21">
        <f>'CDM - Q'!AB283</f>
        <v>92</v>
      </c>
      <c r="E234" s="21">
        <v>96.049349607075598</v>
      </c>
      <c r="F234" s="21">
        <f>AVERAGEIFS('KR - M'!C:C,'KR - M'!$B:$B,"&gt;="&amp;EDATE('KR - Q'!$B234,-2),'KR - M'!$B:$B,"&lt;="&amp;EOMONTH('KR - Q'!$B234,0))</f>
        <v>97.206006558226932</v>
      </c>
      <c r="G234" s="21">
        <f>AVERAGEIFS('KR - M'!D:D,'KR - M'!B:B,"&gt;="&amp;EDATE('KR - Q'!B234,-2),'KR - M'!B:B,"&lt;="&amp;EOMONTH('KR - Q'!B234,0))</f>
        <v>97.565821309469015</v>
      </c>
      <c r="H234" s="20">
        <f>AVERAGEIFS('KR - M'!G:G,'KR - M'!B:B,"&gt;="&amp;EDATE('KR - Q'!B234,-2),'KR - M'!B:B,"&lt;="&amp;EOMONTH('KR - Q'!B234,0))</f>
        <v>3.6666666666666665</v>
      </c>
      <c r="I234" s="20">
        <f>AVERAGEIFS('KR - M'!E:E,'KR - M'!$B:$B,"&gt;="&amp;EDATE('KR - Q'!$B234,-2),'KR - M'!$B:$B,"&lt;="&amp;EOMONTH('KR - Q'!$B234,0))</f>
        <v>2.5333333333333332</v>
      </c>
      <c r="J234">
        <v>0</v>
      </c>
      <c r="K234" s="20">
        <f>'CDM - Q'!AD283/'CDM - Q'!AC283*100</f>
        <v>101.97559087054312</v>
      </c>
      <c r="L234" s="2">
        <f>AVERAGEIFS('KR - M'!J:J,'KR - M'!B:B,"&gt;="&amp;EDATE('KR - Q'!B234,-2),'KR - M'!B:B,"&lt;="&amp;EOMONTH('KR - Q'!B234,0))</f>
        <v>1.4166666666666667</v>
      </c>
      <c r="M234" s="21">
        <f>AVERAGEIFS('KR - M'!H:H,'KR - M'!B:B,"&gt;="&amp;EDATE('KR - Q'!B234,-2),'KR - M'!B:B,"&lt;="&amp;EOMONTH('KR - Q'!B234,0))</f>
        <v>97.565821309469015</v>
      </c>
      <c r="N234" s="20">
        <f>AVERAGE(VLOOKUP(EDATE($B234,-2),'KR - M'!B174:K877,10), VLOOKUP(EDATE($B234,-1),'KR - M'!B174:K877,10), VLOOKUP(EDATE($B234,0),'KR - M'!B174:K877,10))</f>
        <v>103.50491580582667</v>
      </c>
      <c r="O234" s="20">
        <f t="shared" si="16"/>
        <v>11.417115881146778</v>
      </c>
      <c r="R234" s="20">
        <f t="shared" si="14"/>
        <v>0.99013744101847934</v>
      </c>
      <c r="S234" s="20">
        <f t="shared" si="15"/>
        <v>1.4291857974404243</v>
      </c>
    </row>
    <row r="235" spans="1:19" x14ac:dyDescent="0.25">
      <c r="A235">
        <v>2018</v>
      </c>
      <c r="B235" s="15">
        <v>43160</v>
      </c>
      <c r="C235" s="21">
        <f>'CDM - Q'!Y284</f>
        <v>501490</v>
      </c>
      <c r="D235" s="21">
        <f>'CDM - Q'!AB284</f>
        <v>113.5</v>
      </c>
      <c r="E235" s="21">
        <v>100.173901770504</v>
      </c>
      <c r="F235" s="21">
        <f>AVERAGEIFS('KR - M'!C:C,'KR - M'!$B:$B,"&gt;="&amp;EDATE('KR - Q'!$B235,-2),'KR - M'!$B:$B,"&lt;="&amp;EOMONTH('KR - Q'!$B235,0))</f>
        <v>97.823671641483656</v>
      </c>
      <c r="G235" s="21">
        <f>AVERAGEIFS('KR - M'!D:D,'KR - M'!B:B,"&gt;="&amp;EDATE('KR - Q'!B235,-2),'KR - M'!B:B,"&lt;="&amp;EOMONTH('KR - Q'!B235,0))</f>
        <v>97.811565273894033</v>
      </c>
      <c r="H235" s="20">
        <f>AVERAGEIFS('KR - M'!G:G,'KR - M'!B:B,"&gt;="&amp;EDATE('KR - Q'!B235,-2),'KR - M'!B:B,"&lt;="&amp;EOMONTH('KR - Q'!B235,0))</f>
        <v>3.6999999999999997</v>
      </c>
      <c r="I235" s="20">
        <f>AVERAGEIFS('KR - M'!E:E,'KR - M'!$B:$B,"&gt;="&amp;EDATE('KR - Q'!$B235,-2),'KR - M'!$B:$B,"&lt;="&amp;EOMONTH('KR - Q'!$B235,0))</f>
        <v>2.6</v>
      </c>
      <c r="J235">
        <v>0</v>
      </c>
      <c r="K235" s="20">
        <f>'CDM - Q'!AD284/'CDM - Q'!AC284*100</f>
        <v>100.62491337776223</v>
      </c>
      <c r="L235" s="2">
        <f>AVERAGEIFS('KR - M'!J:J,'KR - M'!B:B,"&gt;="&amp;EDATE('KR - Q'!B235,-2),'KR - M'!B:B,"&lt;="&amp;EOMONTH('KR - Q'!B235,0))</f>
        <v>1.5</v>
      </c>
      <c r="M235" s="21">
        <f>AVERAGEIFS('KR - M'!H:H,'KR - M'!B:B,"&gt;="&amp;EDATE('KR - Q'!B235,-2),'KR - M'!B:B,"&lt;="&amp;EOMONTH('KR - Q'!B235,0))</f>
        <v>97.811565273894033</v>
      </c>
      <c r="N235" s="20">
        <f>AVERAGE(VLOOKUP(EDATE($B235,-2),'KR - M'!B175:K878,10), VLOOKUP(EDATE($B235,-1),'KR - M'!B175:K878,10), VLOOKUP(EDATE($B235,0),'KR - M'!B175:K878,10))</f>
        <v>104.58231305040333</v>
      </c>
      <c r="O235" s="20">
        <f t="shared" si="16"/>
        <v>4.1636563295131879</v>
      </c>
      <c r="R235" s="20">
        <f t="shared" si="14"/>
        <v>1.0075002131967992</v>
      </c>
      <c r="S235" s="20">
        <f t="shared" si="15"/>
        <v>1.1598014565925574</v>
      </c>
    </row>
    <row r="236" spans="1:19" x14ac:dyDescent="0.25">
      <c r="B236" s="15">
        <v>43252</v>
      </c>
      <c r="C236" s="21">
        <f>'CDM - Q'!Y285</f>
        <v>505448.9</v>
      </c>
      <c r="D236" s="21">
        <f>'CDM - Q'!AB285</f>
        <v>86.8</v>
      </c>
      <c r="E236" s="21">
        <v>95.661104971643397</v>
      </c>
      <c r="F236" s="21">
        <f>AVERAGEIFS('KR - M'!C:C,'KR - M'!$B:$B,"&gt;="&amp;EDATE('KR - Q'!$B236,-2),'KR - M'!$B:$B,"&lt;="&amp;EOMONTH('KR - Q'!$B236,0))</f>
        <v>98.254607836718137</v>
      </c>
      <c r="G236" s="21">
        <f>AVERAGEIFS('KR - M'!D:D,'KR - M'!B:B,"&gt;="&amp;EDATE('KR - Q'!B236,-2),'KR - M'!B:B,"&lt;="&amp;EOMONTH('KR - Q'!B236,0))</f>
        <v>98.28112430846231</v>
      </c>
      <c r="H236" s="20">
        <f>AVERAGEIFS('KR - M'!G:G,'KR - M'!B:B,"&gt;="&amp;EDATE('KR - Q'!B236,-2),'KR - M'!B:B,"&lt;="&amp;EOMONTH('KR - Q'!B236,0))</f>
        <v>3.7333333333333329</v>
      </c>
      <c r="I236" s="20">
        <f>AVERAGEIFS('KR - M'!E:E,'KR - M'!$B:$B,"&gt;="&amp;EDATE('KR - Q'!$B236,-2),'KR - M'!$B:$B,"&lt;="&amp;EOMONTH('KR - Q'!$B236,0))</f>
        <v>2.6</v>
      </c>
      <c r="J236">
        <v>0</v>
      </c>
      <c r="K236" s="20">
        <f>'CDM - Q'!AD285/'CDM - Q'!AC285*100</f>
        <v>103.70483161475308</v>
      </c>
      <c r="L236" s="2">
        <f>AVERAGEIFS('KR - M'!J:J,'KR - M'!B:B,"&gt;="&amp;EDATE('KR - Q'!B236,-2),'KR - M'!B:B,"&lt;="&amp;EOMONTH('KR - Q'!B236,0))</f>
        <v>1.5</v>
      </c>
      <c r="M236" s="21">
        <f>AVERAGEIFS('KR - M'!H:H,'KR - M'!B:B,"&gt;="&amp;EDATE('KR - Q'!B236,-2),'KR - M'!B:B,"&lt;="&amp;EOMONTH('KR - Q'!B236,0))</f>
        <v>98.28112430846231</v>
      </c>
      <c r="N236" s="20">
        <f>AVERAGE(VLOOKUP(EDATE($B236,-2),'KR - M'!B176:K879,10), VLOOKUP(EDATE($B236,-1),'KR - M'!B176:K879,10), VLOOKUP(EDATE($B236,0),'KR - M'!B176:K879,10))</f>
        <v>108.149003814446</v>
      </c>
      <c r="O236" s="20">
        <f t="shared" si="16"/>
        <v>13.641659512058091</v>
      </c>
      <c r="R236" s="20">
        <f t="shared" si="14"/>
        <v>1.9202597699092827</v>
      </c>
      <c r="S236" s="20">
        <f t="shared" si="15"/>
        <v>1.3514850101297604</v>
      </c>
    </row>
    <row r="237" spans="1:19" x14ac:dyDescent="0.25">
      <c r="B237" s="15">
        <v>43344</v>
      </c>
      <c r="C237" s="21">
        <f>'CDM - Q'!Y286</f>
        <v>508214.8</v>
      </c>
      <c r="D237" s="21">
        <f>'CDM - Q'!AB286</f>
        <v>97.8</v>
      </c>
      <c r="E237" s="21">
        <v>97.504529095230595</v>
      </c>
      <c r="F237" s="21">
        <f>AVERAGEIFS('KR - M'!C:C,'KR - M'!$B:$B,"&gt;="&amp;EDATE('KR - Q'!$B237,-2),'KR - M'!$B:$B,"&lt;="&amp;EOMONTH('KR - Q'!$B237,0))</f>
        <v>98.735388363744036</v>
      </c>
      <c r="G237" s="21">
        <f>AVERAGEIFS('KR - M'!D:D,'KR - M'!B:B,"&gt;="&amp;EDATE('KR - Q'!B237,-2),'KR - M'!B:B,"&lt;="&amp;EOMONTH('KR - Q'!B237,0))</f>
        <v>98.351873901530368</v>
      </c>
      <c r="H237" s="20">
        <f>AVERAGEIFS('KR - M'!G:G,'KR - M'!B:B,"&gt;="&amp;EDATE('KR - Q'!B237,-2),'KR - M'!B:B,"&lt;="&amp;EOMONTH('KR - Q'!B237,0))</f>
        <v>4.1666666666666661</v>
      </c>
      <c r="I237" s="20">
        <f>AVERAGEIFS('KR - M'!E:E,'KR - M'!$B:$B,"&gt;="&amp;EDATE('KR - Q'!$B237,-2),'KR - M'!$B:$B,"&lt;="&amp;EOMONTH('KR - Q'!$B237,0))</f>
        <v>2.6</v>
      </c>
      <c r="J237">
        <v>0</v>
      </c>
      <c r="K237" s="20">
        <f>'CDM - Q'!AD286/'CDM - Q'!AC286*100</f>
        <v>106.97132510272137</v>
      </c>
      <c r="L237" s="2">
        <f>AVERAGEIFS('KR - M'!J:J,'KR - M'!B:B,"&gt;="&amp;EDATE('KR - Q'!B237,-2),'KR - M'!B:B,"&lt;="&amp;EOMONTH('KR - Q'!B237,0))</f>
        <v>1.5</v>
      </c>
      <c r="M237" s="21">
        <f>AVERAGEIFS('KR - M'!H:H,'KR - M'!B:B,"&gt;="&amp;EDATE('KR - Q'!B237,-2),'KR - M'!B:B,"&lt;="&amp;EOMONTH('KR - Q'!B237,0))</f>
        <v>98.351873901530368</v>
      </c>
      <c r="N237" s="20">
        <f>AVERAGE(VLOOKUP(EDATE($B237,-2),'KR - M'!B177:K880,10), VLOOKUP(EDATE($B237,-1),'KR - M'!B177:K880,10), VLOOKUP(EDATE($B237,0),'KR - M'!B177:K880,10))</f>
        <v>111.17215081547234</v>
      </c>
      <c r="O237" s="20">
        <f t="shared" si="16"/>
        <v>11.181414139378365</v>
      </c>
      <c r="R237" s="20">
        <f t="shared" si="14"/>
        <v>0.28794783765802023</v>
      </c>
      <c r="S237" s="20">
        <f t="shared" si="15"/>
        <v>1.0514613154456454</v>
      </c>
    </row>
    <row r="238" spans="1:19" x14ac:dyDescent="0.25">
      <c r="B238" s="15">
        <v>43435</v>
      </c>
      <c r="C238" s="21">
        <f>'CDM - Q'!Y287</f>
        <v>510948.6</v>
      </c>
      <c r="D238" s="21">
        <f>'CDM - Q'!AB287</f>
        <v>94.4</v>
      </c>
      <c r="E238" s="21">
        <v>99.057780311256195</v>
      </c>
      <c r="F238" s="21">
        <f>AVERAGEIFS('KR - M'!C:C,'KR - M'!$B:$B,"&gt;="&amp;EDATE('KR - Q'!$B238,-2),'KR - M'!$B:$B,"&lt;="&amp;EOMONTH('KR - Q'!$B238,0))</f>
        <v>98.931543787121598</v>
      </c>
      <c r="G238" s="21">
        <f>AVERAGEIFS('KR - M'!D:D,'KR - M'!B:B,"&gt;="&amp;EDATE('KR - Q'!B238,-2),'KR - M'!B:B,"&lt;="&amp;EOMONTH('KR - Q'!B238,0))</f>
        <v>98.627646633771533</v>
      </c>
      <c r="H238" s="20">
        <f>AVERAGEIFS('KR - M'!G:G,'KR - M'!B:B,"&gt;="&amp;EDATE('KR - Q'!B238,-2),'KR - M'!B:B,"&lt;="&amp;EOMONTH('KR - Q'!B238,0))</f>
        <v>3.8666666666666671</v>
      </c>
      <c r="I238" s="20">
        <f>AVERAGEIFS('KR - M'!E:E,'KR - M'!$B:$B,"&gt;="&amp;EDATE('KR - Q'!$B238,-2),'KR - M'!$B:$B,"&lt;="&amp;EOMONTH('KR - Q'!$B238,0))</f>
        <v>2.4333333333333336</v>
      </c>
      <c r="J238">
        <v>0</v>
      </c>
      <c r="K238" s="20">
        <f>'CDM - Q'!AD287/'CDM - Q'!AC287*100</f>
        <v>110.16025233732398</v>
      </c>
      <c r="L238" s="2">
        <f>AVERAGEIFS('KR - M'!J:J,'KR - M'!B:B,"&gt;="&amp;EDATE('KR - Q'!B238,-2),'KR - M'!B:B,"&lt;="&amp;EOMONTH('KR - Q'!B238,0))</f>
        <v>1.6666666666666667</v>
      </c>
      <c r="M238" s="21">
        <f>AVERAGEIFS('KR - M'!H:H,'KR - M'!B:B,"&gt;="&amp;EDATE('KR - Q'!B238,-2),'KR - M'!B:B,"&lt;="&amp;EOMONTH('KR - Q'!B238,0))</f>
        <v>98.627646633771533</v>
      </c>
      <c r="N238" s="20">
        <f>AVERAGE(VLOOKUP(EDATE($B238,-2),'KR - M'!B178:K881,10), VLOOKUP(EDATE($B238,-1),'KR - M'!B178:K881,10), VLOOKUP(EDATE($B238,0),'KR - M'!B178:K881,10))</f>
        <v>110.49509198456035</v>
      </c>
      <c r="O238" s="20">
        <f t="shared" si="16"/>
        <v>-2.436073516417947</v>
      </c>
      <c r="R238" s="20">
        <f t="shared" si="14"/>
        <v>1.1215759143227366</v>
      </c>
      <c r="S238" s="20">
        <f t="shared" si="15"/>
        <v>1.0843209337717097</v>
      </c>
    </row>
    <row r="239" spans="1:19" x14ac:dyDescent="0.25">
      <c r="A239">
        <v>2019</v>
      </c>
      <c r="B239" s="15">
        <v>43525</v>
      </c>
      <c r="C239" s="21">
        <f>'CDM - Q'!Y288</f>
        <v>511117.5</v>
      </c>
      <c r="D239" s="21">
        <f>'CDM - Q'!AB288</f>
        <v>119.1</v>
      </c>
      <c r="E239" s="21">
        <v>104.746364770616</v>
      </c>
      <c r="F239" s="21">
        <f>AVERAGEIFS('KR - M'!C:C,'KR - M'!$B:$B,"&gt;="&amp;EDATE('KR - Q'!$B239,-2),'KR - M'!$B:$B,"&lt;="&amp;EOMONTH('KR - Q'!$B239,0))</f>
        <v>98.356735899780574</v>
      </c>
      <c r="G239" s="21">
        <f>AVERAGEIFS('KR - M'!D:D,'KR - M'!B:B,"&gt;="&amp;EDATE('KR - Q'!B239,-2),'KR - M'!B:B,"&lt;="&amp;EOMONTH('KR - Q'!B239,0))</f>
        <v>98.759164661303657</v>
      </c>
      <c r="H239" s="20">
        <f>AVERAGEIFS('KR - M'!G:G,'KR - M'!B:B,"&gt;="&amp;EDATE('KR - Q'!B239,-2),'KR - M'!B:B,"&lt;="&amp;EOMONTH('KR - Q'!B239,0))</f>
        <v>3.8333333333333335</v>
      </c>
      <c r="I239" s="20">
        <f>AVERAGEIFS('KR - M'!E:E,'KR - M'!$B:$B,"&gt;="&amp;EDATE('KR - Q'!$B239,-2),'KR - M'!$B:$B,"&lt;="&amp;EOMONTH('KR - Q'!$B239,0))</f>
        <v>2.2999999999999998</v>
      </c>
      <c r="J239">
        <v>0</v>
      </c>
      <c r="K239" s="20">
        <f>'CDM - Q'!AD288/'CDM - Q'!AC288*100</f>
        <v>103.24020518864833</v>
      </c>
      <c r="L239" s="2">
        <f>AVERAGEIFS('KR - M'!J:J,'KR - M'!B:B,"&gt;="&amp;EDATE('KR - Q'!B239,-2),'KR - M'!B:B,"&lt;="&amp;EOMONTH('KR - Q'!B239,0))</f>
        <v>1.75</v>
      </c>
      <c r="M239" s="21">
        <f>AVERAGEIFS('KR - M'!H:H,'KR - M'!B:B,"&gt;="&amp;EDATE('KR - Q'!B239,-2),'KR - M'!B:B,"&lt;="&amp;EOMONTH('KR - Q'!B239,0))</f>
        <v>98.759164661303657</v>
      </c>
      <c r="N239" s="20">
        <f>AVERAGE(VLOOKUP(EDATE($B239,-2),'KR - M'!B179:K882,10), VLOOKUP(EDATE($B239,-1),'KR - M'!B179:K882,10), VLOOKUP(EDATE($B239,0),'KR - M'!B179:K882,10))</f>
        <v>108.02145800701032</v>
      </c>
      <c r="O239" s="20">
        <f t="shared" si="16"/>
        <v>-8.9547288775348122</v>
      </c>
      <c r="R239" s="20">
        <f t="shared" si="14"/>
        <v>0.53339213504903782</v>
      </c>
      <c r="S239" s="20">
        <f t="shared" si="15"/>
        <v>0.96579391423476935</v>
      </c>
    </row>
    <row r="240" spans="1:19" x14ac:dyDescent="0.25">
      <c r="B240" s="15">
        <v>43617</v>
      </c>
      <c r="C240" s="21">
        <f>'CDM - Q'!Y289</f>
        <v>518034.2</v>
      </c>
      <c r="D240" s="21">
        <f>'CDM - Q'!AB289</f>
        <v>90.7</v>
      </c>
      <c r="E240" s="21">
        <v>100.033124686921</v>
      </c>
      <c r="F240" s="21">
        <f>AVERAGEIFS('KR - M'!C:C,'KR - M'!$B:$B,"&gt;="&amp;EDATE('KR - Q'!$B240,-2),'KR - M'!$B:$B,"&lt;="&amp;EOMONTH('KR - Q'!$B240,0))</f>
        <v>98.889920869458663</v>
      </c>
      <c r="G240" s="21">
        <f>AVERAGEIFS('KR - M'!D:D,'KR - M'!B:B,"&gt;="&amp;EDATE('KR - Q'!B240,-2),'KR - M'!B:B,"&lt;="&amp;EOMONTH('KR - Q'!B240,0))</f>
        <v>98.930226838302914</v>
      </c>
      <c r="H240" s="20">
        <f>AVERAGEIFS('KR - M'!G:G,'KR - M'!B:B,"&gt;="&amp;EDATE('KR - Q'!B240,-2),'KR - M'!B:B,"&lt;="&amp;EOMONTH('KR - Q'!B240,0))</f>
        <v>3.9</v>
      </c>
      <c r="I240" s="20">
        <f>AVERAGEIFS('KR - M'!E:E,'KR - M'!$B:$B,"&gt;="&amp;EDATE('KR - Q'!$B240,-2),'KR - M'!$B:$B,"&lt;="&amp;EOMONTH('KR - Q'!$B240,0))</f>
        <v>2.1333333333333333</v>
      </c>
      <c r="J240">
        <v>0</v>
      </c>
      <c r="K240" s="20">
        <f>'CDM - Q'!AD289/'CDM - Q'!AC289*100</f>
        <v>108.69583245446563</v>
      </c>
      <c r="L240" s="2">
        <f>AVERAGEIFS('KR - M'!J:J,'KR - M'!B:B,"&gt;="&amp;EDATE('KR - Q'!B240,-2),'KR - M'!B:B,"&lt;="&amp;EOMONTH('KR - Q'!B240,0))</f>
        <v>1.75</v>
      </c>
      <c r="M240" s="21">
        <f>AVERAGEIFS('KR - M'!H:H,'KR - M'!B:B,"&gt;="&amp;EDATE('KR - Q'!B240,-2),'KR - M'!B:B,"&lt;="&amp;EOMONTH('KR - Q'!B240,0))</f>
        <v>98.930226838302914</v>
      </c>
      <c r="N240" s="20">
        <f>AVERAGE(VLOOKUP(EDATE($B240,-2),'KR - M'!B180:K883,10), VLOOKUP(EDATE($B240,-1),'KR - M'!B180:K883,10), VLOOKUP(EDATE($B240,0),'KR - M'!B180:K883,10))</f>
        <v>111.31894808775</v>
      </c>
      <c r="O240" s="20">
        <f t="shared" si="16"/>
        <v>12.210500178679951</v>
      </c>
      <c r="R240" s="20">
        <f t="shared" si="14"/>
        <v>0.69284578331911817</v>
      </c>
      <c r="S240" s="20">
        <f t="shared" si="15"/>
        <v>0.65894041758722821</v>
      </c>
    </row>
    <row r="241" spans="1:19" x14ac:dyDescent="0.25">
      <c r="B241" s="15">
        <v>43709</v>
      </c>
      <c r="C241" s="21">
        <f>'CDM - Q'!Y290</f>
        <v>519435.7</v>
      </c>
      <c r="D241" s="21">
        <f>'CDM - Q'!AB290</f>
        <v>100.7</v>
      </c>
      <c r="E241" s="21">
        <v>100.19047172295301</v>
      </c>
      <c r="F241" s="21">
        <f>AVERAGEIFS('KR - M'!C:C,'KR - M'!$B:$B,"&gt;="&amp;EDATE('KR - Q'!$B241,-2),'KR - M'!$B:$B,"&lt;="&amp;EOMONTH('KR - Q'!$B241,0))</f>
        <v>98.787799704246765</v>
      </c>
      <c r="G241" s="21">
        <f>AVERAGEIFS('KR - M'!D:D,'KR - M'!B:B,"&gt;="&amp;EDATE('KR - Q'!B241,-2),'KR - M'!B:B,"&lt;="&amp;EOMONTH('KR - Q'!B241,0))</f>
        <v>99.075906581084269</v>
      </c>
      <c r="H241" s="20">
        <f>AVERAGEIFS('KR - M'!G:G,'KR - M'!B:B,"&gt;="&amp;EDATE('KR - Q'!B241,-2),'KR - M'!B:B,"&lt;="&amp;EOMONTH('KR - Q'!B241,0))</f>
        <v>3.7333333333333329</v>
      </c>
      <c r="I241" s="20">
        <f>AVERAGEIFS('KR - M'!E:E,'KR - M'!$B:$B,"&gt;="&amp;EDATE('KR - Q'!$B241,-2),'KR - M'!$B:$B,"&lt;="&amp;EOMONTH('KR - Q'!$B241,0))</f>
        <v>1.9666666666666666</v>
      </c>
      <c r="J241">
        <v>0</v>
      </c>
      <c r="K241" s="20">
        <f>'CDM - Q'!AD290/'CDM - Q'!AC290*100</f>
        <v>107.19592690442082</v>
      </c>
      <c r="L241" s="2">
        <f>AVERAGEIFS('KR - M'!J:J,'KR - M'!B:B,"&gt;="&amp;EDATE('KR - Q'!B241,-2),'KR - M'!B:B,"&lt;="&amp;EOMONTH('KR - Q'!B241,0))</f>
        <v>1.5</v>
      </c>
      <c r="M241" s="21">
        <f>AVERAGEIFS('KR - M'!H:H,'KR - M'!B:B,"&gt;="&amp;EDATE('KR - Q'!B241,-2),'KR - M'!B:B,"&lt;="&amp;EOMONTH('KR - Q'!B241,0))</f>
        <v>99.075906581084269</v>
      </c>
      <c r="N241" s="20">
        <f>AVERAGE(VLOOKUP(EDATE($B241,-2),'KR - M'!B181:K884,10), VLOOKUP(EDATE($B241,-1),'KR - M'!B181:K884,10), VLOOKUP(EDATE($B241,0),'KR - M'!B181:K884,10))</f>
        <v>109.89406515453634</v>
      </c>
      <c r="O241" s="20">
        <f t="shared" si="16"/>
        <v>-5.120001429012655</v>
      </c>
      <c r="R241" s="20">
        <f t="shared" si="14"/>
        <v>0.58902015061370605</v>
      </c>
      <c r="S241" s="20">
        <f t="shared" si="15"/>
        <v>0.73420849582614967</v>
      </c>
    </row>
    <row r="242" spans="1:19" x14ac:dyDescent="0.25">
      <c r="B242" s="15">
        <v>43800</v>
      </c>
      <c r="C242" s="21">
        <f>'CDM - Q'!Y291</f>
        <v>524395</v>
      </c>
      <c r="D242" s="21">
        <f>'CDM - Q'!AB291</f>
        <v>92.9</v>
      </c>
      <c r="E242" s="21">
        <v>97.520453114234101</v>
      </c>
      <c r="F242" s="21">
        <f>AVERAGEIFS('KR - M'!C:C,'KR - M'!$B:$B,"&gt;="&amp;EDATE('KR - Q'!$B242,-2),'KR - M'!$B:$B,"&lt;="&amp;EOMONTH('KR - Q'!$B242,0))</f>
        <v>99.221705966957998</v>
      </c>
      <c r="G242" s="21">
        <f>AVERAGEIFS('KR - M'!D:D,'KR - M'!B:B,"&gt;="&amp;EDATE('KR - Q'!B242,-2),'KR - M'!B:B,"&lt;="&amp;EOMONTH('KR - Q'!B242,0))</f>
        <v>99.203143961167441</v>
      </c>
      <c r="H242" s="20">
        <f>AVERAGEIFS('KR - M'!G:G,'KR - M'!B:B,"&gt;="&amp;EDATE('KR - Q'!B242,-2),'KR - M'!B:B,"&lt;="&amp;EOMONTH('KR - Q'!B242,0))</f>
        <v>3.5666666666666664</v>
      </c>
      <c r="I242" s="20">
        <f>AVERAGEIFS('KR - M'!E:E,'KR - M'!$B:$B,"&gt;="&amp;EDATE('KR - Q'!$B242,-2),'KR - M'!$B:$B,"&lt;="&amp;EOMONTH('KR - Q'!$B242,0))</f>
        <v>1.7</v>
      </c>
      <c r="J242">
        <v>0</v>
      </c>
      <c r="K242" s="20">
        <f>'CDM - Q'!AD291/'CDM - Q'!AC291*100</f>
        <v>107.45316070987076</v>
      </c>
      <c r="L242" s="2">
        <f>AVERAGEIFS('KR - M'!J:J,'KR - M'!B:B,"&gt;="&amp;EDATE('KR - Q'!B242,-2),'KR - M'!B:B,"&lt;="&amp;EOMONTH('KR - Q'!B242,0))</f>
        <v>1.25</v>
      </c>
      <c r="M242" s="21">
        <f>AVERAGEIFS('KR - M'!H:H,'KR - M'!B:B,"&gt;="&amp;EDATE('KR - Q'!B242,-2),'KR - M'!B:B,"&lt;="&amp;EOMONTH('KR - Q'!B242,0))</f>
        <v>99.203143961167441</v>
      </c>
      <c r="N242" s="20">
        <f>AVERAGE(VLOOKUP(EDATE($B242,-2),'KR - M'!B182:K885,10), VLOOKUP(EDATE($B242,-1),'KR - M'!B182:K885,10), VLOOKUP(EDATE($B242,0),'KR - M'!B182:K885,10))</f>
        <v>108.88029994185767</v>
      </c>
      <c r="O242" s="20">
        <f t="shared" si="16"/>
        <v>-3.6899725613137591</v>
      </c>
      <c r="R242" s="20">
        <f t="shared" si="14"/>
        <v>0.51369655640360889</v>
      </c>
      <c r="S242" s="20">
        <f t="shared" si="15"/>
        <v>0.58223865634636773</v>
      </c>
    </row>
    <row r="243" spans="1:19" x14ac:dyDescent="0.25">
      <c r="A243">
        <v>2020</v>
      </c>
      <c r="B243" s="15">
        <v>43891</v>
      </c>
      <c r="C243" s="21">
        <f>'CDM - Q'!Y292</f>
        <v>517226.9</v>
      </c>
      <c r="D243" s="21">
        <f>'CDM - Q'!AB292</f>
        <v>111.5</v>
      </c>
      <c r="E243" s="21">
        <v>98.364469641524906</v>
      </c>
      <c r="F243" s="21">
        <f>AVERAGEIFS('KR - M'!C:C,'KR - M'!$B:$B,"&gt;="&amp;EDATE('KR - Q'!$B243,-2),'KR - M'!$B:$B,"&lt;="&amp;EOMONTH('KR - Q'!$B243,0))</f>
        <v>99.318230288190534</v>
      </c>
      <c r="G243" s="21">
        <f>AVERAGEIFS('KR - M'!D:D,'KR - M'!B:B,"&gt;="&amp;EDATE('KR - Q'!B243,-2),'KR - M'!B:B,"&lt;="&amp;EOMONTH('KR - Q'!B243,0))</f>
        <v>99.15440438372589</v>
      </c>
      <c r="H243" s="20">
        <f>AVERAGEIFS('KR - M'!G:G,'KR - M'!B:B,"&gt;="&amp;EDATE('KR - Q'!B243,-2),'KR - M'!B:B,"&lt;="&amp;EOMONTH('KR - Q'!B243,0))</f>
        <v>3.5666666666666664</v>
      </c>
      <c r="I243" s="20">
        <f>AVERAGEIFS('KR - M'!E:E,'KR - M'!$B:$B,"&gt;="&amp;EDATE('KR - Q'!$B243,-2),'KR - M'!$B:$B,"&lt;="&amp;EOMONTH('KR - Q'!$B243,0))</f>
        <v>1.7333333333333334</v>
      </c>
      <c r="J243" s="20">
        <f>AVERAGEIFS('CDM - D'!F:F,'CDM - D'!B:B,"&gt;="&amp;EDATE('KR - Q'!B243,-2),'CDM - D'!B:B,"&lt;="&amp;EOMONTH('KR - Q'!B243,0))</f>
        <v>32.999010989010955</v>
      </c>
      <c r="K243" s="20">
        <f>'CDM - Q'!AD292/'CDM - Q'!AC292*100</f>
        <v>105.61930313541279</v>
      </c>
      <c r="L243" s="2">
        <f>AVERAGEIFS('KR - M'!J:J,'KR - M'!B:B,"&gt;="&amp;EDATE('KR - Q'!B243,-2),'KR - M'!B:B,"&lt;="&amp;EOMONTH('KR - Q'!B243,0))</f>
        <v>1.0833333333333333</v>
      </c>
      <c r="M243" s="21">
        <f>AVERAGEIFS('KR - M'!H:H,'KR - M'!B:B,"&gt;="&amp;EDATE('KR - Q'!B243,-2),'KR - M'!B:B,"&lt;="&amp;EOMONTH('KR - Q'!B243,0))</f>
        <v>99.15440438372589</v>
      </c>
      <c r="N243" s="20">
        <f>AVERAGE(VLOOKUP(EDATE($B243,-2),'KR - M'!B183:K886,10), VLOOKUP(EDATE($B243,-1),'KR - M'!B183:K886,10), VLOOKUP(EDATE($B243,0),'KR - M'!B183:K886,10))</f>
        <v>105.76590006647</v>
      </c>
      <c r="O243" s="20">
        <f t="shared" si="16"/>
        <v>-11.441555091419753</v>
      </c>
      <c r="R243" s="20">
        <f t="shared" si="14"/>
        <v>-0.19652432572350165</v>
      </c>
      <c r="S243" s="20">
        <f t="shared" si="15"/>
        <v>0.39975954115323287</v>
      </c>
    </row>
    <row r="244" spans="1:19" x14ac:dyDescent="0.25">
      <c r="B244" s="15">
        <v>43983</v>
      </c>
      <c r="C244" s="21">
        <f>'CDM - Q'!Y293</f>
        <v>503562.3</v>
      </c>
      <c r="D244" s="21">
        <f>'CDM - Q'!AB293</f>
        <v>95.5</v>
      </c>
      <c r="E244" s="21">
        <v>105.298885843002</v>
      </c>
      <c r="F244" s="21">
        <f>AVERAGEIFS('KR - M'!C:C,'KR - M'!$B:$B,"&gt;="&amp;EDATE('KR - Q'!$B244,-2),'KR - M'!$B:$B,"&lt;="&amp;EOMONTH('KR - Q'!$B244,0))</f>
        <v>98.880406436994761</v>
      </c>
      <c r="G244" s="21">
        <f>AVERAGEIFS('KR - M'!D:D,'KR - M'!B:B,"&gt;="&amp;EDATE('KR - Q'!B244,-2),'KR - M'!B:B,"&lt;="&amp;EOMONTH('KR - Q'!B244,0))</f>
        <v>99.172329704393164</v>
      </c>
      <c r="H244" s="20">
        <f>AVERAGEIFS('KR - M'!G:G,'KR - M'!B:B,"&gt;="&amp;EDATE('KR - Q'!B244,-2),'KR - M'!B:B,"&lt;="&amp;EOMONTH('KR - Q'!B244,0))</f>
        <v>4.1333333333333329</v>
      </c>
      <c r="I244" s="20">
        <f>AVERAGEIFS('KR - M'!E:E,'KR - M'!$B:$B,"&gt;="&amp;EDATE('KR - Q'!$B244,-2),'KR - M'!$B:$B,"&lt;="&amp;EOMONTH('KR - Q'!$B244,0))</f>
        <v>1.6333333333333335</v>
      </c>
      <c r="J244" s="20">
        <f>AVERAGEIFS('CDM - D'!F:F,'CDM - D'!B:B,"&gt;="&amp;EDATE('KR - Q'!B244,-2),'CDM - D'!B:B,"&lt;="&amp;EOMONTH('KR - Q'!B244,0))</f>
        <v>54.502417582417536</v>
      </c>
      <c r="K244" s="20">
        <f>'CDM - Q'!AD293/'CDM - Q'!AC293*100</f>
        <v>99.485294261913936</v>
      </c>
      <c r="L244" s="2">
        <f>AVERAGEIFS('KR - M'!J:J,'KR - M'!B:B,"&gt;="&amp;EDATE('KR - Q'!B244,-2),'KR - M'!B:B,"&lt;="&amp;EOMONTH('KR - Q'!B244,0))</f>
        <v>0.58333333333333337</v>
      </c>
      <c r="M244" s="21">
        <f>AVERAGEIFS('KR - M'!H:H,'KR - M'!B:B,"&gt;="&amp;EDATE('KR - Q'!B244,-2),'KR - M'!B:B,"&lt;="&amp;EOMONTH('KR - Q'!B244,0))</f>
        <v>99.172329704393164</v>
      </c>
      <c r="N244" s="20">
        <f>AVERAGE(VLOOKUP(EDATE($B244,-2),'KR - M'!B184:K887,10), VLOOKUP(EDATE($B244,-1),'KR - M'!B184:K887,10), VLOOKUP(EDATE($B244,0),'KR - M'!B184:K887,10))</f>
        <v>98.105317839191358</v>
      </c>
      <c r="O244" s="20">
        <f t="shared" si="16"/>
        <v>-28.971841481854721</v>
      </c>
      <c r="R244" s="20">
        <f t="shared" si="14"/>
        <v>7.2312756165260339E-2</v>
      </c>
      <c r="S244" s="20">
        <f t="shared" si="15"/>
        <v>0.24462628436476841</v>
      </c>
    </row>
    <row r="245" spans="1:19" x14ac:dyDescent="0.25">
      <c r="B245" s="15">
        <v>44075</v>
      </c>
      <c r="C245" s="21">
        <f>'CDM - Q'!Y294</f>
        <v>514942.2</v>
      </c>
      <c r="D245" s="21">
        <f>'CDM - Q'!AB294</f>
        <v>99.9</v>
      </c>
      <c r="E245" s="21">
        <v>99.223192114635793</v>
      </c>
      <c r="F245" s="21">
        <f>AVERAGEIFS('KR - M'!C:C,'KR - M'!$B:$B,"&gt;="&amp;EDATE('KR - Q'!$B245,-2),'KR - M'!$B:$B,"&lt;="&amp;EOMONTH('KR - Q'!$B245,0))</f>
        <v>99.501012112784267</v>
      </c>
      <c r="G245" s="21">
        <f>AVERAGEIFS('KR - M'!D:D,'KR - M'!B:B,"&gt;="&amp;EDATE('KR - Q'!B245,-2),'KR - M'!B:B,"&lt;="&amp;EOMONTH('KR - Q'!B245,0))</f>
        <v>99.52499004569313</v>
      </c>
      <c r="H245" s="20">
        <f>AVERAGEIFS('KR - M'!G:G,'KR - M'!B:B,"&gt;="&amp;EDATE('KR - Q'!B245,-2),'KR - M'!B:B,"&lt;="&amp;EOMONTH('KR - Q'!B245,0))</f>
        <v>4.1000000000000005</v>
      </c>
      <c r="I245" s="20">
        <f>AVERAGEIFS('KR - M'!E:E,'KR - M'!$B:$B,"&gt;="&amp;EDATE('KR - Q'!$B245,-2),'KR - M'!$B:$B,"&lt;="&amp;EOMONTH('KR - Q'!$B245,0))</f>
        <v>1.8</v>
      </c>
      <c r="J245" s="20">
        <f>AVERAGEIFS('CDM - D'!F:F,'CDM - D'!B:B,"&gt;="&amp;EDATE('KR - Q'!B245,-2),'CDM - D'!B:B,"&lt;="&amp;EOMONTH('KR - Q'!B245,0))</f>
        <v>52.620652173912958</v>
      </c>
      <c r="K245" s="20">
        <f>'CDM - Q'!AD294/'CDM - Q'!AC294*100</f>
        <v>97.767179020691458</v>
      </c>
      <c r="L245" s="2">
        <f>AVERAGEIFS('KR - M'!J:J,'KR - M'!B:B,"&gt;="&amp;EDATE('KR - Q'!B245,-2),'KR - M'!B:B,"&lt;="&amp;EOMONTH('KR - Q'!B245,0))</f>
        <v>0.5</v>
      </c>
      <c r="M245" s="21">
        <f>AVERAGEIFS('KR - M'!H:H,'KR - M'!B:B,"&gt;="&amp;EDATE('KR - Q'!B245,-2),'KR - M'!B:B,"&lt;="&amp;EOMONTH('KR - Q'!B245,0))</f>
        <v>99.52499004569313</v>
      </c>
      <c r="N245" s="20">
        <f>AVERAGE(VLOOKUP(EDATE($B245,-2),'KR - M'!B185:K888,10), VLOOKUP(EDATE($B245,-1),'KR - M'!B185:K888,10), VLOOKUP(EDATE($B245,0),'KR - M'!B185:K888,10))</f>
        <v>98.688099588234266</v>
      </c>
      <c r="O245" s="20">
        <f t="shared" si="16"/>
        <v>2.3761474377899106</v>
      </c>
      <c r="R245" s="20">
        <f t="shared" si="14"/>
        <v>1.4224142655563377</v>
      </c>
      <c r="S245" s="20">
        <f t="shared" si="15"/>
        <v>0.45297481310042631</v>
      </c>
    </row>
    <row r="246" spans="1:19" x14ac:dyDescent="0.25">
      <c r="B246" s="15">
        <v>44166</v>
      </c>
      <c r="C246" s="21">
        <f>'CDM - Q'!Y295</f>
        <v>522735.1</v>
      </c>
      <c r="D246" s="21">
        <f>'CDM - Q'!AB295</f>
        <v>93.8</v>
      </c>
      <c r="E246" s="21">
        <v>97.943090257999899</v>
      </c>
      <c r="F246" s="21">
        <f>AVERAGEIFS('KR - M'!C:C,'KR - M'!$B:$B,"&gt;="&amp;EDATE('KR - Q'!$B246,-2),'KR - M'!$B:$B,"&lt;="&amp;EOMONTH('KR - Q'!$B246,0))</f>
        <v>99.68480612602491</v>
      </c>
      <c r="G246" s="21">
        <f>AVERAGEIFS('KR - M'!D:D,'KR - M'!B:B,"&gt;="&amp;EDATE('KR - Q'!B246,-2),'KR - M'!B:B,"&lt;="&amp;EOMONTH('KR - Q'!B246,0))</f>
        <v>99.526600041085388</v>
      </c>
      <c r="H246" s="20">
        <f>AVERAGEIFS('KR - M'!G:G,'KR - M'!B:B,"&gt;="&amp;EDATE('KR - Q'!B246,-2),'KR - M'!B:B,"&lt;="&amp;EOMONTH('KR - Q'!B246,0))</f>
        <v>4.1666666666666661</v>
      </c>
      <c r="I246" s="20">
        <f>AVERAGEIFS('KR - M'!E:E,'KR - M'!$B:$B,"&gt;="&amp;EDATE('KR - Q'!$B246,-2),'KR - M'!$B:$B,"&lt;="&amp;EOMONTH('KR - Q'!$B246,0))</f>
        <v>1.8</v>
      </c>
      <c r="J246" s="20">
        <f>AVERAGEIFS('CDM - D'!F:F,'CDM - D'!B:B,"&gt;="&amp;EDATE('KR - Q'!B246,-2),'CDM - D'!B:B,"&lt;="&amp;EOMONTH('KR - Q'!B246,0))</f>
        <v>57.472717391304293</v>
      </c>
      <c r="K246" s="20">
        <f>'CDM - Q'!AD295/'CDM - Q'!AC295*100</f>
        <v>97.111465390438767</v>
      </c>
      <c r="L246" s="2">
        <f>AVERAGEIFS('KR - M'!J:J,'KR - M'!B:B,"&gt;="&amp;EDATE('KR - Q'!B246,-2),'KR - M'!B:B,"&lt;="&amp;EOMONTH('KR - Q'!B246,0))</f>
        <v>0.5</v>
      </c>
      <c r="M246" s="21">
        <f>AVERAGEIFS('KR - M'!H:H,'KR - M'!B:B,"&gt;="&amp;EDATE('KR - Q'!B246,-2),'KR - M'!B:B,"&lt;="&amp;EOMONTH('KR - Q'!B246,0))</f>
        <v>99.526600041085388</v>
      </c>
      <c r="N246" s="20">
        <f>AVERAGE(VLOOKUP(EDATE($B246,-2),'KR - M'!B186:K889,10), VLOOKUP(EDATE($B246,-1),'KR - M'!B186:K889,10), VLOOKUP(EDATE($B246,0),'KR - M'!B186:K889,10))</f>
        <v>97.66656738467104</v>
      </c>
      <c r="O246" s="20">
        <f t="shared" si="16"/>
        <v>-4.1404473602205893</v>
      </c>
      <c r="R246" s="20">
        <f t="shared" si="14"/>
        <v>6.4707181242518175E-3</v>
      </c>
      <c r="S246" s="20">
        <f t="shared" si="15"/>
        <v>0.32616835353058704</v>
      </c>
    </row>
    <row r="247" spans="1:19" x14ac:dyDescent="0.25">
      <c r="A247">
        <v>2021</v>
      </c>
      <c r="B247" s="15">
        <v>44256</v>
      </c>
      <c r="C247" s="21">
        <f>'CDM - Q'!Y296</f>
        <v>531069.69999999995</v>
      </c>
      <c r="D247" s="21">
        <f>'CDM - Q'!AB296</f>
        <v>106</v>
      </c>
      <c r="E247" s="21">
        <v>94.019679041903402</v>
      </c>
      <c r="F247" s="21">
        <f>AVERAGEIFS('KR - M'!C:C,'KR - M'!$B:$B,"&gt;="&amp;EDATE('KR - Q'!$B247,-2),'KR - M'!$B:$B,"&lt;="&amp;EOMONTH('KR - Q'!$B247,0))</f>
        <v>100.73589352615333</v>
      </c>
      <c r="G247" s="21">
        <f>AVERAGEIFS('KR - M'!D:D,'KR - M'!B:B,"&gt;="&amp;EDATE('KR - Q'!B247,-2),'KR - M'!B:B,"&lt;="&amp;EOMONTH('KR - Q'!B247,0))</f>
        <v>99.955096764391556</v>
      </c>
      <c r="H247" s="20">
        <f>AVERAGEIFS('KR - M'!G:G,'KR - M'!B:B,"&gt;="&amp;EDATE('KR - Q'!B247,-2),'KR - M'!B:B,"&lt;="&amp;EOMONTH('KR - Q'!B247,0))</f>
        <v>4.2333333333333334</v>
      </c>
      <c r="I247" s="20">
        <f>AVERAGEIFS('KR - M'!E:E,'KR - M'!$B:$B,"&gt;="&amp;EDATE('KR - Q'!$B247,-2),'KR - M'!$B:$B,"&lt;="&amp;EOMONTH('KR - Q'!$B247,0))</f>
        <v>1.9666666666666668</v>
      </c>
      <c r="J247" s="20">
        <f>AVERAGEIFS('CDM - D'!F:F,'CDM - D'!B:B,"&gt;="&amp;EDATE('KR - Q'!B247,-2),'CDM - D'!B:B,"&lt;="&amp;EOMONTH('KR - Q'!B247,0))</f>
        <v>61.959444444444401</v>
      </c>
      <c r="K247" s="20">
        <f>'CDM - Q'!AD296/'CDM - Q'!AC296*100</f>
        <v>101.11710161708642</v>
      </c>
      <c r="L247" s="2">
        <f>AVERAGEIFS('KR - M'!J:J,'KR - M'!B:B,"&gt;="&amp;EDATE('KR - Q'!B247,-2),'KR - M'!B:B,"&lt;="&amp;EOMONTH('KR - Q'!B247,0))</f>
        <v>0.5</v>
      </c>
      <c r="M247" s="21">
        <f>AVERAGEIFS('KR - M'!H:H,'KR - M'!B:B,"&gt;="&amp;EDATE('KR - Q'!B247,-2),'KR - M'!B:B,"&lt;="&amp;EOMONTH('KR - Q'!B247,0))</f>
        <v>99.955096764391556</v>
      </c>
      <c r="N247" s="20">
        <f>AVERAGE(VLOOKUP(EDATE($B247,-2),'KR - M'!B187:K890,10), VLOOKUP(EDATE($B247,-1),'KR - M'!B187:K890,10), VLOOKUP(EDATE($B247,0),'KR - M'!B187:K890,10))</f>
        <v>106.54721164795433</v>
      </c>
      <c r="O247" s="20">
        <f t="shared" si="16"/>
        <v>36.371276276377529</v>
      </c>
      <c r="R247" s="20">
        <f t="shared" si="14"/>
        <v>1.7221395009144658</v>
      </c>
      <c r="S247" s="20">
        <f t="shared" si="15"/>
        <v>0.8058343101900789</v>
      </c>
    </row>
    <row r="248" spans="1:19" x14ac:dyDescent="0.25">
      <c r="B248" s="15">
        <v>44348</v>
      </c>
      <c r="C248" s="21">
        <f>'CDM - Q'!Y297</f>
        <v>538270.80000000005</v>
      </c>
      <c r="D248" s="21">
        <f>'CDM - Q'!AB297</f>
        <v>88.2</v>
      </c>
      <c r="E248" s="21">
        <v>97.4876605083698</v>
      </c>
      <c r="F248" s="21">
        <f>AVERAGEIFS('KR - M'!C:C,'KR - M'!$B:$B,"&gt;="&amp;EDATE('KR - Q'!$B248,-2),'KR - M'!$B:$B,"&lt;="&amp;EOMONTH('KR - Q'!$B248,0))</f>
        <v>101.32424799091633</v>
      </c>
      <c r="G248" s="21">
        <f>AVERAGEIFS('KR - M'!D:D,'KR - M'!B:B,"&gt;="&amp;EDATE('KR - Q'!B248,-2),'KR - M'!B:B,"&lt;="&amp;EOMONTH('KR - Q'!B248,0))</f>
        <v>100.34767076627668</v>
      </c>
      <c r="H248" s="20">
        <f>AVERAGEIFS('KR - M'!G:G,'KR - M'!B:B,"&gt;="&amp;EDATE('KR - Q'!B248,-2),'KR - M'!B:B,"&lt;="&amp;EOMONTH('KR - Q'!B248,0))</f>
        <v>3.7666666666666671</v>
      </c>
      <c r="I248" s="20">
        <f>AVERAGEIFS('KR - M'!E:E,'KR - M'!$B:$B,"&gt;="&amp;EDATE('KR - Q'!$B248,-2),'KR - M'!$B:$B,"&lt;="&amp;EOMONTH('KR - Q'!$B248,0))</f>
        <v>2.2000000000000002</v>
      </c>
      <c r="J248" s="20">
        <f>AVERAGEIFS('CDM - D'!F:F,'CDM - D'!B:B,"&gt;="&amp;EDATE('KR - Q'!B248,-2),'CDM - D'!B:B,"&lt;="&amp;EOMONTH('KR - Q'!B248,0))</f>
        <v>53.020879120879115</v>
      </c>
      <c r="K248" s="20">
        <f>'CDM - Q'!AD297/'CDM - Q'!AC297*100</f>
        <v>109.2295277520471</v>
      </c>
      <c r="L248" s="2">
        <f>AVERAGEIFS('KR - M'!J:J,'KR - M'!B:B,"&gt;="&amp;EDATE('KR - Q'!B248,-2),'KR - M'!B:B,"&lt;="&amp;EOMONTH('KR - Q'!B248,0))</f>
        <v>0.5</v>
      </c>
      <c r="M248" s="21">
        <f>AVERAGEIFS('KR - M'!H:H,'KR - M'!B:B,"&gt;="&amp;EDATE('KR - Q'!B248,-2),'KR - M'!B:B,"&lt;="&amp;EOMONTH('KR - Q'!B248,0))</f>
        <v>100.34767076627668</v>
      </c>
      <c r="N248" s="20">
        <f>AVERAGE(VLOOKUP(EDATE($B248,-2),'KR - M'!B188:K891,10), VLOOKUP(EDATE($B248,-1),'KR - M'!B188:K891,10), VLOOKUP(EDATE($B248,0),'KR - M'!B188:K891,10))</f>
        <v>112.13634934590233</v>
      </c>
      <c r="O248" s="20">
        <f t="shared" si="16"/>
        <v>20.982764772541351</v>
      </c>
      <c r="R248" s="20">
        <f t="shared" si="14"/>
        <v>1.5710014380176496</v>
      </c>
      <c r="S248" s="20">
        <f t="shared" si="15"/>
        <v>1.1805064806531762</v>
      </c>
    </row>
    <row r="249" spans="1:19" x14ac:dyDescent="0.25">
      <c r="B249" s="15">
        <v>44440</v>
      </c>
      <c r="C249" s="21">
        <f>'CDM - Q'!Y298</f>
        <v>538184.30000000005</v>
      </c>
      <c r="D249" s="21">
        <f>'CDM - Q'!AB298</f>
        <v>99.3</v>
      </c>
      <c r="E249" s="21">
        <v>98.397046353953996</v>
      </c>
      <c r="F249" s="21">
        <f>AVERAGEIFS('KR - M'!C:C,'KR - M'!$B:$B,"&gt;="&amp;EDATE('KR - Q'!$B249,-2),'KR - M'!$B:$B,"&lt;="&amp;EOMONTH('KR - Q'!$B249,0))</f>
        <v>102.01576394871533</v>
      </c>
      <c r="G249" s="21">
        <f>AVERAGEIFS('KR - M'!D:D,'KR - M'!B:B,"&gt;="&amp;EDATE('KR - Q'!B249,-2),'KR - M'!B:B,"&lt;="&amp;EOMONTH('KR - Q'!B249,0))</f>
        <v>100.86044305759167</v>
      </c>
      <c r="H249" s="20">
        <f>AVERAGEIFS('KR - M'!G:G,'KR - M'!B:B,"&gt;="&amp;EDATE('KR - Q'!B249,-2),'KR - M'!B:B,"&lt;="&amp;EOMONTH('KR - Q'!B249,0))</f>
        <v>3.2666666666666662</v>
      </c>
      <c r="I249" s="20">
        <f>AVERAGEIFS('KR - M'!E:E,'KR - M'!$B:$B,"&gt;="&amp;EDATE('KR - Q'!$B249,-2),'KR - M'!$B:$B,"&lt;="&amp;EOMONTH('KR - Q'!$B249,0))</f>
        <v>2.3666666666666667</v>
      </c>
      <c r="J249" s="20">
        <f>AVERAGEIFS('CDM - D'!F:F,'CDM - D'!B:B,"&gt;="&amp;EDATE('KR - Q'!B249,-2),'CDM - D'!B:B,"&lt;="&amp;EOMONTH('KR - Q'!B249,0))</f>
        <v>47.578804347826015</v>
      </c>
      <c r="K249" s="20">
        <f>'CDM - Q'!AD298/'CDM - Q'!AC298*100</f>
        <v>117.60285710861567</v>
      </c>
      <c r="L249" s="2">
        <f>AVERAGEIFS('KR - M'!J:J,'KR - M'!B:B,"&gt;="&amp;EDATE('KR - Q'!B249,-2),'KR - M'!B:B,"&lt;="&amp;EOMONTH('KR - Q'!B249,0))</f>
        <v>0.66666666666666663</v>
      </c>
      <c r="M249" s="21">
        <f>AVERAGEIFS('KR - M'!H:H,'KR - M'!B:B,"&gt;="&amp;EDATE('KR - Q'!B249,-2),'KR - M'!B:B,"&lt;="&amp;EOMONTH('KR - Q'!B249,0))</f>
        <v>100.86044305759167</v>
      </c>
      <c r="N249" s="20">
        <f>AVERAGE(VLOOKUP(EDATE($B249,-2),'KR - M'!B189:K892,10), VLOOKUP(EDATE($B249,-1),'KR - M'!B189:K892,10), VLOOKUP(EDATE($B249,0),'KR - M'!B189:K892,10))</f>
        <v>121.479052407174</v>
      </c>
      <c r="O249" s="20">
        <f t="shared" si="16"/>
        <v>33.32622513847889</v>
      </c>
      <c r="R249" s="20">
        <f t="shared" si="14"/>
        <v>2.0439828344767541</v>
      </c>
      <c r="S249" s="20">
        <f t="shared" si="15"/>
        <v>1.3358986228832803</v>
      </c>
    </row>
    <row r="250" spans="1:19" x14ac:dyDescent="0.25">
      <c r="B250" s="15">
        <v>44531</v>
      </c>
      <c r="C250" s="21">
        <f>'CDM - Q'!Y299</f>
        <v>547618.1</v>
      </c>
      <c r="D250" s="21">
        <f>'CDM - Q'!AB299</f>
        <v>94.1</v>
      </c>
      <c r="E250" s="21">
        <v>97.762823849852893</v>
      </c>
      <c r="F250" s="21">
        <f>AVERAGEIFS('KR - M'!C:C,'KR - M'!$B:$B,"&gt;="&amp;EDATE('KR - Q'!$B250,-2),'KR - M'!$B:$B,"&lt;="&amp;EOMONTH('KR - Q'!$B250,0))</f>
        <v>103.242788052967</v>
      </c>
      <c r="G250" s="21">
        <f>AVERAGEIFS('KR - M'!D:D,'KR - M'!B:B,"&gt;="&amp;EDATE('KR - Q'!B250,-2),'KR - M'!B:B,"&lt;="&amp;EOMONTH('KR - Q'!B250,0))</f>
        <v>101.67232204939567</v>
      </c>
      <c r="H250" s="20">
        <f>AVERAGEIFS('KR - M'!G:G,'KR - M'!B:B,"&gt;="&amp;EDATE('KR - Q'!B250,-2),'KR - M'!B:B,"&lt;="&amp;EOMONTH('KR - Q'!B250,0))</f>
        <v>3.2000000000000006</v>
      </c>
      <c r="I250" s="20">
        <f>AVERAGEIFS('KR - M'!E:E,'KR - M'!$B:$B,"&gt;="&amp;EDATE('KR - Q'!$B250,-2),'KR - M'!$B:$B,"&lt;="&amp;EOMONTH('KR - Q'!$B250,0))</f>
        <v>2.5666666666666664</v>
      </c>
      <c r="J250" s="20">
        <f>AVERAGEIFS('CDM - D'!F:F,'CDM - D'!B:B,"&gt;="&amp;EDATE('KR - Q'!B250,-2),'CDM - D'!B:B,"&lt;="&amp;EOMONTH('KR - Q'!B250,0))</f>
        <v>47.770652173913099</v>
      </c>
      <c r="K250" s="20">
        <f>'CDM - Q'!AD299/'CDM - Q'!AC299*100</f>
        <v>126.80948310834366</v>
      </c>
      <c r="L250" s="2">
        <f>AVERAGEIFS('KR - M'!J:J,'KR - M'!B:B,"&gt;="&amp;EDATE('KR - Q'!B250,-2),'KR - M'!B:B,"&lt;="&amp;EOMONTH('KR - Q'!B250,0))</f>
        <v>0.91666666666666663</v>
      </c>
      <c r="M250" s="21">
        <f>AVERAGEIFS('KR - M'!H:H,'KR - M'!B:B,"&gt;="&amp;EDATE('KR - Q'!B250,-2),'KR - M'!B:B,"&lt;="&amp;EOMONTH('KR - Q'!B250,0))</f>
        <v>101.67232204939567</v>
      </c>
      <c r="N250" s="20">
        <f>AVERAGE(VLOOKUP(EDATE($B250,-2),'KR - M'!B190:K893,10), VLOOKUP(EDATE($B250,-1),'KR - M'!B190:K893,10), VLOOKUP(EDATE($B250,0),'KR - M'!B190:K893,10))</f>
        <v>130.58687329775699</v>
      </c>
      <c r="O250" s="20">
        <f t="shared" si="16"/>
        <v>29.98976600527099</v>
      </c>
      <c r="R250" s="20">
        <f t="shared" si="14"/>
        <v>3.2198113242093207</v>
      </c>
      <c r="S250" s="20">
        <f t="shared" si="15"/>
        <v>2.1392337744045475</v>
      </c>
    </row>
    <row r="251" spans="1:19" x14ac:dyDescent="0.25">
      <c r="A251">
        <v>2022</v>
      </c>
      <c r="B251" s="15">
        <v>44621</v>
      </c>
      <c r="C251" s="21">
        <f>'CDM - Q'!Y300</f>
        <v>550176.9</v>
      </c>
      <c r="D251" s="21">
        <f>'CDM - Q'!AB300</f>
        <v>112.5</v>
      </c>
      <c r="E251" s="21">
        <v>99.972719190720994</v>
      </c>
      <c r="F251" s="21">
        <f>AVERAGEIFS('KR - M'!C:C,'KR - M'!$B:$B,"&gt;="&amp;EDATE('KR - Q'!$B251,-2),'KR - M'!$B:$B,"&lt;="&amp;EOMONTH('KR - Q'!$B251,0))</f>
        <v>104.67520478540966</v>
      </c>
      <c r="G251" s="21">
        <f>AVERAGEIFS('KR - M'!D:D,'KR - M'!B:B,"&gt;="&amp;EDATE('KR - Q'!B251,-2),'KR - M'!B:B,"&lt;="&amp;EOMONTH('KR - Q'!B251,0))</f>
        <v>102.72342564972401</v>
      </c>
      <c r="H251" s="20">
        <f>AVERAGEIFS('KR - M'!G:G,'KR - M'!B:B,"&gt;="&amp;EDATE('KR - Q'!B251,-2),'KR - M'!B:B,"&lt;="&amp;EOMONTH('KR - Q'!B251,0))</f>
        <v>2.9666666666666663</v>
      </c>
      <c r="I251" s="20">
        <f>AVERAGEIFS('KR - M'!E:E,'KR - M'!$B:$B,"&gt;="&amp;EDATE('KR - Q'!$B251,-2),'KR - M'!$B:$B,"&lt;="&amp;EOMONTH('KR - Q'!$B251,0))</f>
        <v>2.7333333333333338</v>
      </c>
      <c r="J251" s="20">
        <f>AVERAGEIFS('CDM - D'!F:F,'CDM - D'!B:B,"&gt;="&amp;EDATE('KR - Q'!B251,-2),'CDM - D'!B:B,"&lt;="&amp;EOMONTH('KR - Q'!B251,0))</f>
        <v>46.195666666666632</v>
      </c>
      <c r="K251" s="20">
        <f>'CDM - Q'!AD300/'CDM - Q'!AC300*100</f>
        <v>131.9754877619128</v>
      </c>
      <c r="L251" s="2">
        <f>AVERAGEIFS('KR - M'!J:J,'KR - M'!B:B,"&gt;="&amp;EDATE('KR - Q'!B251,-2),'KR - M'!B:B,"&lt;="&amp;EOMONTH('KR - Q'!B251,0))</f>
        <v>1.25</v>
      </c>
      <c r="M251" s="21">
        <f>AVERAGEIFS('KR - M'!H:H,'KR - M'!B:B,"&gt;="&amp;EDATE('KR - Q'!B251,-2),'KR - M'!B:B,"&lt;="&amp;EOMONTH('KR - Q'!B251,0))</f>
        <v>102.72342564972401</v>
      </c>
      <c r="N251" s="20">
        <f>AVERAGE(VLOOKUP(EDATE($B251,-2),'KR - M'!B191:K894,10), VLOOKUP(EDATE($B251,-1),'KR - M'!B191:K894,10), VLOOKUP(EDATE($B251,0),'KR - M'!B191:K894,10))</f>
        <v>140.90450238612368</v>
      </c>
      <c r="O251" s="20">
        <f t="shared" si="16"/>
        <v>31.603878177988065</v>
      </c>
      <c r="R251" s="20">
        <f t="shared" si="14"/>
        <v>4.1352595441566997</v>
      </c>
      <c r="S251" s="20">
        <f t="shared" si="15"/>
        <v>2.742513785215106</v>
      </c>
    </row>
    <row r="252" spans="1:19" x14ac:dyDescent="0.25">
      <c r="B252" s="15">
        <v>44713</v>
      </c>
      <c r="C252" s="21">
        <f>'CDM - Q'!Y301</f>
        <v>555670.4</v>
      </c>
      <c r="D252" s="21">
        <f>'CDM - Q'!AB301</f>
        <v>88.8</v>
      </c>
      <c r="E252" s="21">
        <v>98.721366868452293</v>
      </c>
      <c r="F252" s="21">
        <f>AVERAGEIFS('KR - M'!C:C,'KR - M'!$B:$B,"&gt;="&amp;EDATE('KR - Q'!$B252,-2),'KR - M'!$B:$B,"&lt;="&amp;EOMONTH('KR - Q'!$B252,0))</f>
        <v>106.76555007370234</v>
      </c>
      <c r="G252" s="21">
        <f>AVERAGEIFS('KR - M'!D:D,'KR - M'!B:B,"&gt;="&amp;EDATE('KR - Q'!B252,-2),'KR - M'!B:B,"&lt;="&amp;EOMONTH('KR - Q'!B252,0))</f>
        <v>103.80508723712035</v>
      </c>
      <c r="H252" s="20">
        <f>AVERAGEIFS('KR - M'!G:G,'KR - M'!B:B,"&gt;="&amp;EDATE('KR - Q'!B252,-2),'KR - M'!B:B,"&lt;="&amp;EOMONTH('KR - Q'!B252,0))</f>
        <v>2.8666666666666667</v>
      </c>
      <c r="I252" s="20">
        <f>AVERAGEIFS('KR - M'!E:E,'KR - M'!$B:$B,"&gt;="&amp;EDATE('KR - Q'!$B252,-2),'KR - M'!$B:$B,"&lt;="&amp;EOMONTH('KR - Q'!$B252,0))</f>
        <v>3.4333333333333336</v>
      </c>
      <c r="J252" s="20">
        <f>AVERAGEIFS('CDM - D'!F:F,'CDM - D'!B:B,"&gt;="&amp;EDATE('KR - Q'!B252,-2),'CDM - D'!B:B,"&lt;="&amp;EOMONTH('KR - Q'!B252,0))</f>
        <v>20.463956043956088</v>
      </c>
      <c r="K252" s="20">
        <f>'CDM - Q'!AD301/'CDM - Q'!AC301*100</f>
        <v>145.15971162303839</v>
      </c>
      <c r="L252" s="2">
        <f>AVERAGEIFS('KR - M'!J:J,'KR - M'!B:B,"&gt;="&amp;EDATE('KR - Q'!B252,-2),'KR - M'!B:B,"&lt;="&amp;EOMONTH('KR - Q'!B252,0))</f>
        <v>1.6666666666666667</v>
      </c>
      <c r="M252" s="21">
        <f>AVERAGEIFS('KR - M'!H:H,'KR - M'!B:B,"&gt;="&amp;EDATE('KR - Q'!B252,-2),'KR - M'!B:B,"&lt;="&amp;EOMONTH('KR - Q'!B252,0))</f>
        <v>103.80508723712035</v>
      </c>
      <c r="N252" s="20">
        <f>AVERAGE(VLOOKUP(EDATE($B252,-2),'KR - M'!B192:K895,10), VLOOKUP(EDATE($B252,-1),'KR - M'!B192:K895,10), VLOOKUP(EDATE($B252,0),'KR - M'!B192:K895,10))</f>
        <v>151.22610816946133</v>
      </c>
      <c r="O252" s="20">
        <f t="shared" si="16"/>
        <v>29.300996372857213</v>
      </c>
      <c r="R252" s="20">
        <f t="shared" si="14"/>
        <v>4.211937366982621</v>
      </c>
      <c r="S252" s="20">
        <f t="shared" si="15"/>
        <v>3.4027477674563489</v>
      </c>
    </row>
    <row r="253" spans="1:19" x14ac:dyDescent="0.25">
      <c r="B253" s="15">
        <v>44805</v>
      </c>
      <c r="C253" s="21">
        <f>'CDM - Q'!Y302</f>
        <v>557103.5</v>
      </c>
      <c r="D253" s="21">
        <f>'CDM - Q'!AB302</f>
        <v>105.5</v>
      </c>
      <c r="E253" s="21">
        <v>104.335621036303</v>
      </c>
      <c r="F253" s="21">
        <f>AVERAGEIFS('KR - M'!C:C,'KR - M'!$B:$B,"&gt;="&amp;EDATE('KR - Q'!$B253,-2),'KR - M'!$B:$B,"&lt;="&amp;EOMONTH('KR - Q'!$B253,0))</f>
        <v>107.95902061659568</v>
      </c>
      <c r="G253" s="21">
        <f>AVERAGEIFS('KR - M'!D:D,'KR - M'!B:B,"&gt;="&amp;EDATE('KR - Q'!B253,-2),'KR - M'!B:B,"&lt;="&amp;EOMONTH('KR - Q'!B253,0))</f>
        <v>104.93840566902266</v>
      </c>
      <c r="H253" s="20">
        <f>AVERAGEIFS('KR - M'!G:G,'KR - M'!B:B,"&gt;="&amp;EDATE('KR - Q'!B253,-2),'KR - M'!B:B,"&lt;="&amp;EOMONTH('KR - Q'!B253,0))</f>
        <v>2.9</v>
      </c>
      <c r="I253" s="20">
        <f>AVERAGEIFS('KR - M'!E:E,'KR - M'!$B:$B,"&gt;="&amp;EDATE('KR - Q'!$B253,-2),'KR - M'!$B:$B,"&lt;="&amp;EOMONTH('KR - Q'!$B253,0))</f>
        <v>4.3999999999999995</v>
      </c>
      <c r="J253" s="20">
        <f>AVERAGEIFS('CDM - D'!F:F,'CDM - D'!B:B,"&gt;="&amp;EDATE('KR - Q'!B253,-2),'CDM - D'!B:B,"&lt;="&amp;EOMONTH('KR - Q'!B253,0))</f>
        <v>13.890000000000011</v>
      </c>
      <c r="K253" s="20">
        <f>'CDM - Q'!AD302/'CDM - Q'!AC302*100</f>
        <v>152.2826551326107</v>
      </c>
      <c r="L253" s="2">
        <f>AVERAGEIFS('KR - M'!J:J,'KR - M'!B:B,"&gt;="&amp;EDATE('KR - Q'!B253,-2),'KR - M'!B:B,"&lt;="&amp;EOMONTH('KR - Q'!B253,0))</f>
        <v>2.4166666666666665</v>
      </c>
      <c r="M253" s="21">
        <f>AVERAGEIFS('KR - M'!H:H,'KR - M'!B:B,"&gt;="&amp;EDATE('KR - Q'!B253,-2),'KR - M'!B:B,"&lt;="&amp;EOMONTH('KR - Q'!B253,0))</f>
        <v>104.93840566902266</v>
      </c>
      <c r="N253" s="20">
        <f>AVERAGE(VLOOKUP(EDATE($B253,-2),'KR - M'!B193:K896,10), VLOOKUP(EDATE($B253,-1),'KR - M'!B193:K896,10), VLOOKUP(EDATE($B253,0),'KR - M'!B193:K896,10))</f>
        <v>151.40985035421033</v>
      </c>
      <c r="O253" s="20">
        <f t="shared" si="16"/>
        <v>0.48600651560271046</v>
      </c>
      <c r="R253" s="20">
        <f t="shared" si="14"/>
        <v>4.3671016982568034</v>
      </c>
      <c r="S253" s="20">
        <f t="shared" si="15"/>
        <v>3.9835274834013612</v>
      </c>
    </row>
    <row r="254" spans="1:19" x14ac:dyDescent="0.25">
      <c r="B254" s="15">
        <v>44896</v>
      </c>
      <c r="C254" s="21">
        <f>'CDM - Q'!Y303</f>
        <v>554877.30000000005</v>
      </c>
      <c r="D254" s="21">
        <f>'CDM - Q'!AB303</f>
        <v>106</v>
      </c>
      <c r="E254" s="21">
        <v>109.659317566551</v>
      </c>
      <c r="F254" s="21">
        <f>AVERAGEIFS('KR - M'!C:C,'KR - M'!$B:$B,"&gt;="&amp;EDATE('KR - Q'!$B254,-2),'KR - M'!$B:$B,"&lt;="&amp;EOMONTH('KR - Q'!$B254,0))</f>
        <v>108.64725827340665</v>
      </c>
      <c r="G254" s="21">
        <f>AVERAGEIFS('KR - M'!D:D,'KR - M'!B:B,"&gt;="&amp;EDATE('KR - Q'!B254,-2),'KR - M'!B:B,"&lt;="&amp;EOMONTH('KR - Q'!B254,0))</f>
        <v>105.884027562149</v>
      </c>
      <c r="H254" s="20">
        <f>AVERAGEIFS('KR - M'!G:G,'KR - M'!B:B,"&gt;="&amp;EDATE('KR - Q'!B254,-2),'KR - M'!B:B,"&lt;="&amp;EOMONTH('KR - Q'!B254,0))</f>
        <v>2.7999999999999994</v>
      </c>
      <c r="I254" s="20">
        <f>AVERAGEIFS('KR - M'!E:E,'KR - M'!$B:$B,"&gt;="&amp;EDATE('KR - Q'!$B254,-2),'KR - M'!$B:$B,"&lt;="&amp;EOMONTH('KR - Q'!$B254,0))</f>
        <v>4.1000000000000005</v>
      </c>
      <c r="J254" s="20">
        <f>AVERAGEIFS('CDM - D'!F:F,'CDM - D'!B:B,"&gt;="&amp;EDATE('KR - Q'!B254,-2),'CDM - D'!B:B,"&lt;="&amp;EOMONTH('KR - Q'!B254,0))</f>
        <v>11.110000000000012</v>
      </c>
      <c r="K254" s="20">
        <f>'CDM - Q'!AD303/'CDM - Q'!AC303*100</f>
        <v>145.58917102839578</v>
      </c>
      <c r="L254" s="2">
        <f>AVERAGEIFS('KR - M'!J:J,'KR - M'!B:B,"&gt;="&amp;EDATE('KR - Q'!B254,-2),'KR - M'!B:B,"&lt;="&amp;EOMONTH('KR - Q'!B254,0))</f>
        <v>3.1666666666666665</v>
      </c>
      <c r="M254" s="21">
        <f>AVERAGEIFS('KR - M'!H:H,'KR - M'!B:B,"&gt;="&amp;EDATE('KR - Q'!B254,-2),'KR - M'!B:B,"&lt;="&amp;EOMONTH('KR - Q'!B254,0))</f>
        <v>105.884027562149</v>
      </c>
      <c r="N254" s="20">
        <f>AVERAGE(VLOOKUP(EDATE($B254,-2),'KR - M'!B194:K897,10), VLOOKUP(EDATE($B254,-1),'KR - M'!B194:K897,10), VLOOKUP(EDATE($B254,0),'KR - M'!B194:K897,10))</f>
        <v>148.90186672143034</v>
      </c>
      <c r="O254" s="20">
        <f t="shared" si="16"/>
        <v>-6.6256815574753603</v>
      </c>
      <c r="R254" s="20">
        <f t="shared" si="14"/>
        <v>3.6044835524140062</v>
      </c>
      <c r="S254" s="20">
        <f t="shared" si="15"/>
        <v>4.0796955404525326</v>
      </c>
    </row>
    <row r="255" spans="1:19" x14ac:dyDescent="0.25">
      <c r="A255">
        <v>2023</v>
      </c>
      <c r="B255" s="15">
        <v>44986</v>
      </c>
      <c r="C255" s="21">
        <f>'CDM - Q'!Y304</f>
        <v>556108.30000000005</v>
      </c>
      <c r="D255" s="21">
        <f>'CDM - Q'!AB304</f>
        <v>126.1</v>
      </c>
      <c r="E255" s="21">
        <v>112.175090621507</v>
      </c>
      <c r="F255" s="21">
        <f>AVERAGEIFS('KR - M'!C:C,'KR - M'!$B:$B,"&gt;="&amp;EDATE('KR - Q'!$B255,-2),'KR - M'!$B:$B,"&lt;="&amp;EOMONTH('KR - Q'!$B255,0))</f>
        <v>109.48849753905633</v>
      </c>
      <c r="G255" s="21">
        <f>AVERAGEIFS('KR - M'!D:D,'KR - M'!B:B,"&gt;="&amp;EDATE('KR - Q'!B255,-2),'KR - M'!B:B,"&lt;="&amp;EOMONTH('KR - Q'!B255,0))</f>
        <v>106.78570264858367</v>
      </c>
      <c r="H255" s="20">
        <f>AVERAGEIFS('KR - M'!G:G,'KR - M'!B:B,"&gt;="&amp;EDATE('KR - Q'!B255,-2),'KR - M'!B:B,"&lt;="&amp;EOMONTH('KR - Q'!B255,0))</f>
        <v>2.7000000000000006</v>
      </c>
      <c r="I255" s="20">
        <f>AVERAGEIFS('KR - M'!E:E,'KR - M'!$B:$B,"&gt;="&amp;EDATE('KR - Q'!$B255,-2),'KR - M'!$B:$B,"&lt;="&amp;EOMONTH('KR - Q'!$B255,0))</f>
        <v>3.9333333333333336</v>
      </c>
      <c r="J255">
        <v>0</v>
      </c>
      <c r="K255" s="20">
        <f>'CDM - Q'!AD304/'CDM - Q'!AC304*100</f>
        <v>132.403386037704</v>
      </c>
      <c r="L255" s="2">
        <f>AVERAGEIFS('KR - M'!J:J,'KR - M'!B:B,"&gt;="&amp;EDATE('KR - Q'!B255,-2),'KR - M'!B:B,"&lt;="&amp;EOMONTH('KR - Q'!B255,0))</f>
        <v>3.5</v>
      </c>
      <c r="M255" s="21">
        <f>AVERAGEIFS('KR - M'!H:H,'KR - M'!B:B,"&gt;="&amp;EDATE('KR - Q'!B255,-2),'KR - M'!B:B,"&lt;="&amp;EOMONTH('KR - Q'!B255,0))</f>
        <v>106.78570264858367</v>
      </c>
      <c r="N255" s="20">
        <f>AVERAGE(VLOOKUP(EDATE($B255,-2),'KR - M'!B195:K898,10), VLOOKUP(EDATE($B255,-1),'KR - M'!B195:K898,10), VLOOKUP(EDATE($B255,0),'KR - M'!B195:K898,10))</f>
        <v>137.72309671898699</v>
      </c>
      <c r="O255" s="20">
        <f t="shared" si="16"/>
        <v>-30.029898881944561</v>
      </c>
      <c r="R255" s="20">
        <f t="shared" si="14"/>
        <v>3.4062742311362193</v>
      </c>
      <c r="S255" s="20">
        <f t="shared" si="15"/>
        <v>3.8974492121974125</v>
      </c>
    </row>
    <row r="256" spans="1:19" x14ac:dyDescent="0.25">
      <c r="B256" s="15">
        <v>45078</v>
      </c>
      <c r="C256" s="21">
        <f>'CDM - Q'!Y305</f>
        <v>559921.4</v>
      </c>
      <c r="D256" s="21">
        <f>'CDM - Q'!AB305</f>
        <v>97.7</v>
      </c>
      <c r="E256" s="21">
        <v>108.942861391054</v>
      </c>
      <c r="F256" s="21">
        <f>AVERAGEIFS('KR - M'!C:C,'KR - M'!$B:$B,"&gt;="&amp;EDATE('KR - Q'!$B256,-2),'KR - M'!$B:$B,"&lt;="&amp;EOMONTH('KR - Q'!$B256,0))</f>
        <v>110.24605746924567</v>
      </c>
      <c r="G256" s="21">
        <f>AVERAGEIFS('KR - M'!D:D,'KR - M'!B:B,"&gt;="&amp;EDATE('KR - Q'!B256,-2),'KR - M'!B:B,"&lt;="&amp;EOMONTH('KR - Q'!B256,0))</f>
        <v>107.61786116610199</v>
      </c>
      <c r="H256" s="20">
        <f>AVERAGEIFS('KR - M'!G:G,'KR - M'!B:B,"&gt;="&amp;EDATE('KR - Q'!B256,-2),'KR - M'!B:B,"&lt;="&amp;EOMONTH('KR - Q'!B256,0))</f>
        <v>2.5666666666666664</v>
      </c>
      <c r="I256" s="20">
        <f>AVERAGEIFS('KR - M'!E:E,'KR - M'!$B:$B,"&gt;="&amp;EDATE('KR - Q'!$B256,-2),'KR - M'!$B:$B,"&lt;="&amp;EOMONTH('KR - Q'!$B256,0))</f>
        <v>3.5666666666666664</v>
      </c>
      <c r="J256">
        <v>0</v>
      </c>
      <c r="K256" s="20">
        <f>'CDM - Q'!AD305/'CDM - Q'!AC305*100</f>
        <v>133.59129329859365</v>
      </c>
      <c r="L256" s="2">
        <f>AVERAGEIFS('KR - M'!J:J,'KR - M'!B:B,"&gt;="&amp;EDATE('KR - Q'!B256,-2),'KR - M'!B:B,"&lt;="&amp;EOMONTH('KR - Q'!B256,0))</f>
        <v>3.5</v>
      </c>
      <c r="M256" s="21">
        <f>AVERAGEIFS('KR - M'!H:H,'KR - M'!B:B,"&gt;="&amp;EDATE('KR - Q'!B256,-2),'KR - M'!B:B,"&lt;="&amp;EOMONTH('KR - Q'!B256,0))</f>
        <v>107.61786116610199</v>
      </c>
      <c r="N256" s="20">
        <f>AVERAGE(VLOOKUP(EDATE($B256,-2),'KR - M'!B196:K899,10), VLOOKUP(EDATE($B256,-1),'KR - M'!B196:K899,10), VLOOKUP(EDATE($B256,0),'KR - M'!B196:K899,10))</f>
        <v>133.34099516004798</v>
      </c>
      <c r="O256" s="20">
        <f t="shared" si="16"/>
        <v>-12.727281518742917</v>
      </c>
      <c r="R256" s="20">
        <f t="shared" ref="R256:R262" si="17">(G256/G255-1)*400</f>
        <v>3.1171158568177759</v>
      </c>
      <c r="S256" s="20">
        <f t="shared" ref="S256:S262" si="18">AVERAGE(R253:R256)</f>
        <v>3.6237438346562012</v>
      </c>
    </row>
    <row r="257" spans="1:19" x14ac:dyDescent="0.25">
      <c r="B257" s="15">
        <v>45170</v>
      </c>
      <c r="C257" s="21">
        <f>'CDM - Q'!Y306</f>
        <v>565273.30000000005</v>
      </c>
      <c r="D257" s="21">
        <f>'CDM - Q'!AB306</f>
        <v>108.8</v>
      </c>
      <c r="E257" s="21">
        <v>107.587420747129</v>
      </c>
      <c r="F257" s="21">
        <f>AVERAGEIFS('KR - M'!C:C,'KR - M'!$B:$B,"&gt;="&amp;EDATE('KR - Q'!$B257,-2),'KR - M'!$B:$B,"&lt;="&amp;EOMONTH('KR - Q'!$B257,0))</f>
        <v>111.33165665131533</v>
      </c>
      <c r="G257" s="21">
        <f>AVERAGEIFS('KR - M'!D:D,'KR - M'!B:B,"&gt;="&amp;EDATE('KR - Q'!B257,-2),'KR - M'!B:B,"&lt;="&amp;EOMONTH('KR - Q'!B257,0))</f>
        <v>108.25643910891966</v>
      </c>
      <c r="H257" s="20">
        <f>AVERAGEIFS('KR - M'!G:G,'KR - M'!B:B,"&gt;="&amp;EDATE('KR - Q'!B257,-2),'KR - M'!B:B,"&lt;="&amp;EOMONTH('KR - Q'!B257,0))</f>
        <v>2.7999999999999994</v>
      </c>
      <c r="I257" s="20">
        <f>AVERAGEIFS('KR - M'!E:E,'KR - M'!$B:$B,"&gt;="&amp;EDATE('KR - Q'!$B257,-2),'KR - M'!$B:$B,"&lt;="&amp;EOMONTH('KR - Q'!$B257,0))</f>
        <v>3.2999999999999994</v>
      </c>
      <c r="J257">
        <v>0</v>
      </c>
      <c r="K257" s="20">
        <f>'CDM - Q'!AD306/'CDM - Q'!AC306*100</f>
        <v>127.28791974484506</v>
      </c>
      <c r="L257" s="2">
        <f>AVERAGEIFS('KR - M'!J:J,'KR - M'!B:B,"&gt;="&amp;EDATE('KR - Q'!B257,-2),'KR - M'!B:B,"&lt;="&amp;EOMONTH('KR - Q'!B257,0))</f>
        <v>3.5</v>
      </c>
      <c r="M257" s="21">
        <f>AVERAGEIFS('KR - M'!H:H,'KR - M'!B:B,"&gt;="&amp;EDATE('KR - Q'!B257,-2),'KR - M'!B:B,"&lt;="&amp;EOMONTH('KR - Q'!B257,0))</f>
        <v>108.25643910891966</v>
      </c>
      <c r="N257" s="20">
        <f>AVERAGE(VLOOKUP(EDATE($B257,-2),'KR - M'!B197:K900,10), VLOOKUP(EDATE($B257,-1),'KR - M'!B197:K900,10), VLOOKUP(EDATE($B257,0),'KR - M'!B197:K900,10))</f>
        <v>135.66965565376833</v>
      </c>
      <c r="O257" s="20">
        <f t="shared" ref="O257:O268" si="19">(N257/N256-1)*400</f>
        <v>6.9855800638814358</v>
      </c>
      <c r="R257" s="20">
        <f t="shared" si="17"/>
        <v>2.3735017064948849</v>
      </c>
      <c r="S257" s="20">
        <f t="shared" si="18"/>
        <v>3.1253438367157216</v>
      </c>
    </row>
    <row r="258" spans="1:19" x14ac:dyDescent="0.25">
      <c r="B258" s="15">
        <v>45261</v>
      </c>
      <c r="C258" s="21">
        <f>'CDM - Q'!Y307</f>
        <v>569404.4</v>
      </c>
      <c r="D258" s="21">
        <f>'CDM - Q'!AB307</f>
        <v>102.9</v>
      </c>
      <c r="E258" s="21">
        <v>106.168244789356</v>
      </c>
      <c r="F258" s="21">
        <f>AVERAGEIFS('KR - M'!C:C,'KR - M'!$B:$B,"&gt;="&amp;EDATE('KR - Q'!$B258,-2),'KR - M'!$B:$B,"&lt;="&amp;EOMONTH('KR - Q'!$B258,0))</f>
        <v>112.37217982507734</v>
      </c>
      <c r="G258" s="21">
        <f>AVERAGEIFS('KR - M'!D:D,'KR - M'!B:B,"&gt;="&amp;EDATE('KR - Q'!B258,-2),'KR - M'!B:B,"&lt;="&amp;EOMONTH('KR - Q'!B258,0))</f>
        <v>108.96850156453367</v>
      </c>
      <c r="H258" s="20">
        <f>AVERAGEIFS('KR - M'!G:G,'KR - M'!B:B,"&gt;="&amp;EDATE('KR - Q'!B258,-2),'KR - M'!B:B,"&lt;="&amp;EOMONTH('KR - Q'!B258,0))</f>
        <v>2.7333333333333329</v>
      </c>
      <c r="I258" s="20">
        <f>AVERAGEIFS('KR - M'!E:E,'KR - M'!$B:$B,"&gt;="&amp;EDATE('KR - Q'!$B258,-2),'KR - M'!$B:$B,"&lt;="&amp;EOMONTH('KR - Q'!$B258,0))</f>
        <v>3.3333333333333335</v>
      </c>
      <c r="J258">
        <v>0</v>
      </c>
      <c r="K258" s="20">
        <f>'CDM - Q'!AD307/'CDM - Q'!AC307*100</f>
        <v>128.71747231462376</v>
      </c>
      <c r="L258" s="2">
        <f>AVERAGEIFS('KR - M'!J:J,'KR - M'!B:B,"&gt;="&amp;EDATE('KR - Q'!B258,-2),'KR - M'!B:B,"&lt;="&amp;EOMONTH('KR - Q'!B258,0))</f>
        <v>3.5</v>
      </c>
      <c r="M258" s="21">
        <f>AVERAGEIFS('KR - M'!H:H,'KR - M'!B:B,"&gt;="&amp;EDATE('KR - Q'!B258,-2),'KR - M'!B:B,"&lt;="&amp;EOMONTH('KR - Q'!B258,0))</f>
        <v>108.96850156453367</v>
      </c>
      <c r="N258" s="20">
        <f>AVERAGE(VLOOKUP(EDATE($B258,-2),'KR - M'!B198:K901,10), VLOOKUP(EDATE($B258,-1),'KR - M'!B198:K901,10), VLOOKUP(EDATE($B258,0),'KR - M'!B198:K901,10))</f>
        <v>137.69410320305033</v>
      </c>
      <c r="O258" s="20">
        <f t="shared" si="19"/>
        <v>5.968755620485755</v>
      </c>
      <c r="R258" s="20">
        <f t="shared" si="17"/>
        <v>2.631021162251912</v>
      </c>
      <c r="S258" s="20">
        <f t="shared" si="18"/>
        <v>2.881978239175198</v>
      </c>
    </row>
    <row r="259" spans="1:19" x14ac:dyDescent="0.25">
      <c r="A259">
        <v>2024</v>
      </c>
      <c r="B259" s="15">
        <v>45352</v>
      </c>
      <c r="C259" s="21">
        <f>'CDM - Q'!Y308</f>
        <v>575171.30000000005</v>
      </c>
      <c r="D259" s="21">
        <f>'CDM - Q'!AB308</f>
        <v>115.2</v>
      </c>
      <c r="E259" s="21">
        <v>102.693075884012</v>
      </c>
      <c r="F259" s="21">
        <f>AVERAGEIFS('KR - M'!C:C,'KR - M'!$B:$B,"&gt;="&amp;EDATE('KR - Q'!$B259,-2),'KR - M'!$B:$B,"&lt;="&amp;EOMONTH('KR - Q'!$B259,0))</f>
        <v>112.79320254628401</v>
      </c>
      <c r="G259" s="21">
        <f>AVERAGEIFS('KR - M'!D:D,'KR - M'!B:B,"&gt;="&amp;EDATE('KR - Q'!B259,-2),'KR - M'!B:B,"&lt;="&amp;EOMONTH('KR - Q'!B259,0))</f>
        <v>109.46280615673167</v>
      </c>
      <c r="H259" s="20">
        <f>AVERAGEIFS('KR - M'!G:G,'KR - M'!B:B,"&gt;="&amp;EDATE('KR - Q'!B259,-2),'KR - M'!B:B,"&lt;="&amp;EOMONTH('KR - Q'!B259,0))</f>
        <v>2.7666666666666671</v>
      </c>
      <c r="I259" s="20">
        <f>AVERAGEIFS('KR - M'!E:E,'KR - M'!$B:$B,"&gt;="&amp;EDATE('KR - Q'!$B259,-2),'KR - M'!$B:$B,"&lt;="&amp;EOMONTH('KR - Q'!$B259,0))</f>
        <v>3.0666666666666664</v>
      </c>
      <c r="J259">
        <v>0</v>
      </c>
      <c r="K259" s="20">
        <f>'CDM - Q'!AD308/'CDM - Q'!AC308*100</f>
        <v>127.99573047147557</v>
      </c>
      <c r="L259" s="2">
        <f>AVERAGEIFS('KR - M'!J:J,'KR - M'!B:B,"&gt;="&amp;EDATE('KR - Q'!B259,-2),'KR - M'!B:B,"&lt;="&amp;EOMONTH('KR - Q'!B259,0))</f>
        <v>3.5</v>
      </c>
      <c r="M259" s="21">
        <f>AVERAGEIFS('KR - M'!H:H,'KR - M'!B:B,"&gt;="&amp;EDATE('KR - Q'!B259,-2),'KR - M'!B:B,"&lt;="&amp;EOMONTH('KR - Q'!B259,0))</f>
        <v>109.46280615673167</v>
      </c>
      <c r="N259" s="20">
        <f>AVERAGE(VLOOKUP(EDATE($B259,-2),'KR - M'!B199:K902,10), VLOOKUP(EDATE($B259,-1),'KR - M'!B199:K902,10), VLOOKUP(EDATE($B259,0),'KR - M'!B199:K902,10))</f>
        <v>137.39388202704467</v>
      </c>
      <c r="O259" s="20">
        <f t="shared" si="19"/>
        <v>-0.87213952964404484</v>
      </c>
      <c r="R259" s="20">
        <f t="shared" si="17"/>
        <v>1.8144861500376308</v>
      </c>
      <c r="S259" s="20">
        <f t="shared" si="18"/>
        <v>2.4840312189005509</v>
      </c>
    </row>
    <row r="260" spans="1:19" x14ac:dyDescent="0.25">
      <c r="B260" s="15">
        <v>45444</v>
      </c>
      <c r="C260" s="21">
        <f>'CDM - Q'!Y309</f>
        <v>574301.69999999995</v>
      </c>
      <c r="D260" s="21">
        <f>'CDM - Q'!AB309</f>
        <v>97.1</v>
      </c>
      <c r="E260" s="21">
        <v>107.882582937368</v>
      </c>
      <c r="F260" s="21">
        <f>AVERAGEIFS('KR - M'!C:C,'KR - M'!$B:$B,"&gt;="&amp;EDATE('KR - Q'!$B260,-2),'KR - M'!$B:$B,"&lt;="&amp;EOMONTH('KR - Q'!$B260,0))</f>
        <v>113.188133956795</v>
      </c>
      <c r="G260" s="21">
        <f>AVERAGEIFS('KR - M'!D:D,'KR - M'!B:B,"&gt;="&amp;EDATE('KR - Q'!B260,-2),'KR - M'!B:B,"&lt;="&amp;EOMONTH('KR - Q'!B260,0))</f>
        <v>110.02201089478166</v>
      </c>
      <c r="H260" s="20">
        <f>AVERAGEIFS('KR - M'!G:G,'KR - M'!B:B,"&gt;="&amp;EDATE('KR - Q'!B260,-2),'KR - M'!B:B,"&lt;="&amp;EOMONTH('KR - Q'!B260,0))</f>
        <v>2.7999999999999994</v>
      </c>
      <c r="I260" s="20">
        <f>AVERAGEIFS('KR - M'!E:E,'KR - M'!$B:$B,"&gt;="&amp;EDATE('KR - Q'!$B260,-2),'KR - M'!$B:$B,"&lt;="&amp;EOMONTH('KR - Q'!$B260,0))</f>
        <v>3.1</v>
      </c>
      <c r="J260">
        <v>0</v>
      </c>
      <c r="K260" s="20">
        <f>'CDM - Q'!AD309/'CDM - Q'!AC309*100</f>
        <v>134.92998136120667</v>
      </c>
      <c r="L260" s="2">
        <f>AVERAGEIFS('KR - M'!J:J,'KR - M'!B:B,"&gt;="&amp;EDATE('KR - Q'!B260,-2),'KR - M'!B:B,"&lt;="&amp;EOMONTH('KR - Q'!B260,0))</f>
        <v>3.5</v>
      </c>
      <c r="M260" s="21">
        <f>AVERAGEIFS('KR - M'!H:H,'KR - M'!B:B,"&gt;="&amp;EDATE('KR - Q'!B260,-2),'KR - M'!B:B,"&lt;="&amp;EOMONTH('KR - Q'!B260,0))</f>
        <v>110.02201089478166</v>
      </c>
      <c r="N260" s="20">
        <f>AVERAGE(VLOOKUP(EDATE($B260,-2),'KR - M'!B200:K903,10), VLOOKUP(EDATE($B260,-1),'KR - M'!B200:K903,10), VLOOKUP(EDATE($B260,0),'KR - M'!B200:K903,10))</f>
        <v>140.53961840573098</v>
      </c>
      <c r="O260" s="20">
        <f t="shared" si="19"/>
        <v>9.1583011769537315</v>
      </c>
      <c r="R260" s="20">
        <f t="shared" si="17"/>
        <v>2.0434511326132387</v>
      </c>
      <c r="S260" s="20">
        <f t="shared" si="18"/>
        <v>2.2156150378494166</v>
      </c>
    </row>
    <row r="261" spans="1:19" x14ac:dyDescent="0.25">
      <c r="B261" s="15">
        <v>45536</v>
      </c>
      <c r="C261" s="21">
        <f>'CDM - Q'!Y310</f>
        <v>574618.69999999995</v>
      </c>
      <c r="D261" s="21">
        <f>'CDM - Q'!AB310</f>
        <v>110.4</v>
      </c>
      <c r="E261" s="21">
        <v>109.646963790474</v>
      </c>
      <c r="F261" s="21">
        <f>AVERAGEIFS('KR - M'!C:C,'KR - M'!$B:$B,"&gt;="&amp;EDATE('KR - Q'!$B261,-2),'KR - M'!$B:$B,"&lt;="&amp;EOMONTH('KR - Q'!$B261,0))</f>
        <v>113.60669758253933</v>
      </c>
      <c r="G261" s="21">
        <f>AVERAGEIFS('KR - M'!D:D,'KR - M'!B:B,"&gt;="&amp;EDATE('KR - Q'!B261,-2),'KR - M'!B:B,"&lt;="&amp;EOMONTH('KR - Q'!B261,0))</f>
        <v>110.49488489174701</v>
      </c>
      <c r="H261" s="20">
        <f>AVERAGEIFS('KR - M'!G:G,'KR - M'!B:B,"&gt;="&amp;EDATE('KR - Q'!B261,-2),'KR - M'!B:B,"&lt;="&amp;EOMONTH('KR - Q'!B261,0))</f>
        <v>2.6333333333333333</v>
      </c>
      <c r="I261" s="20">
        <f>AVERAGEIFS('KR - M'!E:E,'KR - M'!$B:$B,"&gt;="&amp;EDATE('KR - Q'!$B261,-2),'KR - M'!$B:$B,"&lt;="&amp;EOMONTH('KR - Q'!$B261,0))</f>
        <v>2.8666666666666667</v>
      </c>
      <c r="J261">
        <v>0</v>
      </c>
      <c r="K261" s="20">
        <f>'CDM - Q'!AD310/'CDM - Q'!AC310*100</f>
        <v>134.58920789312836</v>
      </c>
      <c r="L261" s="2">
        <f>AVERAGEIFS('KR - M'!J:J,'KR - M'!B:B,"&gt;="&amp;EDATE('KR - Q'!B261,-2),'KR - M'!B:B,"&lt;="&amp;EOMONTH('KR - Q'!B261,0))</f>
        <v>3.5</v>
      </c>
      <c r="M261" s="21">
        <f>AVERAGEIFS('KR - M'!H:H,'KR - M'!B:B,"&gt;="&amp;EDATE('KR - Q'!B261,-2),'KR - M'!B:B,"&lt;="&amp;EOMONTH('KR - Q'!B261,0))</f>
        <v>110.49488489174701</v>
      </c>
      <c r="N261" s="20">
        <f>AVERAGE(VLOOKUP(EDATE($B261,-2),'KR - M'!B201:K904,10), VLOOKUP(EDATE($B261,-1),'KR - M'!B201:K904,10), VLOOKUP(EDATE($B261,0),'KR - M'!B201:K904,10))</f>
        <v>139.64828329033836</v>
      </c>
      <c r="O261" s="20">
        <f t="shared" si="19"/>
        <v>-2.5368935123172953</v>
      </c>
      <c r="R261" s="20">
        <f t="shared" si="17"/>
        <v>1.7191977973119776</v>
      </c>
      <c r="S261" s="20">
        <f t="shared" si="18"/>
        <v>2.0520390605536898</v>
      </c>
    </row>
    <row r="262" spans="1:19" x14ac:dyDescent="0.25">
      <c r="B262" s="15">
        <v>45627</v>
      </c>
      <c r="C262" s="21">
        <f>'CDM - Q'!Y311</f>
        <v>575977</v>
      </c>
      <c r="D262" s="21">
        <f>'CDM - Q'!AB311</f>
        <v>103.9</v>
      </c>
      <c r="E262" s="21">
        <v>107.013759131673</v>
      </c>
      <c r="F262" s="21">
        <f>AVERAGEIFS('KR - M'!C:C,'KR - M'!$B:$B,"&gt;="&amp;EDATE('KR - Q'!$B262,-2),'KR - M'!$B:$B,"&lt;="&amp;EOMONTH('KR - Q'!$B262,0))</f>
        <v>114.155062928333</v>
      </c>
      <c r="G262" s="21">
        <f>AVERAGEIFS('KR - M'!D:D,'KR - M'!B:B,"&gt;="&amp;EDATE('KR - Q'!B262,-2),'KR - M'!B:B,"&lt;="&amp;EOMONTH('KR - Q'!B262,0))</f>
        <v>110.99528680932201</v>
      </c>
      <c r="H262" s="20">
        <f>AVERAGEIFS('KR - M'!G:G,'KR - M'!B:B,"&gt;="&amp;EDATE('KR - Q'!B262,-2),'KR - M'!B:B,"&lt;="&amp;EOMONTH('KR - Q'!B262,0))</f>
        <v>2.9</v>
      </c>
      <c r="I262" s="20">
        <f>AVERAGEIFS('KR - M'!E:E,'KR - M'!$B:$B,"&gt;="&amp;EDATE('KR - Q'!$B262,-2),'KR - M'!$B:$B,"&lt;="&amp;EOMONTH('KR - Q'!$B262,0))</f>
        <v>2.8333333333333335</v>
      </c>
      <c r="J262">
        <v>0</v>
      </c>
      <c r="K262" s="20">
        <f>'CDM - Q'!AD311/'CDM - Q'!AC311*100</f>
        <v>134.07048171651837</v>
      </c>
      <c r="L262" s="2">
        <f>AVERAGEIFS('KR - M'!J:J,'KR - M'!B:B,"&gt;="&amp;EDATE('KR - Q'!B262,-2),'KR - M'!B:B,"&lt;="&amp;EOMONTH('KR - Q'!B262,0))</f>
        <v>3.0833333333333335</v>
      </c>
      <c r="M262" s="21">
        <f>AVERAGEIFS('KR - M'!H:H,'KR - M'!B:B,"&gt;="&amp;EDATE('KR - Q'!B262,-2),'KR - M'!B:B,"&lt;="&amp;EOMONTH('KR - Q'!B262,0))</f>
        <v>110.99528680932201</v>
      </c>
      <c r="N262" s="20">
        <f>AVERAGE(VLOOKUP(EDATE($B262,-2),'KR - M'!B202:K905,10), VLOOKUP(EDATE($B262,-1),'KR - M'!B202:K905,10), VLOOKUP(EDATE($B262,0),'KR - M'!B202:K905,10))</f>
        <v>141.02747212957334</v>
      </c>
      <c r="O262" s="20">
        <f t="shared" si="19"/>
        <v>3.9504641424557896</v>
      </c>
      <c r="R262" s="20">
        <f t="shared" si="17"/>
        <v>1.8114935114517117</v>
      </c>
      <c r="S262" s="20">
        <f t="shared" si="18"/>
        <v>1.8471571478536397</v>
      </c>
    </row>
    <row r="263" spans="1:19" x14ac:dyDescent="0.25">
      <c r="A263">
        <v>2025</v>
      </c>
      <c r="B263" s="15">
        <v>45717</v>
      </c>
      <c r="C263" s="21">
        <f>'CDM - Q'!Y312</f>
        <v>574984.30000000005</v>
      </c>
      <c r="D263" s="21">
        <f>'CDM - Q'!AB312</f>
        <v>120.9</v>
      </c>
      <c r="E263" s="21">
        <v>107.76353935148001</v>
      </c>
      <c r="F263" s="21">
        <f>AVERAGEIFS('KR - M'!C:C,'KR - M'!$B:$B,"&gt;="&amp;EDATE('KR - Q'!$B263,-2),'KR - M'!$B:$B,"&lt;="&amp;EOMONTH('KR - Q'!$B263,0))</f>
        <v>115.15753755815767</v>
      </c>
      <c r="G263" s="21">
        <f>AVERAGEIFS('KR - M'!D:D,'KR - M'!B:B,"&gt;="&amp;EDATE('KR - Q'!B263,-2),'KR - M'!B:B,"&lt;="&amp;EOMONTH('KR - Q'!B263,0))</f>
        <v>111.52434823226433</v>
      </c>
      <c r="H263" s="20">
        <f>AVERAGEIFS('KR - M'!G:G,'KR - M'!B:B,"&gt;="&amp;EDATE('KR - Q'!B263,-2),'KR - M'!B:B,"&lt;="&amp;EOMONTH('KR - Q'!B263,0))</f>
        <v>2.7999999999999994</v>
      </c>
      <c r="I263" s="20">
        <f>AVERAGEIFS('KR - M'!E:E,'KR - M'!$B:$B,"&gt;="&amp;EDATE('KR - Q'!$B263,-2),'KR - M'!$B:$B,"&lt;="&amp;EOMONTH('KR - Q'!$B263,0))</f>
        <v>2.7333333333333329</v>
      </c>
      <c r="J263">
        <v>0</v>
      </c>
      <c r="K263" s="20">
        <f>'CDM - Q'!AD312/'CDM - Q'!AC312*100</f>
        <v>137.70789820349799</v>
      </c>
      <c r="L263" s="2">
        <f>AVERAGEIFS('KR - M'!J:J,'KR - M'!B:B,"&gt;="&amp;EDATE('KR - Q'!B263,-2),'KR - M'!B:B,"&lt;="&amp;EOMONTH('KR - Q'!B263,0))</f>
        <v>2.8333333333333335</v>
      </c>
      <c r="M263" s="21">
        <f>AVERAGEIFS('KR - M'!H:H,'KR - M'!B:B,"&gt;="&amp;EDATE('KR - Q'!B263,-2),'KR - M'!B:B,"&lt;="&amp;EOMONTH('KR - Q'!B263,0))</f>
        <v>111.52434823226433</v>
      </c>
      <c r="N263" s="20">
        <f>AVERAGE(VLOOKUP(EDATE($B263,-2),'KR - M'!B203:K906,10), VLOOKUP(EDATE($B263,-1),'KR - M'!B203:K906,10), VLOOKUP(EDATE($B263,0),'KR - M'!B203:K906,10))</f>
        <v>143.56751322470936</v>
      </c>
      <c r="O263" s="20">
        <f t="shared" si="19"/>
        <v>7.2043866539769574</v>
      </c>
      <c r="R263" s="20">
        <f t="shared" ref="R263:R264" si="20">(G263/G262-1)*400</f>
        <v>1.906608607088689</v>
      </c>
      <c r="S263" s="20">
        <f t="shared" ref="S263:S264" si="21">AVERAGE(R260:R263)</f>
        <v>1.8701877621164043</v>
      </c>
    </row>
    <row r="264" spans="1:19" x14ac:dyDescent="0.25">
      <c r="B264" s="15">
        <v>45809</v>
      </c>
      <c r="C264" s="21">
        <f>'CDM - Q'!Y313</f>
        <v>578719.19999999995</v>
      </c>
      <c r="D264" s="21">
        <f>'CDM - Q'!AB313</f>
        <v>96</v>
      </c>
      <c r="E264" s="21">
        <v>106.23757303103601</v>
      </c>
      <c r="F264" s="21">
        <f>AVERAGEIFS('KR - M'!C:C,'KR - M'!$B:$B,"&gt;="&amp;EDATE('KR - Q'!$B264,-2),'KR - M'!$B:$B,"&lt;="&amp;EOMONTH('KR - Q'!$B264,0))</f>
        <v>115.44448266986035</v>
      </c>
      <c r="G264" s="21">
        <f>AVERAGEIFS('KR - M'!D:D,'KR - M'!B:B,"&gt;="&amp;EDATE('KR - Q'!B264,-2),'KR - M'!B:B,"&lt;="&amp;EOMONTH('KR - Q'!B264,0))</f>
        <v>112.15860496777066</v>
      </c>
      <c r="H264" s="20">
        <f>AVERAGEIFS('KR - M'!G:G,'KR - M'!B:B,"&gt;="&amp;EDATE('KR - Q'!B264,-2),'KR - M'!B:B,"&lt;="&amp;EOMONTH('KR - Q'!B264,0))</f>
        <v>2.7000000000000006</v>
      </c>
      <c r="I264" s="20">
        <f>AVERAGEIFS('KR - M'!E:E,'KR - M'!$B:$B,"&gt;="&amp;EDATE('KR - Q'!$B264,-2),'KR - M'!$B:$B,"&lt;="&amp;EOMONTH('KR - Q'!$B264,0))</f>
        <v>2.6</v>
      </c>
      <c r="J264">
        <v>0</v>
      </c>
      <c r="K264" s="20">
        <f>'CDM - Q'!AD313/'CDM - Q'!AC313*100</f>
        <v>131.19389364466883</v>
      </c>
      <c r="L264" s="2">
        <f>AVERAGEIFS('KR - M'!J:J,'KR - M'!B:B,"&gt;="&amp;EDATE('KR - Q'!B264,-2),'KR - M'!B:B,"&lt;="&amp;EOMONTH('KR - Q'!B264,0))</f>
        <v>2.5833333333333335</v>
      </c>
      <c r="M264" s="21">
        <f>AVERAGEIFS('KR - M'!H:H,'KR - M'!B:B,"&gt;="&amp;EDATE('KR - Q'!B264,-2),'KR - M'!B:B,"&lt;="&amp;EOMONTH('KR - Q'!B264,0))</f>
        <v>112.15860496777066</v>
      </c>
      <c r="N264" s="20">
        <f>AVERAGE(VLOOKUP(EDATE($B264,-2),'KR - M'!B204:K907,10), VLOOKUP(EDATE($B264,-1),'KR - M'!B204:K907,10), VLOOKUP(EDATE($B264,0),'KR - M'!B204:K907,10))</f>
        <v>133.70105346755</v>
      </c>
      <c r="O264" s="20">
        <f t="shared" si="19"/>
        <v>-27.489393764776171</v>
      </c>
      <c r="R264" s="20">
        <f t="shared" si="20"/>
        <v>2.2748637245936898</v>
      </c>
      <c r="S264" s="20">
        <f t="shared" si="21"/>
        <v>1.928040910111517</v>
      </c>
    </row>
    <row r="265" spans="1:19" x14ac:dyDescent="0.25">
      <c r="B265" s="15">
        <v>45901</v>
      </c>
      <c r="C265" s="21">
        <f>'CDM - Q'!Y314</f>
        <v>586599.9</v>
      </c>
      <c r="D265" s="21">
        <f>'CDM - Q'!AB314</f>
        <v>101.8</v>
      </c>
      <c r="E265" s="21">
        <v>101.72190134408299</v>
      </c>
      <c r="F265" s="21">
        <f>AVERAGEIFS('KR - M'!C:C,'KR - M'!$B:$B,"&gt;="&amp;EDATE('KR - Q'!$B265,-2),'KR - M'!$B:$B,"&lt;="&amp;EOMONTH('KR - Q'!$B265,0))</f>
        <v>115.885179216917</v>
      </c>
      <c r="G265" s="21">
        <f>AVERAGEIFS('KR - M'!D:D,'KR - M'!B:B,"&gt;="&amp;EDATE('KR - Q'!B265,-2),'KR - M'!B:B,"&lt;="&amp;EOMONTH('KR - Q'!B265,0))</f>
        <v>112.44602646187768</v>
      </c>
      <c r="H265" s="20">
        <f>AVERAGEIFS('KR - M'!G:G,'KR - M'!B:B,"&gt;="&amp;EDATE('KR - Q'!B265,-2),'KR - M'!B:B,"&lt;="&amp;EOMONTH('KR - Q'!B265,0))</f>
        <v>2.7333333333333329</v>
      </c>
      <c r="I265" s="20">
        <f>AVERAGEIFS('KR - M'!E:E,'KR - M'!$B:$B,"&gt;="&amp;EDATE('KR - Q'!$B265,-2),'KR - M'!$B:$B,"&lt;="&amp;EOMONTH('KR - Q'!$B265,0))</f>
        <v>2.5333333333333332</v>
      </c>
      <c r="J265">
        <v>0</v>
      </c>
      <c r="K265" s="20">
        <f>'CDM - Q'!AD314/'CDM - Q'!AC314*100</f>
        <v>132.24202413800677</v>
      </c>
      <c r="L265" s="2">
        <f>AVERAGEIFS('KR - M'!J:J,'KR - M'!B:B,"&gt;="&amp;EDATE('KR - Q'!B265,-2),'KR - M'!B:B,"&lt;="&amp;EOMONTH('KR - Q'!B265,0))</f>
        <v>2.5</v>
      </c>
      <c r="M265" s="21">
        <f>AVERAGEIFS('KR - M'!H:H,'KR - M'!B:B,"&gt;="&amp;EDATE('KR - Q'!B265,-2),'KR - M'!B:B,"&lt;="&amp;EOMONTH('KR - Q'!B265,0))</f>
        <v>112.44602646187768</v>
      </c>
      <c r="N265" s="20">
        <f>AVERAGE(VLOOKUP(EDATE($B265,-2),'KR - M'!B205:K908,10), VLOOKUP(EDATE($B265,-1),'KR - M'!B205:K908,10), VLOOKUP(EDATE($B265,0),'KR - M'!B205:K908,10))</f>
        <v>136.568374515523</v>
      </c>
      <c r="O265" s="20">
        <f t="shared" si="19"/>
        <v>8.578305027847577</v>
      </c>
      <c r="R265" s="20">
        <f t="shared" ref="R265:R267" si="22">(G265/G264-1)*400</f>
        <v>1.0250537413143412</v>
      </c>
      <c r="S265" s="20">
        <f t="shared" ref="S265:S267" si="23">AVERAGE(R262:R265)</f>
        <v>1.7545048961121079</v>
      </c>
    </row>
    <row r="266" spans="1:19" x14ac:dyDescent="0.25">
      <c r="B266" s="15">
        <v>45992</v>
      </c>
      <c r="C266" s="21">
        <f>'CDM - Q'!Y315</f>
        <v>585964</v>
      </c>
      <c r="D266" s="21">
        <f>'CDM - Q'!AB315</f>
        <v>110.7</v>
      </c>
      <c r="E266" s="21">
        <v>113.736983216746</v>
      </c>
      <c r="F266" s="21">
        <f>AVERAGEIFS('KR - M'!C:C,'KR - M'!$B:$B,"&gt;="&amp;EDATE('KR - Q'!$B266,-2),'KR - M'!$B:$B,"&lt;="&amp;EOMONTH('KR - Q'!$B266,0))</f>
        <v>116.883030430823</v>
      </c>
      <c r="G266" s="21">
        <f>AVERAGEIFS('KR - M'!D:D,'KR - M'!B:B,"&gt;="&amp;EDATE('KR - Q'!B266,-2),'KR - M'!B:B,"&lt;="&amp;EOMONTH('KR - Q'!B266,0))</f>
        <v>113.26995876431333</v>
      </c>
      <c r="H266" s="20">
        <f>AVERAGEIFS('KR - M'!G:G,'KR - M'!B:B,"&gt;="&amp;EDATE('KR - Q'!B266,-2),'KR - M'!B:B,"&lt;="&amp;EOMONTH('KR - Q'!B266,0))</f>
        <v>2.9333333333333336</v>
      </c>
      <c r="I266" s="20">
        <f>AVERAGEIFS('KR - M'!E:E,'KR - M'!$B:$B,"&gt;="&amp;EDATE('KR - Q'!$B266,-2),'KR - M'!$B:$B,"&lt;="&amp;EOMONTH('KR - Q'!$B266,0))</f>
        <v>2.6</v>
      </c>
      <c r="J266">
        <v>0</v>
      </c>
      <c r="K266" s="20">
        <f>'CDM - Q'!AD315/'CDM - Q'!AC315*100</f>
        <v>136.61863596456067</v>
      </c>
      <c r="L266" s="2">
        <f>AVERAGEIFS('KR - M'!J:J,'KR - M'!B:B,"&gt;="&amp;EDATE('KR - Q'!B266,-2),'KR - M'!B:B,"&lt;="&amp;EOMONTH('KR - Q'!B266,0))</f>
        <v>2.5</v>
      </c>
      <c r="M266" s="21">
        <f>AVERAGEIFS('KR - M'!H:H,'KR - M'!B:B,"&gt;="&amp;EDATE('KR - Q'!B266,-2),'KR - M'!B:B,"&lt;="&amp;EOMONTH('KR - Q'!B266,0))</f>
        <v>113.26995876431333</v>
      </c>
      <c r="N266" s="20">
        <f>AVERAGE(VLOOKUP(EDATE($B266,-2),'KR - M'!B206:K909,10), VLOOKUP(EDATE($B266,-1),'KR - M'!B206:K909,10), VLOOKUP(EDATE($B266,0),'KR - M'!B206:K909,10))</f>
        <v>142.539444428427</v>
      </c>
      <c r="O266" s="20">
        <f t="shared" si="19"/>
        <v>17.488880376841021</v>
      </c>
      <c r="R266" s="20">
        <f t="shared" si="22"/>
        <v>2.9309432386745549</v>
      </c>
      <c r="S266" s="20">
        <f t="shared" si="23"/>
        <v>2.0343673279178187</v>
      </c>
    </row>
    <row r="267" spans="1:19" x14ac:dyDescent="0.25">
      <c r="A267">
        <v>2026</v>
      </c>
      <c r="B267" s="15">
        <v>46082</v>
      </c>
      <c r="C267" s="21">
        <f>'CDM - Q'!Y316</f>
        <v>596692.80000000005</v>
      </c>
      <c r="D267" s="21">
        <f>'CDM - Q'!AB316</f>
        <v>126.2</v>
      </c>
      <c r="E267" s="21">
        <v>112.419303583228</v>
      </c>
      <c r="F267" s="21">
        <f>AVERAGEIFS('KR - M'!C:C,'KR - M'!$B:$B,"&gt;="&amp;EDATE('KR - Q'!$B267,-2),'KR - M'!$B:$B,"&lt;="&amp;EOMONTH('KR - Q'!$B267,0))</f>
        <v>117.51777256848834</v>
      </c>
      <c r="G267" s="21">
        <f>AVERAGEIFS('KR - M'!D:D,'KR - M'!B:B,"&gt;="&amp;EDATE('KR - Q'!B267,-2),'KR - M'!B:B,"&lt;="&amp;EOMONTH('KR - Q'!B267,0))</f>
        <v>113.950600559191</v>
      </c>
      <c r="H267" s="20">
        <f>AVERAGEIFS('KR - M'!G:G,'KR - M'!B:B,"&gt;="&amp;EDATE('KR - Q'!B267,-2),'KR - M'!B:B,"&lt;="&amp;EOMONTH('KR - Q'!B267,0))</f>
        <v>2.8666666666666671</v>
      </c>
      <c r="I267" s="20">
        <f>AVERAGEIFS('KR - M'!E:E,'KR - M'!$B:$B,"&gt;="&amp;EDATE('KR - Q'!$B267,-2),'KR - M'!$B:$B,"&lt;="&amp;EOMONTH('KR - Q'!$B267,0))</f>
        <v>2.6333333333333333</v>
      </c>
      <c r="J267">
        <v>0</v>
      </c>
      <c r="K267" s="20">
        <f>'CDM - Q'!AD316/'CDM - Q'!AC316*100</f>
        <v>139.87685571723495</v>
      </c>
      <c r="L267" s="2">
        <f>AVERAGEIFS('KR - M'!J:J,'KR - M'!B:B,"&gt;="&amp;EDATE('KR - Q'!B267,-2),'KR - M'!B:B,"&lt;="&amp;EOMONTH('KR - Q'!B267,0))</f>
        <v>2.5</v>
      </c>
      <c r="M267" s="21">
        <f>AVERAGEIFS('KR - M'!H:H,'KR - M'!B:B,"&gt;="&amp;EDATE('KR - Q'!B267,-2),'KR - M'!B:B,"&lt;="&amp;EOMONTH('KR - Q'!B267,0))</f>
        <v>113.950600559191</v>
      </c>
      <c r="N267" s="20">
        <f>AVERAGE(VLOOKUP(EDATE($B267,-2),'KR - M'!B207:K910,10), VLOOKUP(EDATE($B267,-1),'KR - M'!B207:K910,10), VLOOKUP(EDATE($B267,0),'KR - M'!B207:K910,10))</f>
        <v>152.95338288024564</v>
      </c>
      <c r="O267" s="20">
        <f t="shared" si="19"/>
        <v>29.224018638708138</v>
      </c>
      <c r="R267" s="20">
        <f t="shared" si="22"/>
        <v>2.403609226322434</v>
      </c>
      <c r="S267" s="20">
        <f t="shared" si="23"/>
        <v>2.158617482726255</v>
      </c>
    </row>
    <row r="268" spans="1:19" x14ac:dyDescent="0.25">
      <c r="B268" s="15">
        <v>46174</v>
      </c>
      <c r="C268" s="21"/>
      <c r="D268" s="21"/>
      <c r="E268" s="21"/>
      <c r="F268" s="21">
        <f>AVERAGEIFS('KR - M'!C:C,'KR - M'!$B:$B,"&gt;="&amp;EDATE('KR - Q'!$B268,-2),'KR - M'!$B:$B,"&lt;="&amp;EOMONTH('KR - Q'!$B268,0))</f>
        <v>118.85430651289401</v>
      </c>
      <c r="G268" s="21">
        <f>AVERAGEIFS('KR - M'!D:D,'KR - M'!B:B,"&gt;="&amp;EDATE('KR - Q'!B268,-2),'KR - M'!B:B,"&lt;="&amp;EOMONTH('KR - Q'!B268,0))</f>
        <v>114.83174170057833</v>
      </c>
      <c r="H268" s="20">
        <f>AVERAGEIFS('KR - M'!G:G,'KR - M'!B:B,"&gt;="&amp;EDATE('KR - Q'!B268,-2),'KR - M'!B:B,"&lt;="&amp;EOMONTH('KR - Q'!B268,0))</f>
        <v>2.8</v>
      </c>
      <c r="I268" s="20">
        <f>AVERAGEIFS('KR - M'!E:E,'KR - M'!$B:$B,"&gt;="&amp;EDATE('KR - Q'!$B268,-2),'KR - M'!$B:$B,"&lt;="&amp;EOMONTH('KR - Q'!$B268,0))</f>
        <v>2.8333333333333335</v>
      </c>
      <c r="J268">
        <v>0</v>
      </c>
      <c r="K268" s="20"/>
      <c r="L268" s="2">
        <f>AVERAGEIFS('KR - M'!J:J,'KR - M'!B:B,"&gt;="&amp;EDATE('KR - Q'!B268,-2),'KR - M'!B:B,"&lt;="&amp;EOMONTH('KR - Q'!B268,0))</f>
        <v>2.5</v>
      </c>
      <c r="M268" s="21">
        <f>AVERAGEIFS('KR - M'!H:H,'KR - M'!B:B,"&gt;="&amp;EDATE('KR - Q'!B268,-2),'KR - M'!B:B,"&lt;="&amp;EOMONTH('KR - Q'!B268,0))</f>
        <v>114.83174170057833</v>
      </c>
      <c r="N268" s="20">
        <f>AVERAGE(VLOOKUP(EDATE($B268,-2),'KR - M'!B208:K911,10), VLOOKUP(EDATE($B268,-1),'KR - M'!B208:K911,10), VLOOKUP(EDATE($B268,0),'KR - M'!B208:K911,10))</f>
        <v>163.23817635618568</v>
      </c>
      <c r="O268" s="20">
        <f t="shared" si="19"/>
        <v>26.896543985542287</v>
      </c>
      <c r="R268" s="20"/>
      <c r="S268" s="20"/>
    </row>
    <row r="269" spans="1:19" x14ac:dyDescent="0.25">
      <c r="B269" s="15">
        <v>46266</v>
      </c>
      <c r="C269" s="21"/>
      <c r="D269" s="21"/>
      <c r="E269" s="21"/>
      <c r="F269" s="21"/>
      <c r="G269" s="21"/>
      <c r="H269" s="20"/>
      <c r="I269" s="20"/>
      <c r="K269" s="20"/>
      <c r="L269" s="2"/>
      <c r="M269" s="77">
        <f>AVERAGEIFS('KR - M'!H:H,'KR - M'!B:B,"&gt;="&amp;EDATE('KR - Q'!B269,-2),'KR - M'!B:B,"&lt;="&amp;EOMONTH('KR - Q'!B269,0))</f>
        <v>115.49128225927264</v>
      </c>
      <c r="N269" s="20"/>
      <c r="O269" s="20"/>
    </row>
    <row r="270" spans="1:19" x14ac:dyDescent="0.25">
      <c r="B270" s="15">
        <v>46357</v>
      </c>
      <c r="C270" s="21"/>
      <c r="D270" s="21"/>
      <c r="E270" s="21"/>
      <c r="F270" s="21"/>
      <c r="G270" s="21"/>
      <c r="H270" s="20"/>
      <c r="I270" s="20"/>
      <c r="K270" s="20"/>
      <c r="L270" s="2"/>
      <c r="M270" s="77">
        <f>AVERAGEIFS('KR - M'!H:H,'KR - M'!B:B,"&gt;="&amp;EDATE('KR - Q'!B270,-2),'KR - M'!B:B,"&lt;="&amp;EOMONTH('KR - Q'!B270,0))</f>
        <v>116.10563641332372</v>
      </c>
      <c r="N270" s="20"/>
      <c r="O270" s="20"/>
    </row>
    <row r="271" spans="1:19" x14ac:dyDescent="0.25">
      <c r="A271">
        <v>2027</v>
      </c>
      <c r="B271" s="15">
        <v>46447</v>
      </c>
      <c r="C271" s="21"/>
      <c r="D271" s="21"/>
      <c r="E271" s="21"/>
      <c r="F271" s="21"/>
      <c r="G271" s="21"/>
      <c r="H271" s="20"/>
      <c r="I271" s="20"/>
      <c r="K271" s="20"/>
      <c r="L271" s="2"/>
      <c r="M271" s="77">
        <f>AVERAGEIFS('KR - M'!H:H,'KR - M'!B:B,"&gt;="&amp;EDATE('KR - Q'!B271,-2),'KR - M'!B:B,"&lt;="&amp;EOMONTH('KR - Q'!B271,0))</f>
        <v>116.71743583889132</v>
      </c>
      <c r="N271" s="20"/>
      <c r="O271" s="20"/>
    </row>
    <row r="272" spans="1:19" x14ac:dyDescent="0.25">
      <c r="B272" s="15">
        <v>46539</v>
      </c>
      <c r="C272" s="21"/>
      <c r="D272" s="21"/>
      <c r="E272" s="21"/>
      <c r="F272" s="21"/>
      <c r="G272" s="21"/>
      <c r="H272" s="20"/>
      <c r="I272" s="20"/>
      <c r="K272" s="20"/>
      <c r="L272" s="2"/>
      <c r="M272" s="77">
        <f>AVERAGEIFS('KR - M'!H:H,'KR - M'!B:B,"&gt;="&amp;EDATE('KR - Q'!B272,-2),'KR - M'!B:B,"&lt;="&amp;EOMONTH('KR - Q'!B272,0))</f>
        <v>117.3202690868422</v>
      </c>
      <c r="N272" s="20"/>
      <c r="O272" s="20"/>
    </row>
    <row r="273" spans="1:15" x14ac:dyDescent="0.25">
      <c r="B273" s="15">
        <v>46631</v>
      </c>
      <c r="M273" s="77">
        <f>AVERAGEIFS('KR - M'!H:H,'KR - M'!B:B,"&gt;="&amp;EDATE('KR - Q'!B273,-2),'KR - M'!B:B,"&lt;="&amp;EOMONTH('KR - Q'!B273,0))</f>
        <v>117.91686116782876</v>
      </c>
      <c r="N273" s="20"/>
      <c r="O273" s="20"/>
    </row>
    <row r="274" spans="1:15" x14ac:dyDescent="0.25">
      <c r="B274" s="15">
        <v>46722</v>
      </c>
      <c r="M274" s="77">
        <f>AVERAGEIFS('KR - M'!H:H,'KR - M'!B:B,"&gt;="&amp;EDATE('KR - Q'!B274,-2),'KR - M'!B:B,"&lt;="&amp;EOMONTH('KR - Q'!B274,0))</f>
        <v>118.50962745453369</v>
      </c>
      <c r="N274" s="20"/>
      <c r="O274" s="20"/>
    </row>
    <row r="275" spans="1:15" x14ac:dyDescent="0.25">
      <c r="A275">
        <v>2028</v>
      </c>
      <c r="B275" s="15">
        <v>46813</v>
      </c>
      <c r="M275" s="77">
        <f>AVERAGEIFS('KR - M'!H:H,'KR - M'!B:B,"&gt;="&amp;EDATE('KR - Q'!B275,-2),'KR - M'!B:B,"&lt;="&amp;EOMONTH('KR - Q'!B275,0))</f>
        <v>119.10048343720543</v>
      </c>
      <c r="N275" s="20"/>
      <c r="O275" s="20"/>
    </row>
    <row r="276" spans="1:15" x14ac:dyDescent="0.25">
      <c r="B276" s="15">
        <v>46905</v>
      </c>
      <c r="M276" s="77">
        <f>AVERAGEIFS('KR - M'!H:H,'KR - M'!B:B,"&gt;="&amp;EDATE('KR - Q'!B276,-2),'KR - M'!B:B,"&lt;="&amp;EOMONTH('KR - Q'!B276,0))</f>
        <v>119.69071713197498</v>
      </c>
      <c r="N276" s="20"/>
      <c r="O276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9B0A-3920-434A-8C16-6F8B401E3227}">
  <dimension ref="A1:S728"/>
  <sheetViews>
    <sheetView zoomScaleNormal="100" workbookViewId="0">
      <pane xSplit="2" ySplit="2" topLeftCell="C616" activePane="bottomRight" state="frozen"/>
      <selection pane="topRight" activeCell="C1" sqref="C1"/>
      <selection pane="bottomLeft" activeCell="A4" sqref="A4"/>
      <selection pane="bottomRight" activeCell="K621" sqref="K621:K644"/>
    </sheetView>
  </sheetViews>
  <sheetFormatPr defaultRowHeight="15" x14ac:dyDescent="0.25"/>
  <cols>
    <col min="2" max="3" width="9" customWidth="1"/>
    <col min="6" max="6" width="10.5703125" customWidth="1"/>
    <col min="7" max="7" width="11" customWidth="1"/>
  </cols>
  <sheetData>
    <row r="1" spans="1:19" ht="60" x14ac:dyDescent="0.25">
      <c r="A1" s="4"/>
      <c r="B1" s="4"/>
      <c r="C1" s="4" t="s">
        <v>134</v>
      </c>
      <c r="D1" s="9" t="s">
        <v>26</v>
      </c>
      <c r="E1" s="16" t="s">
        <v>27</v>
      </c>
      <c r="F1" s="4" t="s">
        <v>28</v>
      </c>
      <c r="G1" s="4" t="s">
        <v>28</v>
      </c>
      <c r="H1" s="4" t="s">
        <v>47</v>
      </c>
      <c r="I1" s="4" t="s">
        <v>49</v>
      </c>
      <c r="J1" s="4" t="s">
        <v>51</v>
      </c>
      <c r="K1" s="4" t="s">
        <v>218</v>
      </c>
      <c r="L1" s="4" t="s">
        <v>50</v>
      </c>
      <c r="M1" s="4" t="s">
        <v>217</v>
      </c>
      <c r="R1" s="4"/>
      <c r="S1" s="4"/>
    </row>
    <row r="2" spans="1:19" ht="16.5" customHeight="1" x14ac:dyDescent="0.25">
      <c r="A2" s="4"/>
      <c r="B2" s="10" t="s">
        <v>0</v>
      </c>
      <c r="C2" s="10" t="s">
        <v>22</v>
      </c>
      <c r="D2" s="7" t="s">
        <v>22</v>
      </c>
      <c r="F2" s="7" t="s">
        <v>13</v>
      </c>
      <c r="G2" s="7" t="s">
        <v>14</v>
      </c>
      <c r="K2" t="s">
        <v>219</v>
      </c>
      <c r="L2" t="s">
        <v>220</v>
      </c>
    </row>
    <row r="3" spans="1:19" x14ac:dyDescent="0.25">
      <c r="A3">
        <f>YEAR(B3)</f>
        <v>1975</v>
      </c>
      <c r="B3" s="1">
        <v>27395</v>
      </c>
      <c r="C3" s="21">
        <v>8.4641949942659593</v>
      </c>
      <c r="J3" s="35">
        <f t="shared" ref="J3:J66" si="0">L3</f>
        <v>11</v>
      </c>
      <c r="K3" s="20">
        <f>'[2]CDM Monthly'!$C124</f>
        <v>17.4119578874488</v>
      </c>
      <c r="L3" s="21">
        <v>11</v>
      </c>
      <c r="M3" s="20"/>
    </row>
    <row r="4" spans="1:19" x14ac:dyDescent="0.25">
      <c r="B4" s="1">
        <v>27426</v>
      </c>
      <c r="C4" s="21">
        <v>8.5307604695673191</v>
      </c>
      <c r="J4" s="35">
        <f t="shared" si="0"/>
        <v>11</v>
      </c>
      <c r="K4" s="20">
        <f>'[2]CDM Monthly'!$C125</f>
        <v>17.280306490376098</v>
      </c>
      <c r="L4" s="21">
        <v>11</v>
      </c>
    </row>
    <row r="5" spans="1:19" x14ac:dyDescent="0.25">
      <c r="B5" s="1">
        <v>27454</v>
      </c>
      <c r="C5" s="21">
        <v>8.6132950247224596</v>
      </c>
      <c r="J5" s="35">
        <f t="shared" si="0"/>
        <v>11</v>
      </c>
      <c r="K5" s="20">
        <f>'[2]CDM Monthly'!$C126</f>
        <v>17.0091680800743</v>
      </c>
      <c r="L5" s="21">
        <v>11</v>
      </c>
    </row>
    <row r="6" spans="1:19" x14ac:dyDescent="0.25">
      <c r="B6" s="1">
        <v>27485</v>
      </c>
      <c r="C6" s="21">
        <v>8.9102069333704801</v>
      </c>
      <c r="J6" s="35">
        <f t="shared" si="0"/>
        <v>11</v>
      </c>
      <c r="K6" s="20">
        <f>'[2]CDM Monthly'!$C127</f>
        <v>16.733484133116999</v>
      </c>
      <c r="L6" s="21">
        <v>11</v>
      </c>
    </row>
    <row r="7" spans="1:19" x14ac:dyDescent="0.25">
      <c r="B7" s="1">
        <v>27515</v>
      </c>
      <c r="C7" s="21">
        <v>9.2439009640969498</v>
      </c>
      <c r="J7" s="35">
        <f t="shared" si="0"/>
        <v>11</v>
      </c>
      <c r="K7" s="20">
        <f>'[2]CDM Monthly'!$C128</f>
        <v>16.572063916665201</v>
      </c>
      <c r="L7" s="21">
        <v>11</v>
      </c>
    </row>
    <row r="8" spans="1:19" x14ac:dyDescent="0.25">
      <c r="B8" s="1">
        <v>27546</v>
      </c>
      <c r="C8" s="21">
        <v>9.4083103645445192</v>
      </c>
      <c r="J8" s="35">
        <f t="shared" si="0"/>
        <v>11</v>
      </c>
      <c r="K8" s="20">
        <f>'[2]CDM Monthly'!$C129</f>
        <v>16.587980477935002</v>
      </c>
      <c r="L8" s="21">
        <v>11</v>
      </c>
    </row>
    <row r="9" spans="1:19" x14ac:dyDescent="0.25">
      <c r="B9" s="1">
        <v>27576</v>
      </c>
      <c r="C9" s="21">
        <v>9.5632848505385493</v>
      </c>
      <c r="J9" s="35">
        <f t="shared" si="0"/>
        <v>11</v>
      </c>
      <c r="K9" s="20">
        <f>'[2]CDM Monthly'!$C130</f>
        <v>16.567131563341199</v>
      </c>
      <c r="L9" s="21">
        <v>11</v>
      </c>
    </row>
    <row r="10" spans="1:19" x14ac:dyDescent="0.25">
      <c r="B10" s="1">
        <v>27607</v>
      </c>
      <c r="C10" s="21">
        <v>9.7547540563466999</v>
      </c>
      <c r="J10" s="35">
        <f t="shared" si="0"/>
        <v>11</v>
      </c>
      <c r="K10" s="20">
        <f>'[2]CDM Monthly'!$C131</f>
        <v>16.769026145725999</v>
      </c>
      <c r="L10" s="21">
        <v>11</v>
      </c>
    </row>
    <row r="11" spans="1:19" x14ac:dyDescent="0.25">
      <c r="B11" s="1">
        <v>27638</v>
      </c>
      <c r="C11" s="21">
        <v>10.0487085525401</v>
      </c>
      <c r="J11" s="35">
        <f t="shared" si="0"/>
        <v>11</v>
      </c>
      <c r="K11" s="20">
        <f>'[2]CDM Monthly'!$C132</f>
        <v>16.746245281994401</v>
      </c>
      <c r="L11" s="21">
        <v>11</v>
      </c>
    </row>
    <row r="12" spans="1:19" x14ac:dyDescent="0.25">
      <c r="B12" s="1">
        <v>27668</v>
      </c>
      <c r="C12" s="21">
        <v>10.364546170554901</v>
      </c>
      <c r="J12" s="35">
        <f t="shared" si="0"/>
        <v>11</v>
      </c>
      <c r="K12" s="20">
        <f>'[2]CDM Monthly'!$C133</f>
        <v>16.693063070330499</v>
      </c>
      <c r="L12" s="21">
        <v>11</v>
      </c>
    </row>
    <row r="13" spans="1:19" x14ac:dyDescent="0.25">
      <c r="B13" s="1">
        <v>27699</v>
      </c>
      <c r="C13" s="21">
        <v>10.358132706591</v>
      </c>
      <c r="J13" s="35">
        <f t="shared" si="0"/>
        <v>14</v>
      </c>
      <c r="K13" s="20">
        <f>'[2]CDM Monthly'!$C134</f>
        <v>16.810561649622901</v>
      </c>
      <c r="L13" s="21">
        <v>14</v>
      </c>
    </row>
    <row r="14" spans="1:19" x14ac:dyDescent="0.25">
      <c r="B14" s="1">
        <v>27729</v>
      </c>
      <c r="C14" s="21">
        <v>10.428441669121501</v>
      </c>
      <c r="J14" s="35">
        <f t="shared" si="0"/>
        <v>14</v>
      </c>
      <c r="K14" s="20">
        <f>'[2]CDM Monthly'!$C135</f>
        <v>16.703119073899099</v>
      </c>
      <c r="L14" s="21">
        <v>14</v>
      </c>
    </row>
    <row r="15" spans="1:19" x14ac:dyDescent="0.25">
      <c r="A15">
        <f t="shared" ref="A15" si="1">YEAR(B15)</f>
        <v>1976</v>
      </c>
      <c r="B15" s="1">
        <v>27760</v>
      </c>
      <c r="C15" s="21">
        <v>10.416519376028599</v>
      </c>
      <c r="J15" s="35">
        <f t="shared" si="0"/>
        <v>14</v>
      </c>
      <c r="K15" s="20">
        <f>'[2]CDM Monthly'!$C136</f>
        <v>16.447537669287001</v>
      </c>
      <c r="L15" s="21">
        <v>14</v>
      </c>
    </row>
    <row r="16" spans="1:19" x14ac:dyDescent="0.25">
      <c r="B16" s="1">
        <v>27791</v>
      </c>
      <c r="C16" s="21">
        <v>10.4334682151582</v>
      </c>
      <c r="J16" s="35">
        <f t="shared" si="0"/>
        <v>14</v>
      </c>
      <c r="K16" s="20">
        <f>'[2]CDM Monthly'!$C137</f>
        <v>16.499586665190701</v>
      </c>
      <c r="L16" s="21">
        <v>14</v>
      </c>
    </row>
    <row r="17" spans="1:12" x14ac:dyDescent="0.25">
      <c r="B17" s="1">
        <v>27820</v>
      </c>
      <c r="C17" s="21">
        <v>10.5288875539425</v>
      </c>
      <c r="J17" s="35">
        <f t="shared" si="0"/>
        <v>14</v>
      </c>
      <c r="K17" s="20">
        <f>'[2]CDM Monthly'!$C138</f>
        <v>16.693990246629799</v>
      </c>
      <c r="L17" s="21">
        <v>14</v>
      </c>
    </row>
    <row r="18" spans="1:12" x14ac:dyDescent="0.25">
      <c r="B18" s="1">
        <v>27851</v>
      </c>
      <c r="C18" s="21">
        <v>10.673426990334001</v>
      </c>
      <c r="J18" s="35">
        <f t="shared" si="0"/>
        <v>14</v>
      </c>
      <c r="K18" s="20">
        <f>'[2]CDM Monthly'!$C139</f>
        <v>16.826375996280898</v>
      </c>
      <c r="L18" s="21">
        <v>14</v>
      </c>
    </row>
    <row r="19" spans="1:12" x14ac:dyDescent="0.25">
      <c r="B19" s="1">
        <v>27881</v>
      </c>
      <c r="C19" s="21">
        <v>10.7430358479562</v>
      </c>
      <c r="J19" s="35">
        <f t="shared" si="0"/>
        <v>14</v>
      </c>
      <c r="K19" s="20">
        <f>'[2]CDM Monthly'!$C140</f>
        <v>17.070325864510501</v>
      </c>
      <c r="L19" s="21">
        <v>14</v>
      </c>
    </row>
    <row r="20" spans="1:12" x14ac:dyDescent="0.25">
      <c r="B20" s="1">
        <v>27912</v>
      </c>
      <c r="C20" s="21">
        <v>10.854314256464001</v>
      </c>
      <c r="J20" s="35">
        <f t="shared" si="0"/>
        <v>14</v>
      </c>
      <c r="K20" s="20">
        <f>'[2]CDM Monthly'!$C141</f>
        <v>17.267308709759799</v>
      </c>
      <c r="L20" s="21">
        <v>14</v>
      </c>
    </row>
    <row r="21" spans="1:12" x14ac:dyDescent="0.25">
      <c r="B21" s="1">
        <v>27942</v>
      </c>
      <c r="C21" s="21">
        <v>11.0489442465607</v>
      </c>
      <c r="J21" s="35">
        <f t="shared" si="0"/>
        <v>14</v>
      </c>
      <c r="K21" s="20">
        <f>'[2]CDM Monthly'!$C142</f>
        <v>17.438408564204899</v>
      </c>
      <c r="L21" s="21">
        <v>14</v>
      </c>
    </row>
    <row r="22" spans="1:12" x14ac:dyDescent="0.25">
      <c r="B22" s="1">
        <v>27973</v>
      </c>
      <c r="C22" s="21">
        <v>11.180364128704101</v>
      </c>
      <c r="J22" s="35">
        <f t="shared" si="0"/>
        <v>14</v>
      </c>
      <c r="K22" s="20">
        <f>'[2]CDM Monthly'!$C143</f>
        <v>17.673699037598201</v>
      </c>
      <c r="L22" s="21">
        <v>14</v>
      </c>
    </row>
    <row r="23" spans="1:12" x14ac:dyDescent="0.25">
      <c r="B23" s="1">
        <v>28004</v>
      </c>
      <c r="C23" s="21">
        <v>11.209375040888199</v>
      </c>
      <c r="J23" s="35">
        <f t="shared" si="0"/>
        <v>14</v>
      </c>
      <c r="K23" s="20">
        <f>'[2]CDM Monthly'!$C144</f>
        <v>17.988541346723501</v>
      </c>
      <c r="L23" s="21">
        <v>14</v>
      </c>
    </row>
    <row r="24" spans="1:12" x14ac:dyDescent="0.25">
      <c r="B24" s="1">
        <v>28034</v>
      </c>
      <c r="C24" s="21">
        <v>11.263000218699601</v>
      </c>
      <c r="J24" s="35">
        <f t="shared" si="0"/>
        <v>14</v>
      </c>
      <c r="K24" s="20">
        <f>'[2]CDM Monthly'!$C145</f>
        <v>18.082158808487499</v>
      </c>
      <c r="L24" s="21">
        <v>14</v>
      </c>
    </row>
    <row r="25" spans="1:12" x14ac:dyDescent="0.25">
      <c r="B25" s="1">
        <v>28065</v>
      </c>
      <c r="C25" s="21">
        <v>11.3254600621287</v>
      </c>
      <c r="J25" s="35">
        <f t="shared" si="0"/>
        <v>14</v>
      </c>
      <c r="K25" s="20">
        <f>'[2]CDM Monthly'!$C146</f>
        <v>18.0906339971615</v>
      </c>
      <c r="L25" s="21">
        <v>14</v>
      </c>
    </row>
    <row r="26" spans="1:12" x14ac:dyDescent="0.25">
      <c r="B26" s="1">
        <v>28095</v>
      </c>
      <c r="C26" s="21">
        <v>11.4305962204668</v>
      </c>
      <c r="J26" s="35">
        <f t="shared" si="0"/>
        <v>14</v>
      </c>
      <c r="K26" s="20">
        <f>'[2]CDM Monthly'!$C147</f>
        <v>17.8852367590139</v>
      </c>
      <c r="L26" s="21">
        <v>14</v>
      </c>
    </row>
    <row r="27" spans="1:12" x14ac:dyDescent="0.25">
      <c r="A27">
        <f t="shared" ref="A27" si="2">YEAR(B27)</f>
        <v>1977</v>
      </c>
      <c r="B27" s="1">
        <v>28126</v>
      </c>
      <c r="C27" s="21">
        <v>11.4275350723839</v>
      </c>
      <c r="J27" s="35">
        <f t="shared" si="0"/>
        <v>14</v>
      </c>
      <c r="K27" s="20">
        <f>'[2]CDM Monthly'!$C148</f>
        <v>17.556107604549599</v>
      </c>
      <c r="L27" s="21">
        <v>14</v>
      </c>
    </row>
    <row r="28" spans="1:12" x14ac:dyDescent="0.25">
      <c r="B28" s="1">
        <v>28157</v>
      </c>
      <c r="C28" s="21">
        <v>11.586719480657001</v>
      </c>
      <c r="J28" s="35">
        <f t="shared" si="0"/>
        <v>14</v>
      </c>
      <c r="K28" s="20">
        <f>'[2]CDM Monthly'!$C149</f>
        <v>17.468751902346799</v>
      </c>
      <c r="L28" s="21">
        <v>14</v>
      </c>
    </row>
    <row r="29" spans="1:12" x14ac:dyDescent="0.25">
      <c r="B29" s="1">
        <v>28185</v>
      </c>
      <c r="C29" s="21">
        <v>11.666984637391201</v>
      </c>
      <c r="J29" s="35">
        <f t="shared" si="0"/>
        <v>14</v>
      </c>
      <c r="K29" s="20">
        <f>'[2]CDM Monthly'!$C150</f>
        <v>17.281834885548701</v>
      </c>
      <c r="L29" s="21">
        <v>14</v>
      </c>
    </row>
    <row r="30" spans="1:12" x14ac:dyDescent="0.25">
      <c r="B30" s="1">
        <v>28216</v>
      </c>
      <c r="C30" s="21">
        <v>11.7161233069318</v>
      </c>
      <c r="J30" s="35">
        <f t="shared" si="0"/>
        <v>14</v>
      </c>
      <c r="K30" s="20">
        <f>'[2]CDM Monthly'!$C151</f>
        <v>17.394576213078999</v>
      </c>
      <c r="L30" s="21">
        <v>14</v>
      </c>
    </row>
    <row r="31" spans="1:12" x14ac:dyDescent="0.25">
      <c r="B31" s="1">
        <v>28246</v>
      </c>
      <c r="C31" s="21">
        <v>11.8424112577737</v>
      </c>
      <c r="J31" s="35">
        <f t="shared" si="0"/>
        <v>14</v>
      </c>
      <c r="K31" s="20">
        <f>'[2]CDM Monthly'!$C152</f>
        <v>17.5014728788918</v>
      </c>
      <c r="L31" s="21">
        <v>14</v>
      </c>
    </row>
    <row r="32" spans="1:12" x14ac:dyDescent="0.25">
      <c r="B32" s="1">
        <v>28277</v>
      </c>
      <c r="C32" s="21">
        <v>11.9181911191254</v>
      </c>
      <c r="J32" s="35">
        <f t="shared" si="0"/>
        <v>14</v>
      </c>
      <c r="K32" s="20">
        <f>'[2]CDM Monthly'!$C153</f>
        <v>17.429043383157001</v>
      </c>
      <c r="L32" s="21">
        <v>14</v>
      </c>
    </row>
    <row r="33" spans="1:12" x14ac:dyDescent="0.25">
      <c r="B33" s="1">
        <v>28307</v>
      </c>
      <c r="C33" s="21">
        <v>12.066556269252301</v>
      </c>
      <c r="J33" s="35">
        <f t="shared" si="0"/>
        <v>14</v>
      </c>
      <c r="K33" s="20">
        <f>'[2]CDM Monthly'!$C154</f>
        <v>17.598747924158399</v>
      </c>
      <c r="L33" s="21">
        <v>14</v>
      </c>
    </row>
    <row r="34" spans="1:12" x14ac:dyDescent="0.25">
      <c r="B34" s="1">
        <v>28338</v>
      </c>
      <c r="C34" s="21">
        <v>12.2803304912399</v>
      </c>
      <c r="J34" s="35">
        <f t="shared" si="0"/>
        <v>14</v>
      </c>
      <c r="K34" s="20">
        <f>'[2]CDM Monthly'!$C155</f>
        <v>17.5263154860288</v>
      </c>
      <c r="L34" s="21">
        <v>14</v>
      </c>
    </row>
    <row r="35" spans="1:12" x14ac:dyDescent="0.25">
      <c r="B35" s="1">
        <v>28369</v>
      </c>
      <c r="C35" s="21">
        <v>12.267525195422699</v>
      </c>
      <c r="J35" s="35">
        <f t="shared" si="0"/>
        <v>14</v>
      </c>
      <c r="K35" s="20">
        <f>'[2]CDM Monthly'!$C156</f>
        <v>17.5701811306227</v>
      </c>
      <c r="L35" s="21">
        <v>14</v>
      </c>
    </row>
    <row r="36" spans="1:12" x14ac:dyDescent="0.25">
      <c r="B36" s="1">
        <v>28399</v>
      </c>
      <c r="C36" s="21">
        <v>12.3854144179726</v>
      </c>
      <c r="J36" s="35">
        <f t="shared" si="0"/>
        <v>14</v>
      </c>
      <c r="K36" s="20">
        <f>'[2]CDM Monthly'!$C157</f>
        <v>17.618117589627101</v>
      </c>
      <c r="L36" s="21">
        <v>14</v>
      </c>
    </row>
    <row r="37" spans="1:12" x14ac:dyDescent="0.25">
      <c r="B37" s="1">
        <v>28430</v>
      </c>
      <c r="C37" s="21">
        <v>12.52266282395</v>
      </c>
      <c r="J37" s="35">
        <f t="shared" si="0"/>
        <v>14</v>
      </c>
      <c r="K37" s="20">
        <f>'[2]CDM Monthly'!$C158</f>
        <v>17.517848688721401</v>
      </c>
      <c r="L37" s="21">
        <v>14</v>
      </c>
    </row>
    <row r="38" spans="1:12" x14ac:dyDescent="0.25">
      <c r="B38" s="1">
        <v>28460</v>
      </c>
      <c r="C38" s="21">
        <v>12.6793105703672</v>
      </c>
      <c r="J38" s="35">
        <f t="shared" si="0"/>
        <v>14</v>
      </c>
      <c r="K38" s="20">
        <f>'[2]CDM Monthly'!$C159</f>
        <v>17.602272043137202</v>
      </c>
      <c r="L38" s="21">
        <v>14</v>
      </c>
    </row>
    <row r="39" spans="1:12" x14ac:dyDescent="0.25">
      <c r="A39">
        <f t="shared" ref="A39" si="3">YEAR(B39)</f>
        <v>1978</v>
      </c>
      <c r="B39" s="1">
        <v>28491</v>
      </c>
      <c r="C39" s="21">
        <v>12.937600104640801</v>
      </c>
      <c r="J39" s="35">
        <f t="shared" si="0"/>
        <v>14</v>
      </c>
      <c r="K39" s="20">
        <f>'[2]CDM Monthly'!$C160</f>
        <v>17.565060825829502</v>
      </c>
      <c r="L39" s="21">
        <v>14</v>
      </c>
    </row>
    <row r="40" spans="1:12" x14ac:dyDescent="0.25">
      <c r="B40" s="1">
        <v>28522</v>
      </c>
      <c r="C40" s="21">
        <v>13.0836152976674</v>
      </c>
      <c r="J40" s="35">
        <f t="shared" si="0"/>
        <v>14</v>
      </c>
      <c r="K40" s="20">
        <f>'[2]CDM Monthly'!$C161</f>
        <v>17.556396437675001</v>
      </c>
      <c r="L40" s="21">
        <v>14</v>
      </c>
    </row>
    <row r="41" spans="1:12" x14ac:dyDescent="0.25">
      <c r="B41" s="1">
        <v>28550</v>
      </c>
      <c r="C41" s="21">
        <v>13.1854223284223</v>
      </c>
      <c r="J41" s="35">
        <f t="shared" si="0"/>
        <v>14</v>
      </c>
      <c r="K41" s="20">
        <f>'[2]CDM Monthly'!$C162</f>
        <v>17.556056267774199</v>
      </c>
      <c r="L41" s="21">
        <v>14</v>
      </c>
    </row>
    <row r="42" spans="1:12" x14ac:dyDescent="0.25">
      <c r="B42" s="1">
        <v>28581</v>
      </c>
      <c r="C42" s="21">
        <v>13.2105614115848</v>
      </c>
      <c r="J42" s="35">
        <f t="shared" si="0"/>
        <v>14</v>
      </c>
      <c r="K42" s="20">
        <f>'[2]CDM Monthly'!$C163</f>
        <v>17.583182744803199</v>
      </c>
      <c r="L42" s="21">
        <v>14</v>
      </c>
    </row>
    <row r="43" spans="1:12" x14ac:dyDescent="0.25">
      <c r="B43" s="1">
        <v>28611</v>
      </c>
      <c r="C43" s="21">
        <v>13.3407248181376</v>
      </c>
      <c r="J43" s="35">
        <f t="shared" si="0"/>
        <v>14</v>
      </c>
      <c r="K43" s="20">
        <f>'[2]CDM Monthly'!$C164</f>
        <v>17.819128405020301</v>
      </c>
      <c r="L43" s="21">
        <v>14</v>
      </c>
    </row>
    <row r="44" spans="1:12" x14ac:dyDescent="0.25">
      <c r="B44" s="1">
        <v>28642</v>
      </c>
      <c r="C44" s="21">
        <v>13.621579611972299</v>
      </c>
      <c r="J44" s="35">
        <f t="shared" si="0"/>
        <v>15</v>
      </c>
      <c r="K44" s="20">
        <f>'[2]CDM Monthly'!$C165</f>
        <v>18.101918805856201</v>
      </c>
      <c r="L44" s="21">
        <v>15</v>
      </c>
    </row>
    <row r="45" spans="1:12" x14ac:dyDescent="0.25">
      <c r="B45" s="1">
        <v>28672</v>
      </c>
      <c r="C45" s="21">
        <v>13.8443149454926</v>
      </c>
      <c r="J45" s="35">
        <f t="shared" si="0"/>
        <v>15</v>
      </c>
      <c r="K45" s="20">
        <f>'[2]CDM Monthly'!$C166</f>
        <v>18.262209357077701</v>
      </c>
      <c r="L45" s="21">
        <v>15</v>
      </c>
    </row>
    <row r="46" spans="1:12" x14ac:dyDescent="0.25">
      <c r="B46" s="1">
        <v>28703</v>
      </c>
      <c r="C46" s="21">
        <v>13.9592986565701</v>
      </c>
      <c r="J46" s="35">
        <f t="shared" si="0"/>
        <v>15</v>
      </c>
      <c r="K46" s="20">
        <f>'[2]CDM Monthly'!$C167</f>
        <v>18.356915857492101</v>
      </c>
      <c r="L46" s="21">
        <v>15</v>
      </c>
    </row>
    <row r="47" spans="1:12" x14ac:dyDescent="0.25">
      <c r="B47" s="1">
        <v>28734</v>
      </c>
      <c r="C47" s="21">
        <v>14.200728660061101</v>
      </c>
      <c r="J47" s="35">
        <f t="shared" si="0"/>
        <v>15</v>
      </c>
      <c r="K47" s="20">
        <f>'[2]CDM Monthly'!$C168</f>
        <v>18.678214637464201</v>
      </c>
      <c r="L47" s="21">
        <v>15</v>
      </c>
    </row>
    <row r="48" spans="1:12" x14ac:dyDescent="0.25">
      <c r="B48" s="1">
        <v>28764</v>
      </c>
      <c r="C48" s="21">
        <v>14.4599652968336</v>
      </c>
      <c r="J48" s="35">
        <f t="shared" si="0"/>
        <v>15</v>
      </c>
      <c r="K48" s="20">
        <f>'[2]CDM Monthly'!$C169</f>
        <v>19.051947714637599</v>
      </c>
      <c r="L48" s="21">
        <v>15</v>
      </c>
    </row>
    <row r="49" spans="1:12" x14ac:dyDescent="0.25">
      <c r="B49" s="1">
        <v>28795</v>
      </c>
      <c r="C49" s="21">
        <v>14.6598512646716</v>
      </c>
      <c r="J49" s="35">
        <f t="shared" si="0"/>
        <v>15</v>
      </c>
      <c r="K49" s="20">
        <f>'[2]CDM Monthly'!$C170</f>
        <v>19.2207891013155</v>
      </c>
      <c r="L49" s="21">
        <v>15</v>
      </c>
    </row>
    <row r="50" spans="1:12" x14ac:dyDescent="0.25">
      <c r="B50" s="1">
        <v>28825</v>
      </c>
      <c r="C50" s="21">
        <v>14.7513171137402</v>
      </c>
      <c r="J50" s="35">
        <f t="shared" si="0"/>
        <v>15</v>
      </c>
      <c r="K50" s="20">
        <f>'[2]CDM Monthly'!$C171</f>
        <v>19.374388151041401</v>
      </c>
      <c r="L50" s="21">
        <v>15</v>
      </c>
    </row>
    <row r="51" spans="1:12" x14ac:dyDescent="0.25">
      <c r="A51">
        <f t="shared" ref="A51" si="4">YEAR(B51)</f>
        <v>1979</v>
      </c>
      <c r="B51" s="1">
        <v>28856</v>
      </c>
      <c r="C51" s="21">
        <v>14.7410814042174</v>
      </c>
      <c r="J51" s="35">
        <f t="shared" si="0"/>
        <v>15</v>
      </c>
      <c r="K51" s="20">
        <f>'[2]CDM Monthly'!$C172</f>
        <v>19.765678261878001</v>
      </c>
      <c r="L51" s="21">
        <v>15</v>
      </c>
    </row>
    <row r="52" spans="1:12" x14ac:dyDescent="0.25">
      <c r="B52" s="1">
        <v>28887</v>
      </c>
      <c r="C52" s="21">
        <v>15.1234620036451</v>
      </c>
      <c r="J52" s="35">
        <f t="shared" si="0"/>
        <v>15</v>
      </c>
      <c r="K52" s="20">
        <f>'[2]CDM Monthly'!$C173</f>
        <v>20.249473733556201</v>
      </c>
      <c r="L52" s="21">
        <v>15</v>
      </c>
    </row>
    <row r="53" spans="1:12" x14ac:dyDescent="0.25">
      <c r="B53" s="1">
        <v>28915</v>
      </c>
      <c r="C53" s="21">
        <v>15.3362653636452</v>
      </c>
      <c r="J53" s="35">
        <f t="shared" si="0"/>
        <v>15</v>
      </c>
      <c r="K53" s="20">
        <f>'[2]CDM Monthly'!$C174</f>
        <v>20.513833798437599</v>
      </c>
      <c r="L53" s="21">
        <v>15</v>
      </c>
    </row>
    <row r="54" spans="1:12" x14ac:dyDescent="0.25">
      <c r="B54" s="1">
        <v>28946</v>
      </c>
      <c r="C54" s="21">
        <v>15.7675303082494</v>
      </c>
      <c r="J54" s="35">
        <f t="shared" si="0"/>
        <v>15</v>
      </c>
      <c r="K54" s="20">
        <f>'[2]CDM Monthly'!$C175</f>
        <v>21.257468405750501</v>
      </c>
      <c r="L54" s="21">
        <v>15</v>
      </c>
    </row>
    <row r="55" spans="1:12" x14ac:dyDescent="0.25">
      <c r="B55" s="1">
        <v>28976</v>
      </c>
      <c r="C55" s="21">
        <v>16.2532980143332</v>
      </c>
      <c r="J55" s="35">
        <f t="shared" si="0"/>
        <v>15</v>
      </c>
      <c r="K55" s="20">
        <f>'[2]CDM Monthly'!$C176</f>
        <v>21.783830745319399</v>
      </c>
      <c r="L55" s="21">
        <v>15</v>
      </c>
    </row>
    <row r="56" spans="1:12" x14ac:dyDescent="0.25">
      <c r="B56" s="1">
        <v>29007</v>
      </c>
      <c r="C56" s="21">
        <v>16.276674803173901</v>
      </c>
      <c r="J56" s="35">
        <f t="shared" si="0"/>
        <v>15</v>
      </c>
      <c r="K56" s="20">
        <f>'[2]CDM Monthly'!$C177</f>
        <v>22.650385172404199</v>
      </c>
      <c r="L56" s="21">
        <v>15</v>
      </c>
    </row>
    <row r="57" spans="1:12" x14ac:dyDescent="0.25">
      <c r="B57" s="1">
        <v>29037</v>
      </c>
      <c r="C57" s="21">
        <v>16.4123790515435</v>
      </c>
      <c r="J57" s="35">
        <f t="shared" si="0"/>
        <v>15</v>
      </c>
      <c r="K57" s="20">
        <f>'[2]CDM Monthly'!$C178</f>
        <v>24.1666963030553</v>
      </c>
      <c r="L57" s="21">
        <v>15</v>
      </c>
    </row>
    <row r="58" spans="1:12" x14ac:dyDescent="0.25">
      <c r="B58" s="1">
        <v>29068</v>
      </c>
      <c r="C58" s="21">
        <v>16.5732087417184</v>
      </c>
      <c r="J58" s="35">
        <f t="shared" si="0"/>
        <v>15</v>
      </c>
      <c r="K58" s="20">
        <f>'[2]CDM Monthly'!$C179</f>
        <v>24.352203032779599</v>
      </c>
      <c r="L58" s="21">
        <v>15</v>
      </c>
    </row>
    <row r="59" spans="1:12" x14ac:dyDescent="0.25">
      <c r="B59" s="1">
        <v>29099</v>
      </c>
      <c r="C59" s="21">
        <v>16.769038117239202</v>
      </c>
      <c r="J59" s="35">
        <f t="shared" si="0"/>
        <v>15</v>
      </c>
      <c r="K59" s="20">
        <f>'[2]CDM Monthly'!$C180</f>
        <v>24.660535347845698</v>
      </c>
      <c r="L59" s="21">
        <v>15</v>
      </c>
    </row>
    <row r="60" spans="1:12" x14ac:dyDescent="0.25">
      <c r="B60" s="1">
        <v>29129</v>
      </c>
      <c r="C60" s="21">
        <v>16.996586414318799</v>
      </c>
      <c r="J60" s="35">
        <f t="shared" si="0"/>
        <v>15</v>
      </c>
      <c r="K60" s="20">
        <f>'[2]CDM Monthly'!$C181</f>
        <v>25.131879344656198</v>
      </c>
      <c r="L60" s="21">
        <v>15</v>
      </c>
    </row>
    <row r="61" spans="1:12" x14ac:dyDescent="0.25">
      <c r="B61" s="1">
        <v>29160</v>
      </c>
      <c r="C61" s="21">
        <v>17.419963211272201</v>
      </c>
      <c r="J61" s="35">
        <f t="shared" si="0"/>
        <v>15</v>
      </c>
      <c r="K61" s="20">
        <f>'[2]CDM Monthly'!$C182</f>
        <v>26.471406845325902</v>
      </c>
      <c r="L61" s="21">
        <v>15</v>
      </c>
    </row>
    <row r="62" spans="1:12" x14ac:dyDescent="0.25">
      <c r="B62" s="1">
        <v>29190</v>
      </c>
      <c r="C62" s="21">
        <v>17.8544225531686</v>
      </c>
      <c r="J62" s="35">
        <f t="shared" si="0"/>
        <v>15</v>
      </c>
      <c r="K62" s="20">
        <f>'[2]CDM Monthly'!$C183</f>
        <v>26.662523688928299</v>
      </c>
      <c r="L62" s="21">
        <v>15</v>
      </c>
    </row>
    <row r="63" spans="1:12" x14ac:dyDescent="0.25">
      <c r="A63">
        <f t="shared" ref="A63" si="5">YEAR(B63)</f>
        <v>1980</v>
      </c>
      <c r="B63" s="1">
        <v>29221</v>
      </c>
      <c r="C63" s="21">
        <v>18.4537251284154</v>
      </c>
      <c r="J63" s="35">
        <f t="shared" si="0"/>
        <v>21</v>
      </c>
      <c r="K63" s="20">
        <f>'[2]CDM Monthly'!$C184</f>
        <v>29.126490472329198</v>
      </c>
      <c r="L63" s="21">
        <v>21</v>
      </c>
    </row>
    <row r="64" spans="1:12" x14ac:dyDescent="0.25">
      <c r="B64" s="1">
        <v>29252</v>
      </c>
      <c r="C64" s="21">
        <v>19.117777603994998</v>
      </c>
      <c r="J64" s="35">
        <f t="shared" si="0"/>
        <v>21</v>
      </c>
      <c r="K64" s="20">
        <f>'[2]CDM Monthly'!$C185</f>
        <v>33.3338625142787</v>
      </c>
      <c r="L64" s="21">
        <v>21</v>
      </c>
    </row>
    <row r="65" spans="1:12" x14ac:dyDescent="0.25">
      <c r="B65" s="1">
        <v>29281</v>
      </c>
      <c r="C65" s="21">
        <v>19.761179523533102</v>
      </c>
      <c r="J65" s="35">
        <f t="shared" si="0"/>
        <v>21</v>
      </c>
      <c r="K65" s="20">
        <f>'[2]CDM Monthly'!$C186</f>
        <v>33.793255979275401</v>
      </c>
      <c r="L65" s="21">
        <v>21</v>
      </c>
    </row>
    <row r="66" spans="1:12" x14ac:dyDescent="0.25">
      <c r="B66" s="1">
        <v>29312</v>
      </c>
      <c r="C66" s="21">
        <v>19.974877747473599</v>
      </c>
      <c r="J66" s="35">
        <f t="shared" si="0"/>
        <v>21</v>
      </c>
      <c r="K66" s="20">
        <f>'[2]CDM Monthly'!$C187</f>
        <v>34.837713876407499</v>
      </c>
      <c r="L66" s="21">
        <v>21</v>
      </c>
    </row>
    <row r="67" spans="1:12" x14ac:dyDescent="0.25">
      <c r="B67" s="1">
        <v>29342</v>
      </c>
      <c r="C67" s="21">
        <v>20.578400420943101</v>
      </c>
      <c r="J67" s="35">
        <f t="shared" ref="J67:J130" si="6">L67</f>
        <v>21</v>
      </c>
      <c r="K67" s="20">
        <f>'[2]CDM Monthly'!$C188</f>
        <v>35.6839515668376</v>
      </c>
      <c r="L67" s="21">
        <v>21</v>
      </c>
    </row>
    <row r="68" spans="1:12" x14ac:dyDescent="0.25">
      <c r="B68" s="1">
        <v>29373</v>
      </c>
      <c r="C68" s="21">
        <v>20.675557435025901</v>
      </c>
      <c r="J68" s="35">
        <f t="shared" si="6"/>
        <v>20</v>
      </c>
      <c r="K68" s="20">
        <f>'[2]CDM Monthly'!$C189</f>
        <v>36.0350058639889</v>
      </c>
      <c r="L68" s="21">
        <v>20</v>
      </c>
    </row>
    <row r="69" spans="1:12" x14ac:dyDescent="0.25">
      <c r="B69" s="1">
        <v>29403</v>
      </c>
      <c r="C69" s="21">
        <v>20.9501939304483</v>
      </c>
      <c r="J69" s="35">
        <f t="shared" si="6"/>
        <v>20</v>
      </c>
      <c r="K69" s="20">
        <f>'[2]CDM Monthly'!$C190</f>
        <v>36.8497824101958</v>
      </c>
      <c r="L69" s="21">
        <v>20</v>
      </c>
    </row>
    <row r="70" spans="1:12" x14ac:dyDescent="0.25">
      <c r="B70" s="1">
        <v>29434</v>
      </c>
      <c r="C70" s="21">
        <v>21.4147967760603</v>
      </c>
      <c r="J70" s="35">
        <f t="shared" si="6"/>
        <v>20</v>
      </c>
      <c r="K70" s="20">
        <f>'[2]CDM Monthly'!$C191</f>
        <v>38.047441776571603</v>
      </c>
      <c r="L70" s="21">
        <v>20</v>
      </c>
    </row>
    <row r="71" spans="1:12" x14ac:dyDescent="0.25">
      <c r="B71" s="1">
        <v>29465</v>
      </c>
      <c r="C71" s="21">
        <v>21.778598193132801</v>
      </c>
      <c r="J71" s="35">
        <f t="shared" si="6"/>
        <v>18</v>
      </c>
      <c r="K71" s="20">
        <f>'[2]CDM Monthly'!$C192</f>
        <v>39.0587153022039</v>
      </c>
      <c r="L71" s="21">
        <v>18</v>
      </c>
    </row>
    <row r="72" spans="1:12" x14ac:dyDescent="0.25">
      <c r="B72" s="1">
        <v>29495</v>
      </c>
      <c r="C72" s="21">
        <v>22.5084361239565</v>
      </c>
      <c r="J72" s="35">
        <f t="shared" si="6"/>
        <v>18</v>
      </c>
      <c r="K72" s="20">
        <f>'[2]CDM Monthly'!$C193</f>
        <v>39.857411986527602</v>
      </c>
      <c r="L72" s="21">
        <v>18</v>
      </c>
    </row>
    <row r="73" spans="1:12" x14ac:dyDescent="0.25">
      <c r="B73" s="1">
        <v>29526</v>
      </c>
      <c r="C73" s="21">
        <v>22.858196371028399</v>
      </c>
      <c r="J73" s="35">
        <f t="shared" si="6"/>
        <v>16</v>
      </c>
      <c r="K73" s="20">
        <f>'[2]CDM Monthly'!$C194</f>
        <v>42.253533246623398</v>
      </c>
      <c r="L73" s="21">
        <v>16</v>
      </c>
    </row>
    <row r="74" spans="1:12" x14ac:dyDescent="0.25">
      <c r="B74" s="1">
        <v>29556</v>
      </c>
      <c r="C74" s="21">
        <v>23.5550474508462</v>
      </c>
      <c r="J74" s="35">
        <f t="shared" si="6"/>
        <v>16</v>
      </c>
      <c r="K74" s="20">
        <f>'[2]CDM Monthly'!$C195</f>
        <v>42.146968001030999</v>
      </c>
      <c r="L74" s="21">
        <v>16</v>
      </c>
    </row>
    <row r="75" spans="1:12" x14ac:dyDescent="0.25">
      <c r="A75">
        <f t="shared" ref="A75" si="7">YEAR(B75)</f>
        <v>1981</v>
      </c>
      <c r="B75" s="1">
        <v>29587</v>
      </c>
      <c r="C75" s="21">
        <v>23.731707253703501</v>
      </c>
      <c r="J75" s="35">
        <f t="shared" si="6"/>
        <v>16</v>
      </c>
      <c r="K75" s="20">
        <f>'[2]CDM Monthly'!$C196</f>
        <v>42.578450775434597</v>
      </c>
      <c r="L75" s="21">
        <v>16</v>
      </c>
    </row>
    <row r="76" spans="1:12" x14ac:dyDescent="0.25">
      <c r="B76" s="1">
        <v>29618</v>
      </c>
      <c r="C76" s="21">
        <v>23.789174934169399</v>
      </c>
      <c r="J76" s="35">
        <f t="shared" si="6"/>
        <v>16</v>
      </c>
      <c r="K76" s="20">
        <f>'[2]CDM Monthly'!$C197</f>
        <v>42.529290845972</v>
      </c>
      <c r="L76" s="21">
        <v>16</v>
      </c>
    </row>
    <row r="77" spans="1:12" x14ac:dyDescent="0.25">
      <c r="B77" s="1">
        <v>29646</v>
      </c>
      <c r="C77" s="21">
        <v>24.172092166236599</v>
      </c>
      <c r="J77" s="35">
        <f t="shared" si="6"/>
        <v>16</v>
      </c>
      <c r="K77" s="20">
        <f>'[2]CDM Monthly'!$C198</f>
        <v>42.790063382919698</v>
      </c>
      <c r="L77" s="21">
        <v>16</v>
      </c>
    </row>
    <row r="78" spans="1:12" x14ac:dyDescent="0.25">
      <c r="B78" s="1">
        <v>29677</v>
      </c>
      <c r="C78" s="21">
        <v>24.464836629134702</v>
      </c>
      <c r="J78" s="35">
        <f t="shared" si="6"/>
        <v>16</v>
      </c>
      <c r="K78" s="20">
        <f>'[2]CDM Monthly'!$C199</f>
        <v>42.7366275943887</v>
      </c>
      <c r="L78" s="21">
        <v>16</v>
      </c>
    </row>
    <row r="79" spans="1:12" x14ac:dyDescent="0.25">
      <c r="B79" s="1">
        <v>29707</v>
      </c>
      <c r="C79" s="21">
        <v>24.9658526550717</v>
      </c>
      <c r="J79" s="35">
        <f t="shared" si="6"/>
        <v>16</v>
      </c>
      <c r="K79" s="20">
        <f>'[2]CDM Monthly'!$C200</f>
        <v>43.155695901933299</v>
      </c>
      <c r="L79" s="21">
        <v>16</v>
      </c>
    </row>
    <row r="80" spans="1:12" x14ac:dyDescent="0.25">
      <c r="B80" s="1">
        <v>29738</v>
      </c>
      <c r="C80" s="21">
        <v>25.5112949152624</v>
      </c>
      <c r="J80" s="35">
        <f t="shared" si="6"/>
        <v>16</v>
      </c>
      <c r="K80" s="20">
        <f>'[2]CDM Monthly'!$C201</f>
        <v>43.337496617917502</v>
      </c>
      <c r="L80" s="21">
        <v>16</v>
      </c>
    </row>
    <row r="81" spans="1:12" x14ac:dyDescent="0.25">
      <c r="B81" s="1">
        <v>29768</v>
      </c>
      <c r="C81" s="21">
        <v>25.893923268300099</v>
      </c>
      <c r="J81" s="35">
        <f t="shared" si="6"/>
        <v>16</v>
      </c>
      <c r="K81" s="20">
        <f>'[2]CDM Monthly'!$C202</f>
        <v>43.164474371348</v>
      </c>
      <c r="L81" s="21">
        <v>16</v>
      </c>
    </row>
    <row r="82" spans="1:12" x14ac:dyDescent="0.25">
      <c r="B82" s="1">
        <v>29799</v>
      </c>
      <c r="C82" s="21">
        <v>26.255166291657599</v>
      </c>
      <c r="J82" s="35">
        <f t="shared" si="6"/>
        <v>16</v>
      </c>
      <c r="K82" s="20">
        <f>'[2]CDM Monthly'!$C203</f>
        <v>43.139074911447501</v>
      </c>
      <c r="L82" s="21">
        <v>16</v>
      </c>
    </row>
    <row r="83" spans="1:12" x14ac:dyDescent="0.25">
      <c r="B83" s="1">
        <v>29830</v>
      </c>
      <c r="C83" s="21">
        <v>26.545504733229201</v>
      </c>
      <c r="J83" s="35">
        <f t="shared" si="6"/>
        <v>16</v>
      </c>
      <c r="K83" s="20">
        <f>'[2]CDM Monthly'!$C204</f>
        <v>43.415217611187501</v>
      </c>
      <c r="L83" s="21">
        <v>16</v>
      </c>
    </row>
    <row r="84" spans="1:12" x14ac:dyDescent="0.25">
      <c r="B84" s="1">
        <v>29860</v>
      </c>
      <c r="C84" s="21">
        <v>26.604846451972399</v>
      </c>
      <c r="J84" s="35">
        <f t="shared" si="6"/>
        <v>16</v>
      </c>
      <c r="K84" s="20">
        <f>'[2]CDM Monthly'!$C205</f>
        <v>43.365172956548903</v>
      </c>
      <c r="L84" s="21">
        <v>16</v>
      </c>
    </row>
    <row r="85" spans="1:12" x14ac:dyDescent="0.25">
      <c r="B85" s="1">
        <v>29891</v>
      </c>
      <c r="C85" s="21">
        <v>26.6280521783445</v>
      </c>
      <c r="J85" s="35">
        <f t="shared" si="6"/>
        <v>13</v>
      </c>
      <c r="K85" s="20">
        <f>'[2]CDM Monthly'!$C206</f>
        <v>43.148673103449603</v>
      </c>
      <c r="L85" s="21">
        <v>13</v>
      </c>
    </row>
    <row r="86" spans="1:12" x14ac:dyDescent="0.25">
      <c r="B86" s="1">
        <v>29921</v>
      </c>
      <c r="C86" s="21">
        <v>26.712289734559899</v>
      </c>
      <c r="J86" s="35">
        <f t="shared" si="6"/>
        <v>11</v>
      </c>
      <c r="K86" s="20">
        <f>'[2]CDM Monthly'!$C207</f>
        <v>43.118389532027699</v>
      </c>
      <c r="L86" s="21">
        <v>11</v>
      </c>
    </row>
    <row r="87" spans="1:12" x14ac:dyDescent="0.25">
      <c r="A87">
        <f t="shared" ref="A87" si="8">YEAR(B87)</f>
        <v>1982</v>
      </c>
      <c r="B87" s="1">
        <v>29952</v>
      </c>
      <c r="C87" s="21">
        <v>26.660052931696299</v>
      </c>
      <c r="J87" s="35">
        <f t="shared" si="6"/>
        <v>5</v>
      </c>
      <c r="K87" s="20">
        <f>'[2]CDM Monthly'!$C208</f>
        <v>43.098806037898697</v>
      </c>
      <c r="L87" s="21">
        <v>5</v>
      </c>
    </row>
    <row r="88" spans="1:12" x14ac:dyDescent="0.25">
      <c r="B88" s="1">
        <v>29983</v>
      </c>
      <c r="C88" s="21">
        <v>26.6678509196209</v>
      </c>
      <c r="J88" s="35">
        <f t="shared" si="6"/>
        <v>5</v>
      </c>
      <c r="K88" s="20">
        <f>'[2]CDM Monthly'!$C209</f>
        <v>43.190229969144902</v>
      </c>
      <c r="L88" s="21">
        <v>5</v>
      </c>
    </row>
    <row r="89" spans="1:12" x14ac:dyDescent="0.25">
      <c r="B89" s="1">
        <v>30011</v>
      </c>
      <c r="C89" s="21">
        <v>26.842405754796999</v>
      </c>
      <c r="J89" s="35">
        <f t="shared" si="6"/>
        <v>5.5</v>
      </c>
      <c r="K89" s="20">
        <f>'[2]CDM Monthly'!$C210</f>
        <v>43.2875383714888</v>
      </c>
      <c r="L89" s="21">
        <v>5.5</v>
      </c>
    </row>
    <row r="90" spans="1:12" x14ac:dyDescent="0.25">
      <c r="B90" s="1">
        <v>30042</v>
      </c>
      <c r="C90" s="21">
        <v>26.979329772087699</v>
      </c>
      <c r="J90" s="35">
        <f t="shared" si="6"/>
        <v>5.5</v>
      </c>
      <c r="K90" s="20">
        <f>'[2]CDM Monthly'!$C211</f>
        <v>43.5071793408719</v>
      </c>
      <c r="L90" s="21">
        <v>5.5</v>
      </c>
    </row>
    <row r="91" spans="1:12" x14ac:dyDescent="0.25">
      <c r="B91" s="1">
        <v>30072</v>
      </c>
      <c r="C91" s="21">
        <v>27.118654612245901</v>
      </c>
      <c r="J91" s="35">
        <f t="shared" si="6"/>
        <v>5</v>
      </c>
      <c r="K91" s="20">
        <f>'[2]CDM Monthly'!$C212</f>
        <v>43.527594487135303</v>
      </c>
      <c r="L91" s="21">
        <v>5</v>
      </c>
    </row>
    <row r="92" spans="1:12" x14ac:dyDescent="0.25">
      <c r="B92" s="1">
        <v>30103</v>
      </c>
      <c r="C92" s="21">
        <v>27.194979438462099</v>
      </c>
      <c r="J92" s="35">
        <f t="shared" si="6"/>
        <v>5</v>
      </c>
      <c r="K92" s="20">
        <f>'[2]CDM Monthly'!$C213</f>
        <v>44.327858601603303</v>
      </c>
      <c r="L92" s="21">
        <v>5</v>
      </c>
    </row>
    <row r="93" spans="1:12" x14ac:dyDescent="0.25">
      <c r="B93" s="1">
        <v>30133</v>
      </c>
      <c r="C93" s="21">
        <v>27.373517293338899</v>
      </c>
      <c r="J93" s="35">
        <f t="shared" si="6"/>
        <v>5</v>
      </c>
      <c r="K93" s="20">
        <f>'[2]CDM Monthly'!$C214</f>
        <v>44.419581447528401</v>
      </c>
      <c r="L93" s="21">
        <v>5</v>
      </c>
    </row>
    <row r="94" spans="1:12" x14ac:dyDescent="0.25">
      <c r="B94" s="1">
        <v>30164</v>
      </c>
      <c r="C94" s="21">
        <v>27.5078768738029</v>
      </c>
      <c r="J94" s="35">
        <f t="shared" si="6"/>
        <v>5</v>
      </c>
      <c r="K94" s="20">
        <f>'[2]CDM Monthly'!$C215</f>
        <v>44.257161920411598</v>
      </c>
      <c r="L94" s="21">
        <v>5</v>
      </c>
    </row>
    <row r="95" spans="1:12" x14ac:dyDescent="0.25">
      <c r="B95" s="1">
        <v>30195</v>
      </c>
      <c r="C95" s="21">
        <v>27.563628017807002</v>
      </c>
      <c r="J95" s="35">
        <f t="shared" si="6"/>
        <v>5</v>
      </c>
      <c r="K95" s="20">
        <f>'[2]CDM Monthly'!$C216</f>
        <v>44.239650173986497</v>
      </c>
      <c r="L95" s="21">
        <v>5</v>
      </c>
    </row>
    <row r="96" spans="1:12" x14ac:dyDescent="0.25">
      <c r="B96" s="1">
        <v>30225</v>
      </c>
      <c r="C96" s="21">
        <v>27.638935522321599</v>
      </c>
      <c r="J96" s="35">
        <f t="shared" si="6"/>
        <v>5</v>
      </c>
      <c r="K96" s="20">
        <f>'[2]CDM Monthly'!$C217</f>
        <v>44.280481414327703</v>
      </c>
      <c r="L96" s="21">
        <v>5</v>
      </c>
    </row>
    <row r="97" spans="1:12" x14ac:dyDescent="0.25">
      <c r="B97" s="1">
        <v>30256</v>
      </c>
      <c r="C97" s="21">
        <v>27.7124024728334</v>
      </c>
      <c r="J97" s="35">
        <f t="shared" si="6"/>
        <v>5</v>
      </c>
      <c r="K97" s="20">
        <f>'[2]CDM Monthly'!$C218</f>
        <v>44.031146804684901</v>
      </c>
      <c r="L97" s="21">
        <v>5</v>
      </c>
    </row>
    <row r="98" spans="1:12" x14ac:dyDescent="0.25">
      <c r="B98" s="1">
        <v>30286</v>
      </c>
      <c r="C98" s="21">
        <v>27.950341727982899</v>
      </c>
      <c r="J98" s="35">
        <f t="shared" si="6"/>
        <v>5</v>
      </c>
      <c r="K98" s="20">
        <f>'[2]CDM Monthly'!$C219</f>
        <v>43.8625793639698</v>
      </c>
      <c r="L98" s="21">
        <v>5</v>
      </c>
    </row>
    <row r="99" spans="1:12" x14ac:dyDescent="0.25">
      <c r="A99">
        <f t="shared" ref="A99" si="9">YEAR(B99)</f>
        <v>1983</v>
      </c>
      <c r="B99" s="1">
        <v>30317</v>
      </c>
      <c r="C99" s="21">
        <v>28.019709737786101</v>
      </c>
      <c r="J99" s="35">
        <f t="shared" si="6"/>
        <v>5</v>
      </c>
      <c r="K99" s="20">
        <f>'[2]CDM Monthly'!$C220</f>
        <v>43.632403977596397</v>
      </c>
      <c r="L99" s="21">
        <v>5</v>
      </c>
    </row>
    <row r="100" spans="1:12" x14ac:dyDescent="0.25">
      <c r="B100" s="1">
        <v>30348</v>
      </c>
      <c r="C100" s="21">
        <v>28.095433540914001</v>
      </c>
      <c r="J100" s="35">
        <f t="shared" si="6"/>
        <v>5</v>
      </c>
      <c r="K100" s="20">
        <f>'[2]CDM Monthly'!$C221</f>
        <v>43.848666162560001</v>
      </c>
      <c r="L100" s="21">
        <v>5</v>
      </c>
    </row>
    <row r="101" spans="1:12" x14ac:dyDescent="0.25">
      <c r="B101" s="1">
        <v>30376</v>
      </c>
      <c r="C101" s="21">
        <v>28.1320196978767</v>
      </c>
      <c r="J101" s="35">
        <f t="shared" si="6"/>
        <v>5</v>
      </c>
      <c r="K101" s="20">
        <f>'[2]CDM Monthly'!$C222</f>
        <v>43.757455178989098</v>
      </c>
      <c r="L101" s="21">
        <v>5</v>
      </c>
    </row>
    <row r="102" spans="1:12" x14ac:dyDescent="0.25">
      <c r="B102" s="1">
        <v>30407</v>
      </c>
      <c r="C102" s="21">
        <v>28.151856310969201</v>
      </c>
      <c r="J102" s="35">
        <f t="shared" si="6"/>
        <v>5</v>
      </c>
      <c r="K102" s="20">
        <f>'[2]CDM Monthly'!$C223</f>
        <v>42.8039904163995</v>
      </c>
      <c r="L102" s="21">
        <v>5</v>
      </c>
    </row>
    <row r="103" spans="1:12" x14ac:dyDescent="0.25">
      <c r="B103" s="1">
        <v>30437</v>
      </c>
      <c r="C103" s="21">
        <v>28.1428397583805</v>
      </c>
      <c r="J103" s="35">
        <f t="shared" si="6"/>
        <v>5</v>
      </c>
      <c r="K103" s="20">
        <f>'[2]CDM Monthly'!$C224</f>
        <v>43.155345065122503</v>
      </c>
      <c r="L103" s="21">
        <v>5</v>
      </c>
    </row>
    <row r="104" spans="1:12" x14ac:dyDescent="0.25">
      <c r="B104" s="1">
        <v>30468</v>
      </c>
      <c r="C104" s="21">
        <v>28.089088974372199</v>
      </c>
      <c r="J104" s="35">
        <f t="shared" si="6"/>
        <v>5</v>
      </c>
      <c r="K104" s="20">
        <f>'[2]CDM Monthly'!$C225</f>
        <v>43.686455398898502</v>
      </c>
      <c r="L104" s="21">
        <v>5</v>
      </c>
    </row>
    <row r="105" spans="1:12" x14ac:dyDescent="0.25">
      <c r="B105" s="1">
        <v>30498</v>
      </c>
      <c r="C105" s="21">
        <v>28.172147483103998</v>
      </c>
      <c r="J105" s="35">
        <f t="shared" si="6"/>
        <v>5</v>
      </c>
      <c r="K105" s="20">
        <f>'[2]CDM Monthly'!$C226</f>
        <v>44.449722947903801</v>
      </c>
      <c r="L105" s="21">
        <v>5</v>
      </c>
    </row>
    <row r="106" spans="1:12" x14ac:dyDescent="0.25">
      <c r="B106" s="1">
        <v>30529</v>
      </c>
      <c r="C106" s="21">
        <v>28.224479534484399</v>
      </c>
      <c r="J106" s="35">
        <f t="shared" si="6"/>
        <v>5</v>
      </c>
      <c r="K106" s="20">
        <f>'[2]CDM Monthly'!$C227</f>
        <v>45.026228019742497</v>
      </c>
      <c r="L106" s="21">
        <v>5</v>
      </c>
    </row>
    <row r="107" spans="1:12" x14ac:dyDescent="0.25">
      <c r="B107" s="1">
        <v>30560</v>
      </c>
      <c r="C107" s="21">
        <v>28.1593505509429</v>
      </c>
      <c r="J107" s="35">
        <f t="shared" si="6"/>
        <v>5</v>
      </c>
      <c r="K107" s="20">
        <f>'[2]CDM Monthly'!$C228</f>
        <v>45.683775801163399</v>
      </c>
      <c r="L107" s="21">
        <v>5</v>
      </c>
    </row>
    <row r="108" spans="1:12" x14ac:dyDescent="0.25">
      <c r="B108" s="1">
        <v>30590</v>
      </c>
      <c r="C108" s="21">
        <v>28.301257561824901</v>
      </c>
      <c r="J108" s="35">
        <f t="shared" si="6"/>
        <v>5</v>
      </c>
      <c r="K108" s="20">
        <f>'[2]CDM Monthly'!$C229</f>
        <v>45.719597884112297</v>
      </c>
      <c r="L108" s="21">
        <v>5</v>
      </c>
    </row>
    <row r="109" spans="1:12" x14ac:dyDescent="0.25">
      <c r="B109" s="1">
        <v>30621</v>
      </c>
      <c r="C109" s="21">
        <v>28.451924079452901</v>
      </c>
      <c r="J109" s="35">
        <f t="shared" si="6"/>
        <v>5</v>
      </c>
      <c r="K109" s="20">
        <f>'[2]CDM Monthly'!$C230</f>
        <v>45.958594977367802</v>
      </c>
      <c r="L109" s="21">
        <v>5</v>
      </c>
    </row>
    <row r="110" spans="1:12" x14ac:dyDescent="0.25">
      <c r="B110" s="1">
        <v>30651</v>
      </c>
      <c r="C110" s="21">
        <v>28.4660163680572</v>
      </c>
      <c r="J110" s="35">
        <f t="shared" si="6"/>
        <v>5</v>
      </c>
      <c r="K110" s="20">
        <f>'[2]CDM Monthly'!$C231</f>
        <v>46.185187357930403</v>
      </c>
      <c r="L110" s="21">
        <v>5</v>
      </c>
    </row>
    <row r="111" spans="1:12" x14ac:dyDescent="0.25">
      <c r="A111">
        <f t="shared" ref="A111" si="10">YEAR(B111)</f>
        <v>1984</v>
      </c>
      <c r="B111" s="1">
        <v>30682</v>
      </c>
      <c r="C111" s="21">
        <v>28.5236317264904</v>
      </c>
      <c r="J111" s="35">
        <f t="shared" si="6"/>
        <v>5</v>
      </c>
      <c r="K111" s="20">
        <f>'[2]CDM Monthly'!$C232</f>
        <v>45.801429001776903</v>
      </c>
      <c r="L111" s="21">
        <v>5</v>
      </c>
    </row>
    <row r="112" spans="1:12" x14ac:dyDescent="0.25">
      <c r="B112" s="1">
        <v>30713</v>
      </c>
      <c r="C112" s="21">
        <v>28.669976134782001</v>
      </c>
      <c r="J112" s="35">
        <f t="shared" si="6"/>
        <v>5</v>
      </c>
      <c r="K112" s="20">
        <f>'[2]CDM Monthly'!$C233</f>
        <v>45.6820011414598</v>
      </c>
      <c r="L112" s="21">
        <v>5</v>
      </c>
    </row>
    <row r="113" spans="1:12" x14ac:dyDescent="0.25">
      <c r="B113" s="1">
        <v>30742</v>
      </c>
      <c r="C113" s="21">
        <v>28.722159940619498</v>
      </c>
      <c r="J113" s="35">
        <f t="shared" si="6"/>
        <v>5</v>
      </c>
      <c r="K113" s="20">
        <f>'[2]CDM Monthly'!$C234</f>
        <v>45.873683413704001</v>
      </c>
      <c r="L113" s="21">
        <v>5</v>
      </c>
    </row>
    <row r="114" spans="1:12" x14ac:dyDescent="0.25">
      <c r="B114" s="1">
        <v>30773</v>
      </c>
      <c r="C114" s="21">
        <v>28.8883532020632</v>
      </c>
      <c r="J114" s="35">
        <f t="shared" si="6"/>
        <v>5</v>
      </c>
      <c r="K114" s="20">
        <f>'[2]CDM Monthly'!$C235</f>
        <v>46.0354702828133</v>
      </c>
      <c r="L114" s="21">
        <v>5</v>
      </c>
    </row>
    <row r="115" spans="1:12" x14ac:dyDescent="0.25">
      <c r="B115" s="1">
        <v>30803</v>
      </c>
      <c r="C115" s="21">
        <v>28.736389681201299</v>
      </c>
      <c r="J115" s="35">
        <f t="shared" si="6"/>
        <v>5</v>
      </c>
      <c r="K115" s="20">
        <f>'[2]CDM Monthly'!$C236</f>
        <v>46.648823544382701</v>
      </c>
      <c r="L115" s="21">
        <v>5</v>
      </c>
    </row>
    <row r="116" spans="1:12" x14ac:dyDescent="0.25">
      <c r="B116" s="1">
        <v>30834</v>
      </c>
      <c r="C116" s="21">
        <v>28.608912278292401</v>
      </c>
      <c r="J116" s="35">
        <f t="shared" si="6"/>
        <v>5</v>
      </c>
      <c r="K116" s="20">
        <f>'[2]CDM Monthly'!$C237</f>
        <v>46.672887683052203</v>
      </c>
      <c r="L116" s="21">
        <v>5</v>
      </c>
    </row>
    <row r="117" spans="1:12" x14ac:dyDescent="0.25">
      <c r="B117" s="1">
        <v>30864</v>
      </c>
      <c r="C117" s="21">
        <v>28.6684679680782</v>
      </c>
      <c r="J117" s="35">
        <f t="shared" si="6"/>
        <v>5</v>
      </c>
      <c r="K117" s="20">
        <f>'[2]CDM Monthly'!$C238</f>
        <v>46.752230514027502</v>
      </c>
      <c r="L117" s="21">
        <v>5</v>
      </c>
    </row>
    <row r="118" spans="1:12" x14ac:dyDescent="0.25">
      <c r="B118" s="1">
        <v>30895</v>
      </c>
      <c r="C118" s="21">
        <v>28.8323446024703</v>
      </c>
      <c r="J118" s="35">
        <f t="shared" si="6"/>
        <v>5</v>
      </c>
      <c r="K118" s="20">
        <f>'[2]CDM Monthly'!$C239</f>
        <v>46.649135689897399</v>
      </c>
      <c r="L118" s="21">
        <v>5</v>
      </c>
    </row>
    <row r="119" spans="1:12" x14ac:dyDescent="0.25">
      <c r="B119" s="1">
        <v>30926</v>
      </c>
      <c r="C119" s="21">
        <v>29.037873611144999</v>
      </c>
      <c r="J119" s="35">
        <f t="shared" si="6"/>
        <v>5</v>
      </c>
      <c r="K119" s="20">
        <f>'[2]CDM Monthly'!$C240</f>
        <v>46.428700991521403</v>
      </c>
      <c r="L119" s="21">
        <v>5</v>
      </c>
    </row>
    <row r="120" spans="1:12" x14ac:dyDescent="0.25">
      <c r="B120" s="1">
        <v>30956</v>
      </c>
      <c r="C120" s="21">
        <v>29.0844477606265</v>
      </c>
      <c r="J120" s="35">
        <f t="shared" si="6"/>
        <v>5</v>
      </c>
      <c r="K120" s="20">
        <f>'[2]CDM Monthly'!$C241</f>
        <v>46.453531470152498</v>
      </c>
      <c r="L120" s="21">
        <v>5</v>
      </c>
    </row>
    <row r="121" spans="1:12" x14ac:dyDescent="0.25">
      <c r="B121" s="1">
        <v>30987</v>
      </c>
      <c r="C121" s="21">
        <v>29.202964295064799</v>
      </c>
      <c r="J121" s="35">
        <f t="shared" si="6"/>
        <v>5</v>
      </c>
      <c r="K121" s="20">
        <f>'[2]CDM Monthly'!$C242</f>
        <v>46.207933291998501</v>
      </c>
      <c r="L121" s="21">
        <v>5</v>
      </c>
    </row>
    <row r="122" spans="1:12" x14ac:dyDescent="0.25">
      <c r="B122" s="1">
        <v>31017</v>
      </c>
      <c r="C122" s="21">
        <v>29.1573045332185</v>
      </c>
      <c r="J122" s="35">
        <f t="shared" si="6"/>
        <v>5</v>
      </c>
      <c r="K122" s="20">
        <f>'[2]CDM Monthly'!$C243</f>
        <v>46.351402276937499</v>
      </c>
      <c r="L122" s="21">
        <v>5</v>
      </c>
    </row>
    <row r="123" spans="1:12" x14ac:dyDescent="0.25">
      <c r="A123">
        <f t="shared" ref="A123" si="11">YEAR(B123)</f>
        <v>1985</v>
      </c>
      <c r="B123" s="1">
        <v>31048</v>
      </c>
      <c r="C123" s="21">
        <v>29.132710352117599</v>
      </c>
      <c r="J123" s="35">
        <f t="shared" si="6"/>
        <v>5</v>
      </c>
      <c r="K123" s="20">
        <f>'[2]CDM Monthly'!$C244</f>
        <v>47.039039771898999</v>
      </c>
      <c r="L123" s="21">
        <v>5</v>
      </c>
    </row>
    <row r="124" spans="1:12" x14ac:dyDescent="0.25">
      <c r="B124" s="1">
        <v>31079</v>
      </c>
      <c r="C124" s="21">
        <v>29.226499809140101</v>
      </c>
      <c r="J124" s="35">
        <f t="shared" si="6"/>
        <v>5</v>
      </c>
      <c r="K124" s="20">
        <f>'[2]CDM Monthly'!$C245</f>
        <v>47.110008148362901</v>
      </c>
      <c r="L124" s="21">
        <v>5</v>
      </c>
    </row>
    <row r="125" spans="1:12" x14ac:dyDescent="0.25">
      <c r="B125" s="1">
        <v>31107</v>
      </c>
      <c r="C125" s="21">
        <v>29.2143749706579</v>
      </c>
      <c r="J125" s="35">
        <f t="shared" si="6"/>
        <v>6.75</v>
      </c>
      <c r="K125" s="20">
        <f>'[2]CDM Monthly'!$C246</f>
        <v>47.437067204885899</v>
      </c>
      <c r="L125" s="21">
        <v>6.75</v>
      </c>
    </row>
    <row r="126" spans="1:12" x14ac:dyDescent="0.25">
      <c r="B126" s="1">
        <v>31138</v>
      </c>
      <c r="C126" s="21">
        <v>29.3041803187193</v>
      </c>
      <c r="J126" s="35">
        <f t="shared" si="6"/>
        <v>5</v>
      </c>
      <c r="K126" s="20">
        <f>'[2]CDM Monthly'!$C247</f>
        <v>47.771431842250898</v>
      </c>
      <c r="L126" s="21">
        <v>5</v>
      </c>
    </row>
    <row r="127" spans="1:12" x14ac:dyDescent="0.25">
      <c r="B127" s="1">
        <v>31168</v>
      </c>
      <c r="C127" s="21">
        <v>29.393024641147701</v>
      </c>
      <c r="J127" s="35">
        <f t="shared" si="6"/>
        <v>5</v>
      </c>
      <c r="K127" s="20">
        <f>'[2]CDM Monthly'!$C248</f>
        <v>47.974061075485402</v>
      </c>
      <c r="L127" s="21">
        <v>5</v>
      </c>
    </row>
    <row r="128" spans="1:12" x14ac:dyDescent="0.25">
      <c r="B128" s="1">
        <v>31199</v>
      </c>
      <c r="C128" s="21">
        <v>29.472096887898701</v>
      </c>
      <c r="J128" s="35">
        <f t="shared" si="6"/>
        <v>6.58</v>
      </c>
      <c r="K128" s="20">
        <f>'[2]CDM Monthly'!$C249</f>
        <v>48.056630150275502</v>
      </c>
      <c r="L128" s="21">
        <v>6.58</v>
      </c>
    </row>
    <row r="129" spans="1:12" x14ac:dyDescent="0.25">
      <c r="B129" s="1">
        <v>31229</v>
      </c>
      <c r="C129" s="21">
        <v>29.5283635257607</v>
      </c>
      <c r="J129" s="35">
        <f t="shared" si="6"/>
        <v>5</v>
      </c>
      <c r="K129" s="20">
        <f>'[2]CDM Monthly'!$C250</f>
        <v>48.096815371281203</v>
      </c>
      <c r="L129" s="21">
        <v>5</v>
      </c>
    </row>
    <row r="130" spans="1:12" x14ac:dyDescent="0.25">
      <c r="B130" s="1">
        <v>31260</v>
      </c>
      <c r="C130" s="21">
        <v>29.5960853327908</v>
      </c>
      <c r="J130" s="35">
        <f t="shared" si="6"/>
        <v>5</v>
      </c>
      <c r="K130" s="20">
        <f>'[2]CDM Monthly'!$C251</f>
        <v>48.316898779549</v>
      </c>
      <c r="L130" s="21">
        <v>5</v>
      </c>
    </row>
    <row r="131" spans="1:12" x14ac:dyDescent="0.25">
      <c r="B131" s="1">
        <v>31291</v>
      </c>
      <c r="C131" s="21">
        <v>29.788835091440198</v>
      </c>
      <c r="J131" s="35">
        <f t="shared" ref="J131:J194" si="12">L131</f>
        <v>6.08</v>
      </c>
      <c r="K131" s="20">
        <f>'[2]CDM Monthly'!$C252</f>
        <v>48.139435290312797</v>
      </c>
      <c r="L131" s="21">
        <v>6.08</v>
      </c>
    </row>
    <row r="132" spans="1:12" x14ac:dyDescent="0.25">
      <c r="B132" s="1">
        <v>31321</v>
      </c>
      <c r="C132" s="21">
        <v>30.0778919458681</v>
      </c>
      <c r="J132" s="35">
        <f t="shared" si="12"/>
        <v>5</v>
      </c>
      <c r="K132" s="20">
        <f>'[2]CDM Monthly'!$C253</f>
        <v>48.045059995305301</v>
      </c>
      <c r="L132" s="21">
        <v>5</v>
      </c>
    </row>
    <row r="133" spans="1:12" x14ac:dyDescent="0.25">
      <c r="B133" s="1">
        <v>31352</v>
      </c>
      <c r="C133" s="21">
        <v>29.884415911874299</v>
      </c>
      <c r="J133" s="35">
        <f t="shared" si="12"/>
        <v>5</v>
      </c>
      <c r="K133" s="20">
        <f>'[2]CDM Monthly'!$C254</f>
        <v>48.374819542167899</v>
      </c>
      <c r="L133" s="21">
        <v>5</v>
      </c>
    </row>
    <row r="134" spans="1:12" x14ac:dyDescent="0.25">
      <c r="B134" s="1">
        <v>31382</v>
      </c>
      <c r="C134" s="21">
        <v>30.0418985066899</v>
      </c>
      <c r="J134" s="35">
        <f t="shared" si="12"/>
        <v>5.42</v>
      </c>
      <c r="K134" s="20">
        <f>'[2]CDM Monthly'!$C255</f>
        <v>48.871148146135397</v>
      </c>
      <c r="L134" s="21">
        <v>5.42</v>
      </c>
    </row>
    <row r="135" spans="1:12" x14ac:dyDescent="0.25">
      <c r="A135">
        <f t="shared" ref="A135" si="13">YEAR(B135)</f>
        <v>1986</v>
      </c>
      <c r="B135" s="1">
        <v>31413</v>
      </c>
      <c r="C135" s="21">
        <v>30.201400568676899</v>
      </c>
      <c r="J135" s="35">
        <f t="shared" si="12"/>
        <v>5</v>
      </c>
      <c r="K135" s="20">
        <f>'[2]CDM Monthly'!$C256</f>
        <v>48.282759610542598</v>
      </c>
      <c r="L135" s="21">
        <v>5</v>
      </c>
    </row>
    <row r="136" spans="1:12" x14ac:dyDescent="0.25">
      <c r="B136" s="1">
        <v>31444</v>
      </c>
      <c r="C136" s="21">
        <v>30.275520562352</v>
      </c>
      <c r="J136" s="35">
        <f t="shared" si="12"/>
        <v>5</v>
      </c>
      <c r="K136" s="20">
        <f>'[2]CDM Monthly'!$C257</f>
        <v>47.553365064240403</v>
      </c>
      <c r="L136" s="21">
        <v>5</v>
      </c>
    </row>
    <row r="137" spans="1:12" x14ac:dyDescent="0.25">
      <c r="B137" s="1">
        <v>31472</v>
      </c>
      <c r="C137" s="21">
        <v>30.2907554424993</v>
      </c>
      <c r="J137" s="35">
        <f t="shared" si="12"/>
        <v>5</v>
      </c>
      <c r="K137" s="20">
        <f>'[2]CDM Monthly'!$C258</f>
        <v>45.7751695063236</v>
      </c>
      <c r="L137" s="21">
        <v>5</v>
      </c>
    </row>
    <row r="138" spans="1:12" x14ac:dyDescent="0.25">
      <c r="B138" s="1">
        <v>31503</v>
      </c>
      <c r="C138" s="21">
        <v>30.300068695199801</v>
      </c>
      <c r="J138" s="35">
        <f t="shared" si="12"/>
        <v>5</v>
      </c>
      <c r="K138" s="20">
        <f>'[2]CDM Monthly'!$C259</f>
        <v>44.876578251631599</v>
      </c>
      <c r="L138" s="21">
        <v>5</v>
      </c>
    </row>
    <row r="139" spans="1:12" x14ac:dyDescent="0.25">
      <c r="B139" s="1">
        <v>31533</v>
      </c>
      <c r="C139" s="21">
        <v>30.3395070004958</v>
      </c>
      <c r="J139" s="35">
        <f t="shared" si="12"/>
        <v>5</v>
      </c>
      <c r="K139" s="20">
        <f>'[2]CDM Monthly'!$C260</f>
        <v>45.4882184640894</v>
      </c>
      <c r="L139" s="21">
        <v>5</v>
      </c>
    </row>
    <row r="140" spans="1:12" x14ac:dyDescent="0.25">
      <c r="B140" s="1">
        <v>31564</v>
      </c>
      <c r="C140" s="21">
        <v>30.345913534762602</v>
      </c>
      <c r="J140" s="35">
        <f t="shared" si="12"/>
        <v>5</v>
      </c>
      <c r="K140" s="20">
        <f>'[2]CDM Monthly'!$C261</f>
        <v>45.341755215098303</v>
      </c>
      <c r="L140" s="21">
        <v>5</v>
      </c>
    </row>
    <row r="141" spans="1:12" x14ac:dyDescent="0.25">
      <c r="B141" s="1">
        <v>31594</v>
      </c>
      <c r="C141" s="21">
        <v>30.448067603749799</v>
      </c>
      <c r="J141" s="35">
        <f t="shared" si="12"/>
        <v>7</v>
      </c>
      <c r="K141" s="20">
        <f>'[2]CDM Monthly'!$C262</f>
        <v>44.974749414577303</v>
      </c>
      <c r="L141" s="21">
        <v>7</v>
      </c>
    </row>
    <row r="142" spans="1:12" x14ac:dyDescent="0.25">
      <c r="B142" s="1">
        <v>31625</v>
      </c>
      <c r="C142" s="21">
        <v>30.415413799574399</v>
      </c>
      <c r="J142" s="35">
        <f t="shared" si="12"/>
        <v>7</v>
      </c>
      <c r="K142" s="20">
        <f>'[2]CDM Monthly'!$C263</f>
        <v>44.800694443991297</v>
      </c>
      <c r="L142" s="21">
        <v>7</v>
      </c>
    </row>
    <row r="143" spans="1:12" x14ac:dyDescent="0.25">
      <c r="B143" s="1">
        <v>31656</v>
      </c>
      <c r="C143" s="21">
        <v>30.476747331914801</v>
      </c>
      <c r="J143" s="35">
        <f t="shared" si="12"/>
        <v>7</v>
      </c>
      <c r="K143" s="20">
        <f>'[2]CDM Monthly'!$C264</f>
        <v>45.588582692297102</v>
      </c>
      <c r="L143" s="21">
        <v>7</v>
      </c>
    </row>
    <row r="144" spans="1:12" x14ac:dyDescent="0.25">
      <c r="B144" s="1">
        <v>31686</v>
      </c>
      <c r="C144" s="21">
        <v>30.376895311205601</v>
      </c>
      <c r="J144" s="35">
        <f t="shared" si="12"/>
        <v>7</v>
      </c>
      <c r="K144" s="20">
        <f>'[2]CDM Monthly'!$C265</f>
        <v>45.854121731158997</v>
      </c>
      <c r="L144" s="21">
        <v>7</v>
      </c>
    </row>
    <row r="145" spans="1:12" x14ac:dyDescent="0.25">
      <c r="B145" s="1">
        <v>31717</v>
      </c>
      <c r="C145" s="21">
        <v>30.476258636100301</v>
      </c>
      <c r="J145" s="35">
        <f t="shared" si="12"/>
        <v>7</v>
      </c>
      <c r="K145" s="20">
        <f>'[2]CDM Monthly'!$C266</f>
        <v>46.061445035736803</v>
      </c>
      <c r="L145" s="21">
        <v>7</v>
      </c>
    </row>
    <row r="146" spans="1:12" x14ac:dyDescent="0.25">
      <c r="B146" s="1">
        <v>31747</v>
      </c>
      <c r="C146" s="21">
        <v>30.475894696504799</v>
      </c>
      <c r="J146" s="35">
        <f t="shared" si="12"/>
        <v>7</v>
      </c>
      <c r="K146" s="20">
        <f>'[2]CDM Monthly'!$C267</f>
        <v>46.290139459704001</v>
      </c>
      <c r="L146" s="21">
        <v>7</v>
      </c>
    </row>
    <row r="147" spans="1:12" x14ac:dyDescent="0.25">
      <c r="A147">
        <f t="shared" ref="A147" si="14">YEAR(B147)</f>
        <v>1987</v>
      </c>
      <c r="B147" s="1">
        <v>31778</v>
      </c>
      <c r="C147" s="21">
        <v>30.4691801261962</v>
      </c>
      <c r="J147" s="35">
        <f t="shared" si="12"/>
        <v>7</v>
      </c>
      <c r="K147" s="20">
        <f>'[2]CDM Monthly'!$C268</f>
        <v>46.3449699943383</v>
      </c>
      <c r="L147" s="21">
        <v>7</v>
      </c>
    </row>
    <row r="148" spans="1:12" x14ac:dyDescent="0.25">
      <c r="B148" s="1">
        <v>31809</v>
      </c>
      <c r="C148" s="21">
        <v>30.442022112730999</v>
      </c>
      <c r="J148" s="35">
        <f t="shared" si="12"/>
        <v>7</v>
      </c>
      <c r="K148" s="20">
        <f>'[2]CDM Monthly'!$C269</f>
        <v>47.5499035785882</v>
      </c>
      <c r="L148" s="21">
        <v>7</v>
      </c>
    </row>
    <row r="149" spans="1:12" x14ac:dyDescent="0.25">
      <c r="B149" s="1">
        <v>31837</v>
      </c>
      <c r="C149" s="21">
        <v>30.621586904869702</v>
      </c>
      <c r="J149" s="35">
        <f t="shared" si="12"/>
        <v>7</v>
      </c>
      <c r="K149" s="20">
        <f>'[2]CDM Monthly'!$C270</f>
        <v>48.704354778696597</v>
      </c>
      <c r="L149" s="21">
        <v>7</v>
      </c>
    </row>
    <row r="150" spans="1:12" x14ac:dyDescent="0.25">
      <c r="B150" s="1">
        <v>31868</v>
      </c>
      <c r="C150" s="21">
        <v>30.815029373046102</v>
      </c>
      <c r="J150" s="35">
        <f t="shared" si="12"/>
        <v>7</v>
      </c>
      <c r="K150" s="20">
        <f>'[2]CDM Monthly'!$C271</f>
        <v>49.163289223467501</v>
      </c>
      <c r="L150" s="21">
        <v>7</v>
      </c>
    </row>
    <row r="151" spans="1:12" x14ac:dyDescent="0.25">
      <c r="B151" s="1">
        <v>31898</v>
      </c>
      <c r="C151" s="21">
        <v>31.1406753796057</v>
      </c>
      <c r="J151" s="35">
        <f t="shared" si="12"/>
        <v>7</v>
      </c>
      <c r="K151" s="20">
        <f>'[2]CDM Monthly'!$C272</f>
        <v>49.4447246399682</v>
      </c>
      <c r="L151" s="21">
        <v>7</v>
      </c>
    </row>
    <row r="152" spans="1:12" x14ac:dyDescent="0.25">
      <c r="B152" s="1">
        <v>31929</v>
      </c>
      <c r="C152" s="21">
        <v>31.180802117605399</v>
      </c>
      <c r="J152" s="35">
        <f t="shared" si="12"/>
        <v>7</v>
      </c>
      <c r="K152" s="20">
        <f>'[2]CDM Monthly'!$C273</f>
        <v>49.332243487230798</v>
      </c>
      <c r="L152" s="21">
        <v>7</v>
      </c>
    </row>
    <row r="153" spans="1:12" x14ac:dyDescent="0.25">
      <c r="B153" s="1">
        <v>31959</v>
      </c>
      <c r="C153" s="21">
        <v>31.1792971059512</v>
      </c>
      <c r="J153" s="35">
        <f t="shared" si="12"/>
        <v>7</v>
      </c>
      <c r="K153" s="20">
        <f>'[2]CDM Monthly'!$C274</f>
        <v>49.576029154788898</v>
      </c>
      <c r="L153" s="21">
        <v>7</v>
      </c>
    </row>
    <row r="154" spans="1:12" x14ac:dyDescent="0.25">
      <c r="B154" s="1">
        <v>31990</v>
      </c>
      <c r="C154" s="21">
        <v>31.614771115596898</v>
      </c>
      <c r="J154" s="35">
        <f t="shared" si="12"/>
        <v>7</v>
      </c>
      <c r="K154" s="20">
        <f>'[2]CDM Monthly'!$C275</f>
        <v>49.5127041037968</v>
      </c>
      <c r="L154" s="21">
        <v>7</v>
      </c>
    </row>
    <row r="155" spans="1:12" x14ac:dyDescent="0.25">
      <c r="B155" s="1">
        <v>32021</v>
      </c>
      <c r="C155" s="21">
        <v>31.736015988684599</v>
      </c>
      <c r="J155" s="35">
        <f t="shared" si="12"/>
        <v>7</v>
      </c>
      <c r="K155" s="20">
        <f>'[2]CDM Monthly'!$C276</f>
        <v>49.709409746816398</v>
      </c>
      <c r="L155" s="21">
        <v>7</v>
      </c>
    </row>
    <row r="156" spans="1:12" x14ac:dyDescent="0.25">
      <c r="B156" s="1">
        <v>32051</v>
      </c>
      <c r="C156" s="21">
        <v>31.9547817649397</v>
      </c>
      <c r="J156" s="35">
        <f t="shared" si="12"/>
        <v>7</v>
      </c>
      <c r="K156" s="20">
        <f>'[2]CDM Monthly'!$C277</f>
        <v>50.1336262235248</v>
      </c>
      <c r="L156" s="21">
        <v>7</v>
      </c>
    </row>
    <row r="157" spans="1:12" x14ac:dyDescent="0.25">
      <c r="B157" s="1">
        <v>32082</v>
      </c>
      <c r="C157" s="21">
        <v>32.057160884086699</v>
      </c>
      <c r="J157" s="35">
        <f t="shared" si="12"/>
        <v>7</v>
      </c>
      <c r="K157" s="20">
        <f>'[2]CDM Monthly'!$C278</f>
        <v>50.299471578061102</v>
      </c>
      <c r="L157" s="21">
        <v>7</v>
      </c>
    </row>
    <row r="158" spans="1:12" x14ac:dyDescent="0.25">
      <c r="B158" s="1">
        <v>32112</v>
      </c>
      <c r="C158" s="21">
        <v>32.3441239216695</v>
      </c>
      <c r="J158" s="35">
        <f t="shared" si="12"/>
        <v>7</v>
      </c>
      <c r="K158" s="20">
        <f>'[2]CDM Monthly'!$C279</f>
        <v>50.389793916493801</v>
      </c>
      <c r="L158" s="21">
        <v>7</v>
      </c>
    </row>
    <row r="159" spans="1:12" x14ac:dyDescent="0.25">
      <c r="A159">
        <f t="shared" ref="A159" si="15">YEAR(B159)</f>
        <v>1988</v>
      </c>
      <c r="B159" s="1">
        <v>32143</v>
      </c>
      <c r="C159" s="21">
        <v>32.365477080012703</v>
      </c>
      <c r="J159" s="35">
        <f t="shared" si="12"/>
        <v>7</v>
      </c>
      <c r="K159" s="20">
        <f>'[2]CDM Monthly'!$C280</f>
        <v>51.073788434264102</v>
      </c>
      <c r="L159" s="21">
        <v>7</v>
      </c>
    </row>
    <row r="160" spans="1:12" x14ac:dyDescent="0.25">
      <c r="B160" s="1">
        <v>32174</v>
      </c>
      <c r="C160" s="21">
        <v>32.820064110901903</v>
      </c>
      <c r="J160" s="35">
        <f t="shared" si="12"/>
        <v>7</v>
      </c>
      <c r="K160" s="20">
        <f>'[2]CDM Monthly'!$C281</f>
        <v>51.014002057628097</v>
      </c>
      <c r="L160" s="21">
        <v>7</v>
      </c>
    </row>
    <row r="161" spans="1:12" x14ac:dyDescent="0.25">
      <c r="B161" s="1">
        <v>32203</v>
      </c>
      <c r="C161" s="21">
        <v>33.213979724287498</v>
      </c>
      <c r="J161" s="35">
        <f t="shared" si="12"/>
        <v>7</v>
      </c>
      <c r="K161" s="20">
        <f>'[2]CDM Monthly'!$C282</f>
        <v>51.074872105766701</v>
      </c>
      <c r="L161" s="21">
        <v>7</v>
      </c>
    </row>
    <row r="162" spans="1:12" x14ac:dyDescent="0.25">
      <c r="B162" s="1">
        <v>32234</v>
      </c>
      <c r="C162" s="21">
        <v>33.153640166168401</v>
      </c>
      <c r="J162" s="35">
        <f t="shared" si="12"/>
        <v>7</v>
      </c>
      <c r="K162" s="20">
        <f>'[2]CDM Monthly'!$C283</f>
        <v>51.017829289872203</v>
      </c>
      <c r="L162" s="21">
        <v>7</v>
      </c>
    </row>
    <row r="163" spans="1:12" x14ac:dyDescent="0.25">
      <c r="B163" s="1">
        <v>32264</v>
      </c>
      <c r="C163" s="21">
        <v>33.1808371697213</v>
      </c>
      <c r="J163" s="35">
        <f t="shared" si="12"/>
        <v>7</v>
      </c>
      <c r="K163" s="20">
        <f>'[2]CDM Monthly'!$C284</f>
        <v>51.825465023250104</v>
      </c>
      <c r="L163" s="21">
        <v>7</v>
      </c>
    </row>
    <row r="164" spans="1:12" x14ac:dyDescent="0.25">
      <c r="B164" s="1">
        <v>32295</v>
      </c>
      <c r="C164" s="21">
        <v>33.460678242843201</v>
      </c>
      <c r="J164" s="35">
        <f t="shared" si="12"/>
        <v>7</v>
      </c>
      <c r="K164" s="20">
        <f>'[2]CDM Monthly'!$C285</f>
        <v>53.286268634427103</v>
      </c>
      <c r="L164" s="21">
        <v>7</v>
      </c>
    </row>
    <row r="165" spans="1:12" x14ac:dyDescent="0.25">
      <c r="B165" s="1">
        <v>32325</v>
      </c>
      <c r="C165" s="21">
        <v>33.624035044560301</v>
      </c>
      <c r="J165" s="35">
        <f t="shared" si="12"/>
        <v>7</v>
      </c>
      <c r="K165" s="20">
        <f>'[2]CDM Monthly'!$C286</f>
        <v>53.751559340965002</v>
      </c>
      <c r="L165" s="21">
        <v>7</v>
      </c>
    </row>
    <row r="166" spans="1:12" x14ac:dyDescent="0.25">
      <c r="B166" s="1">
        <v>32356</v>
      </c>
      <c r="C166" s="21">
        <v>33.784436039361999</v>
      </c>
      <c r="J166" s="35">
        <f t="shared" si="12"/>
        <v>7</v>
      </c>
      <c r="K166" s="20">
        <f>'[2]CDM Monthly'!$C287</f>
        <v>53.255957514914797</v>
      </c>
      <c r="L166" s="21">
        <v>7</v>
      </c>
    </row>
    <row r="167" spans="1:12" x14ac:dyDescent="0.25">
      <c r="B167" s="1">
        <v>32387</v>
      </c>
      <c r="C167" s="21">
        <v>33.832358367549602</v>
      </c>
      <c r="J167" s="35">
        <f t="shared" si="12"/>
        <v>8</v>
      </c>
      <c r="K167" s="20">
        <f>'[2]CDM Monthly'!$C288</f>
        <v>52.580124924564799</v>
      </c>
      <c r="L167" s="21">
        <v>8</v>
      </c>
    </row>
    <row r="168" spans="1:12" x14ac:dyDescent="0.25">
      <c r="B168" s="1">
        <v>32417</v>
      </c>
      <c r="C168" s="21">
        <v>33.917836362799598</v>
      </c>
      <c r="I168" s="20"/>
      <c r="J168" s="35">
        <f t="shared" si="12"/>
        <v>8</v>
      </c>
      <c r="K168" s="20">
        <f>'[2]CDM Monthly'!$C289</f>
        <v>52.118465825253601</v>
      </c>
      <c r="L168" s="21">
        <v>8</v>
      </c>
    </row>
    <row r="169" spans="1:12" x14ac:dyDescent="0.25">
      <c r="B169" s="1">
        <v>32448</v>
      </c>
      <c r="C169" s="21">
        <v>34.356985078192899</v>
      </c>
      <c r="I169" s="20"/>
      <c r="J169" s="35">
        <f t="shared" si="12"/>
        <v>8</v>
      </c>
      <c r="K169" s="20">
        <f>'[2]CDM Monthly'!$C290</f>
        <v>51.501722807317201</v>
      </c>
      <c r="L169" s="21">
        <v>8</v>
      </c>
    </row>
    <row r="170" spans="1:12" x14ac:dyDescent="0.25">
      <c r="B170" s="1">
        <v>32478</v>
      </c>
      <c r="C170" s="21">
        <v>34.696435757177902</v>
      </c>
      <c r="I170" s="20"/>
      <c r="J170" s="35">
        <f t="shared" si="12"/>
        <v>8</v>
      </c>
      <c r="K170" s="20">
        <f>'[2]CDM Monthly'!$C291</f>
        <v>51.907687897433497</v>
      </c>
      <c r="L170" s="21">
        <v>8</v>
      </c>
    </row>
    <row r="171" spans="1:12" x14ac:dyDescent="0.25">
      <c r="A171">
        <f t="shared" ref="A171" si="16">YEAR(B171)</f>
        <v>1989</v>
      </c>
      <c r="B171" s="1">
        <v>32509</v>
      </c>
      <c r="C171" s="21">
        <v>34.564829520030997</v>
      </c>
      <c r="I171" s="20"/>
      <c r="J171" s="35">
        <f t="shared" si="12"/>
        <v>8</v>
      </c>
      <c r="K171" s="20">
        <f>'[2]CDM Monthly'!$C292</f>
        <v>51.466563814305701</v>
      </c>
      <c r="L171" s="21">
        <v>8</v>
      </c>
    </row>
    <row r="172" spans="1:12" x14ac:dyDescent="0.25">
      <c r="B172" s="1">
        <v>32540</v>
      </c>
      <c r="C172" s="21">
        <v>34.596705803619699</v>
      </c>
      <c r="I172" s="20"/>
      <c r="J172" s="35">
        <f t="shared" si="12"/>
        <v>8</v>
      </c>
      <c r="K172" s="20">
        <f>'[2]CDM Monthly'!$C293</f>
        <v>51.7489707533611</v>
      </c>
      <c r="L172" s="21">
        <v>8</v>
      </c>
    </row>
    <row r="173" spans="1:12" x14ac:dyDescent="0.25">
      <c r="B173" s="1">
        <v>32568</v>
      </c>
      <c r="C173" s="21">
        <v>34.726344760685798</v>
      </c>
      <c r="I173" s="20"/>
      <c r="J173" s="35">
        <f t="shared" si="12"/>
        <v>8</v>
      </c>
      <c r="K173" s="20">
        <f>'[2]CDM Monthly'!$C294</f>
        <v>51.790319578555</v>
      </c>
      <c r="L173" s="21">
        <v>8</v>
      </c>
    </row>
    <row r="174" spans="1:12" x14ac:dyDescent="0.25">
      <c r="B174" s="1">
        <v>32599</v>
      </c>
      <c r="C174" s="21">
        <v>34.857103978342501</v>
      </c>
      <c r="I174" s="20"/>
      <c r="J174" s="35">
        <f t="shared" si="12"/>
        <v>8</v>
      </c>
      <c r="K174" s="20">
        <f>'[2]CDM Monthly'!$C295</f>
        <v>51.742767032244203</v>
      </c>
      <c r="L174" s="21">
        <v>8</v>
      </c>
    </row>
    <row r="175" spans="1:12" x14ac:dyDescent="0.25">
      <c r="B175" s="1">
        <v>32629</v>
      </c>
      <c r="C175" s="21">
        <v>35.179835224422497</v>
      </c>
      <c r="I175" s="20"/>
      <c r="J175" s="35">
        <f t="shared" si="12"/>
        <v>8</v>
      </c>
      <c r="K175" s="20">
        <f>'[2]CDM Monthly'!$C296</f>
        <v>51.194462040050702</v>
      </c>
      <c r="L175" s="21">
        <v>8</v>
      </c>
    </row>
    <row r="176" spans="1:12" x14ac:dyDescent="0.25">
      <c r="B176" s="1">
        <v>32660</v>
      </c>
      <c r="C176" s="21">
        <v>35.305782376207297</v>
      </c>
      <c r="I176" s="20"/>
      <c r="J176" s="35">
        <f t="shared" si="12"/>
        <v>8</v>
      </c>
      <c r="K176" s="20">
        <f>'[2]CDM Monthly'!$C297</f>
        <v>50.308350681972399</v>
      </c>
      <c r="L176" s="21">
        <v>8</v>
      </c>
    </row>
    <row r="177" spans="1:19" x14ac:dyDescent="0.25">
      <c r="B177" s="1">
        <v>32690</v>
      </c>
      <c r="C177" s="21">
        <v>35.381950398340898</v>
      </c>
      <c r="I177" s="20"/>
      <c r="J177" s="35">
        <f t="shared" si="12"/>
        <v>8</v>
      </c>
      <c r="K177" s="20">
        <f>'[2]CDM Monthly'!$C298</f>
        <v>49.950391113342199</v>
      </c>
      <c r="L177" s="21">
        <v>8</v>
      </c>
    </row>
    <row r="178" spans="1:19" x14ac:dyDescent="0.25">
      <c r="B178" s="1">
        <v>32721</v>
      </c>
      <c r="C178" s="21">
        <v>35.641053397048097</v>
      </c>
      <c r="I178" s="20"/>
      <c r="J178" s="35">
        <f t="shared" si="12"/>
        <v>8</v>
      </c>
      <c r="K178" s="20">
        <f>'[2]CDM Monthly'!$C299</f>
        <v>49.577208993345003</v>
      </c>
      <c r="L178" s="21">
        <v>8</v>
      </c>
    </row>
    <row r="179" spans="1:19" x14ac:dyDescent="0.25">
      <c r="B179" s="1">
        <v>32752</v>
      </c>
      <c r="C179" s="21">
        <v>35.9602440351767</v>
      </c>
      <c r="I179" s="20"/>
      <c r="J179" s="35">
        <f t="shared" si="12"/>
        <v>8</v>
      </c>
      <c r="K179" s="20">
        <f>'[2]CDM Monthly'!$C300</f>
        <v>49.021428419001303</v>
      </c>
      <c r="L179" s="21">
        <v>8</v>
      </c>
    </row>
    <row r="180" spans="1:19" x14ac:dyDescent="0.25">
      <c r="B180" s="1">
        <v>32782</v>
      </c>
      <c r="C180" s="21">
        <v>36.208980150076002</v>
      </c>
      <c r="I180" s="20"/>
      <c r="J180" s="35">
        <f t="shared" si="12"/>
        <v>8</v>
      </c>
      <c r="K180" s="20">
        <f>'[2]CDM Monthly'!$C301</f>
        <v>48.636335274199901</v>
      </c>
      <c r="L180" s="21">
        <v>8</v>
      </c>
    </row>
    <row r="181" spans="1:19" x14ac:dyDescent="0.25">
      <c r="B181" s="1">
        <v>32813</v>
      </c>
      <c r="C181" s="21">
        <v>36.444752750870997</v>
      </c>
      <c r="I181" s="20"/>
      <c r="J181" s="35">
        <f t="shared" si="12"/>
        <v>7</v>
      </c>
      <c r="K181" s="20">
        <f>'[2]CDM Monthly'!$C302</f>
        <v>48.629981522044098</v>
      </c>
      <c r="L181" s="21">
        <v>7</v>
      </c>
    </row>
    <row r="182" spans="1:19" x14ac:dyDescent="0.25">
      <c r="B182" s="1">
        <v>32843</v>
      </c>
      <c r="C182" s="21">
        <v>36.479830059145797</v>
      </c>
      <c r="I182" s="20"/>
      <c r="J182" s="35">
        <f t="shared" si="12"/>
        <v>7</v>
      </c>
      <c r="K182" s="20">
        <f>'[2]CDM Monthly'!$C303</f>
        <v>47.7752809143213</v>
      </c>
      <c r="L182" s="21">
        <v>7</v>
      </c>
    </row>
    <row r="183" spans="1:19" x14ac:dyDescent="0.25">
      <c r="A183">
        <f t="shared" ref="A183" si="17">YEAR(B183)</f>
        <v>1990</v>
      </c>
      <c r="B183" s="1">
        <v>32874</v>
      </c>
      <c r="C183" s="21">
        <v>37.102447382125703</v>
      </c>
      <c r="D183" s="21">
        <v>40.323288535586002</v>
      </c>
      <c r="I183" s="20"/>
      <c r="J183" s="35">
        <f t="shared" si="12"/>
        <v>7</v>
      </c>
      <c r="K183" s="20">
        <f>'[2]CDM Monthly'!$C304</f>
        <v>47.512109600878603</v>
      </c>
      <c r="L183" s="21">
        <v>7</v>
      </c>
    </row>
    <row r="184" spans="1:19" x14ac:dyDescent="0.25">
      <c r="B184" s="1">
        <v>32905</v>
      </c>
      <c r="C184" s="21">
        <v>37.231358319763899</v>
      </c>
      <c r="D184" s="21">
        <v>40.5363465043216</v>
      </c>
      <c r="I184" s="20"/>
      <c r="J184" s="35">
        <f t="shared" si="12"/>
        <v>7</v>
      </c>
      <c r="K184" s="20">
        <f>'[2]CDM Monthly'!$C305</f>
        <v>47.579292094674202</v>
      </c>
      <c r="L184" s="21">
        <v>7</v>
      </c>
      <c r="R184" s="20"/>
    </row>
    <row r="185" spans="1:19" x14ac:dyDescent="0.25">
      <c r="B185" s="1">
        <v>32933</v>
      </c>
      <c r="C185" s="21">
        <v>37.468823318662402</v>
      </c>
      <c r="D185" s="21">
        <v>40.721599627688299</v>
      </c>
      <c r="I185" s="20"/>
      <c r="J185" s="35">
        <f t="shared" si="12"/>
        <v>7</v>
      </c>
      <c r="K185" s="20">
        <f>'[2]CDM Monthly'!$C306</f>
        <v>47.798238087427499</v>
      </c>
      <c r="L185" s="21">
        <v>7</v>
      </c>
      <c r="R185" s="20"/>
    </row>
    <row r="186" spans="1:19" x14ac:dyDescent="0.25">
      <c r="B186" s="1">
        <v>32964</v>
      </c>
      <c r="C186" s="21">
        <v>37.870315410643201</v>
      </c>
      <c r="D186" s="21">
        <v>41.036543859222597</v>
      </c>
      <c r="I186" s="20"/>
      <c r="J186" s="35">
        <f t="shared" si="12"/>
        <v>7</v>
      </c>
      <c r="K186" s="20">
        <f>'[2]CDM Monthly'!$C307</f>
        <v>48.115366757349598</v>
      </c>
      <c r="L186" s="21">
        <v>7</v>
      </c>
      <c r="R186" s="20"/>
    </row>
    <row r="187" spans="1:19" x14ac:dyDescent="0.25">
      <c r="B187" s="1">
        <v>32994</v>
      </c>
      <c r="C187" s="21">
        <v>38.202836649486798</v>
      </c>
      <c r="D187" s="21">
        <v>41.3761911876854</v>
      </c>
      <c r="I187" s="20"/>
      <c r="J187" s="35">
        <f t="shared" si="12"/>
        <v>7</v>
      </c>
      <c r="K187" s="20">
        <f>'[2]CDM Monthly'!$C308</f>
        <v>47.953581881424199</v>
      </c>
      <c r="L187" s="21">
        <v>7</v>
      </c>
      <c r="R187" s="20"/>
      <c r="S187" s="20"/>
    </row>
    <row r="188" spans="1:19" x14ac:dyDescent="0.25">
      <c r="B188" s="1">
        <v>33025</v>
      </c>
      <c r="C188" s="21">
        <v>38.4642300713978</v>
      </c>
      <c r="D188" s="21">
        <v>41.700571412567399</v>
      </c>
      <c r="I188" s="20"/>
      <c r="J188" s="35">
        <f t="shared" si="12"/>
        <v>7</v>
      </c>
      <c r="K188" s="20">
        <f>'[2]CDM Monthly'!$C309</f>
        <v>47.735816893952503</v>
      </c>
      <c r="L188" s="21">
        <v>7</v>
      </c>
      <c r="R188" s="20"/>
      <c r="S188" s="20"/>
    </row>
    <row r="189" spans="1:19" x14ac:dyDescent="0.25">
      <c r="B189" s="1">
        <v>33055</v>
      </c>
      <c r="C189" s="21">
        <v>38.686047700264702</v>
      </c>
      <c r="D189" s="21">
        <v>41.899713415460802</v>
      </c>
      <c r="I189" s="20"/>
      <c r="J189" s="35">
        <f t="shared" si="12"/>
        <v>7</v>
      </c>
      <c r="K189" s="20">
        <f>'[2]CDM Monthly'!$C310</f>
        <v>47.642202298335697</v>
      </c>
      <c r="L189" s="21">
        <v>7</v>
      </c>
      <c r="R189" s="20"/>
      <c r="S189" s="20"/>
    </row>
    <row r="190" spans="1:19" x14ac:dyDescent="0.25">
      <c r="B190" s="1">
        <v>33086</v>
      </c>
      <c r="C190" s="21">
        <v>38.844752517611198</v>
      </c>
      <c r="D190" s="21">
        <v>42.164613687653201</v>
      </c>
      <c r="I190" s="20"/>
      <c r="J190" s="35">
        <f t="shared" si="12"/>
        <v>7</v>
      </c>
      <c r="K190" s="20">
        <f>'[2]CDM Monthly'!$C311</f>
        <v>48.518064697319602</v>
      </c>
      <c r="L190" s="21">
        <v>7</v>
      </c>
      <c r="R190" s="20"/>
      <c r="S190" s="20"/>
    </row>
    <row r="191" spans="1:19" x14ac:dyDescent="0.25">
      <c r="B191" s="1">
        <v>33117</v>
      </c>
      <c r="C191" s="21">
        <v>39.085831454607501</v>
      </c>
      <c r="D191" s="21">
        <v>42.374419438479798</v>
      </c>
      <c r="I191" s="20"/>
      <c r="J191" s="35">
        <f t="shared" si="12"/>
        <v>7</v>
      </c>
      <c r="K191" s="20">
        <f>'[2]CDM Monthly'!$C312</f>
        <v>51.524709048222</v>
      </c>
      <c r="L191" s="21">
        <v>7</v>
      </c>
      <c r="R191" s="20"/>
      <c r="S191" s="20"/>
    </row>
    <row r="192" spans="1:19" x14ac:dyDescent="0.25">
      <c r="B192" s="1">
        <v>33147</v>
      </c>
      <c r="C192" s="21">
        <v>39.358013338057397</v>
      </c>
      <c r="D192" s="21">
        <v>42.600714951667896</v>
      </c>
      <c r="I192" s="20"/>
      <c r="J192" s="35">
        <f t="shared" si="12"/>
        <v>7</v>
      </c>
      <c r="K192" s="20">
        <f>'[2]CDM Monthly'!$C313</f>
        <v>54.1632591128214</v>
      </c>
      <c r="L192" s="21">
        <v>7</v>
      </c>
      <c r="R192" s="20"/>
      <c r="S192" s="20"/>
    </row>
    <row r="193" spans="1:19" x14ac:dyDescent="0.25">
      <c r="B193" s="1">
        <v>33178</v>
      </c>
      <c r="C193" s="21">
        <v>39.596211642737302</v>
      </c>
      <c r="D193" s="21">
        <v>42.900908042492503</v>
      </c>
      <c r="I193" s="20"/>
      <c r="J193" s="35">
        <f t="shared" si="12"/>
        <v>7</v>
      </c>
      <c r="K193" s="20">
        <f>'[2]CDM Monthly'!$C314</f>
        <v>54.3043120709603</v>
      </c>
      <c r="L193" s="21">
        <v>7</v>
      </c>
      <c r="R193" s="20"/>
      <c r="S193" s="20"/>
    </row>
    <row r="194" spans="1:19" x14ac:dyDescent="0.25">
      <c r="B194" s="1">
        <v>33208</v>
      </c>
      <c r="C194" s="21">
        <v>39.9012353846</v>
      </c>
      <c r="D194" s="21">
        <v>43.074916731020998</v>
      </c>
      <c r="I194" s="20"/>
      <c r="J194" s="35">
        <f t="shared" si="12"/>
        <v>7</v>
      </c>
      <c r="K194" s="20">
        <f>'[2]CDM Monthly'!$C315</f>
        <v>53.088334352023601</v>
      </c>
      <c r="L194" s="21">
        <v>7</v>
      </c>
      <c r="R194" s="20"/>
      <c r="S194" s="20"/>
    </row>
    <row r="195" spans="1:19" x14ac:dyDescent="0.25">
      <c r="A195">
        <f t="shared" ref="A195" si="18">YEAR(B195)</f>
        <v>1991</v>
      </c>
      <c r="B195" s="1">
        <v>33239</v>
      </c>
      <c r="C195" s="21">
        <v>40.508770817681999</v>
      </c>
      <c r="D195" s="21">
        <v>43.733855727115298</v>
      </c>
      <c r="I195" s="20"/>
      <c r="J195" s="35">
        <f t="shared" ref="J195:J258" si="19">L195</f>
        <v>7</v>
      </c>
      <c r="K195" s="20">
        <f>'[2]CDM Monthly'!$C316</f>
        <v>52.298462296130502</v>
      </c>
      <c r="L195" s="21">
        <v>7</v>
      </c>
      <c r="R195" s="20"/>
      <c r="S195" s="20"/>
    </row>
    <row r="196" spans="1:19" x14ac:dyDescent="0.25">
      <c r="B196" s="1">
        <v>33270</v>
      </c>
      <c r="C196" s="21">
        <v>40.918396187825003</v>
      </c>
      <c r="D196" s="21">
        <v>44.158249728140703</v>
      </c>
      <c r="I196" s="20"/>
      <c r="J196" s="35">
        <f t="shared" si="19"/>
        <v>7</v>
      </c>
      <c r="K196" s="20">
        <f>'[2]CDM Monthly'!$C317</f>
        <v>51.485122145256597</v>
      </c>
      <c r="L196" s="21">
        <v>7</v>
      </c>
      <c r="R196" s="20"/>
      <c r="S196" s="20"/>
    </row>
    <row r="197" spans="1:19" x14ac:dyDescent="0.25">
      <c r="B197" s="1">
        <v>33298</v>
      </c>
      <c r="C197" s="21">
        <v>41.232639085568103</v>
      </c>
      <c r="D197" s="21">
        <v>44.318162566029798</v>
      </c>
      <c r="I197" s="20"/>
      <c r="J197" s="35">
        <f t="shared" si="19"/>
        <v>7</v>
      </c>
      <c r="K197" s="20">
        <f>'[2]CDM Monthly'!$C318</f>
        <v>49.907655778512201</v>
      </c>
      <c r="L197" s="21">
        <v>7</v>
      </c>
      <c r="R197" s="20"/>
      <c r="S197" s="20"/>
    </row>
    <row r="198" spans="1:19" x14ac:dyDescent="0.25">
      <c r="B198" s="1">
        <v>33329</v>
      </c>
      <c r="C198" s="21">
        <v>41.402879714925398</v>
      </c>
      <c r="D198" s="21">
        <v>44.582988072482699</v>
      </c>
      <c r="I198" s="20"/>
      <c r="J198" s="35">
        <f t="shared" si="19"/>
        <v>7</v>
      </c>
      <c r="K198" s="20">
        <f>'[2]CDM Monthly'!$C319</f>
        <v>49.877826772016</v>
      </c>
      <c r="L198" s="21">
        <v>7</v>
      </c>
      <c r="R198" s="20"/>
      <c r="S198" s="20"/>
    </row>
    <row r="199" spans="1:19" x14ac:dyDescent="0.25">
      <c r="B199" s="1">
        <v>33359</v>
      </c>
      <c r="C199" s="21">
        <v>41.464490534186403</v>
      </c>
      <c r="D199" s="21">
        <v>44.870556804168103</v>
      </c>
      <c r="I199" s="20"/>
      <c r="J199" s="35">
        <f t="shared" si="19"/>
        <v>7</v>
      </c>
      <c r="K199" s="20">
        <f>'[2]CDM Monthly'!$C320</f>
        <v>49.6136694517756</v>
      </c>
      <c r="L199" s="21">
        <v>7</v>
      </c>
      <c r="R199" s="20"/>
      <c r="S199" s="20"/>
    </row>
    <row r="200" spans="1:19" x14ac:dyDescent="0.25">
      <c r="B200" s="1">
        <v>33390</v>
      </c>
      <c r="C200" s="21">
        <v>41.8144322791156</v>
      </c>
      <c r="D200" s="21">
        <v>45.247057854755397</v>
      </c>
      <c r="I200" s="20"/>
      <c r="J200" s="35">
        <f t="shared" si="19"/>
        <v>7</v>
      </c>
      <c r="K200" s="20">
        <f>'[2]CDM Monthly'!$C321</f>
        <v>49.1550519921676</v>
      </c>
      <c r="L200" s="21">
        <v>7</v>
      </c>
      <c r="R200" s="20"/>
      <c r="S200" s="20"/>
    </row>
    <row r="201" spans="1:19" x14ac:dyDescent="0.25">
      <c r="B201" s="1">
        <v>33420</v>
      </c>
      <c r="C201" s="21">
        <v>42.168292637368097</v>
      </c>
      <c r="D201" s="21">
        <v>45.6793662370292</v>
      </c>
      <c r="I201" s="20"/>
      <c r="J201" s="35">
        <f t="shared" si="19"/>
        <v>7</v>
      </c>
      <c r="K201" s="20">
        <f>'[2]CDM Monthly'!$C322</f>
        <v>48.6310318529165</v>
      </c>
      <c r="L201" s="21">
        <v>7</v>
      </c>
      <c r="R201" s="20"/>
      <c r="S201" s="20"/>
    </row>
    <row r="202" spans="1:19" x14ac:dyDescent="0.25">
      <c r="B202" s="1">
        <v>33451</v>
      </c>
      <c r="C202" s="21">
        <v>42.539082199017699</v>
      </c>
      <c r="D202" s="21">
        <v>45.949685633142401</v>
      </c>
      <c r="I202" s="20"/>
      <c r="J202" s="35">
        <f t="shared" si="19"/>
        <v>7</v>
      </c>
      <c r="K202" s="20">
        <f>'[2]CDM Monthly'!$C323</f>
        <v>48.563542166748803</v>
      </c>
      <c r="L202" s="21">
        <v>7</v>
      </c>
      <c r="R202" s="20"/>
      <c r="S202" s="20"/>
    </row>
    <row r="203" spans="1:19" x14ac:dyDescent="0.25">
      <c r="B203" s="1">
        <v>33482</v>
      </c>
      <c r="C203" s="21">
        <v>42.784138333358698</v>
      </c>
      <c r="D203" s="21">
        <v>46.2322416817792</v>
      </c>
      <c r="I203" s="20"/>
      <c r="J203" s="35">
        <f t="shared" si="19"/>
        <v>7</v>
      </c>
      <c r="K203" s="20">
        <f>'[2]CDM Monthly'!$C324</f>
        <v>48.587713100464001</v>
      </c>
      <c r="L203" s="21">
        <v>7</v>
      </c>
      <c r="R203" s="20"/>
      <c r="S203" s="20"/>
    </row>
    <row r="204" spans="1:19" x14ac:dyDescent="0.25">
      <c r="B204" s="1">
        <v>33512</v>
      </c>
      <c r="C204" s="21">
        <v>43.031906888078197</v>
      </c>
      <c r="D204" s="21">
        <v>46.519131904390697</v>
      </c>
      <c r="I204" s="20"/>
      <c r="J204" s="35">
        <f t="shared" si="19"/>
        <v>7</v>
      </c>
      <c r="K204" s="20">
        <f>'[2]CDM Monthly'!$C325</f>
        <v>48.922402745288402</v>
      </c>
      <c r="L204" s="21">
        <v>7</v>
      </c>
      <c r="R204" s="20"/>
      <c r="S204" s="20"/>
    </row>
    <row r="205" spans="1:19" x14ac:dyDescent="0.25">
      <c r="B205" s="1">
        <v>33543</v>
      </c>
      <c r="C205" s="21">
        <v>43.443236415209903</v>
      </c>
      <c r="D205" s="21">
        <v>46.884148577595802</v>
      </c>
      <c r="I205" s="20"/>
      <c r="J205" s="35">
        <f t="shared" si="19"/>
        <v>7</v>
      </c>
      <c r="K205" s="20">
        <f>'[2]CDM Monthly'!$C326</f>
        <v>49.3122537522163</v>
      </c>
      <c r="L205" s="21">
        <v>7</v>
      </c>
      <c r="R205" s="20"/>
      <c r="S205" s="20"/>
    </row>
    <row r="206" spans="1:19" x14ac:dyDescent="0.25">
      <c r="B206" s="1">
        <v>33573</v>
      </c>
      <c r="C206" s="21">
        <v>43.598495769304698</v>
      </c>
      <c r="D206" s="21">
        <v>47.0659418112689</v>
      </c>
      <c r="I206" s="20"/>
      <c r="J206" s="35">
        <f t="shared" si="19"/>
        <v>7</v>
      </c>
      <c r="K206" s="20">
        <f>'[2]CDM Monthly'!$C327</f>
        <v>49.543984698816097</v>
      </c>
      <c r="L206" s="21">
        <v>7</v>
      </c>
      <c r="R206" s="20"/>
      <c r="S206" s="20"/>
    </row>
    <row r="207" spans="1:19" x14ac:dyDescent="0.25">
      <c r="A207">
        <f t="shared" ref="A207" si="20">YEAR(B207)</f>
        <v>1992</v>
      </c>
      <c r="B207" s="1">
        <v>33604</v>
      </c>
      <c r="C207" s="21">
        <v>43.630813222523201</v>
      </c>
      <c r="D207" s="21">
        <v>47.147448479119099</v>
      </c>
      <c r="I207" s="20"/>
      <c r="J207" s="35">
        <f t="shared" si="19"/>
        <v>7</v>
      </c>
      <c r="K207" s="20">
        <f>'[2]CDM Monthly'!$C328</f>
        <v>49.546621343440002</v>
      </c>
      <c r="L207" s="21">
        <v>7</v>
      </c>
      <c r="R207" s="20"/>
      <c r="S207" s="20"/>
    </row>
    <row r="208" spans="1:19" x14ac:dyDescent="0.25">
      <c r="B208" s="1">
        <v>33635</v>
      </c>
      <c r="C208" s="21">
        <v>43.750740988457402</v>
      </c>
      <c r="D208" s="21">
        <v>47.385355663756599</v>
      </c>
      <c r="I208" s="20"/>
      <c r="J208" s="35">
        <f t="shared" si="19"/>
        <v>7</v>
      </c>
      <c r="K208" s="20">
        <f>'[2]CDM Monthly'!$C329</f>
        <v>49.7037388246695</v>
      </c>
      <c r="L208" s="21">
        <v>7</v>
      </c>
      <c r="R208" s="20"/>
      <c r="S208" s="20"/>
    </row>
    <row r="209" spans="1:19" x14ac:dyDescent="0.25">
      <c r="B209" s="1">
        <v>33664</v>
      </c>
      <c r="C209" s="21">
        <v>43.967379351297403</v>
      </c>
      <c r="D209" s="21">
        <v>47.707828694491397</v>
      </c>
      <c r="I209" s="20"/>
      <c r="J209" s="35">
        <f t="shared" si="19"/>
        <v>7</v>
      </c>
      <c r="K209" s="20">
        <f>'[2]CDM Monthly'!$C330</f>
        <v>49.495173752329997</v>
      </c>
      <c r="L209" s="21">
        <v>7</v>
      </c>
      <c r="R209" s="20"/>
      <c r="S209" s="20"/>
    </row>
    <row r="210" spans="1:19" x14ac:dyDescent="0.25">
      <c r="B210" s="1">
        <v>33695</v>
      </c>
      <c r="C210" s="21">
        <v>44.224565372555197</v>
      </c>
      <c r="D210" s="21">
        <v>47.9217034022451</v>
      </c>
      <c r="I210" s="20"/>
      <c r="J210" s="35">
        <f t="shared" si="19"/>
        <v>7</v>
      </c>
      <c r="K210" s="20">
        <f>'[2]CDM Monthly'!$C331</f>
        <v>49.959053883339998</v>
      </c>
      <c r="L210" s="21">
        <v>7</v>
      </c>
      <c r="R210" s="20"/>
      <c r="S210" s="20"/>
    </row>
    <row r="211" spans="1:19" x14ac:dyDescent="0.25">
      <c r="B211" s="1">
        <v>33725</v>
      </c>
      <c r="C211" s="21">
        <v>44.504304792122099</v>
      </c>
      <c r="D211" s="21">
        <v>48.1660972053823</v>
      </c>
      <c r="I211" s="20"/>
      <c r="J211" s="35">
        <f t="shared" si="19"/>
        <v>7</v>
      </c>
      <c r="K211" s="20">
        <f>'[2]CDM Monthly'!$C332</f>
        <v>50.339075614471099</v>
      </c>
      <c r="L211" s="21">
        <v>7</v>
      </c>
      <c r="R211" s="20"/>
      <c r="S211" s="20"/>
    </row>
    <row r="212" spans="1:19" x14ac:dyDescent="0.25">
      <c r="B212" s="1">
        <v>33756</v>
      </c>
      <c r="C212" s="21">
        <v>44.754874544228898</v>
      </c>
      <c r="D212" s="21">
        <v>48.280742456510801</v>
      </c>
      <c r="I212" s="20"/>
      <c r="J212" s="35">
        <f t="shared" si="19"/>
        <v>7</v>
      </c>
      <c r="K212" s="20">
        <f>'[2]CDM Monthly'!$C333</f>
        <v>50.857333725038899</v>
      </c>
      <c r="L212" s="21">
        <v>7</v>
      </c>
      <c r="R212" s="20"/>
      <c r="S212" s="20"/>
    </row>
    <row r="213" spans="1:19" x14ac:dyDescent="0.25">
      <c r="B213" s="1">
        <v>33786</v>
      </c>
      <c r="C213" s="21">
        <v>44.9420029564073</v>
      </c>
      <c r="D213" s="21">
        <v>48.409068258014102</v>
      </c>
      <c r="I213" s="20"/>
      <c r="J213" s="35">
        <f t="shared" si="19"/>
        <v>7</v>
      </c>
      <c r="K213" s="20">
        <f>'[2]CDM Monthly'!$C334</f>
        <v>51.334853290735403</v>
      </c>
      <c r="L213" s="21">
        <v>7</v>
      </c>
      <c r="R213" s="20"/>
      <c r="S213" s="20"/>
    </row>
    <row r="214" spans="1:19" x14ac:dyDescent="0.25">
      <c r="B214" s="1">
        <v>33817</v>
      </c>
      <c r="C214" s="21">
        <v>45.042992250399699</v>
      </c>
      <c r="D214" s="21">
        <v>48.512371872602401</v>
      </c>
      <c r="I214" s="20"/>
      <c r="J214" s="35">
        <f t="shared" si="19"/>
        <v>7</v>
      </c>
      <c r="K214" s="20">
        <f>'[2]CDM Monthly'!$C335</f>
        <v>51.323060643762297</v>
      </c>
      <c r="L214" s="21">
        <v>7</v>
      </c>
      <c r="R214" s="20"/>
      <c r="S214" s="20"/>
    </row>
    <row r="215" spans="1:19" x14ac:dyDescent="0.25">
      <c r="B215" s="1">
        <v>33848</v>
      </c>
      <c r="C215" s="21">
        <v>45.212386732712297</v>
      </c>
      <c r="D215" s="21">
        <v>48.786484754781299</v>
      </c>
      <c r="I215" s="20"/>
      <c r="J215" s="35">
        <f t="shared" si="19"/>
        <v>7</v>
      </c>
      <c r="K215" s="20">
        <f>'[2]CDM Monthly'!$C336</f>
        <v>50.882140717734003</v>
      </c>
      <c r="L215" s="21">
        <v>7</v>
      </c>
      <c r="R215" s="20"/>
      <c r="S215" s="20"/>
    </row>
    <row r="216" spans="1:19" x14ac:dyDescent="0.25">
      <c r="B216" s="1">
        <v>33878</v>
      </c>
      <c r="C216" s="21">
        <v>45.337328254777098</v>
      </c>
      <c r="D216" s="21">
        <v>49.030951940271301</v>
      </c>
      <c r="I216" s="20"/>
      <c r="J216" s="35">
        <f t="shared" si="19"/>
        <v>7</v>
      </c>
      <c r="K216" s="20">
        <f>'[2]CDM Monthly'!$C337</f>
        <v>50.734492307144897</v>
      </c>
      <c r="L216" s="21">
        <v>7</v>
      </c>
      <c r="R216" s="20"/>
      <c r="S216" s="20"/>
    </row>
    <row r="217" spans="1:19" x14ac:dyDescent="0.25">
      <c r="B217" s="1">
        <v>33909</v>
      </c>
      <c r="C217" s="21">
        <v>45.383648053403903</v>
      </c>
      <c r="D217" s="21">
        <v>49.254247549515902</v>
      </c>
      <c r="I217" s="20"/>
      <c r="J217" s="35">
        <f t="shared" si="19"/>
        <v>7</v>
      </c>
      <c r="K217" s="20">
        <f>'[2]CDM Monthly'!$C338</f>
        <v>50.528348717393897</v>
      </c>
      <c r="L217" s="21">
        <v>7</v>
      </c>
      <c r="R217" s="20"/>
      <c r="S217" s="20"/>
    </row>
    <row r="218" spans="1:19" x14ac:dyDescent="0.25">
      <c r="B218" s="1">
        <v>33939</v>
      </c>
      <c r="C218" s="21">
        <v>45.499062905609598</v>
      </c>
      <c r="D218" s="21">
        <v>49.427937441359497</v>
      </c>
      <c r="I218" s="20"/>
      <c r="J218" s="35">
        <f t="shared" si="19"/>
        <v>7</v>
      </c>
      <c r="K218" s="20">
        <f>'[2]CDM Monthly'!$C339</f>
        <v>50.339871626812503</v>
      </c>
      <c r="L218" s="21">
        <v>7</v>
      </c>
      <c r="R218" s="20"/>
      <c r="S218" s="20"/>
    </row>
    <row r="219" spans="1:19" x14ac:dyDescent="0.25">
      <c r="A219">
        <f t="shared" ref="A219" si="21">YEAR(B219)</f>
        <v>1993</v>
      </c>
      <c r="B219" s="1">
        <v>33970</v>
      </c>
      <c r="C219" s="21">
        <v>45.583647275183303</v>
      </c>
      <c r="D219" s="21">
        <v>49.574306568041798</v>
      </c>
      <c r="I219" s="20"/>
      <c r="J219" s="35">
        <f t="shared" si="19"/>
        <v>5</v>
      </c>
      <c r="K219" s="20">
        <f>'[2]CDM Monthly'!$C340</f>
        <v>50.822856980183502</v>
      </c>
      <c r="L219" s="21">
        <v>5</v>
      </c>
      <c r="R219" s="20"/>
      <c r="S219" s="20"/>
    </row>
    <row r="220" spans="1:19" x14ac:dyDescent="0.25">
      <c r="B220" s="1">
        <v>34001</v>
      </c>
      <c r="C220" s="21">
        <v>45.745152359058501</v>
      </c>
      <c r="D220" s="21">
        <v>49.934138546110098</v>
      </c>
      <c r="I220" s="20"/>
      <c r="J220" s="35">
        <f t="shared" si="19"/>
        <v>5</v>
      </c>
      <c r="K220" s="20">
        <f>'[2]CDM Monthly'!$C341</f>
        <v>51.1598847950075</v>
      </c>
      <c r="L220" s="21">
        <v>5</v>
      </c>
      <c r="R220" s="20"/>
      <c r="S220" s="20"/>
    </row>
    <row r="221" spans="1:19" x14ac:dyDescent="0.25">
      <c r="B221" s="1">
        <v>34029</v>
      </c>
      <c r="C221" s="21">
        <v>46.0765275981352</v>
      </c>
      <c r="D221" s="21">
        <v>50.2448083229243</v>
      </c>
      <c r="I221" s="20"/>
      <c r="J221" s="35">
        <f t="shared" si="19"/>
        <v>5</v>
      </c>
      <c r="K221" s="20">
        <f>'[2]CDM Monthly'!$C342</f>
        <v>52.2839745972028</v>
      </c>
      <c r="L221" s="21">
        <v>5</v>
      </c>
      <c r="R221" s="20"/>
      <c r="S221" s="20"/>
    </row>
    <row r="222" spans="1:19" x14ac:dyDescent="0.25">
      <c r="B222" s="1">
        <v>34060</v>
      </c>
      <c r="C222" s="21">
        <v>46.324025589872498</v>
      </c>
      <c r="D222" s="21">
        <v>50.509447910560297</v>
      </c>
      <c r="I222" s="20"/>
      <c r="J222" s="35">
        <f t="shared" si="19"/>
        <v>5</v>
      </c>
      <c r="K222" s="20">
        <f>'[2]CDM Monthly'!$C343</f>
        <v>52.630377682336501</v>
      </c>
      <c r="L222" s="21">
        <v>5</v>
      </c>
      <c r="R222" s="20"/>
      <c r="S222" s="20"/>
    </row>
    <row r="223" spans="1:19" x14ac:dyDescent="0.25">
      <c r="B223" s="1">
        <v>34090</v>
      </c>
      <c r="C223" s="21">
        <v>46.4906497960501</v>
      </c>
      <c r="D223" s="21">
        <v>50.701595195716301</v>
      </c>
      <c r="I223" s="20"/>
      <c r="J223" s="35">
        <f t="shared" si="19"/>
        <v>5</v>
      </c>
      <c r="K223" s="20">
        <f>'[2]CDM Monthly'!$C344</f>
        <v>52.916507614744297</v>
      </c>
      <c r="L223" s="21">
        <v>5</v>
      </c>
      <c r="R223" s="20"/>
      <c r="S223" s="20"/>
    </row>
    <row r="224" spans="1:19" x14ac:dyDescent="0.25">
      <c r="B224" s="1">
        <v>34121</v>
      </c>
      <c r="C224" s="21">
        <v>46.913755282321297</v>
      </c>
      <c r="D224" s="21">
        <v>50.886507275243602</v>
      </c>
      <c r="I224" s="20"/>
      <c r="J224" s="35">
        <f t="shared" si="19"/>
        <v>5</v>
      </c>
      <c r="K224" s="20">
        <f>'[2]CDM Monthly'!$C345</f>
        <v>53.074724007744898</v>
      </c>
      <c r="L224" s="21">
        <v>5</v>
      </c>
      <c r="R224" s="20"/>
      <c r="S224" s="20"/>
    </row>
    <row r="225" spans="1:19" x14ac:dyDescent="0.25">
      <c r="B225" s="1">
        <v>34151</v>
      </c>
      <c r="C225" s="21">
        <v>46.876135500879499</v>
      </c>
      <c r="D225" s="21">
        <v>51.017282206126097</v>
      </c>
      <c r="I225" s="20"/>
      <c r="J225" s="35">
        <f t="shared" si="19"/>
        <v>5</v>
      </c>
      <c r="K225" s="20">
        <f>'[2]CDM Monthly'!$C346</f>
        <v>52.822584685371602</v>
      </c>
      <c r="L225" s="21">
        <v>5</v>
      </c>
      <c r="R225" s="20"/>
      <c r="S225" s="20"/>
    </row>
    <row r="226" spans="1:19" x14ac:dyDescent="0.25">
      <c r="B226" s="1">
        <v>34182</v>
      </c>
      <c r="C226" s="21">
        <v>47.047066672228802</v>
      </c>
      <c r="D226" s="21">
        <v>51.1684108868754</v>
      </c>
      <c r="I226" s="20"/>
      <c r="J226" s="35">
        <f t="shared" si="19"/>
        <v>5</v>
      </c>
      <c r="K226" s="20">
        <f>'[2]CDM Monthly'!$C347</f>
        <v>52.767342758805697</v>
      </c>
      <c r="L226" s="21">
        <v>5</v>
      </c>
      <c r="R226" s="20"/>
      <c r="S226" s="20"/>
    </row>
    <row r="227" spans="1:19" x14ac:dyDescent="0.25">
      <c r="B227" s="1">
        <v>34213</v>
      </c>
      <c r="C227" s="21">
        <v>47.299977274327098</v>
      </c>
      <c r="D227" s="21">
        <v>51.329922207960799</v>
      </c>
      <c r="I227" s="20"/>
      <c r="J227" s="35">
        <f t="shared" si="19"/>
        <v>5</v>
      </c>
      <c r="K227" s="20">
        <f>'[2]CDM Monthly'!$C348</f>
        <v>52.352758800584901</v>
      </c>
      <c r="L227" s="21">
        <v>5</v>
      </c>
      <c r="R227" s="20"/>
      <c r="S227" s="20"/>
    </row>
    <row r="228" spans="1:19" x14ac:dyDescent="0.25">
      <c r="B228" s="1">
        <v>34243</v>
      </c>
      <c r="C228" s="21">
        <v>47.662627262331597</v>
      </c>
      <c r="D228" s="21">
        <v>51.6402494072953</v>
      </c>
      <c r="I228" s="20"/>
      <c r="J228" s="35">
        <f t="shared" si="19"/>
        <v>5</v>
      </c>
      <c r="K228" s="20">
        <f>'[2]CDM Monthly'!$C349</f>
        <v>52.407990473140401</v>
      </c>
      <c r="L228" s="21">
        <v>5</v>
      </c>
      <c r="R228" s="20"/>
      <c r="S228" s="20"/>
    </row>
    <row r="229" spans="1:19" x14ac:dyDescent="0.25">
      <c r="B229" s="1">
        <v>34274</v>
      </c>
      <c r="C229" s="21">
        <v>47.8661846759138</v>
      </c>
      <c r="D229" s="21">
        <v>51.7533402016157</v>
      </c>
      <c r="I229" s="20"/>
      <c r="J229" s="35">
        <f t="shared" si="19"/>
        <v>5</v>
      </c>
      <c r="K229" s="20">
        <f>'[2]CDM Monthly'!$C350</f>
        <v>51.978309845498899</v>
      </c>
      <c r="L229" s="21">
        <v>5</v>
      </c>
      <c r="R229" s="20"/>
      <c r="S229" s="20"/>
    </row>
    <row r="230" spans="1:19" x14ac:dyDescent="0.25">
      <c r="B230" s="1">
        <v>34304</v>
      </c>
      <c r="C230" s="21">
        <v>48.120846550316301</v>
      </c>
      <c r="D230" s="21">
        <v>51.9201677738928</v>
      </c>
      <c r="I230" s="20"/>
      <c r="J230" s="35">
        <f t="shared" si="19"/>
        <v>5</v>
      </c>
      <c r="K230" s="20">
        <f>'[2]CDM Monthly'!$C351</f>
        <v>51.388711158814402</v>
      </c>
      <c r="L230" s="21">
        <v>5</v>
      </c>
      <c r="R230" s="20"/>
      <c r="S230" s="20"/>
    </row>
    <row r="231" spans="1:19" x14ac:dyDescent="0.25">
      <c r="A231">
        <f t="shared" ref="A231" si="22">YEAR(B231)</f>
        <v>1994</v>
      </c>
      <c r="B231" s="1">
        <v>34335</v>
      </c>
      <c r="C231" s="21">
        <v>48.452353415247501</v>
      </c>
      <c r="D231" s="21">
        <v>52.276294677837697</v>
      </c>
      <c r="I231" s="20"/>
      <c r="J231" s="35">
        <f t="shared" si="19"/>
        <v>5</v>
      </c>
      <c r="K231" s="20">
        <f>'[2]CDM Monthly'!$C352</f>
        <v>51.1868052162759</v>
      </c>
      <c r="L231" s="21">
        <v>5</v>
      </c>
      <c r="R231" s="20"/>
      <c r="S231" s="20"/>
    </row>
    <row r="232" spans="1:19" x14ac:dyDescent="0.25">
      <c r="B232" s="1">
        <v>34366</v>
      </c>
      <c r="C232" s="21">
        <v>48.837800662782499</v>
      </c>
      <c r="D232" s="21">
        <v>52.703677493333402</v>
      </c>
      <c r="I232" s="20"/>
      <c r="J232" s="35">
        <f t="shared" si="19"/>
        <v>5</v>
      </c>
      <c r="K232" s="20">
        <f>'[2]CDM Monthly'!$C353</f>
        <v>51.964878166273699</v>
      </c>
      <c r="L232" s="21">
        <v>5</v>
      </c>
      <c r="R232" s="20"/>
      <c r="S232" s="20"/>
    </row>
    <row r="233" spans="1:19" x14ac:dyDescent="0.25">
      <c r="B233" s="1">
        <v>34394</v>
      </c>
      <c r="C233" s="21">
        <v>49.026084238568401</v>
      </c>
      <c r="D233" s="21">
        <v>52.8500789963134</v>
      </c>
      <c r="I233" s="20"/>
      <c r="J233" s="35">
        <f t="shared" si="19"/>
        <v>5</v>
      </c>
      <c r="K233" s="20">
        <f>'[2]CDM Monthly'!$C354</f>
        <v>52.368317535460598</v>
      </c>
      <c r="L233" s="21">
        <v>5</v>
      </c>
      <c r="R233" s="20"/>
      <c r="S233" s="20"/>
    </row>
    <row r="234" spans="1:19" x14ac:dyDescent="0.25">
      <c r="B234" s="1">
        <v>34425</v>
      </c>
      <c r="C234" s="21">
        <v>49.068168304439503</v>
      </c>
      <c r="D234" s="21">
        <v>53.049339323194701</v>
      </c>
      <c r="I234" s="20"/>
      <c r="J234" s="35">
        <f t="shared" si="19"/>
        <v>5</v>
      </c>
      <c r="K234" s="20">
        <f>'[2]CDM Monthly'!$C355</f>
        <v>52.500192175508801</v>
      </c>
      <c r="L234" s="21">
        <v>5</v>
      </c>
      <c r="R234" s="20"/>
      <c r="S234" s="20"/>
    </row>
    <row r="235" spans="1:19" x14ac:dyDescent="0.25">
      <c r="B235" s="1">
        <v>34455</v>
      </c>
      <c r="C235" s="21">
        <v>49.135788836445599</v>
      </c>
      <c r="D235" s="21">
        <v>53.307085015635998</v>
      </c>
      <c r="I235" s="20"/>
      <c r="J235" s="35">
        <f t="shared" si="19"/>
        <v>5</v>
      </c>
      <c r="K235" s="20">
        <f>'[2]CDM Monthly'!$C356</f>
        <v>53.246155719435997</v>
      </c>
      <c r="L235" s="21">
        <v>5</v>
      </c>
      <c r="R235" s="20"/>
      <c r="S235" s="20"/>
    </row>
    <row r="236" spans="1:19" x14ac:dyDescent="0.25">
      <c r="B236" s="1">
        <v>34486</v>
      </c>
      <c r="C236" s="21">
        <v>49.697271158951303</v>
      </c>
      <c r="D236" s="21">
        <v>53.7852871836715</v>
      </c>
      <c r="I236" s="20"/>
      <c r="J236" s="35">
        <f t="shared" si="19"/>
        <v>5</v>
      </c>
      <c r="K236" s="20">
        <f>'[2]CDM Monthly'!$C357</f>
        <v>53.899310977768799</v>
      </c>
      <c r="L236" s="21">
        <v>5</v>
      </c>
      <c r="R236" s="20"/>
      <c r="S236" s="20"/>
    </row>
    <row r="237" spans="1:19" x14ac:dyDescent="0.25">
      <c r="B237" s="1">
        <v>34516</v>
      </c>
      <c r="C237" s="21">
        <v>50.136752073239201</v>
      </c>
      <c r="D237" s="21">
        <v>54.032889506346699</v>
      </c>
      <c r="I237" s="20"/>
      <c r="J237" s="35">
        <f t="shared" si="19"/>
        <v>5</v>
      </c>
      <c r="K237" s="20">
        <f>'[2]CDM Monthly'!$C358</f>
        <v>54.952839822222302</v>
      </c>
      <c r="L237" s="21">
        <v>5</v>
      </c>
      <c r="R237" s="20"/>
      <c r="S237" s="20"/>
    </row>
    <row r="238" spans="1:19" x14ac:dyDescent="0.25">
      <c r="B238" s="1">
        <v>34547</v>
      </c>
      <c r="C238" s="21">
        <v>50.518601866032498</v>
      </c>
      <c r="D238" s="21">
        <v>54.2734442827661</v>
      </c>
      <c r="I238" s="20"/>
      <c r="J238" s="35">
        <f t="shared" si="19"/>
        <v>5</v>
      </c>
      <c r="K238" s="20">
        <f>'[2]CDM Monthly'!$C359</f>
        <v>55.981545692984398</v>
      </c>
      <c r="L238" s="21">
        <v>5</v>
      </c>
      <c r="R238" s="20"/>
      <c r="S238" s="20"/>
    </row>
    <row r="239" spans="1:19" x14ac:dyDescent="0.25">
      <c r="B239" s="1">
        <v>34578</v>
      </c>
      <c r="C239" s="21">
        <v>50.400565569295097</v>
      </c>
      <c r="D239" s="21">
        <v>54.372760578526503</v>
      </c>
      <c r="I239" s="20"/>
      <c r="J239" s="35">
        <f t="shared" si="19"/>
        <v>5</v>
      </c>
      <c r="K239" s="20">
        <f>'[2]CDM Monthly'!$C360</f>
        <v>56.0450161196243</v>
      </c>
      <c r="L239" s="21">
        <v>5</v>
      </c>
      <c r="R239" s="20"/>
      <c r="S239" s="20"/>
    </row>
    <row r="240" spans="1:19" x14ac:dyDescent="0.25">
      <c r="B240" s="1">
        <v>34608</v>
      </c>
      <c r="C240" s="21">
        <v>50.425656041140897</v>
      </c>
      <c r="D240" s="21">
        <v>54.526970895521103</v>
      </c>
      <c r="I240" s="20"/>
      <c r="J240" s="35">
        <f t="shared" si="19"/>
        <v>5</v>
      </c>
      <c r="K240" s="20">
        <f>'[2]CDM Monthly'!$C361</f>
        <v>56.049032675546897</v>
      </c>
      <c r="L240" s="21">
        <v>5</v>
      </c>
      <c r="R240" s="20"/>
      <c r="S240" s="20"/>
    </row>
    <row r="241" spans="1:19" x14ac:dyDescent="0.25">
      <c r="B241" s="1">
        <v>34639</v>
      </c>
      <c r="C241" s="21">
        <v>50.7758225438686</v>
      </c>
      <c r="D241" s="21">
        <v>54.818280512326403</v>
      </c>
      <c r="I241" s="20"/>
      <c r="J241" s="35">
        <f t="shared" si="19"/>
        <v>5</v>
      </c>
      <c r="K241" s="20">
        <f>'[2]CDM Monthly'!$C362</f>
        <v>56.583001042272798</v>
      </c>
      <c r="L241" s="21">
        <v>5</v>
      </c>
      <c r="R241" s="20"/>
      <c r="S241" s="20"/>
    </row>
    <row r="242" spans="1:19" x14ac:dyDescent="0.25">
      <c r="B242" s="1">
        <v>34669</v>
      </c>
      <c r="C242" s="21">
        <v>50.762311432585697</v>
      </c>
      <c r="D242" s="21">
        <v>54.914538011614397</v>
      </c>
      <c r="I242" s="20"/>
      <c r="J242" s="35">
        <f t="shared" si="19"/>
        <v>5</v>
      </c>
      <c r="K242" s="20">
        <f>'[2]CDM Monthly'!$C363</f>
        <v>56.622840385943697</v>
      </c>
      <c r="L242" s="21">
        <v>5</v>
      </c>
      <c r="R242" s="20"/>
      <c r="S242" s="20"/>
    </row>
    <row r="243" spans="1:19" x14ac:dyDescent="0.25">
      <c r="A243">
        <f t="shared" ref="A243" si="23">YEAR(B243)</f>
        <v>1995</v>
      </c>
      <c r="B243" s="1">
        <v>34700</v>
      </c>
      <c r="C243" s="21">
        <v>50.920027837198397</v>
      </c>
      <c r="D243" s="21">
        <v>55.259274084350103</v>
      </c>
      <c r="I243" s="20"/>
      <c r="J243" s="35">
        <f t="shared" si="19"/>
        <v>5</v>
      </c>
      <c r="K243" s="20">
        <f>'[2]CDM Monthly'!$C364</f>
        <v>56.737569292518202</v>
      </c>
      <c r="L243" s="21">
        <v>5</v>
      </c>
      <c r="R243" s="20"/>
      <c r="S243" s="20"/>
    </row>
    <row r="244" spans="1:19" x14ac:dyDescent="0.25">
      <c r="B244" s="1">
        <v>34731</v>
      </c>
      <c r="C244" s="21">
        <v>50.967798423394399</v>
      </c>
      <c r="D244" s="21">
        <v>55.287405735696403</v>
      </c>
      <c r="I244" s="20"/>
      <c r="J244" s="35">
        <f t="shared" si="19"/>
        <v>5</v>
      </c>
      <c r="K244" s="20">
        <f>'[2]CDM Monthly'!$C365</f>
        <v>57.495043775280401</v>
      </c>
      <c r="L244" s="21">
        <v>5</v>
      </c>
      <c r="R244" s="20"/>
      <c r="S244" s="20"/>
    </row>
    <row r="245" spans="1:19" x14ac:dyDescent="0.25">
      <c r="B245" s="1">
        <v>34759</v>
      </c>
      <c r="C245" s="21">
        <v>51.284445498292101</v>
      </c>
      <c r="D245" s="21">
        <v>55.455181428844398</v>
      </c>
      <c r="I245" s="20"/>
      <c r="J245" s="35">
        <f t="shared" si="19"/>
        <v>5</v>
      </c>
      <c r="K245" s="20">
        <f>'[2]CDM Monthly'!$C366</f>
        <v>57.770544690333601</v>
      </c>
      <c r="L245" s="21">
        <v>5</v>
      </c>
      <c r="R245" s="20"/>
      <c r="S245" s="20"/>
    </row>
    <row r="246" spans="1:19" x14ac:dyDescent="0.25">
      <c r="B246" s="1">
        <v>34790</v>
      </c>
      <c r="C246" s="21">
        <v>51.556889628676302</v>
      </c>
      <c r="D246" s="21">
        <v>55.9285701337703</v>
      </c>
      <c r="I246" s="20"/>
      <c r="J246" s="35">
        <f t="shared" si="19"/>
        <v>5</v>
      </c>
      <c r="K246" s="20">
        <f>'[2]CDM Monthly'!$C367</f>
        <v>57.992510957791801</v>
      </c>
      <c r="L246" s="21">
        <v>5</v>
      </c>
      <c r="R246" s="20"/>
      <c r="S246" s="20"/>
    </row>
    <row r="247" spans="1:19" x14ac:dyDescent="0.25">
      <c r="B247" s="1">
        <v>34820</v>
      </c>
      <c r="C247" s="21">
        <v>51.722964802534101</v>
      </c>
      <c r="D247" s="21">
        <v>56.205008652575799</v>
      </c>
      <c r="I247" s="20"/>
      <c r="J247" s="35">
        <f t="shared" si="19"/>
        <v>5</v>
      </c>
      <c r="K247" s="20">
        <f>'[2]CDM Monthly'!$C368</f>
        <v>58.273084849757403</v>
      </c>
      <c r="L247" s="21">
        <v>5</v>
      </c>
      <c r="R247" s="20"/>
      <c r="S247" s="20"/>
    </row>
    <row r="248" spans="1:19" x14ac:dyDescent="0.25">
      <c r="B248" s="1">
        <v>34851</v>
      </c>
      <c r="C248" s="21">
        <v>51.807376443343799</v>
      </c>
      <c r="D248" s="21">
        <v>56.357936933901797</v>
      </c>
      <c r="I248" s="20"/>
      <c r="J248" s="35">
        <f t="shared" si="19"/>
        <v>5</v>
      </c>
      <c r="K248" s="20">
        <f>'[2]CDM Monthly'!$C369</f>
        <v>58.070080417999002</v>
      </c>
      <c r="L248" s="21">
        <v>5</v>
      </c>
      <c r="R248" s="20"/>
      <c r="S248" s="20"/>
    </row>
    <row r="249" spans="1:19" x14ac:dyDescent="0.25">
      <c r="B249" s="1">
        <v>34881</v>
      </c>
      <c r="C249" s="21">
        <v>51.997022523160503</v>
      </c>
      <c r="D249" s="21">
        <v>56.717671597514503</v>
      </c>
      <c r="I249" s="20"/>
      <c r="J249" s="35">
        <f t="shared" si="19"/>
        <v>5</v>
      </c>
      <c r="K249" s="20">
        <f>'[2]CDM Monthly'!$C370</f>
        <v>57.825040207389698</v>
      </c>
      <c r="L249" s="21">
        <v>5</v>
      </c>
      <c r="R249" s="20"/>
      <c r="S249" s="20"/>
    </row>
    <row r="250" spans="1:19" x14ac:dyDescent="0.25">
      <c r="B250" s="1">
        <v>34912</v>
      </c>
      <c r="C250" s="21">
        <v>52.279948696997998</v>
      </c>
      <c r="D250" s="21">
        <v>57.052762617341401</v>
      </c>
      <c r="I250" s="20"/>
      <c r="J250" s="35">
        <f t="shared" si="19"/>
        <v>5</v>
      </c>
      <c r="K250" s="20">
        <f>'[2]CDM Monthly'!$C371</f>
        <v>57.5302961583035</v>
      </c>
      <c r="L250" s="21">
        <v>5</v>
      </c>
      <c r="R250" s="20"/>
      <c r="S250" s="20"/>
    </row>
    <row r="251" spans="1:19" x14ac:dyDescent="0.25">
      <c r="B251" s="1">
        <v>34943</v>
      </c>
      <c r="C251" s="21">
        <v>52.785897072681202</v>
      </c>
      <c r="D251" s="21">
        <v>57.361606767915099</v>
      </c>
      <c r="I251" s="20"/>
      <c r="J251" s="35">
        <f t="shared" si="19"/>
        <v>5</v>
      </c>
      <c r="K251" s="20">
        <f>'[2]CDM Monthly'!$C372</f>
        <v>57.668130393145297</v>
      </c>
      <c r="L251" s="21">
        <v>5</v>
      </c>
      <c r="R251" s="20"/>
      <c r="S251" s="20"/>
    </row>
    <row r="252" spans="1:19" x14ac:dyDescent="0.25">
      <c r="B252" s="1">
        <v>34973</v>
      </c>
      <c r="C252" s="21">
        <v>52.695545703418396</v>
      </c>
      <c r="D252" s="21">
        <v>57.524722405245903</v>
      </c>
      <c r="I252" s="20"/>
      <c r="J252" s="35">
        <f t="shared" si="19"/>
        <v>5</v>
      </c>
      <c r="K252" s="20">
        <f>'[2]CDM Monthly'!$C373</f>
        <v>56.878026708723901</v>
      </c>
      <c r="L252" s="21">
        <v>5</v>
      </c>
      <c r="R252" s="20"/>
      <c r="S252" s="20"/>
    </row>
    <row r="253" spans="1:19" x14ac:dyDescent="0.25">
      <c r="B253" s="1">
        <v>35004</v>
      </c>
      <c r="C253" s="21">
        <v>52.851026588142403</v>
      </c>
      <c r="D253" s="21">
        <v>57.809694230573299</v>
      </c>
      <c r="I253" s="20"/>
      <c r="J253" s="35">
        <f t="shared" si="19"/>
        <v>5</v>
      </c>
      <c r="K253" s="20">
        <f>'[2]CDM Monthly'!$C374</f>
        <v>56.428822833406798</v>
      </c>
      <c r="L253" s="21">
        <v>5</v>
      </c>
      <c r="R253" s="20"/>
      <c r="S253" s="20"/>
    </row>
    <row r="254" spans="1:19" x14ac:dyDescent="0.25">
      <c r="B254" s="1">
        <v>35034</v>
      </c>
      <c r="C254" s="21">
        <v>53.114093847314699</v>
      </c>
      <c r="D254" s="21">
        <v>58.126603639669703</v>
      </c>
      <c r="I254" s="20"/>
      <c r="J254" s="35">
        <f t="shared" si="19"/>
        <v>5</v>
      </c>
      <c r="K254" s="20">
        <f>'[2]CDM Monthly'!$C375</f>
        <v>56.0837410175195</v>
      </c>
      <c r="L254" s="21">
        <v>5</v>
      </c>
      <c r="R254" s="20"/>
      <c r="S254" s="20"/>
    </row>
    <row r="255" spans="1:19" x14ac:dyDescent="0.25">
      <c r="A255">
        <f t="shared" ref="A255" si="24">YEAR(B255)</f>
        <v>1996</v>
      </c>
      <c r="B255" s="1">
        <v>35065</v>
      </c>
      <c r="C255" s="21">
        <v>53.3153574616437</v>
      </c>
      <c r="D255" s="21">
        <v>58.293532535968801</v>
      </c>
      <c r="I255" s="20"/>
      <c r="J255" s="35">
        <f t="shared" si="19"/>
        <v>5</v>
      </c>
      <c r="K255" s="20">
        <f>'[2]CDM Monthly'!$C376</f>
        <v>56.380838738561401</v>
      </c>
      <c r="L255" s="21">
        <v>5</v>
      </c>
      <c r="R255" s="20"/>
      <c r="S255" s="20"/>
    </row>
    <row r="256" spans="1:19" x14ac:dyDescent="0.25">
      <c r="B256" s="1">
        <v>35096</v>
      </c>
      <c r="C256" s="21">
        <v>53.350585888130603</v>
      </c>
      <c r="D256" s="21">
        <v>58.373796554465201</v>
      </c>
      <c r="I256" s="20"/>
      <c r="J256" s="35">
        <f t="shared" si="19"/>
        <v>5</v>
      </c>
      <c r="K256" s="20">
        <f>'[2]CDM Monthly'!$C377</f>
        <v>55.682357917142603</v>
      </c>
      <c r="L256" s="21">
        <v>5</v>
      </c>
      <c r="R256" s="20"/>
      <c r="S256" s="20"/>
    </row>
    <row r="257" spans="1:19" x14ac:dyDescent="0.25">
      <c r="B257" s="1">
        <v>35125</v>
      </c>
      <c r="C257" s="21">
        <v>53.5500125860449</v>
      </c>
      <c r="D257" s="21">
        <v>58.624079970672398</v>
      </c>
      <c r="I257" s="20"/>
      <c r="J257" s="35">
        <f t="shared" si="19"/>
        <v>5</v>
      </c>
      <c r="K257" s="20">
        <f>'[2]CDM Monthly'!$C378</f>
        <v>55.152784592486398</v>
      </c>
      <c r="L257" s="21">
        <v>5</v>
      </c>
      <c r="R257" s="20"/>
      <c r="S257" s="20"/>
    </row>
    <row r="258" spans="1:19" x14ac:dyDescent="0.25">
      <c r="B258" s="1">
        <v>35156</v>
      </c>
      <c r="C258" s="21">
        <v>53.866837526595504</v>
      </c>
      <c r="D258" s="21">
        <v>58.866019204597301</v>
      </c>
      <c r="I258" s="20"/>
      <c r="J258" s="35">
        <f t="shared" si="19"/>
        <v>5</v>
      </c>
      <c r="K258" s="20">
        <f>'[2]CDM Monthly'!$C379</f>
        <v>55.861085691629697</v>
      </c>
      <c r="L258" s="21">
        <v>5</v>
      </c>
      <c r="R258" s="20"/>
      <c r="S258" s="20"/>
    </row>
    <row r="259" spans="1:19" x14ac:dyDescent="0.25">
      <c r="B259" s="1">
        <v>35186</v>
      </c>
      <c r="C259" s="21">
        <v>54.293322767049503</v>
      </c>
      <c r="D259" s="21">
        <v>59.103433108846701</v>
      </c>
      <c r="I259" s="20"/>
      <c r="J259" s="35">
        <f t="shared" ref="J259:J286" si="25">L259</f>
        <v>5</v>
      </c>
      <c r="K259" s="20">
        <f>'[2]CDM Monthly'!$C380</f>
        <v>56.263106466702403</v>
      </c>
      <c r="L259" s="21">
        <v>5</v>
      </c>
      <c r="R259" s="20"/>
      <c r="S259" s="20"/>
    </row>
    <row r="260" spans="1:19" x14ac:dyDescent="0.25">
      <c r="B260" s="1">
        <v>35217</v>
      </c>
      <c r="C260" s="21">
        <v>54.5643296927935</v>
      </c>
      <c r="D260" s="21">
        <v>59.331907513269101</v>
      </c>
      <c r="I260" s="20"/>
      <c r="J260" s="35">
        <f t="shared" si="25"/>
        <v>5</v>
      </c>
      <c r="K260" s="20">
        <f>'[2]CDM Monthly'!$C381</f>
        <v>56.816168351514499</v>
      </c>
      <c r="L260" s="21">
        <v>5</v>
      </c>
      <c r="R260" s="20"/>
      <c r="S260" s="20"/>
    </row>
    <row r="261" spans="1:19" x14ac:dyDescent="0.25">
      <c r="B261" s="1">
        <v>35247</v>
      </c>
      <c r="C261" s="21">
        <v>54.875088767609697</v>
      </c>
      <c r="D261" s="21">
        <v>59.522394233952802</v>
      </c>
      <c r="I261" s="20"/>
      <c r="J261" s="35">
        <f t="shared" si="25"/>
        <v>5</v>
      </c>
      <c r="K261" s="20">
        <f>'[2]CDM Monthly'!$C382</f>
        <v>58.594753424745697</v>
      </c>
      <c r="L261" s="21">
        <v>5</v>
      </c>
      <c r="R261" s="20"/>
      <c r="S261" s="20"/>
    </row>
    <row r="262" spans="1:19" x14ac:dyDescent="0.25">
      <c r="B262" s="1">
        <v>35278</v>
      </c>
      <c r="C262" s="21">
        <v>55.071582119856203</v>
      </c>
      <c r="D262" s="21">
        <v>59.8466470681497</v>
      </c>
      <c r="I262" s="20"/>
      <c r="J262" s="35">
        <f t="shared" si="25"/>
        <v>5</v>
      </c>
      <c r="K262" s="20">
        <f>'[2]CDM Monthly'!$C383</f>
        <v>59.215174368167702</v>
      </c>
      <c r="L262" s="21">
        <v>5</v>
      </c>
      <c r="R262" s="20"/>
      <c r="S262" s="20"/>
    </row>
    <row r="263" spans="1:19" x14ac:dyDescent="0.25">
      <c r="B263" s="1">
        <v>35309</v>
      </c>
      <c r="C263" s="21">
        <v>55.208526225112699</v>
      </c>
      <c r="D263" s="21">
        <v>60.070623207414599</v>
      </c>
      <c r="I263" s="20"/>
      <c r="J263" s="35">
        <f t="shared" si="25"/>
        <v>5</v>
      </c>
      <c r="K263" s="20">
        <f>'[2]CDM Monthly'!$C384</f>
        <v>60.044388129427297</v>
      </c>
      <c r="L263" s="21">
        <v>5</v>
      </c>
      <c r="R263" s="20"/>
      <c r="S263" s="20"/>
    </row>
    <row r="264" spans="1:19" x14ac:dyDescent="0.25">
      <c r="B264" s="1">
        <v>35339</v>
      </c>
      <c r="C264" s="21">
        <v>55.329851586145303</v>
      </c>
      <c r="D264" s="21">
        <v>60.290711193794003</v>
      </c>
      <c r="I264" s="20"/>
      <c r="J264" s="35">
        <f t="shared" si="25"/>
        <v>5</v>
      </c>
      <c r="K264" s="20">
        <f>'[2]CDM Monthly'!$C385</f>
        <v>59.980168060659402</v>
      </c>
      <c r="L264" s="21">
        <v>5</v>
      </c>
      <c r="R264" s="20"/>
      <c r="S264" s="20"/>
    </row>
    <row r="265" spans="1:19" x14ac:dyDescent="0.25">
      <c r="B265" s="1">
        <v>35370</v>
      </c>
      <c r="C265" s="21">
        <v>55.618602448139399</v>
      </c>
      <c r="D265" s="21">
        <v>60.403449935403202</v>
      </c>
      <c r="I265" s="20"/>
      <c r="J265" s="35">
        <f t="shared" si="25"/>
        <v>5</v>
      </c>
      <c r="K265" s="20">
        <f>'[2]CDM Monthly'!$C386</f>
        <v>59.984338053009701</v>
      </c>
      <c r="L265" s="21">
        <v>5</v>
      </c>
      <c r="R265" s="20"/>
      <c r="S265" s="20"/>
    </row>
    <row r="266" spans="1:19" x14ac:dyDescent="0.25">
      <c r="B266" s="1">
        <v>35400</v>
      </c>
      <c r="C266" s="21">
        <v>55.654606547578503</v>
      </c>
      <c r="D266" s="21">
        <v>60.476569163260201</v>
      </c>
      <c r="I266" s="20"/>
      <c r="J266" s="35">
        <f t="shared" si="25"/>
        <v>5</v>
      </c>
      <c r="K266" s="20">
        <f>'[2]CDM Monthly'!$C387</f>
        <v>59.6898251709422</v>
      </c>
      <c r="L266" s="21">
        <v>5</v>
      </c>
      <c r="R266" s="20"/>
      <c r="S266" s="20"/>
    </row>
    <row r="267" spans="1:19" x14ac:dyDescent="0.25">
      <c r="A267">
        <f t="shared" ref="A267" si="26">YEAR(B267)</f>
        <v>1997</v>
      </c>
      <c r="B267" s="1">
        <v>35431</v>
      </c>
      <c r="C267" s="21">
        <v>55.763326345705899</v>
      </c>
      <c r="D267" s="21">
        <v>60.477311971107397</v>
      </c>
      <c r="I267" s="20"/>
      <c r="J267" s="35">
        <f t="shared" si="25"/>
        <v>5</v>
      </c>
      <c r="K267" s="20">
        <f>'[2]CDM Monthly'!$C388</f>
        <v>59.952557196110902</v>
      </c>
      <c r="L267" s="21">
        <v>5</v>
      </c>
      <c r="R267" s="20"/>
      <c r="S267" s="20"/>
    </row>
    <row r="268" spans="1:19" x14ac:dyDescent="0.25">
      <c r="B268" s="1">
        <v>35462</v>
      </c>
      <c r="C268" s="21">
        <v>55.8929859248071</v>
      </c>
      <c r="D268" s="21">
        <v>60.6076047167182</v>
      </c>
      <c r="I268" s="20"/>
      <c r="J268" s="35">
        <f t="shared" si="25"/>
        <v>5</v>
      </c>
      <c r="K268" s="20">
        <f>'[2]CDM Monthly'!$C389</f>
        <v>60.169322338867097</v>
      </c>
      <c r="L268" s="21">
        <v>5</v>
      </c>
      <c r="R268" s="20"/>
      <c r="S268" s="20"/>
    </row>
    <row r="269" spans="1:19" x14ac:dyDescent="0.25">
      <c r="B269" s="1">
        <v>35490</v>
      </c>
      <c r="C269" s="21">
        <v>55.962633968410699</v>
      </c>
      <c r="D269" s="21">
        <v>60.654660469574502</v>
      </c>
      <c r="I269" s="20"/>
      <c r="J269" s="35">
        <f t="shared" si="25"/>
        <v>5</v>
      </c>
      <c r="K269" s="20">
        <f>'[2]CDM Monthly'!$C390</f>
        <v>59.359920097126498</v>
      </c>
      <c r="L269" s="21">
        <v>5</v>
      </c>
      <c r="R269" s="20"/>
      <c r="S269" s="20"/>
    </row>
    <row r="270" spans="1:19" x14ac:dyDescent="0.25">
      <c r="B270" s="1">
        <v>35521</v>
      </c>
      <c r="C270" s="21">
        <v>56.197693068164099</v>
      </c>
      <c r="D270" s="21">
        <v>60.843967121605701</v>
      </c>
      <c r="I270" s="20"/>
      <c r="J270" s="35">
        <f t="shared" si="25"/>
        <v>5</v>
      </c>
      <c r="K270" s="20">
        <f>'[2]CDM Monthly'!$C391</f>
        <v>60.331717759911101</v>
      </c>
      <c r="L270" s="21">
        <v>5</v>
      </c>
      <c r="R270" s="20"/>
      <c r="S270" s="20"/>
    </row>
    <row r="271" spans="1:19" x14ac:dyDescent="0.25">
      <c r="B271" s="1">
        <v>35551</v>
      </c>
      <c r="C271" s="21">
        <v>56.419259756533002</v>
      </c>
      <c r="D271" s="21">
        <v>61.103771322581501</v>
      </c>
      <c r="I271" s="20"/>
      <c r="J271" s="35">
        <f t="shared" si="25"/>
        <v>5</v>
      </c>
      <c r="K271" s="20">
        <f>'[2]CDM Monthly'!$C392</f>
        <v>61.518547283774602</v>
      </c>
      <c r="L271" s="21">
        <v>5</v>
      </c>
      <c r="R271" s="20"/>
      <c r="S271" s="20"/>
    </row>
    <row r="272" spans="1:19" x14ac:dyDescent="0.25">
      <c r="B272" s="1">
        <v>35582</v>
      </c>
      <c r="C272" s="21">
        <v>56.806428510959698</v>
      </c>
      <c r="D272" s="21">
        <v>61.345795518777102</v>
      </c>
      <c r="I272" s="20"/>
      <c r="J272" s="35">
        <f t="shared" si="25"/>
        <v>5</v>
      </c>
      <c r="K272" s="20">
        <f>'[2]CDM Monthly'!$C393</f>
        <v>62.115044140779197</v>
      </c>
      <c r="L272" s="21">
        <v>5</v>
      </c>
      <c r="R272" s="20"/>
      <c r="S272" s="20"/>
    </row>
    <row r="273" spans="1:19" x14ac:dyDescent="0.25">
      <c r="B273" s="1">
        <v>35612</v>
      </c>
      <c r="C273" s="21">
        <v>56.959597985951</v>
      </c>
      <c r="D273" s="21">
        <v>61.5341864066542</v>
      </c>
      <c r="I273" s="20"/>
      <c r="J273" s="35">
        <f t="shared" si="25"/>
        <v>5</v>
      </c>
      <c r="K273" s="20">
        <f>'[2]CDM Monthly'!$C394</f>
        <v>62.036425168463502</v>
      </c>
      <c r="L273" s="21">
        <v>5</v>
      </c>
      <c r="R273" s="20"/>
      <c r="S273" s="20"/>
    </row>
    <row r="274" spans="1:19" x14ac:dyDescent="0.25">
      <c r="B274" s="1">
        <v>35643</v>
      </c>
      <c r="C274" s="21">
        <v>57.2937746060447</v>
      </c>
      <c r="D274" s="21">
        <v>61.808846214940701</v>
      </c>
      <c r="I274" s="20"/>
      <c r="J274" s="35">
        <f t="shared" si="25"/>
        <v>5</v>
      </c>
      <c r="K274" s="20">
        <f>'[2]CDM Monthly'!$C395</f>
        <v>62.087469645837899</v>
      </c>
      <c r="L274" s="21">
        <v>5</v>
      </c>
      <c r="R274" s="20"/>
      <c r="S274" s="20"/>
    </row>
    <row r="275" spans="1:19" x14ac:dyDescent="0.25">
      <c r="B275" s="1">
        <v>35674</v>
      </c>
      <c r="C275" s="21">
        <v>57.559978215418603</v>
      </c>
      <c r="D275" s="21">
        <v>62.104694100609699</v>
      </c>
      <c r="I275" s="20"/>
      <c r="J275" s="35">
        <f t="shared" si="25"/>
        <v>5</v>
      </c>
      <c r="K275" s="20">
        <f>'[2]CDM Monthly'!$C396</f>
        <v>62.3608206249163</v>
      </c>
      <c r="L275" s="21">
        <v>5</v>
      </c>
      <c r="R275" s="20"/>
      <c r="S275" s="20"/>
    </row>
    <row r="276" spans="1:19" x14ac:dyDescent="0.25">
      <c r="B276" s="1">
        <v>35704</v>
      </c>
      <c r="C276" s="21">
        <v>57.608180543256097</v>
      </c>
      <c r="D276" s="21">
        <v>62.308247996730898</v>
      </c>
      <c r="I276" s="20"/>
      <c r="J276" s="35">
        <f t="shared" si="25"/>
        <v>5</v>
      </c>
      <c r="K276" s="20">
        <f>'[2]CDM Monthly'!$C397</f>
        <v>62.681475604620097</v>
      </c>
      <c r="L276" s="21">
        <v>5</v>
      </c>
      <c r="R276" s="20"/>
      <c r="S276" s="20"/>
    </row>
    <row r="277" spans="1:19" x14ac:dyDescent="0.25">
      <c r="B277" s="1">
        <v>35735</v>
      </c>
      <c r="C277" s="21">
        <v>58.003810180131602</v>
      </c>
      <c r="D277" s="21">
        <v>62.478438169853803</v>
      </c>
      <c r="I277" s="20"/>
      <c r="J277" s="35">
        <f t="shared" si="25"/>
        <v>5</v>
      </c>
      <c r="K277" s="20">
        <f>'[2]CDM Monthly'!$C398</f>
        <v>65.518069921644894</v>
      </c>
      <c r="L277" s="21">
        <v>5</v>
      </c>
      <c r="R277" s="20"/>
      <c r="S277" s="20"/>
    </row>
    <row r="278" spans="1:19" x14ac:dyDescent="0.25">
      <c r="B278" s="1">
        <v>35765</v>
      </c>
      <c r="C278" s="21">
        <v>59.257069739535098</v>
      </c>
      <c r="D278" s="21">
        <v>62.780704271731501</v>
      </c>
      <c r="I278" s="20"/>
      <c r="J278" s="35">
        <f t="shared" si="25"/>
        <v>5</v>
      </c>
      <c r="K278" s="20">
        <f>'[2]CDM Monthly'!$C399</f>
        <v>80.7691163098103</v>
      </c>
      <c r="L278" s="21">
        <v>5</v>
      </c>
      <c r="R278" s="20"/>
      <c r="S278" s="20"/>
    </row>
    <row r="279" spans="1:19" x14ac:dyDescent="0.25">
      <c r="A279">
        <f t="shared" ref="A279" si="27">YEAR(B279)</f>
        <v>1998</v>
      </c>
      <c r="B279" s="1">
        <v>35796</v>
      </c>
      <c r="C279" s="21">
        <v>60.366856588540401</v>
      </c>
      <c r="D279" s="21">
        <v>63.6846714518854</v>
      </c>
      <c r="I279" s="20"/>
      <c r="J279" s="35">
        <f t="shared" si="25"/>
        <v>5</v>
      </c>
      <c r="K279" s="20">
        <f>'[2]CDM Monthly'!$C400</f>
        <v>94.551695912546407</v>
      </c>
      <c r="L279" s="21">
        <v>5</v>
      </c>
      <c r="R279" s="20"/>
      <c r="S279" s="20"/>
    </row>
    <row r="280" spans="1:19" x14ac:dyDescent="0.25">
      <c r="B280" s="1">
        <v>35827</v>
      </c>
      <c r="C280" s="21">
        <v>61.214364814837701</v>
      </c>
      <c r="D280" s="21">
        <v>64.202544541879902</v>
      </c>
      <c r="I280" s="20"/>
      <c r="J280" s="35">
        <f t="shared" si="25"/>
        <v>5</v>
      </c>
      <c r="K280" s="20">
        <f>'[2]CDM Monthly'!$C401</f>
        <v>92.691990913379001</v>
      </c>
      <c r="L280" s="21">
        <v>5</v>
      </c>
      <c r="R280" s="20"/>
      <c r="S280" s="20"/>
    </row>
    <row r="281" spans="1:19" x14ac:dyDescent="0.25">
      <c r="B281" s="1">
        <v>35855</v>
      </c>
      <c r="C281" s="21">
        <v>60.966295196020504</v>
      </c>
      <c r="D281" s="21">
        <v>64.3778193072216</v>
      </c>
      <c r="I281" s="20"/>
      <c r="J281" s="35">
        <f t="shared" si="25"/>
        <v>5</v>
      </c>
      <c r="K281" s="20">
        <f>'[2]CDM Monthly'!$C402</f>
        <v>88.428076368843406</v>
      </c>
      <c r="L281" s="21">
        <v>5</v>
      </c>
      <c r="R281" s="20"/>
      <c r="S281" s="20"/>
    </row>
    <row r="282" spans="1:19" x14ac:dyDescent="0.25">
      <c r="B282" s="1">
        <v>35886</v>
      </c>
      <c r="C282" s="21">
        <v>61.174868191173204</v>
      </c>
      <c r="D282" s="21">
        <v>64.510601407058999</v>
      </c>
      <c r="I282" s="20"/>
      <c r="J282" s="35">
        <f t="shared" si="25"/>
        <v>5</v>
      </c>
      <c r="K282" s="20">
        <f>'[2]CDM Monthly'!$C403</f>
        <v>81.020405818853405</v>
      </c>
      <c r="L282" s="21">
        <v>5</v>
      </c>
      <c r="R282" s="20"/>
      <c r="S282" s="20"/>
    </row>
    <row r="283" spans="1:19" x14ac:dyDescent="0.25">
      <c r="B283" s="1">
        <v>35916</v>
      </c>
      <c r="C283" s="21">
        <v>61.096451130346303</v>
      </c>
      <c r="D283" s="21">
        <v>64.502811887979604</v>
      </c>
      <c r="I283" s="20"/>
      <c r="J283" s="35">
        <f t="shared" si="25"/>
        <v>5</v>
      </c>
      <c r="K283" s="20">
        <f>'[2]CDM Monthly'!$C404</f>
        <v>81.1730254057385</v>
      </c>
      <c r="L283" s="21">
        <v>5</v>
      </c>
      <c r="R283" s="20"/>
      <c r="S283" s="20"/>
    </row>
    <row r="284" spans="1:19" x14ac:dyDescent="0.25">
      <c r="B284" s="1">
        <v>35947</v>
      </c>
      <c r="C284" s="21">
        <v>61.115319645591399</v>
      </c>
      <c r="D284" s="21">
        <v>64.528245274761801</v>
      </c>
      <c r="I284" s="20"/>
      <c r="J284" s="35">
        <f t="shared" si="25"/>
        <v>5</v>
      </c>
      <c r="K284" s="20">
        <f>'[2]CDM Monthly'!$C405</f>
        <v>80.894097356694004</v>
      </c>
      <c r="L284" s="21">
        <v>5</v>
      </c>
      <c r="R284" s="20"/>
      <c r="S284" s="20"/>
    </row>
    <row r="285" spans="1:19" x14ac:dyDescent="0.25">
      <c r="B285" s="1">
        <v>35977</v>
      </c>
      <c r="C285" s="21">
        <v>61.1596165076107</v>
      </c>
      <c r="D285" s="21">
        <v>64.617722994745506</v>
      </c>
      <c r="I285" s="20"/>
      <c r="J285" s="35">
        <f t="shared" si="25"/>
        <v>5</v>
      </c>
      <c r="K285" s="20">
        <f>'[2]CDM Monthly'!$C406</f>
        <v>78.694593232505696</v>
      </c>
      <c r="L285" s="21">
        <v>5</v>
      </c>
      <c r="R285" s="20"/>
      <c r="S285" s="20"/>
    </row>
    <row r="286" spans="1:19" x14ac:dyDescent="0.25">
      <c r="B286" s="1">
        <v>36008</v>
      </c>
      <c r="C286" s="21">
        <v>61.265523642294802</v>
      </c>
      <c r="D286" s="21">
        <v>64.504825084566093</v>
      </c>
      <c r="I286" s="20"/>
      <c r="J286" s="35">
        <f t="shared" si="25"/>
        <v>5</v>
      </c>
      <c r="K286" s="20">
        <f>'[2]CDM Monthly'!$C407</f>
        <v>74.493164728309395</v>
      </c>
      <c r="L286" s="21">
        <v>5</v>
      </c>
      <c r="R286" s="20"/>
      <c r="S286" s="20"/>
    </row>
    <row r="287" spans="1:19" x14ac:dyDescent="0.25">
      <c r="B287" s="1">
        <v>36039</v>
      </c>
      <c r="C287" s="21">
        <v>61.508995440650096</v>
      </c>
      <c r="D287" s="21">
        <v>64.536131877959306</v>
      </c>
      <c r="I287" s="20"/>
      <c r="J287" s="35">
        <v>4.75</v>
      </c>
      <c r="K287" s="20">
        <f>'[2]CDM Monthly'!$C408</f>
        <v>77.109452701617101</v>
      </c>
      <c r="L287" s="21">
        <v>3</v>
      </c>
      <c r="R287" s="20"/>
      <c r="S287" s="20"/>
    </row>
    <row r="288" spans="1:19" x14ac:dyDescent="0.25">
      <c r="B288" s="1">
        <v>36069</v>
      </c>
      <c r="C288" s="21">
        <v>61.688716761655201</v>
      </c>
      <c r="D288" s="21">
        <v>64.612828651716796</v>
      </c>
      <c r="I288" s="20"/>
      <c r="J288" s="35">
        <v>4.75</v>
      </c>
      <c r="K288" s="20">
        <f>'[2]CDM Monthly'!$C409</f>
        <v>78.406010917498506</v>
      </c>
      <c r="L288" s="21">
        <v>3</v>
      </c>
      <c r="R288" s="20"/>
      <c r="S288" s="20"/>
    </row>
    <row r="289" spans="1:19" x14ac:dyDescent="0.25">
      <c r="B289" s="1">
        <v>36100</v>
      </c>
      <c r="C289" s="21">
        <v>61.910542476910599</v>
      </c>
      <c r="D289" s="21">
        <v>64.678357618718195</v>
      </c>
      <c r="I289" s="20"/>
      <c r="J289" s="35">
        <v>4.75</v>
      </c>
      <c r="K289" s="20">
        <f>'[2]CDM Monthly'!$C410</f>
        <v>75.446121569986502</v>
      </c>
      <c r="L289" s="21">
        <v>3</v>
      </c>
      <c r="R289" s="20"/>
      <c r="S289" s="20"/>
    </row>
    <row r="290" spans="1:19" x14ac:dyDescent="0.25">
      <c r="B290" s="1">
        <v>36130</v>
      </c>
      <c r="C290" s="21">
        <v>61.584499970836198</v>
      </c>
      <c r="D290" s="21">
        <v>64.579990466597394</v>
      </c>
      <c r="I290" s="20"/>
      <c r="J290" s="35">
        <v>4.75</v>
      </c>
      <c r="K290" s="20">
        <f>'[2]CDM Monthly'!$C411</f>
        <v>69.339558150427393</v>
      </c>
      <c r="L290" s="21">
        <v>3</v>
      </c>
      <c r="R290" s="20"/>
      <c r="S290" s="20"/>
    </row>
    <row r="291" spans="1:19" x14ac:dyDescent="0.25">
      <c r="A291">
        <f t="shared" ref="A291" si="28">YEAR(B291)</f>
        <v>1999</v>
      </c>
      <c r="B291" s="1">
        <v>36161</v>
      </c>
      <c r="C291" s="21">
        <v>61.2507379133922</v>
      </c>
      <c r="D291" s="21">
        <v>64.350923012681903</v>
      </c>
      <c r="I291" s="20"/>
      <c r="J291" s="35">
        <v>4.75</v>
      </c>
      <c r="K291" s="20">
        <f>'[2]CDM Monthly'!$C412</f>
        <v>66.616697093003197</v>
      </c>
      <c r="L291" s="21">
        <v>3</v>
      </c>
      <c r="R291" s="20"/>
      <c r="S291" s="20"/>
    </row>
    <row r="292" spans="1:19" x14ac:dyDescent="0.25">
      <c r="B292" s="1">
        <v>36192</v>
      </c>
      <c r="C292" s="21">
        <v>61.328049103602702</v>
      </c>
      <c r="D292" s="21">
        <v>64.303138032279804</v>
      </c>
      <c r="I292" s="20"/>
      <c r="J292" s="35">
        <v>4.75</v>
      </c>
      <c r="K292" s="20">
        <f>'[2]CDM Monthly'!$C413</f>
        <v>65.197099968384094</v>
      </c>
      <c r="L292" s="21">
        <v>3</v>
      </c>
      <c r="R292" s="20"/>
      <c r="S292" s="20"/>
    </row>
    <row r="293" spans="1:19" x14ac:dyDescent="0.25">
      <c r="B293" s="1">
        <v>36220</v>
      </c>
      <c r="C293" s="21">
        <v>61.272866388279297</v>
      </c>
      <c r="D293" s="21">
        <v>64.1020772962721</v>
      </c>
      <c r="I293" s="20"/>
      <c r="J293" s="35">
        <v>4.75</v>
      </c>
      <c r="K293" s="20">
        <f>'[2]CDM Monthly'!$C414</f>
        <v>66.647413787089604</v>
      </c>
      <c r="L293" s="21">
        <v>3</v>
      </c>
      <c r="R293" s="20"/>
      <c r="S293" s="20"/>
    </row>
    <row r="294" spans="1:19" x14ac:dyDescent="0.25">
      <c r="B294" s="1">
        <v>36251</v>
      </c>
      <c r="C294" s="21">
        <v>61.463525567163003</v>
      </c>
      <c r="D294" s="21">
        <v>64.063863689386594</v>
      </c>
      <c r="I294" s="20"/>
      <c r="J294" s="35">
        <v>4.75</v>
      </c>
      <c r="K294" s="20">
        <f>'[2]CDM Monthly'!$C415</f>
        <v>68.714335606761693</v>
      </c>
      <c r="L294" s="21">
        <v>3</v>
      </c>
      <c r="R294" s="20"/>
      <c r="S294" s="20"/>
    </row>
    <row r="295" spans="1:19" x14ac:dyDescent="0.25">
      <c r="B295" s="1">
        <v>36281</v>
      </c>
      <c r="C295" s="21">
        <v>61.622855295206499</v>
      </c>
      <c r="D295" s="21">
        <v>64.121834060970102</v>
      </c>
      <c r="I295" s="20">
        <f>'CDM - M'!J620</f>
        <v>4.75</v>
      </c>
      <c r="J295" s="36">
        <f>I295</f>
        <v>4.75</v>
      </c>
      <c r="K295" s="20">
        <f>'[2]CDM Monthly'!$C416</f>
        <v>69.693641418304196</v>
      </c>
      <c r="L295" s="21">
        <v>3</v>
      </c>
      <c r="R295" s="20"/>
      <c r="S295" s="20"/>
    </row>
    <row r="296" spans="1:19" x14ac:dyDescent="0.25">
      <c r="B296" s="1">
        <v>36312</v>
      </c>
      <c r="C296" s="21">
        <v>61.4855236681977</v>
      </c>
      <c r="D296" s="21">
        <v>64.200654766066293</v>
      </c>
      <c r="F296" s="20">
        <v>7.3</v>
      </c>
      <c r="G296" s="20">
        <v>7.3</v>
      </c>
      <c r="I296" s="20">
        <f>'CDM - M'!J621</f>
        <v>4.75</v>
      </c>
      <c r="J296" s="36">
        <f t="shared" ref="J296:J359" si="29">I296</f>
        <v>4.75</v>
      </c>
      <c r="K296" s="20">
        <f>'[2]CDM Monthly'!$C417</f>
        <v>69.196148914384906</v>
      </c>
      <c r="L296" s="21">
        <v>3</v>
      </c>
      <c r="R296" s="20"/>
      <c r="S296" s="20"/>
    </row>
    <row r="297" spans="1:19" x14ac:dyDescent="0.25">
      <c r="B297" s="1">
        <v>36342</v>
      </c>
      <c r="C297" s="21">
        <v>61.324968503674597</v>
      </c>
      <c r="D297" s="21">
        <v>64.237239573347793</v>
      </c>
      <c r="F297" s="20">
        <v>7</v>
      </c>
      <c r="G297" s="20">
        <v>7</v>
      </c>
      <c r="I297" s="20">
        <f>'CDM - M'!J622</f>
        <v>4.75</v>
      </c>
      <c r="J297" s="36">
        <f t="shared" si="29"/>
        <v>4.75</v>
      </c>
      <c r="K297" s="20">
        <f>'[2]CDM Monthly'!$C418</f>
        <v>70.913218054360399</v>
      </c>
      <c r="L297" s="21">
        <v>3</v>
      </c>
      <c r="R297" s="20"/>
      <c r="S297" s="20"/>
    </row>
    <row r="298" spans="1:19" x14ac:dyDescent="0.25">
      <c r="B298" s="1">
        <v>36373</v>
      </c>
      <c r="C298" s="21">
        <v>61.8359705497002</v>
      </c>
      <c r="D298" s="21">
        <v>64.303599594352306</v>
      </c>
      <c r="F298" s="20">
        <v>6.4</v>
      </c>
      <c r="G298" s="20">
        <v>6.4</v>
      </c>
      <c r="I298" s="20">
        <f>'CDM - M'!J623</f>
        <v>4.75</v>
      </c>
      <c r="J298" s="36">
        <f t="shared" si="29"/>
        <v>4.75</v>
      </c>
      <c r="K298" s="20">
        <f>'[2]CDM Monthly'!$C419</f>
        <v>74.176534729144905</v>
      </c>
      <c r="L298" s="21">
        <v>3</v>
      </c>
      <c r="R298" s="20"/>
      <c r="S298" s="20"/>
    </row>
    <row r="299" spans="1:19" x14ac:dyDescent="0.25">
      <c r="B299" s="1">
        <v>36404</v>
      </c>
      <c r="C299" s="21">
        <v>61.941309551949303</v>
      </c>
      <c r="D299" s="21">
        <v>64.309264066606104</v>
      </c>
      <c r="F299" s="20">
        <v>5.7</v>
      </c>
      <c r="G299" s="20">
        <v>5.7</v>
      </c>
      <c r="I299" s="20">
        <f>'CDM - M'!J624</f>
        <v>4.75</v>
      </c>
      <c r="J299" s="36">
        <f t="shared" si="29"/>
        <v>4.75</v>
      </c>
      <c r="K299" s="20">
        <f>'[2]CDM Monthly'!$C420</f>
        <v>75.1564163968591</v>
      </c>
      <c r="L299" s="21">
        <v>3</v>
      </c>
      <c r="R299" s="20"/>
      <c r="S299" s="20"/>
    </row>
    <row r="300" spans="1:19" x14ac:dyDescent="0.25">
      <c r="B300" s="1">
        <v>36434</v>
      </c>
      <c r="C300" s="21">
        <v>62.339181856015898</v>
      </c>
      <c r="D300" s="21">
        <v>64.484330866182802</v>
      </c>
      <c r="F300" s="20">
        <v>5.5</v>
      </c>
      <c r="G300" s="20">
        <v>5.5</v>
      </c>
      <c r="I300" s="20">
        <f>'CDM - M'!J625</f>
        <v>4.75</v>
      </c>
      <c r="J300" s="36">
        <f t="shared" si="29"/>
        <v>4.75</v>
      </c>
      <c r="K300" s="20">
        <f>'[2]CDM Monthly'!$C421</f>
        <v>76.874902212982803</v>
      </c>
      <c r="L300" s="21">
        <v>3</v>
      </c>
      <c r="R300" s="20"/>
      <c r="S300" s="20"/>
    </row>
    <row r="301" spans="1:19" x14ac:dyDescent="0.25">
      <c r="B301" s="1">
        <v>36465</v>
      </c>
      <c r="C301" s="21">
        <v>62.715783950984502</v>
      </c>
      <c r="D301" s="21">
        <v>64.600432286244001</v>
      </c>
      <c r="F301" s="20">
        <v>5.2</v>
      </c>
      <c r="G301" s="20">
        <v>5.2</v>
      </c>
      <c r="I301" s="20">
        <f>'CDM - M'!J626</f>
        <v>4.75</v>
      </c>
      <c r="J301" s="36">
        <f t="shared" si="29"/>
        <v>4.75</v>
      </c>
      <c r="K301" s="20">
        <f>'[2]CDM Monthly'!$C422</f>
        <v>76.915795958773799</v>
      </c>
      <c r="L301" s="21">
        <v>3</v>
      </c>
      <c r="R301" s="20"/>
      <c r="S301" s="20"/>
    </row>
    <row r="302" spans="1:19" x14ac:dyDescent="0.25">
      <c r="B302" s="1">
        <v>36495</v>
      </c>
      <c r="C302" s="21">
        <v>62.427979254791502</v>
      </c>
      <c r="D302" s="21">
        <v>64.617685704768107</v>
      </c>
      <c r="F302" s="20">
        <v>5.0999999999999996</v>
      </c>
      <c r="G302" s="20">
        <v>5.0999999999999996</v>
      </c>
      <c r="I302" s="20">
        <f>'CDM - M'!J627</f>
        <v>4.75</v>
      </c>
      <c r="J302" s="36">
        <f t="shared" si="29"/>
        <v>4.75</v>
      </c>
      <c r="K302" s="20">
        <f>'[2]CDM Monthly'!$C423</f>
        <v>75.016042287503495</v>
      </c>
      <c r="L302" s="21">
        <v>3</v>
      </c>
      <c r="R302" s="20"/>
      <c r="S302" s="20"/>
    </row>
    <row r="303" spans="1:19" x14ac:dyDescent="0.25">
      <c r="A303">
        <f t="shared" ref="A303" si="30">YEAR(B303)</f>
        <v>2000</v>
      </c>
      <c r="B303" s="1">
        <v>36526</v>
      </c>
      <c r="C303" s="21">
        <v>62.441292635801901</v>
      </c>
      <c r="D303" s="21">
        <v>64.764421748727997</v>
      </c>
      <c r="F303" s="20">
        <v>5</v>
      </c>
      <c r="G303" s="20">
        <v>5</v>
      </c>
      <c r="H303" s="21">
        <f t="shared" ref="H303:H366" si="31">D303</f>
        <v>64.764421748727997</v>
      </c>
      <c r="I303" s="20">
        <f>'CDM - M'!J628</f>
        <v>4.75</v>
      </c>
      <c r="J303" s="36">
        <f t="shared" si="29"/>
        <v>4.75</v>
      </c>
      <c r="K303" s="20">
        <f>'[2]CDM Monthly'!$C424</f>
        <v>74.956633403757806</v>
      </c>
      <c r="L303" s="21">
        <v>3</v>
      </c>
      <c r="R303" s="20"/>
      <c r="S303" s="20"/>
    </row>
    <row r="304" spans="1:19" x14ac:dyDescent="0.25">
      <c r="B304" s="1">
        <v>36557</v>
      </c>
      <c r="C304" s="21">
        <v>62.458459587174303</v>
      </c>
      <c r="D304" s="21">
        <v>64.809980324933406</v>
      </c>
      <c r="F304" s="20">
        <v>4.8</v>
      </c>
      <c r="G304" s="20">
        <v>4.8</v>
      </c>
      <c r="H304" s="21">
        <f t="shared" si="31"/>
        <v>64.809980324933406</v>
      </c>
      <c r="I304" s="20">
        <f>'CDM - M'!J629</f>
        <v>5</v>
      </c>
      <c r="J304" s="36">
        <f t="shared" si="29"/>
        <v>5</v>
      </c>
      <c r="K304" s="20">
        <f>'[2]CDM Monthly'!$C425</f>
        <v>75.496640803132607</v>
      </c>
      <c r="L304" s="21">
        <v>3</v>
      </c>
      <c r="R304" s="20"/>
      <c r="S304" s="20"/>
    </row>
    <row r="305" spans="1:19" x14ac:dyDescent="0.25">
      <c r="B305" s="1">
        <v>36586</v>
      </c>
      <c r="C305" s="21">
        <v>62.5858885765332</v>
      </c>
      <c r="D305" s="21">
        <v>64.955193284341703</v>
      </c>
      <c r="F305" s="20">
        <v>4.5999999999999996</v>
      </c>
      <c r="G305" s="20">
        <v>4.5999999999999996</v>
      </c>
      <c r="H305" s="21">
        <f t="shared" si="31"/>
        <v>64.955193284341703</v>
      </c>
      <c r="I305" s="20">
        <f>'CDM - M'!J630</f>
        <v>5</v>
      </c>
      <c r="J305" s="36">
        <f t="shared" si="29"/>
        <v>5</v>
      </c>
      <c r="K305" s="20">
        <f>'[2]CDM Monthly'!$C426</f>
        <v>74.544408426693195</v>
      </c>
      <c r="L305" s="21">
        <v>3</v>
      </c>
      <c r="R305" s="20"/>
      <c r="S305" s="20"/>
    </row>
    <row r="306" spans="1:19" x14ac:dyDescent="0.25">
      <c r="B306" s="1">
        <v>36617</v>
      </c>
      <c r="C306" s="21">
        <v>62.373083822791699</v>
      </c>
      <c r="D306" s="21">
        <v>65.028190716492304</v>
      </c>
      <c r="F306" s="20">
        <v>4.5</v>
      </c>
      <c r="G306" s="20">
        <v>4.5</v>
      </c>
      <c r="H306" s="21">
        <f t="shared" si="31"/>
        <v>65.028190716492304</v>
      </c>
      <c r="I306" s="20">
        <f>'CDM - M'!J631</f>
        <v>5</v>
      </c>
      <c r="J306" s="36">
        <f t="shared" si="29"/>
        <v>5</v>
      </c>
      <c r="K306" s="20">
        <f>'[2]CDM Monthly'!$C427</f>
        <v>73.2021874802535</v>
      </c>
      <c r="L306" s="21">
        <v>3</v>
      </c>
      <c r="R306" s="20"/>
      <c r="S306" s="20"/>
    </row>
    <row r="307" spans="1:19" x14ac:dyDescent="0.25">
      <c r="B307" s="1">
        <v>36647</v>
      </c>
      <c r="C307" s="21">
        <v>62.326331949417799</v>
      </c>
      <c r="D307" s="21">
        <v>64.940847822065507</v>
      </c>
      <c r="F307" s="20">
        <v>4.4000000000000004</v>
      </c>
      <c r="G307" s="20">
        <v>4.4000000000000004</v>
      </c>
      <c r="H307" s="21">
        <f t="shared" si="31"/>
        <v>64.940847822065507</v>
      </c>
      <c r="I307" s="20">
        <f>'CDM - M'!J632</f>
        <v>5</v>
      </c>
      <c r="J307" s="36">
        <f t="shared" si="29"/>
        <v>5</v>
      </c>
      <c r="K307" s="20">
        <f>'[2]CDM Monthly'!$C428</f>
        <v>75.499678778187999</v>
      </c>
      <c r="L307" s="21">
        <v>3</v>
      </c>
      <c r="R307" s="20"/>
      <c r="S307" s="20"/>
    </row>
    <row r="308" spans="1:19" x14ac:dyDescent="0.25">
      <c r="B308" s="1">
        <v>36678</v>
      </c>
      <c r="C308" s="21">
        <v>62.831383129390602</v>
      </c>
      <c r="D308" s="21">
        <v>65.138293962875395</v>
      </c>
      <c r="F308" s="20">
        <v>4.2</v>
      </c>
      <c r="G308" s="20">
        <v>4.2</v>
      </c>
      <c r="H308" s="21">
        <f t="shared" si="31"/>
        <v>65.138293962875395</v>
      </c>
      <c r="I308" s="20">
        <f>'CDM - M'!J633</f>
        <v>5</v>
      </c>
      <c r="J308" s="36">
        <f t="shared" si="29"/>
        <v>5</v>
      </c>
      <c r="K308" s="20">
        <f>'[2]CDM Monthly'!$C429</f>
        <v>77.337091323699397</v>
      </c>
      <c r="L308" s="21">
        <v>3</v>
      </c>
      <c r="R308" s="20"/>
      <c r="S308" s="20"/>
    </row>
    <row r="309" spans="1:19" x14ac:dyDescent="0.25">
      <c r="B309" s="1">
        <v>36708</v>
      </c>
      <c r="C309" s="21">
        <v>63.149903631986398</v>
      </c>
      <c r="D309" s="21">
        <v>65.510701072563904</v>
      </c>
      <c r="F309" s="20">
        <v>4.2</v>
      </c>
      <c r="G309" s="20">
        <v>4.2</v>
      </c>
      <c r="H309" s="21">
        <f t="shared" si="31"/>
        <v>65.510701072563904</v>
      </c>
      <c r="I309" s="20">
        <f>'CDM - M'!J634</f>
        <v>5</v>
      </c>
      <c r="J309" s="36">
        <f t="shared" si="29"/>
        <v>5</v>
      </c>
      <c r="K309" s="20">
        <f>'[2]CDM Monthly'!$C430</f>
        <v>77.596916903389697</v>
      </c>
      <c r="L309" s="21">
        <v>3</v>
      </c>
      <c r="R309" s="20"/>
      <c r="S309" s="20"/>
    </row>
    <row r="310" spans="1:19" x14ac:dyDescent="0.25">
      <c r="B310" s="1">
        <v>36739</v>
      </c>
      <c r="C310" s="21">
        <v>63.327172559996797</v>
      </c>
      <c r="D310" s="21">
        <v>65.705835648320402</v>
      </c>
      <c r="F310" s="20">
        <v>4.2</v>
      </c>
      <c r="G310" s="20">
        <v>4.2</v>
      </c>
      <c r="H310" s="21">
        <f t="shared" si="31"/>
        <v>65.705835648320402</v>
      </c>
      <c r="I310" s="20">
        <f>'CDM - M'!J635</f>
        <v>5</v>
      </c>
      <c r="J310" s="36">
        <f t="shared" si="29"/>
        <v>5</v>
      </c>
      <c r="K310" s="20">
        <f>'[2]CDM Monthly'!$C431</f>
        <v>76.818191704808996</v>
      </c>
      <c r="L310" s="21">
        <v>3</v>
      </c>
      <c r="R310" s="20"/>
      <c r="S310" s="20"/>
    </row>
    <row r="311" spans="1:19" x14ac:dyDescent="0.25">
      <c r="B311" s="1">
        <v>36770</v>
      </c>
      <c r="C311" s="21">
        <v>64.070757816099203</v>
      </c>
      <c r="D311" s="21">
        <v>66.025699086848107</v>
      </c>
      <c r="F311" s="20">
        <v>4.5</v>
      </c>
      <c r="G311" s="20">
        <v>4.5</v>
      </c>
      <c r="H311" s="21">
        <f t="shared" si="31"/>
        <v>66.025699086848107</v>
      </c>
      <c r="I311" s="20">
        <f>'CDM - M'!J636</f>
        <v>5</v>
      </c>
      <c r="J311" s="36">
        <f t="shared" si="29"/>
        <v>5</v>
      </c>
      <c r="K311" s="20">
        <f>'[2]CDM Monthly'!$C432</f>
        <v>77.889786117721002</v>
      </c>
      <c r="L311" s="21">
        <v>3</v>
      </c>
      <c r="R311" s="20"/>
      <c r="S311" s="20"/>
    </row>
    <row r="312" spans="1:19" x14ac:dyDescent="0.25">
      <c r="B312" s="1">
        <v>36800</v>
      </c>
      <c r="C312" s="21">
        <v>63.940987423640998</v>
      </c>
      <c r="D312" s="21">
        <v>66.158214508130897</v>
      </c>
      <c r="F312" s="20">
        <v>4.0999999999999996</v>
      </c>
      <c r="G312" s="20">
        <v>4.0999999999999996</v>
      </c>
      <c r="H312" s="21">
        <f t="shared" si="31"/>
        <v>66.158214508130897</v>
      </c>
      <c r="I312" s="20">
        <f>'CDM - M'!J637</f>
        <v>5.25</v>
      </c>
      <c r="J312" s="36">
        <f t="shared" si="29"/>
        <v>5.25</v>
      </c>
      <c r="K312" s="20">
        <f>'[2]CDM Monthly'!$C433</f>
        <v>77.8218746280712</v>
      </c>
      <c r="L312" s="21">
        <v>3</v>
      </c>
      <c r="R312" s="20"/>
      <c r="S312" s="20"/>
    </row>
    <row r="313" spans="1:19" x14ac:dyDescent="0.25">
      <c r="B313" s="1">
        <v>36831</v>
      </c>
      <c r="C313" s="21">
        <v>64.074118601414796</v>
      </c>
      <c r="D313" s="21">
        <v>66.266013535571403</v>
      </c>
      <c r="F313" s="20">
        <v>4.2</v>
      </c>
      <c r="G313" s="20">
        <v>4.2</v>
      </c>
      <c r="H313" s="21">
        <f t="shared" si="31"/>
        <v>66.266013535571403</v>
      </c>
      <c r="I313" s="20">
        <f>'CDM - M'!J638</f>
        <v>5.25</v>
      </c>
      <c r="J313" s="36">
        <f t="shared" si="29"/>
        <v>5.25</v>
      </c>
      <c r="K313" s="20">
        <f>'[2]CDM Monthly'!$C434</f>
        <v>79.857804405544002</v>
      </c>
      <c r="L313" s="21">
        <v>3</v>
      </c>
      <c r="R313" s="20"/>
      <c r="S313" s="20"/>
    </row>
    <row r="314" spans="1:19" x14ac:dyDescent="0.25">
      <c r="B314" s="1">
        <v>36861</v>
      </c>
      <c r="C314" s="21">
        <v>64.184305066808705</v>
      </c>
      <c r="D314" s="21">
        <v>66.470055607084305</v>
      </c>
      <c r="F314" s="20">
        <v>4.3</v>
      </c>
      <c r="G314" s="20">
        <v>4.3</v>
      </c>
      <c r="H314" s="21">
        <f t="shared" si="31"/>
        <v>66.470055607084305</v>
      </c>
      <c r="I314" s="20">
        <f>'CDM - M'!J639</f>
        <v>5.25</v>
      </c>
      <c r="J314" s="36">
        <f t="shared" si="29"/>
        <v>5.25</v>
      </c>
      <c r="K314" s="20">
        <f>'[2]CDM Monthly'!$C435</f>
        <v>79.502702457465503</v>
      </c>
      <c r="L314" s="21">
        <v>3</v>
      </c>
      <c r="R314" s="20"/>
      <c r="S314" s="20"/>
    </row>
    <row r="315" spans="1:19" x14ac:dyDescent="0.25">
      <c r="A315">
        <f t="shared" ref="A315" si="32">YEAR(B315)</f>
        <v>2001</v>
      </c>
      <c r="B315" s="1">
        <v>36892</v>
      </c>
      <c r="C315" s="21">
        <v>64.624156193432896</v>
      </c>
      <c r="D315" s="21">
        <v>66.860705383663301</v>
      </c>
      <c r="F315" s="20">
        <v>4.4000000000000004</v>
      </c>
      <c r="G315" s="20">
        <v>4.4000000000000004</v>
      </c>
      <c r="H315" s="21">
        <f t="shared" si="31"/>
        <v>66.860705383663301</v>
      </c>
      <c r="I315" s="20">
        <f>'CDM - M'!J640</f>
        <v>5.25</v>
      </c>
      <c r="J315" s="36">
        <f t="shared" si="29"/>
        <v>5.25</v>
      </c>
      <c r="K315" s="20">
        <f>'[2]CDM Monthly'!$C436</f>
        <v>81.568405621388493</v>
      </c>
      <c r="L315" s="21">
        <v>3</v>
      </c>
      <c r="R315" s="20"/>
      <c r="S315" s="20"/>
    </row>
    <row r="316" spans="1:19" x14ac:dyDescent="0.25">
      <c r="B316" s="1">
        <v>36923</v>
      </c>
      <c r="C316" s="21">
        <v>64.784217907545894</v>
      </c>
      <c r="D316" s="21">
        <v>67.072060921981702</v>
      </c>
      <c r="F316" s="20">
        <v>4.5999999999999996</v>
      </c>
      <c r="G316" s="20">
        <v>4.5999999999999996</v>
      </c>
      <c r="H316" s="21">
        <f t="shared" si="31"/>
        <v>67.072060921981702</v>
      </c>
      <c r="I316" s="20">
        <f>'CDM - M'!J641</f>
        <v>5</v>
      </c>
      <c r="J316" s="36">
        <f t="shared" si="29"/>
        <v>5</v>
      </c>
      <c r="K316" s="20">
        <f>'[2]CDM Monthly'!$C437</f>
        <v>81.107550805291297</v>
      </c>
      <c r="L316" s="21">
        <v>3</v>
      </c>
      <c r="R316" s="20"/>
      <c r="S316" s="20"/>
    </row>
    <row r="317" spans="1:19" x14ac:dyDescent="0.25">
      <c r="B317" s="1">
        <v>36951</v>
      </c>
      <c r="C317" s="21">
        <v>65.111399096663405</v>
      </c>
      <c r="D317" s="21">
        <v>67.182948301605094</v>
      </c>
      <c r="F317" s="20">
        <v>4.5999999999999996</v>
      </c>
      <c r="G317" s="20">
        <v>4.5999999999999996</v>
      </c>
      <c r="H317" s="21">
        <f t="shared" si="31"/>
        <v>67.182948301605094</v>
      </c>
      <c r="I317" s="20">
        <f>'CDM - M'!J642</f>
        <v>5</v>
      </c>
      <c r="J317" s="36">
        <f t="shared" si="29"/>
        <v>5</v>
      </c>
      <c r="K317" s="20">
        <f>'[2]CDM Monthly'!$C438</f>
        <v>80.538890733120198</v>
      </c>
      <c r="L317" s="21">
        <v>3</v>
      </c>
      <c r="R317" s="20"/>
      <c r="S317" s="20"/>
    </row>
    <row r="318" spans="1:19" x14ac:dyDescent="0.25">
      <c r="B318" s="1">
        <v>36982</v>
      </c>
      <c r="C318" s="21">
        <v>65.411707606324001</v>
      </c>
      <c r="D318" s="21">
        <v>67.377859184139396</v>
      </c>
      <c r="F318" s="20">
        <v>4.0999999999999996</v>
      </c>
      <c r="G318" s="20">
        <v>4.0999999999999996</v>
      </c>
      <c r="H318" s="21">
        <f t="shared" si="31"/>
        <v>67.377859184139396</v>
      </c>
      <c r="I318" s="20">
        <f>'CDM - M'!J643</f>
        <v>5</v>
      </c>
      <c r="J318" s="36">
        <f t="shared" si="29"/>
        <v>5</v>
      </c>
      <c r="K318" s="20">
        <f>'[2]CDM Monthly'!$C439</f>
        <v>83.134386372629095</v>
      </c>
      <c r="L318" s="21">
        <v>3</v>
      </c>
      <c r="R318" s="20"/>
      <c r="S318" s="20"/>
    </row>
    <row r="319" spans="1:19" x14ac:dyDescent="0.25">
      <c r="B319" s="1">
        <v>37012</v>
      </c>
      <c r="C319" s="21">
        <v>65.614501187070701</v>
      </c>
      <c r="D319" s="21">
        <v>67.613417534344904</v>
      </c>
      <c r="F319" s="20">
        <v>3.9</v>
      </c>
      <c r="G319" s="20">
        <v>3.9</v>
      </c>
      <c r="H319" s="21">
        <f t="shared" si="31"/>
        <v>67.613417534344904</v>
      </c>
      <c r="I319" s="20">
        <f>'CDM - M'!J644</f>
        <v>5</v>
      </c>
      <c r="J319" s="36">
        <f t="shared" si="29"/>
        <v>5</v>
      </c>
      <c r="K319" s="20">
        <f>'[2]CDM Monthly'!$C440</f>
        <v>82.271767015485906</v>
      </c>
      <c r="L319" s="21">
        <v>3</v>
      </c>
      <c r="R319" s="20"/>
      <c r="S319" s="20"/>
    </row>
    <row r="320" spans="1:19" x14ac:dyDescent="0.25">
      <c r="B320" s="1">
        <v>37043</v>
      </c>
      <c r="C320" s="21">
        <v>65.965790398327599</v>
      </c>
      <c r="D320" s="21">
        <v>67.815564862348097</v>
      </c>
      <c r="F320" s="20">
        <v>3.8</v>
      </c>
      <c r="G320" s="20">
        <v>3.8</v>
      </c>
      <c r="H320" s="21">
        <f t="shared" si="31"/>
        <v>67.815564862348097</v>
      </c>
      <c r="I320" s="20">
        <f>'CDM - M'!J645</f>
        <v>5</v>
      </c>
      <c r="J320" s="36">
        <f t="shared" si="29"/>
        <v>5</v>
      </c>
      <c r="K320" s="20">
        <f>'[2]CDM Monthly'!$C441</f>
        <v>82.287902192788096</v>
      </c>
      <c r="L320" s="21">
        <v>3</v>
      </c>
      <c r="R320" s="20"/>
      <c r="S320" s="20"/>
    </row>
    <row r="321" spans="1:19" x14ac:dyDescent="0.25">
      <c r="B321" s="1">
        <v>37073</v>
      </c>
      <c r="C321" s="21">
        <v>66.1705335134005</v>
      </c>
      <c r="D321" s="21">
        <v>67.865849401270793</v>
      </c>
      <c r="F321" s="20">
        <v>3.8</v>
      </c>
      <c r="G321" s="20">
        <v>3.8</v>
      </c>
      <c r="H321" s="21">
        <f t="shared" si="31"/>
        <v>67.865849401270793</v>
      </c>
      <c r="I321" s="20">
        <f>'CDM - M'!J646</f>
        <v>4.75</v>
      </c>
      <c r="J321" s="36">
        <f t="shared" si="29"/>
        <v>4.75</v>
      </c>
      <c r="K321" s="20">
        <f>'[2]CDM Monthly'!$C442</f>
        <v>81.337646417450003</v>
      </c>
      <c r="L321" s="21">
        <v>3</v>
      </c>
      <c r="R321" s="20"/>
      <c r="S321" s="20"/>
    </row>
    <row r="322" spans="1:19" x14ac:dyDescent="0.25">
      <c r="B322" s="1">
        <v>37104</v>
      </c>
      <c r="C322" s="21">
        <v>66.269135152594799</v>
      </c>
      <c r="D322" s="21">
        <v>68.057848751068903</v>
      </c>
      <c r="F322" s="20">
        <v>3.7</v>
      </c>
      <c r="G322" s="20">
        <v>3.7</v>
      </c>
      <c r="H322" s="21">
        <f t="shared" si="31"/>
        <v>68.057848751068903</v>
      </c>
      <c r="I322" s="20">
        <f>'CDM - M'!J647</f>
        <v>4.5</v>
      </c>
      <c r="J322" s="36">
        <f t="shared" si="29"/>
        <v>4.5</v>
      </c>
      <c r="K322" s="20">
        <f>'[2]CDM Monthly'!$C443</f>
        <v>79.709311186324399</v>
      </c>
      <c r="L322" s="21">
        <v>3</v>
      </c>
      <c r="R322" s="20"/>
      <c r="S322" s="20"/>
    </row>
    <row r="323" spans="1:19" x14ac:dyDescent="0.25">
      <c r="B323" s="1">
        <v>37135</v>
      </c>
      <c r="C323" s="21">
        <v>66.097654781755097</v>
      </c>
      <c r="D323" s="21">
        <v>68.181399651995207</v>
      </c>
      <c r="F323" s="20">
        <v>3.7</v>
      </c>
      <c r="G323" s="20">
        <v>3.7</v>
      </c>
      <c r="H323" s="21">
        <f t="shared" si="31"/>
        <v>68.181399651995207</v>
      </c>
      <c r="I323" s="20">
        <f>'CDM - M'!J648</f>
        <v>4</v>
      </c>
      <c r="J323" s="36">
        <f t="shared" si="29"/>
        <v>4</v>
      </c>
      <c r="K323" s="20">
        <f>'[2]CDM Monthly'!$C444</f>
        <v>78.339296849273694</v>
      </c>
      <c r="L323" s="21">
        <v>2.5</v>
      </c>
      <c r="R323" s="20"/>
      <c r="S323" s="20"/>
    </row>
    <row r="324" spans="1:19" x14ac:dyDescent="0.25">
      <c r="B324" s="1">
        <v>37165</v>
      </c>
      <c r="C324" s="21">
        <v>66.076007588379497</v>
      </c>
      <c r="D324" s="21">
        <v>68.259389520752194</v>
      </c>
      <c r="F324" s="20">
        <v>3.7</v>
      </c>
      <c r="G324" s="20">
        <v>3.7</v>
      </c>
      <c r="H324" s="21">
        <f t="shared" si="31"/>
        <v>68.259389520752194</v>
      </c>
      <c r="I324" s="20">
        <f>'CDM - M'!J649</f>
        <v>4</v>
      </c>
      <c r="J324" s="36">
        <f t="shared" si="29"/>
        <v>4</v>
      </c>
      <c r="K324" s="20">
        <f>'[2]CDM Monthly'!$C445</f>
        <v>75.903040925070897</v>
      </c>
      <c r="L324" s="21">
        <v>2.5</v>
      </c>
      <c r="R324" s="20"/>
      <c r="S324" s="20"/>
    </row>
    <row r="325" spans="1:19" x14ac:dyDescent="0.25">
      <c r="B325" s="1">
        <v>37196</v>
      </c>
      <c r="C325" s="21">
        <v>66.218523589838497</v>
      </c>
      <c r="D325" s="21">
        <v>68.424051077708796</v>
      </c>
      <c r="F325" s="20">
        <v>3.7</v>
      </c>
      <c r="G325" s="20">
        <v>3.7</v>
      </c>
      <c r="H325" s="21">
        <f t="shared" si="31"/>
        <v>68.424051077708796</v>
      </c>
      <c r="I325" s="20">
        <f>'CDM - M'!J650</f>
        <v>4</v>
      </c>
      <c r="J325" s="36">
        <f t="shared" si="29"/>
        <v>4</v>
      </c>
      <c r="K325" s="20">
        <f>'[2]CDM Monthly'!$C446</f>
        <v>73.4918292868701</v>
      </c>
      <c r="L325" s="21">
        <v>2.5</v>
      </c>
      <c r="R325" s="20"/>
      <c r="S325" s="20"/>
    </row>
    <row r="326" spans="1:19" x14ac:dyDescent="0.25">
      <c r="B326" s="1">
        <v>37226</v>
      </c>
      <c r="C326" s="21">
        <v>66.255060374118003</v>
      </c>
      <c r="D326" s="21">
        <v>68.618779501575503</v>
      </c>
      <c r="E326" s="20"/>
      <c r="F326" s="20">
        <v>3.7</v>
      </c>
      <c r="G326" s="20">
        <v>3.7</v>
      </c>
      <c r="H326" s="21">
        <f t="shared" si="31"/>
        <v>68.618779501575503</v>
      </c>
      <c r="I326" s="20">
        <f>'CDM - M'!J651</f>
        <v>4</v>
      </c>
      <c r="J326" s="36">
        <f t="shared" si="29"/>
        <v>4</v>
      </c>
      <c r="K326" s="20">
        <f>'[2]CDM Monthly'!$C447</f>
        <v>73.084623700368397</v>
      </c>
      <c r="L326" s="21">
        <v>2.5</v>
      </c>
      <c r="R326" s="20"/>
      <c r="S326" s="20"/>
    </row>
    <row r="327" spans="1:19" x14ac:dyDescent="0.25">
      <c r="A327">
        <f t="shared" ref="A327" si="33">YEAR(B327)</f>
        <v>2002</v>
      </c>
      <c r="B327" s="1">
        <v>37257</v>
      </c>
      <c r="C327" s="21">
        <v>66.356810145033506</v>
      </c>
      <c r="D327" s="21">
        <v>68.704367090595198</v>
      </c>
      <c r="F327" s="20">
        <v>3.6</v>
      </c>
      <c r="G327" s="20">
        <v>3.6</v>
      </c>
      <c r="H327" s="21">
        <f t="shared" si="31"/>
        <v>68.704367090595198</v>
      </c>
      <c r="I327" s="20">
        <f>'CDM - M'!J652</f>
        <v>4</v>
      </c>
      <c r="J327" s="36">
        <f t="shared" si="29"/>
        <v>4</v>
      </c>
      <c r="K327" s="20">
        <f>'[2]CDM Monthly'!$C448</f>
        <v>73.187524443560307</v>
      </c>
      <c r="L327" s="21">
        <v>2.5</v>
      </c>
      <c r="R327" s="20"/>
      <c r="S327" s="20"/>
    </row>
    <row r="328" spans="1:19" x14ac:dyDescent="0.25">
      <c r="B328" s="1">
        <v>37288</v>
      </c>
      <c r="C328" s="21">
        <v>66.539076333465502</v>
      </c>
      <c r="D328" s="21">
        <v>68.871103103791299</v>
      </c>
      <c r="E328" s="20">
        <v>4.4000000000000004</v>
      </c>
      <c r="F328" s="20">
        <v>3.4</v>
      </c>
      <c r="G328" s="20">
        <v>3.4</v>
      </c>
      <c r="H328" s="21">
        <f t="shared" si="31"/>
        <v>68.871103103791299</v>
      </c>
      <c r="I328" s="20">
        <f>'CDM - M'!J653</f>
        <v>4</v>
      </c>
      <c r="J328" s="36">
        <f t="shared" si="29"/>
        <v>4</v>
      </c>
      <c r="K328" s="20">
        <f>'[2]CDM Monthly'!$C449</f>
        <v>73.992656910571299</v>
      </c>
      <c r="L328" s="21">
        <v>2.5</v>
      </c>
      <c r="R328" s="20"/>
      <c r="S328" s="20"/>
    </row>
    <row r="329" spans="1:19" x14ac:dyDescent="0.25">
      <c r="B329" s="1">
        <v>37316</v>
      </c>
      <c r="C329" s="21">
        <v>66.633452926076899</v>
      </c>
      <c r="D329" s="21">
        <v>69.0901510164462</v>
      </c>
      <c r="E329" s="20">
        <v>4.3</v>
      </c>
      <c r="F329" s="20">
        <v>3.4</v>
      </c>
      <c r="G329" s="20">
        <v>3.4</v>
      </c>
      <c r="H329" s="21">
        <f t="shared" si="31"/>
        <v>69.0901510164462</v>
      </c>
      <c r="I329" s="20">
        <f>'CDM - M'!J654</f>
        <v>4</v>
      </c>
      <c r="J329" s="36">
        <f t="shared" si="29"/>
        <v>4</v>
      </c>
      <c r="K329" s="20">
        <f>'[2]CDM Monthly'!$C450</f>
        <v>76.115011631485103</v>
      </c>
      <c r="L329" s="21">
        <v>2.5</v>
      </c>
      <c r="R329" s="20"/>
      <c r="S329" s="20"/>
    </row>
    <row r="330" spans="1:19" x14ac:dyDescent="0.25">
      <c r="B330" s="1">
        <v>37347</v>
      </c>
      <c r="C330" s="21">
        <v>67.055687732048</v>
      </c>
      <c r="D330" s="21">
        <v>69.410936075403598</v>
      </c>
      <c r="E330" s="20">
        <v>4.3</v>
      </c>
      <c r="F330" s="20">
        <v>3.4</v>
      </c>
      <c r="G330" s="20">
        <v>3.4</v>
      </c>
      <c r="H330" s="21">
        <f t="shared" si="31"/>
        <v>69.410936075403598</v>
      </c>
      <c r="I330" s="20">
        <f>'CDM - M'!J655</f>
        <v>4</v>
      </c>
      <c r="J330" s="36">
        <f t="shared" si="29"/>
        <v>4</v>
      </c>
      <c r="K330" s="20">
        <f>'[2]CDM Monthly'!$C451</f>
        <v>77.748583161090394</v>
      </c>
      <c r="L330" s="21">
        <v>2.5</v>
      </c>
      <c r="R330" s="20"/>
      <c r="S330" s="20"/>
    </row>
    <row r="331" spans="1:19" x14ac:dyDescent="0.25">
      <c r="B331" s="1">
        <v>37377</v>
      </c>
      <c r="C331" s="21">
        <v>67.557065259201394</v>
      </c>
      <c r="D331" s="21">
        <v>69.635237095153101</v>
      </c>
      <c r="E331" s="20">
        <v>4.2</v>
      </c>
      <c r="F331" s="20">
        <v>3.3</v>
      </c>
      <c r="G331" s="20">
        <v>3.3</v>
      </c>
      <c r="H331" s="21">
        <f t="shared" si="31"/>
        <v>69.635237095153101</v>
      </c>
      <c r="I331" s="20">
        <f>'CDM - M'!J656</f>
        <v>4.25</v>
      </c>
      <c r="J331" s="36">
        <f t="shared" si="29"/>
        <v>4.25</v>
      </c>
      <c r="K331" s="20">
        <f>'[2]CDM Monthly'!$C452</f>
        <v>75.302942734675995</v>
      </c>
      <c r="L331" s="21">
        <v>2.5</v>
      </c>
      <c r="R331" s="20"/>
      <c r="S331" s="20"/>
    </row>
    <row r="332" spans="1:19" x14ac:dyDescent="0.25">
      <c r="B332" s="1">
        <v>37408</v>
      </c>
      <c r="C332" s="21">
        <v>67.653944578388504</v>
      </c>
      <c r="D332" s="21">
        <v>69.763243658171106</v>
      </c>
      <c r="E332" s="20">
        <v>4.4000000000000004</v>
      </c>
      <c r="F332" s="20">
        <v>3.1</v>
      </c>
      <c r="G332" s="20">
        <v>3.1</v>
      </c>
      <c r="H332" s="21">
        <f t="shared" si="31"/>
        <v>69.763243658171106</v>
      </c>
      <c r="I332" s="20">
        <f>'CDM - M'!J657</f>
        <v>4.25</v>
      </c>
      <c r="J332" s="36">
        <f t="shared" si="29"/>
        <v>4.25</v>
      </c>
      <c r="K332" s="20">
        <f>'[2]CDM Monthly'!$C453</f>
        <v>73.468183910227197</v>
      </c>
      <c r="L332" s="21">
        <v>2.5</v>
      </c>
      <c r="R332" s="20"/>
      <c r="S332" s="20"/>
    </row>
    <row r="333" spans="1:19" x14ac:dyDescent="0.25">
      <c r="B333" s="1">
        <v>37438</v>
      </c>
      <c r="C333" s="21">
        <v>67.537924299006903</v>
      </c>
      <c r="D333" s="21">
        <v>69.959757154586796</v>
      </c>
      <c r="E333" s="20">
        <v>3.9</v>
      </c>
      <c r="F333" s="20">
        <v>3.2</v>
      </c>
      <c r="G333" s="20">
        <v>3.2</v>
      </c>
      <c r="H333" s="21">
        <f t="shared" si="31"/>
        <v>69.959757154586796</v>
      </c>
      <c r="I333" s="20">
        <f>'CDM - M'!J658</f>
        <v>4.25</v>
      </c>
      <c r="J333" s="36">
        <f t="shared" si="29"/>
        <v>4.25</v>
      </c>
      <c r="K333" s="20">
        <f>'[2]CDM Monthly'!$C454</f>
        <v>72.548381323695196</v>
      </c>
      <c r="L333" s="21">
        <v>2.5</v>
      </c>
      <c r="R333" s="20"/>
      <c r="S333" s="20"/>
    </row>
    <row r="334" spans="1:19" x14ac:dyDescent="0.25">
      <c r="B334" s="1">
        <v>37469</v>
      </c>
      <c r="C334" s="21">
        <v>67.817639206026499</v>
      </c>
      <c r="D334" s="21">
        <v>70.131904884607493</v>
      </c>
      <c r="E334" s="20">
        <v>3.9</v>
      </c>
      <c r="F334" s="20">
        <v>3.3</v>
      </c>
      <c r="G334" s="20">
        <v>3.3</v>
      </c>
      <c r="H334" s="21">
        <f t="shared" si="31"/>
        <v>70.131904884607493</v>
      </c>
      <c r="I334" s="20">
        <f>'CDM - M'!J659</f>
        <v>4.25</v>
      </c>
      <c r="J334" s="36">
        <f t="shared" si="29"/>
        <v>4.25</v>
      </c>
      <c r="K334" s="20">
        <f>'[2]CDM Monthly'!$C455</f>
        <v>72.805843054861896</v>
      </c>
      <c r="L334" s="21">
        <v>2.5</v>
      </c>
      <c r="R334" s="20"/>
      <c r="S334" s="20"/>
    </row>
    <row r="335" spans="1:19" x14ac:dyDescent="0.25">
      <c r="B335" s="1">
        <v>37500</v>
      </c>
      <c r="C335" s="21">
        <v>68.069721640074405</v>
      </c>
      <c r="D335" s="21">
        <v>70.336902188103096</v>
      </c>
      <c r="E335" s="20">
        <v>3.9</v>
      </c>
      <c r="F335" s="20">
        <v>3</v>
      </c>
      <c r="G335" s="20">
        <v>3</v>
      </c>
      <c r="H335" s="21">
        <f t="shared" si="31"/>
        <v>70.336902188103096</v>
      </c>
      <c r="I335" s="20">
        <f>'CDM - M'!J660</f>
        <v>4.25</v>
      </c>
      <c r="J335" s="36">
        <f t="shared" si="29"/>
        <v>4.25</v>
      </c>
      <c r="K335" s="20">
        <f>'[2]CDM Monthly'!$C456</f>
        <v>73.852233138215595</v>
      </c>
      <c r="L335" s="21">
        <v>2.5</v>
      </c>
      <c r="R335" s="20"/>
      <c r="S335" s="20"/>
    </row>
    <row r="336" spans="1:19" x14ac:dyDescent="0.25">
      <c r="B336" s="1">
        <v>37530</v>
      </c>
      <c r="C336" s="21">
        <v>67.938730179103302</v>
      </c>
      <c r="D336" s="21">
        <v>70.634898535960602</v>
      </c>
      <c r="E336" s="20">
        <v>4.0999999999999996</v>
      </c>
      <c r="F336" s="20">
        <v>3.1</v>
      </c>
      <c r="G336" s="20">
        <v>3.1</v>
      </c>
      <c r="H336" s="21">
        <f t="shared" si="31"/>
        <v>70.634898535960602</v>
      </c>
      <c r="I336" s="20">
        <f>'CDM - M'!J661</f>
        <v>4.25</v>
      </c>
      <c r="J336" s="36">
        <f t="shared" si="29"/>
        <v>4.25</v>
      </c>
      <c r="K336" s="20">
        <f>'[2]CDM Monthly'!$C457</f>
        <v>75.620679913975593</v>
      </c>
      <c r="L336" s="21">
        <v>2.5</v>
      </c>
      <c r="R336" s="20"/>
      <c r="S336" s="20"/>
    </row>
    <row r="337" spans="1:19" x14ac:dyDescent="0.25">
      <c r="B337" s="1">
        <v>37561</v>
      </c>
      <c r="C337" s="21">
        <v>68.499455280720696</v>
      </c>
      <c r="D337" s="21">
        <v>70.855146604685203</v>
      </c>
      <c r="E337" s="20">
        <v>4</v>
      </c>
      <c r="F337" s="20">
        <v>3.1</v>
      </c>
      <c r="G337" s="20">
        <v>3.1</v>
      </c>
      <c r="H337" s="21">
        <f t="shared" si="31"/>
        <v>70.855146604685203</v>
      </c>
      <c r="I337" s="20">
        <f>'CDM - M'!J662</f>
        <v>4.25</v>
      </c>
      <c r="J337" s="36">
        <f t="shared" si="29"/>
        <v>4.25</v>
      </c>
      <c r="K337" s="20">
        <f>'[2]CDM Monthly'!$C458</f>
        <v>73.713465640272105</v>
      </c>
      <c r="L337" s="21">
        <v>2.5</v>
      </c>
      <c r="R337" s="20"/>
      <c r="S337" s="20"/>
    </row>
    <row r="338" spans="1:19" x14ac:dyDescent="0.25">
      <c r="B338" s="1">
        <v>37591</v>
      </c>
      <c r="C338" s="21">
        <v>68.755770742568899</v>
      </c>
      <c r="D338" s="21">
        <v>71.031245164139193</v>
      </c>
      <c r="E338" s="20">
        <v>4.2</v>
      </c>
      <c r="F338" s="20">
        <v>3.1</v>
      </c>
      <c r="G338" s="20">
        <v>3.1</v>
      </c>
      <c r="H338" s="21">
        <f t="shared" si="31"/>
        <v>71.031245164139193</v>
      </c>
      <c r="I338" s="20">
        <f>'CDM - M'!J663</f>
        <v>4.25</v>
      </c>
      <c r="J338" s="36">
        <f t="shared" si="29"/>
        <v>4.25</v>
      </c>
      <c r="K338" s="20">
        <f>'[2]CDM Monthly'!$C459</f>
        <v>75.277206402910906</v>
      </c>
      <c r="L338" s="21">
        <v>2.5</v>
      </c>
      <c r="R338" s="20"/>
      <c r="S338" s="20"/>
    </row>
    <row r="339" spans="1:19" x14ac:dyDescent="0.25">
      <c r="A339">
        <f t="shared" ref="A339" si="34">YEAR(B339)</f>
        <v>2003</v>
      </c>
      <c r="B339" s="1">
        <v>37622</v>
      </c>
      <c r="C339" s="21">
        <v>68.897674507991695</v>
      </c>
      <c r="D339" s="21">
        <v>71.144617886267099</v>
      </c>
      <c r="E339" s="20">
        <v>4.3</v>
      </c>
      <c r="F339" s="20">
        <v>3.3</v>
      </c>
      <c r="G339" s="20">
        <v>3.3</v>
      </c>
      <c r="H339" s="21">
        <f t="shared" si="31"/>
        <v>71.144617886267099</v>
      </c>
      <c r="I339" s="20">
        <f>'CDM - M'!J664</f>
        <v>4.25</v>
      </c>
      <c r="J339" s="36">
        <f t="shared" si="29"/>
        <v>4.25</v>
      </c>
      <c r="K339" s="20">
        <f>'[2]CDM Monthly'!$C460</f>
        <v>75.211025597385799</v>
      </c>
      <c r="L339" s="21">
        <v>2.5</v>
      </c>
      <c r="R339" s="20"/>
      <c r="S339" s="20"/>
    </row>
    <row r="340" spans="1:19" x14ac:dyDescent="0.25">
      <c r="B340" s="1">
        <v>37653</v>
      </c>
      <c r="C340" s="21">
        <v>69.158448052997102</v>
      </c>
      <c r="D340" s="21">
        <v>71.318123889249406</v>
      </c>
      <c r="E340" s="20">
        <v>4.5</v>
      </c>
      <c r="F340" s="20">
        <v>3.2</v>
      </c>
      <c r="G340" s="20">
        <v>3.2</v>
      </c>
      <c r="H340" s="21">
        <f t="shared" si="31"/>
        <v>71.318123889249406</v>
      </c>
      <c r="I340" s="20">
        <f>'CDM - M'!J665</f>
        <v>4.25</v>
      </c>
      <c r="J340" s="36">
        <f t="shared" si="29"/>
        <v>4.25</v>
      </c>
      <c r="K340" s="20">
        <f>'[2]CDM Monthly'!$C461</f>
        <v>78.092139530448804</v>
      </c>
      <c r="L340" s="21">
        <v>2.5</v>
      </c>
      <c r="R340" s="20"/>
      <c r="S340" s="20"/>
    </row>
    <row r="341" spans="1:19" x14ac:dyDescent="0.25">
      <c r="B341" s="1">
        <v>37681</v>
      </c>
      <c r="C341" s="21">
        <v>69.658352640807294</v>
      </c>
      <c r="D341" s="21">
        <v>71.638868626778603</v>
      </c>
      <c r="E341" s="20">
        <v>4.5999999999999996</v>
      </c>
      <c r="F341" s="20">
        <v>3.3</v>
      </c>
      <c r="G341" s="20">
        <v>3.3</v>
      </c>
      <c r="H341" s="21">
        <f t="shared" si="31"/>
        <v>71.638868626778603</v>
      </c>
      <c r="I341" s="20">
        <f>'CDM - M'!J666</f>
        <v>4.25</v>
      </c>
      <c r="J341" s="36">
        <f t="shared" si="29"/>
        <v>4.25</v>
      </c>
      <c r="K341" s="20">
        <f>'[2]CDM Monthly'!$C462</f>
        <v>78.561601462342907</v>
      </c>
      <c r="L341" s="21">
        <v>2.5</v>
      </c>
      <c r="R341" s="20"/>
      <c r="S341" s="20"/>
    </row>
    <row r="342" spans="1:19" x14ac:dyDescent="0.25">
      <c r="B342" s="1">
        <v>37712</v>
      </c>
      <c r="C342" s="21">
        <v>69.5792331733673</v>
      </c>
      <c r="D342" s="21">
        <v>71.834485818447106</v>
      </c>
      <c r="E342" s="20">
        <v>4.5999999999999996</v>
      </c>
      <c r="F342" s="20">
        <v>3.4</v>
      </c>
      <c r="G342" s="20">
        <v>3.4</v>
      </c>
      <c r="H342" s="21">
        <f t="shared" si="31"/>
        <v>71.834485818447106</v>
      </c>
      <c r="I342" s="20">
        <f>'CDM - M'!J667</f>
        <v>4.25</v>
      </c>
      <c r="J342" s="36">
        <f t="shared" si="29"/>
        <v>4.25</v>
      </c>
      <c r="K342" s="20">
        <f>'[2]CDM Monthly'!$C463</f>
        <v>75.208743465998893</v>
      </c>
      <c r="L342" s="21">
        <v>2.5</v>
      </c>
      <c r="R342" s="20"/>
      <c r="S342" s="20"/>
    </row>
    <row r="343" spans="1:19" x14ac:dyDescent="0.25">
      <c r="B343" s="1">
        <v>37742</v>
      </c>
      <c r="C343" s="21">
        <v>69.685041906472307</v>
      </c>
      <c r="D343" s="21">
        <v>71.983275052307107</v>
      </c>
      <c r="E343" s="20">
        <v>4.5</v>
      </c>
      <c r="F343" s="20">
        <v>3.6</v>
      </c>
      <c r="G343" s="20">
        <v>3.6</v>
      </c>
      <c r="H343" s="21">
        <f t="shared" si="31"/>
        <v>71.983275052307107</v>
      </c>
      <c r="I343" s="20">
        <f>'CDM - M'!J668</f>
        <v>4</v>
      </c>
      <c r="J343" s="36">
        <f t="shared" si="29"/>
        <v>4</v>
      </c>
      <c r="K343" s="20">
        <f>'[2]CDM Monthly'!$C464</f>
        <v>73.362465689426102</v>
      </c>
      <c r="L343" s="21">
        <v>2.5</v>
      </c>
      <c r="R343" s="20"/>
      <c r="S343" s="20"/>
    </row>
    <row r="344" spans="1:19" x14ac:dyDescent="0.25">
      <c r="B344" s="1">
        <v>37773</v>
      </c>
      <c r="C344" s="21">
        <v>69.674873108980194</v>
      </c>
      <c r="D344" s="21">
        <v>72.182204790369994</v>
      </c>
      <c r="E344" s="20">
        <v>4.3</v>
      </c>
      <c r="F344" s="20">
        <v>3.6</v>
      </c>
      <c r="G344" s="20">
        <v>3.6</v>
      </c>
      <c r="H344" s="21">
        <f t="shared" si="31"/>
        <v>72.182204790369994</v>
      </c>
      <c r="I344" s="20">
        <f>'CDM - M'!J669</f>
        <v>4</v>
      </c>
      <c r="J344" s="36">
        <f t="shared" si="29"/>
        <v>4</v>
      </c>
      <c r="K344" s="20">
        <f>'[2]CDM Monthly'!$C465</f>
        <v>74.361497656592107</v>
      </c>
      <c r="L344" s="21">
        <v>2.5</v>
      </c>
      <c r="R344" s="20"/>
      <c r="S344" s="20"/>
    </row>
    <row r="345" spans="1:19" x14ac:dyDescent="0.25">
      <c r="B345" s="1">
        <v>37803</v>
      </c>
      <c r="C345" s="21">
        <v>69.664018600092405</v>
      </c>
      <c r="D345" s="21">
        <v>72.232517730622206</v>
      </c>
      <c r="E345" s="20">
        <v>4.2</v>
      </c>
      <c r="F345" s="20">
        <v>3.7</v>
      </c>
      <c r="G345" s="20">
        <v>3.7</v>
      </c>
      <c r="H345" s="21">
        <f t="shared" si="31"/>
        <v>72.232517730622206</v>
      </c>
      <c r="I345" s="20">
        <f>'CDM - M'!J670</f>
        <v>3.75</v>
      </c>
      <c r="J345" s="36">
        <f t="shared" si="29"/>
        <v>3.75</v>
      </c>
      <c r="K345" s="20">
        <f>'[2]CDM Monthly'!$C466</f>
        <v>74.435964172387202</v>
      </c>
      <c r="L345" s="21">
        <v>2.5</v>
      </c>
      <c r="R345" s="20"/>
      <c r="S345" s="20"/>
    </row>
    <row r="346" spans="1:19" x14ac:dyDescent="0.25">
      <c r="B346" s="1">
        <v>37834</v>
      </c>
      <c r="C346" s="21">
        <v>69.816275275043907</v>
      </c>
      <c r="D346" s="21">
        <v>72.340101332789203</v>
      </c>
      <c r="E346" s="20">
        <v>4.2</v>
      </c>
      <c r="F346" s="20">
        <v>3.7</v>
      </c>
      <c r="G346" s="20">
        <v>3.7</v>
      </c>
      <c r="H346" s="21">
        <f t="shared" si="31"/>
        <v>72.340101332789203</v>
      </c>
      <c r="I346" s="20">
        <f>'CDM - M'!J671</f>
        <v>3.75</v>
      </c>
      <c r="J346" s="36">
        <f t="shared" si="29"/>
        <v>3.75</v>
      </c>
      <c r="K346" s="20">
        <f>'[2]CDM Monthly'!$C467</f>
        <v>74.255295894865597</v>
      </c>
      <c r="L346" s="21">
        <v>2.5</v>
      </c>
      <c r="R346" s="20"/>
      <c r="S346" s="20"/>
    </row>
    <row r="347" spans="1:19" x14ac:dyDescent="0.25">
      <c r="B347" s="1">
        <v>37865</v>
      </c>
      <c r="C347" s="21">
        <v>70.2946677696752</v>
      </c>
      <c r="D347" s="21">
        <v>72.566225463439494</v>
      </c>
      <c r="E347" s="20">
        <v>4.2</v>
      </c>
      <c r="F347" s="20">
        <v>3.7</v>
      </c>
      <c r="G347" s="20">
        <v>3.7</v>
      </c>
      <c r="H347" s="21">
        <f t="shared" si="31"/>
        <v>72.566225463439494</v>
      </c>
      <c r="I347" s="20">
        <f>'CDM - M'!J672</f>
        <v>3.75</v>
      </c>
      <c r="J347" s="36">
        <f t="shared" si="29"/>
        <v>3.75</v>
      </c>
      <c r="K347" s="20">
        <f>'[2]CDM Monthly'!$C468</f>
        <v>72.585830714123105</v>
      </c>
      <c r="L347" s="21">
        <v>2.5</v>
      </c>
      <c r="R347" s="20"/>
      <c r="S347" s="20"/>
    </row>
    <row r="348" spans="1:19" x14ac:dyDescent="0.25">
      <c r="B348" s="1">
        <v>37895</v>
      </c>
      <c r="C348" s="21">
        <v>70.493247779297107</v>
      </c>
      <c r="D348" s="21">
        <v>72.680675928215905</v>
      </c>
      <c r="E348" s="20">
        <v>4.2</v>
      </c>
      <c r="F348" s="20">
        <v>3.8</v>
      </c>
      <c r="G348" s="20">
        <v>3.8</v>
      </c>
      <c r="H348" s="21">
        <f t="shared" si="31"/>
        <v>72.680675928215905</v>
      </c>
      <c r="I348" s="20">
        <f>'CDM - M'!J673</f>
        <v>3.75</v>
      </c>
      <c r="J348" s="36">
        <f t="shared" si="29"/>
        <v>3.75</v>
      </c>
      <c r="K348" s="20">
        <f>'[2]CDM Monthly'!$C469</f>
        <v>75.014577549075</v>
      </c>
      <c r="L348" s="21">
        <v>2.5</v>
      </c>
      <c r="R348" s="20"/>
      <c r="S348" s="20"/>
    </row>
    <row r="349" spans="1:19" x14ac:dyDescent="0.25">
      <c r="B349" s="1">
        <v>37926</v>
      </c>
      <c r="C349" s="21">
        <v>70.850864916399701</v>
      </c>
      <c r="D349" s="21">
        <v>72.686844303788604</v>
      </c>
      <c r="E349" s="20">
        <v>4.0999999999999996</v>
      </c>
      <c r="F349" s="20">
        <v>3.9</v>
      </c>
      <c r="G349" s="20">
        <v>3.9</v>
      </c>
      <c r="H349" s="21">
        <f t="shared" si="31"/>
        <v>72.686844303788604</v>
      </c>
      <c r="I349" s="20">
        <f>'CDM - M'!J674</f>
        <v>3.75</v>
      </c>
      <c r="J349" s="36">
        <f t="shared" si="29"/>
        <v>3.75</v>
      </c>
      <c r="K349" s="20">
        <f>'[2]CDM Monthly'!$C470</f>
        <v>78.448435128514305</v>
      </c>
      <c r="L349" s="21">
        <v>2.5</v>
      </c>
      <c r="R349" s="20"/>
      <c r="S349" s="20"/>
    </row>
    <row r="350" spans="1:19" x14ac:dyDescent="0.25">
      <c r="B350" s="1">
        <v>37956</v>
      </c>
      <c r="C350" s="21">
        <v>71.120645445015896</v>
      </c>
      <c r="D350" s="21">
        <v>73.056741240097296</v>
      </c>
      <c r="E350" s="20">
        <v>4.0999999999999996</v>
      </c>
      <c r="F350" s="20">
        <v>3.7</v>
      </c>
      <c r="G350" s="20">
        <v>3.7</v>
      </c>
      <c r="H350" s="21">
        <f t="shared" si="31"/>
        <v>73.056741240097296</v>
      </c>
      <c r="I350" s="20">
        <f>'CDM - M'!J675</f>
        <v>3.75</v>
      </c>
      <c r="J350" s="36">
        <f t="shared" si="29"/>
        <v>3.75</v>
      </c>
      <c r="K350" s="20">
        <f>'[2]CDM Monthly'!$C471</f>
        <v>80.134956175718898</v>
      </c>
      <c r="L350" s="21">
        <v>2.5</v>
      </c>
      <c r="R350" s="20"/>
      <c r="S350" s="20"/>
    </row>
    <row r="351" spans="1:19" x14ac:dyDescent="0.25">
      <c r="A351">
        <f t="shared" ref="A351" si="35">YEAR(B351)</f>
        <v>2004</v>
      </c>
      <c r="B351" s="1">
        <v>37987</v>
      </c>
      <c r="C351" s="21">
        <v>71.245701680802398</v>
      </c>
      <c r="D351" s="21">
        <v>73.131603199720701</v>
      </c>
      <c r="E351" s="20">
        <v>4.2</v>
      </c>
      <c r="F351" s="20">
        <v>3.5</v>
      </c>
      <c r="G351" s="20">
        <v>3.5</v>
      </c>
      <c r="H351" s="21">
        <f t="shared" si="31"/>
        <v>73.131603199720701</v>
      </c>
      <c r="I351" s="20">
        <f>'CDM - M'!J676</f>
        <v>3.75</v>
      </c>
      <c r="J351" s="36">
        <f t="shared" si="29"/>
        <v>3.75</v>
      </c>
      <c r="K351" s="20">
        <f>'[2]CDM Monthly'!$C472</f>
        <v>81.210409286934606</v>
      </c>
      <c r="L351" s="21">
        <v>2.5</v>
      </c>
      <c r="R351" s="20"/>
      <c r="S351" s="20"/>
    </row>
    <row r="352" spans="1:19" x14ac:dyDescent="0.25">
      <c r="B352" s="1">
        <v>38018</v>
      </c>
      <c r="C352" s="21">
        <v>71.456721884696606</v>
      </c>
      <c r="D352" s="21">
        <v>73.156950691517395</v>
      </c>
      <c r="E352" s="20">
        <v>3.4</v>
      </c>
      <c r="F352" s="20">
        <v>3.5</v>
      </c>
      <c r="G352" s="20">
        <v>3.5</v>
      </c>
      <c r="H352" s="21">
        <f t="shared" si="31"/>
        <v>73.156950691517395</v>
      </c>
      <c r="I352" s="20">
        <f>'CDM - M'!J677</f>
        <v>3.75</v>
      </c>
      <c r="J352" s="36">
        <f t="shared" si="29"/>
        <v>3.75</v>
      </c>
      <c r="K352" s="20">
        <f>'[2]CDM Monthly'!$C473</f>
        <v>81.379939900695504</v>
      </c>
      <c r="L352" s="21">
        <v>2.5</v>
      </c>
      <c r="R352" s="20"/>
      <c r="S352" s="20"/>
    </row>
    <row r="353" spans="1:19" x14ac:dyDescent="0.25">
      <c r="B353" s="1">
        <v>38047</v>
      </c>
      <c r="C353" s="21">
        <v>71.819720301731095</v>
      </c>
      <c r="D353" s="21">
        <v>73.338081103244605</v>
      </c>
      <c r="E353" s="20">
        <v>3.5</v>
      </c>
      <c r="F353" s="20">
        <v>3.6</v>
      </c>
      <c r="G353" s="20">
        <v>3.6</v>
      </c>
      <c r="H353" s="21">
        <f t="shared" si="31"/>
        <v>73.338081103244605</v>
      </c>
      <c r="I353" s="20">
        <f>'CDM - M'!J678</f>
        <v>3.75</v>
      </c>
      <c r="J353" s="36">
        <f t="shared" si="29"/>
        <v>3.75</v>
      </c>
      <c r="K353" s="20">
        <f>'[2]CDM Monthly'!$C474</f>
        <v>81.522156533795993</v>
      </c>
      <c r="L353" s="21">
        <v>2.5</v>
      </c>
      <c r="R353" s="20"/>
      <c r="S353" s="20"/>
    </row>
    <row r="354" spans="1:19" x14ac:dyDescent="0.25">
      <c r="B354" s="1">
        <v>38078</v>
      </c>
      <c r="C354" s="21">
        <v>71.851968629509699</v>
      </c>
      <c r="D354" s="21">
        <v>73.419237398833303</v>
      </c>
      <c r="E354" s="20">
        <v>3.5</v>
      </c>
      <c r="F354" s="20">
        <v>3.6</v>
      </c>
      <c r="G354" s="20">
        <v>3.6</v>
      </c>
      <c r="H354" s="21">
        <f t="shared" si="31"/>
        <v>73.419237398833303</v>
      </c>
      <c r="I354" s="20">
        <f>'CDM - M'!J679</f>
        <v>3.75</v>
      </c>
      <c r="J354" s="36">
        <f t="shared" si="29"/>
        <v>3.75</v>
      </c>
      <c r="K354" s="20">
        <f>'[2]CDM Monthly'!$C475</f>
        <v>81.407451743287893</v>
      </c>
      <c r="L354" s="21">
        <v>2.5</v>
      </c>
      <c r="R354" s="20"/>
      <c r="S354" s="20"/>
    </row>
    <row r="355" spans="1:19" x14ac:dyDescent="0.25">
      <c r="B355" s="1">
        <v>38108</v>
      </c>
      <c r="C355" s="21">
        <v>71.989211433984295</v>
      </c>
      <c r="D355" s="21">
        <v>73.552796233471994</v>
      </c>
      <c r="E355" s="20">
        <v>3.4</v>
      </c>
      <c r="F355" s="20">
        <v>3.7</v>
      </c>
      <c r="G355" s="20">
        <v>3.7</v>
      </c>
      <c r="H355" s="21">
        <f t="shared" si="31"/>
        <v>73.552796233471994</v>
      </c>
      <c r="I355" s="20">
        <f>'CDM - M'!J680</f>
        <v>3.75</v>
      </c>
      <c r="J355" s="36">
        <f t="shared" si="29"/>
        <v>3.75</v>
      </c>
      <c r="K355" s="20">
        <f>'[2]CDM Monthly'!$C476</f>
        <v>84.125661029765993</v>
      </c>
      <c r="L355" s="21">
        <v>2.5</v>
      </c>
      <c r="R355" s="20"/>
      <c r="S355" s="20"/>
    </row>
    <row r="356" spans="1:19" x14ac:dyDescent="0.25">
      <c r="B356" s="1">
        <v>38139</v>
      </c>
      <c r="C356" s="21">
        <v>72.2176789528679</v>
      </c>
      <c r="D356" s="21">
        <v>73.750266659800403</v>
      </c>
      <c r="E356" s="20">
        <v>3.3</v>
      </c>
      <c r="F356" s="20">
        <v>3.5</v>
      </c>
      <c r="G356" s="20">
        <v>3.5</v>
      </c>
      <c r="H356" s="21">
        <f t="shared" si="31"/>
        <v>73.750266659800403</v>
      </c>
      <c r="I356" s="20">
        <f>'CDM - M'!J681</f>
        <v>3.75</v>
      </c>
      <c r="J356" s="36">
        <f t="shared" si="29"/>
        <v>3.75</v>
      </c>
      <c r="K356" s="20">
        <f>'[2]CDM Monthly'!$C477</f>
        <v>83.463569690165997</v>
      </c>
      <c r="L356" s="21">
        <v>2.5</v>
      </c>
      <c r="R356" s="20"/>
      <c r="S356" s="20"/>
    </row>
    <row r="357" spans="1:19" x14ac:dyDescent="0.25">
      <c r="B357" s="1">
        <v>38169</v>
      </c>
      <c r="C357" s="21">
        <v>72.658039573381103</v>
      </c>
      <c r="D357" s="21">
        <v>74.111346138083107</v>
      </c>
      <c r="E357" s="20">
        <v>3.3</v>
      </c>
      <c r="F357" s="20">
        <v>3.8</v>
      </c>
      <c r="G357" s="20">
        <v>3.8</v>
      </c>
      <c r="H357" s="21">
        <f t="shared" si="31"/>
        <v>74.111346138083107</v>
      </c>
      <c r="I357" s="20">
        <f>'CDM - M'!J682</f>
        <v>3.75</v>
      </c>
      <c r="J357" s="36">
        <f t="shared" si="29"/>
        <v>3.75</v>
      </c>
      <c r="K357" s="20">
        <f>'[2]CDM Monthly'!$C478</f>
        <v>84.490851767976807</v>
      </c>
      <c r="L357" s="21">
        <v>2.5</v>
      </c>
      <c r="R357" s="20"/>
      <c r="S357" s="20"/>
    </row>
    <row r="358" spans="1:19" x14ac:dyDescent="0.25">
      <c r="B358" s="1">
        <v>38200</v>
      </c>
      <c r="C358" s="21">
        <v>73.149275032264796</v>
      </c>
      <c r="D358" s="21">
        <v>74.221812726368796</v>
      </c>
      <c r="E358" s="20">
        <v>3.4</v>
      </c>
      <c r="F358" s="20">
        <v>3.8</v>
      </c>
      <c r="G358" s="20">
        <v>3.8</v>
      </c>
      <c r="H358" s="21">
        <f t="shared" si="31"/>
        <v>74.221812726368796</v>
      </c>
      <c r="I358" s="20">
        <f>'CDM - M'!J683</f>
        <v>3.5</v>
      </c>
      <c r="J358" s="36">
        <f t="shared" si="29"/>
        <v>3.5</v>
      </c>
      <c r="K358" s="20">
        <f>'[2]CDM Monthly'!$C479</f>
        <v>86.095282122642601</v>
      </c>
      <c r="L358" s="21">
        <v>2.25</v>
      </c>
      <c r="R358" s="20"/>
      <c r="S358" s="20"/>
    </row>
    <row r="359" spans="1:19" x14ac:dyDescent="0.25">
      <c r="B359" s="1">
        <v>38231</v>
      </c>
      <c r="C359" s="21">
        <v>72.974567067263905</v>
      </c>
      <c r="D359" s="21">
        <v>74.278165725036402</v>
      </c>
      <c r="E359" s="20">
        <v>3.3</v>
      </c>
      <c r="F359" s="20">
        <v>3.7</v>
      </c>
      <c r="G359" s="20">
        <v>3.7</v>
      </c>
      <c r="H359" s="21">
        <f t="shared" si="31"/>
        <v>74.278165725036402</v>
      </c>
      <c r="I359" s="20">
        <f>'CDM - M'!J684</f>
        <v>3.5</v>
      </c>
      <c r="J359" s="36">
        <f t="shared" si="29"/>
        <v>3.5</v>
      </c>
      <c r="K359" s="20">
        <f>'[2]CDM Monthly'!$C480</f>
        <v>84.800136654074905</v>
      </c>
      <c r="L359" s="21">
        <v>2.25</v>
      </c>
      <c r="R359" s="20"/>
      <c r="S359" s="20"/>
    </row>
    <row r="360" spans="1:19" x14ac:dyDescent="0.25">
      <c r="B360" s="1">
        <v>38261</v>
      </c>
      <c r="C360" s="21">
        <v>73.165947239050894</v>
      </c>
      <c r="D360" s="21">
        <v>74.393551055921293</v>
      </c>
      <c r="E360" s="20">
        <v>3.3</v>
      </c>
      <c r="F360" s="20">
        <v>3.7</v>
      </c>
      <c r="G360" s="20">
        <v>3.7</v>
      </c>
      <c r="H360" s="21">
        <f t="shared" si="31"/>
        <v>74.393551055921293</v>
      </c>
      <c r="I360" s="20">
        <f>'CDM - M'!J685</f>
        <v>3.5</v>
      </c>
      <c r="J360" s="36">
        <f t="shared" ref="J360:J423" si="36">I360</f>
        <v>3.5</v>
      </c>
      <c r="K360" s="20">
        <f>'[2]CDM Monthly'!$C481</f>
        <v>87.731982744540502</v>
      </c>
      <c r="L360" s="21">
        <v>2.25</v>
      </c>
      <c r="R360" s="20"/>
      <c r="S360" s="20"/>
    </row>
    <row r="361" spans="1:19" x14ac:dyDescent="0.25">
      <c r="B361" s="1">
        <v>38292</v>
      </c>
      <c r="C361" s="21">
        <v>73.190662455342206</v>
      </c>
      <c r="D361" s="21">
        <v>74.3827271237448</v>
      </c>
      <c r="E361" s="20">
        <v>3.3</v>
      </c>
      <c r="F361" s="20">
        <v>3.8</v>
      </c>
      <c r="G361" s="20">
        <v>3.8</v>
      </c>
      <c r="H361" s="21">
        <f t="shared" si="31"/>
        <v>74.3827271237448</v>
      </c>
      <c r="I361" s="20">
        <f>'CDM - M'!J686</f>
        <v>3.25</v>
      </c>
      <c r="J361" s="36">
        <f t="shared" si="36"/>
        <v>3.25</v>
      </c>
      <c r="K361" s="20">
        <f>'[2]CDM Monthly'!$C482</f>
        <v>84.710417894980196</v>
      </c>
      <c r="L361" s="21">
        <v>2</v>
      </c>
      <c r="R361" s="20"/>
      <c r="S361" s="20"/>
    </row>
    <row r="362" spans="1:19" x14ac:dyDescent="0.25">
      <c r="B362" s="1">
        <v>38322</v>
      </c>
      <c r="C362" s="21">
        <v>73.268551158675905</v>
      </c>
      <c r="D362" s="21">
        <v>74.628847910913095</v>
      </c>
      <c r="E362" s="20">
        <v>3.4</v>
      </c>
      <c r="F362" s="20">
        <v>3.8</v>
      </c>
      <c r="G362" s="20">
        <v>3.8</v>
      </c>
      <c r="H362" s="21">
        <f t="shared" si="31"/>
        <v>74.628847910913095</v>
      </c>
      <c r="I362" s="20">
        <f>'CDM - M'!J687</f>
        <v>3.25</v>
      </c>
      <c r="J362" s="36">
        <f t="shared" si="36"/>
        <v>3.25</v>
      </c>
      <c r="K362" s="20">
        <f>'[2]CDM Monthly'!$C483</f>
        <v>80.719488087523104</v>
      </c>
      <c r="L362" s="21">
        <v>2</v>
      </c>
      <c r="R362" s="20"/>
      <c r="S362" s="20"/>
    </row>
    <row r="363" spans="1:19" x14ac:dyDescent="0.25">
      <c r="A363">
        <f t="shared" ref="A363" si="37">YEAR(B363)</f>
        <v>2005</v>
      </c>
      <c r="B363" s="1">
        <v>38353</v>
      </c>
      <c r="C363" s="21">
        <v>73.684264089889894</v>
      </c>
      <c r="D363" s="21">
        <v>75.114238985581594</v>
      </c>
      <c r="E363" s="20">
        <v>3.2</v>
      </c>
      <c r="F363" s="20">
        <v>3.8</v>
      </c>
      <c r="G363" s="20">
        <v>3.8</v>
      </c>
      <c r="H363" s="21">
        <f t="shared" si="31"/>
        <v>75.114238985581594</v>
      </c>
      <c r="I363" s="20">
        <f>'CDM - M'!J688</f>
        <v>3.25</v>
      </c>
      <c r="J363" s="36">
        <f t="shared" si="36"/>
        <v>3.25</v>
      </c>
      <c r="K363" s="20">
        <f>'[2]CDM Monthly'!$C484</f>
        <v>84.277648843729196</v>
      </c>
      <c r="L363" s="21">
        <v>2</v>
      </c>
      <c r="R363" s="20"/>
      <c r="S363" s="20"/>
    </row>
    <row r="364" spans="1:19" x14ac:dyDescent="0.25">
      <c r="B364" s="1">
        <v>38384</v>
      </c>
      <c r="C364" s="21">
        <v>73.895582423700603</v>
      </c>
      <c r="D364" s="21">
        <v>75.201926662386597</v>
      </c>
      <c r="E364" s="20">
        <v>3.3</v>
      </c>
      <c r="F364" s="20">
        <v>3.6</v>
      </c>
      <c r="G364" s="20">
        <v>3.6</v>
      </c>
      <c r="H364" s="21">
        <f t="shared" si="31"/>
        <v>75.201926662386597</v>
      </c>
      <c r="I364" s="20">
        <f>'CDM - M'!J689</f>
        <v>3.25</v>
      </c>
      <c r="J364" s="36">
        <f t="shared" si="36"/>
        <v>3.25</v>
      </c>
      <c r="K364" s="20">
        <f>'[2]CDM Monthly'!$C485</f>
        <v>84.482267154048401</v>
      </c>
      <c r="L364" s="21">
        <v>2</v>
      </c>
      <c r="R364" s="20"/>
      <c r="S364" s="20"/>
    </row>
    <row r="365" spans="1:19" x14ac:dyDescent="0.25">
      <c r="B365" s="1">
        <v>38412</v>
      </c>
      <c r="C365" s="21">
        <v>74.002899229955105</v>
      </c>
      <c r="D365" s="21">
        <v>75.170674333313798</v>
      </c>
      <c r="E365" s="20">
        <v>3</v>
      </c>
      <c r="F365" s="20">
        <v>3.7</v>
      </c>
      <c r="G365" s="20">
        <v>3.7</v>
      </c>
      <c r="H365" s="21">
        <f t="shared" si="31"/>
        <v>75.170674333313798</v>
      </c>
      <c r="I365" s="20">
        <f>'CDM - M'!J690</f>
        <v>3.25</v>
      </c>
      <c r="J365" s="36">
        <f t="shared" si="36"/>
        <v>3.25</v>
      </c>
      <c r="K365" s="20">
        <f>'[2]CDM Monthly'!$C486</f>
        <v>84.652042267425202</v>
      </c>
      <c r="L365" s="21">
        <v>2</v>
      </c>
      <c r="R365" s="20"/>
      <c r="S365" s="20"/>
    </row>
    <row r="366" spans="1:19" x14ac:dyDescent="0.25">
      <c r="B366" s="1">
        <v>38443</v>
      </c>
      <c r="C366" s="21">
        <v>74.113986889404202</v>
      </c>
      <c r="D366" s="21">
        <v>75.287656169743997</v>
      </c>
      <c r="E366" s="20">
        <v>2.9</v>
      </c>
      <c r="F366" s="20">
        <v>3.7</v>
      </c>
      <c r="G366" s="20">
        <v>3.7</v>
      </c>
      <c r="H366" s="21">
        <f t="shared" si="31"/>
        <v>75.287656169743997</v>
      </c>
      <c r="I366" s="20">
        <f>'CDM - M'!J691</f>
        <v>3.25</v>
      </c>
      <c r="J366" s="36">
        <f t="shared" si="36"/>
        <v>3.25</v>
      </c>
      <c r="K366" s="20">
        <f>'[2]CDM Monthly'!$C487</f>
        <v>85.510892872656996</v>
      </c>
      <c r="L366" s="21">
        <v>2</v>
      </c>
      <c r="R366" s="20"/>
      <c r="S366" s="20"/>
    </row>
    <row r="367" spans="1:19" x14ac:dyDescent="0.25">
      <c r="B367" s="1">
        <v>38473</v>
      </c>
      <c r="C367" s="21">
        <v>74.183174153137301</v>
      </c>
      <c r="D367" s="21">
        <v>75.339613643442505</v>
      </c>
      <c r="E367" s="20">
        <v>3.3</v>
      </c>
      <c r="F367" s="20">
        <v>3.7</v>
      </c>
      <c r="G367" s="20">
        <v>3.7</v>
      </c>
      <c r="H367" s="21">
        <f t="shared" ref="H367:H430" si="38">D367</f>
        <v>75.339613643442505</v>
      </c>
      <c r="I367" s="20">
        <f>'CDM - M'!J692</f>
        <v>3.25</v>
      </c>
      <c r="J367" s="36">
        <f t="shared" si="36"/>
        <v>3.25</v>
      </c>
      <c r="K367" s="20">
        <f>'[2]CDM Monthly'!$C488</f>
        <v>82.981755334115206</v>
      </c>
      <c r="L367" s="21">
        <v>2</v>
      </c>
      <c r="R367" s="20"/>
      <c r="S367" s="20"/>
    </row>
    <row r="368" spans="1:19" x14ac:dyDescent="0.25">
      <c r="B368" s="1">
        <v>38504</v>
      </c>
      <c r="C368" s="21">
        <v>74.211304521404102</v>
      </c>
      <c r="D368" s="21">
        <v>75.480209764369704</v>
      </c>
      <c r="E368" s="20">
        <v>3.5</v>
      </c>
      <c r="F368" s="20">
        <v>3.8</v>
      </c>
      <c r="G368" s="20">
        <v>3.8</v>
      </c>
      <c r="H368" s="21">
        <f t="shared" si="38"/>
        <v>75.480209764369704</v>
      </c>
      <c r="I368" s="20">
        <f>'CDM - M'!J693</f>
        <v>3.25</v>
      </c>
      <c r="J368" s="36">
        <f t="shared" si="36"/>
        <v>3.25</v>
      </c>
      <c r="K368" s="20">
        <f>'[2]CDM Monthly'!$C489</f>
        <v>84.639995999430695</v>
      </c>
      <c r="L368" s="21">
        <v>2</v>
      </c>
      <c r="R368" s="20"/>
      <c r="S368" s="20"/>
    </row>
    <row r="369" spans="1:19" x14ac:dyDescent="0.25">
      <c r="B369" s="1">
        <v>38534</v>
      </c>
      <c r="C369" s="21">
        <v>74.444894085173601</v>
      </c>
      <c r="D369" s="21">
        <v>75.540563864988897</v>
      </c>
      <c r="E369" s="20">
        <v>3.3</v>
      </c>
      <c r="F369" s="20">
        <v>3.8</v>
      </c>
      <c r="G369" s="20">
        <v>3.8</v>
      </c>
      <c r="H369" s="21">
        <f t="shared" si="38"/>
        <v>75.540563864988897</v>
      </c>
      <c r="I369" s="20">
        <f>'CDM - M'!J694</f>
        <v>3.25</v>
      </c>
      <c r="J369" s="36">
        <f t="shared" si="36"/>
        <v>3.25</v>
      </c>
      <c r="K369" s="20">
        <f>'[2]CDM Monthly'!$C490</f>
        <v>86.364420712498301</v>
      </c>
      <c r="L369" s="21">
        <v>2</v>
      </c>
      <c r="R369" s="20"/>
      <c r="S369" s="20"/>
    </row>
    <row r="370" spans="1:19" x14ac:dyDescent="0.25">
      <c r="B370" s="1">
        <v>38565</v>
      </c>
      <c r="C370" s="21">
        <v>74.569700074767894</v>
      </c>
      <c r="D370" s="21">
        <v>75.756564897554</v>
      </c>
      <c r="E370" s="20">
        <v>3.2</v>
      </c>
      <c r="F370" s="20">
        <v>3.7</v>
      </c>
      <c r="G370" s="20">
        <v>3.7</v>
      </c>
      <c r="H370" s="21">
        <f t="shared" si="38"/>
        <v>75.756564897554</v>
      </c>
      <c r="I370" s="20">
        <f>'CDM - M'!J695</f>
        <v>3.25</v>
      </c>
      <c r="J370" s="36">
        <f t="shared" si="36"/>
        <v>3.25</v>
      </c>
      <c r="K370" s="20">
        <f>'[2]CDM Monthly'!$C491</f>
        <v>86.611610950024399</v>
      </c>
      <c r="L370" s="21">
        <v>2</v>
      </c>
      <c r="R370" s="20"/>
      <c r="S370" s="20"/>
    </row>
    <row r="371" spans="1:19" x14ac:dyDescent="0.25">
      <c r="B371" s="1">
        <v>38596</v>
      </c>
      <c r="C371" s="21">
        <v>74.776676399511899</v>
      </c>
      <c r="D371" s="21">
        <v>75.8243307378482</v>
      </c>
      <c r="E371" s="20">
        <v>2.9</v>
      </c>
      <c r="F371" s="20">
        <v>4</v>
      </c>
      <c r="G371" s="20">
        <v>4</v>
      </c>
      <c r="H371" s="21">
        <f t="shared" si="38"/>
        <v>75.8243307378482</v>
      </c>
      <c r="I371" s="20">
        <f>'CDM - M'!J696</f>
        <v>3.25</v>
      </c>
      <c r="J371" s="36">
        <f t="shared" si="36"/>
        <v>3.25</v>
      </c>
      <c r="K371" s="20">
        <f>'[2]CDM Monthly'!$C492</f>
        <v>88.256899285805105</v>
      </c>
      <c r="L371" s="21">
        <v>2</v>
      </c>
      <c r="R371" s="20"/>
      <c r="S371" s="20"/>
    </row>
    <row r="372" spans="1:19" x14ac:dyDescent="0.25">
      <c r="B372" s="1">
        <v>38626</v>
      </c>
      <c r="C372" s="21">
        <v>74.842091167204202</v>
      </c>
      <c r="D372" s="21">
        <v>75.939264012765094</v>
      </c>
      <c r="E372" s="20">
        <v>3.1</v>
      </c>
      <c r="F372" s="20">
        <v>3.9</v>
      </c>
      <c r="G372" s="20">
        <v>3.9</v>
      </c>
      <c r="H372" s="21">
        <f t="shared" si="38"/>
        <v>75.939264012765094</v>
      </c>
      <c r="I372" s="20">
        <f>'CDM - M'!J697</f>
        <v>3.5</v>
      </c>
      <c r="J372" s="36">
        <f t="shared" si="36"/>
        <v>3.5</v>
      </c>
      <c r="K372" s="20">
        <f>'[2]CDM Monthly'!$C493</f>
        <v>88.460298188744503</v>
      </c>
      <c r="L372" s="21">
        <v>2</v>
      </c>
      <c r="R372" s="20"/>
      <c r="S372" s="20"/>
    </row>
    <row r="373" spans="1:19" x14ac:dyDescent="0.25">
      <c r="B373" s="1">
        <v>38657</v>
      </c>
      <c r="C373" s="21">
        <v>74.998063780689506</v>
      </c>
      <c r="D373" s="21">
        <v>76.056786846450606</v>
      </c>
      <c r="E373" s="20">
        <v>3.1</v>
      </c>
      <c r="F373" s="20">
        <v>3.6</v>
      </c>
      <c r="G373" s="20">
        <v>3.6</v>
      </c>
      <c r="H373" s="21">
        <f t="shared" si="38"/>
        <v>76.056786846450606</v>
      </c>
      <c r="I373" s="20">
        <f>'CDM - M'!J698</f>
        <v>3.5</v>
      </c>
      <c r="J373" s="36">
        <f t="shared" si="36"/>
        <v>3.5</v>
      </c>
      <c r="K373" s="20">
        <f>'[2]CDM Monthly'!$C494</f>
        <v>87.476864000244703</v>
      </c>
      <c r="L373" s="21">
        <v>2</v>
      </c>
      <c r="R373" s="20"/>
      <c r="S373" s="20"/>
    </row>
    <row r="374" spans="1:19" x14ac:dyDescent="0.25">
      <c r="B374" s="1">
        <v>38687</v>
      </c>
      <c r="C374" s="21">
        <v>75.190923963251393</v>
      </c>
      <c r="D374" s="21">
        <v>76.209655989559096</v>
      </c>
      <c r="E374" s="20">
        <v>3.1</v>
      </c>
      <c r="F374" s="20">
        <v>3.5</v>
      </c>
      <c r="G374" s="20">
        <v>3.5</v>
      </c>
      <c r="H374" s="21">
        <f t="shared" si="38"/>
        <v>76.209655989559096</v>
      </c>
      <c r="I374" s="20">
        <f>'CDM - M'!J699</f>
        <v>3.75</v>
      </c>
      <c r="J374" s="36">
        <f t="shared" si="36"/>
        <v>3.75</v>
      </c>
      <c r="K374" s="20">
        <f>'[2]CDM Monthly'!$C495</f>
        <v>87.012199100637403</v>
      </c>
      <c r="L374" s="21">
        <v>2</v>
      </c>
      <c r="R374" s="20"/>
      <c r="S374" s="20"/>
    </row>
    <row r="375" spans="1:19" x14ac:dyDescent="0.25">
      <c r="A375">
        <f t="shared" ref="A375" si="39">YEAR(B375)</f>
        <v>2006</v>
      </c>
      <c r="B375" s="1">
        <v>38718</v>
      </c>
      <c r="C375" s="21">
        <v>75.333232504682698</v>
      </c>
      <c r="D375" s="21">
        <v>76.251254156532994</v>
      </c>
      <c r="E375" s="20">
        <v>3</v>
      </c>
      <c r="F375" s="20">
        <v>3.4</v>
      </c>
      <c r="G375" s="20">
        <v>3.4</v>
      </c>
      <c r="H375" s="21">
        <f t="shared" si="38"/>
        <v>76.251254156532994</v>
      </c>
      <c r="I375" s="20">
        <f>'CDM - M'!J700</f>
        <v>3.75</v>
      </c>
      <c r="J375" s="36">
        <f t="shared" si="36"/>
        <v>3.75</v>
      </c>
      <c r="K375" s="20">
        <f>'[2]CDM Monthly'!$C496</f>
        <v>86.797477695693999</v>
      </c>
      <c r="L375" s="21">
        <v>2</v>
      </c>
      <c r="R375" s="20"/>
      <c r="S375" s="20"/>
    </row>
    <row r="376" spans="1:19" x14ac:dyDescent="0.25">
      <c r="B376" s="1">
        <v>38749</v>
      </c>
      <c r="C376" s="21">
        <v>75.424870431382502</v>
      </c>
      <c r="D376" s="21">
        <v>76.389795560212804</v>
      </c>
      <c r="E376" s="20">
        <v>3</v>
      </c>
      <c r="F376" s="20">
        <v>3.5</v>
      </c>
      <c r="G376" s="20">
        <v>3.5</v>
      </c>
      <c r="H376" s="21">
        <f t="shared" si="38"/>
        <v>76.389795560212804</v>
      </c>
      <c r="I376" s="20">
        <f>'CDM - M'!J701</f>
        <v>4</v>
      </c>
      <c r="J376" s="36">
        <f t="shared" si="36"/>
        <v>4</v>
      </c>
      <c r="K376" s="20">
        <f>'[2]CDM Monthly'!$C497</f>
        <v>85.782165469691705</v>
      </c>
      <c r="L376" s="21">
        <v>2.5</v>
      </c>
      <c r="R376" s="20"/>
      <c r="S376" s="20"/>
    </row>
    <row r="377" spans="1:19" x14ac:dyDescent="0.25">
      <c r="B377" s="1">
        <v>38777</v>
      </c>
      <c r="C377" s="21">
        <v>75.536575038497901</v>
      </c>
      <c r="D377" s="21">
        <v>76.536612923977501</v>
      </c>
      <c r="E377" s="20">
        <v>3</v>
      </c>
      <c r="F377" s="20">
        <v>3.5</v>
      </c>
      <c r="G377" s="20">
        <v>3.5</v>
      </c>
      <c r="H377" s="21">
        <f t="shared" si="38"/>
        <v>76.536612923977501</v>
      </c>
      <c r="I377" s="20">
        <f>'CDM - M'!J702</f>
        <v>4</v>
      </c>
      <c r="J377" s="36">
        <f t="shared" si="36"/>
        <v>4</v>
      </c>
      <c r="K377" s="20">
        <f>'[2]CDM Monthly'!$C498</f>
        <v>84.9387955052037</v>
      </c>
      <c r="L377" s="21">
        <v>2.25</v>
      </c>
      <c r="R377" s="20"/>
      <c r="S377" s="20"/>
    </row>
    <row r="378" spans="1:19" x14ac:dyDescent="0.25">
      <c r="B378" s="1">
        <v>38808</v>
      </c>
      <c r="C378" s="21">
        <v>75.630542532980996</v>
      </c>
      <c r="D378" s="21">
        <v>76.681004197365198</v>
      </c>
      <c r="E378" s="20">
        <v>2.8</v>
      </c>
      <c r="F378" s="20">
        <v>3.5</v>
      </c>
      <c r="G378" s="20">
        <v>3.5</v>
      </c>
      <c r="H378" s="21">
        <f t="shared" si="38"/>
        <v>76.681004197365198</v>
      </c>
      <c r="I378" s="20">
        <f>'CDM - M'!J703</f>
        <v>4</v>
      </c>
      <c r="J378" s="36">
        <f t="shared" si="36"/>
        <v>4</v>
      </c>
      <c r="K378" s="20">
        <f>'[2]CDM Monthly'!$C499</f>
        <v>85.890323937503894</v>
      </c>
      <c r="L378" s="21">
        <v>2.25</v>
      </c>
      <c r="R378" s="20"/>
      <c r="S378" s="20"/>
    </row>
    <row r="379" spans="1:19" x14ac:dyDescent="0.25">
      <c r="B379" s="1">
        <v>38838</v>
      </c>
      <c r="C379" s="21">
        <v>75.873681595915798</v>
      </c>
      <c r="D379" s="21">
        <v>76.934686020930897</v>
      </c>
      <c r="E379" s="20">
        <v>2.8</v>
      </c>
      <c r="F379" s="20">
        <v>3.4</v>
      </c>
      <c r="G379" s="20">
        <v>3.4</v>
      </c>
      <c r="H379" s="21">
        <f t="shared" si="38"/>
        <v>76.934686020930897</v>
      </c>
      <c r="I379" s="20">
        <f>'CDM - M'!J704</f>
        <v>4</v>
      </c>
      <c r="J379" s="36">
        <f t="shared" si="36"/>
        <v>4</v>
      </c>
      <c r="K379" s="20">
        <f>'[2]CDM Monthly'!$C500</f>
        <v>86.507289812047006</v>
      </c>
      <c r="L379" s="21">
        <v>2.25</v>
      </c>
      <c r="R379" s="20"/>
      <c r="S379" s="20"/>
    </row>
    <row r="380" spans="1:19" x14ac:dyDescent="0.25">
      <c r="B380" s="1">
        <v>38869</v>
      </c>
      <c r="C380" s="21">
        <v>75.979702355841795</v>
      </c>
      <c r="D380" s="21">
        <v>76.993105889647197</v>
      </c>
      <c r="E380" s="20">
        <v>2.8</v>
      </c>
      <c r="F380" s="20">
        <v>3.5</v>
      </c>
      <c r="G380" s="20">
        <v>3.5</v>
      </c>
      <c r="H380" s="21">
        <f t="shared" si="38"/>
        <v>76.993105889647197</v>
      </c>
      <c r="I380" s="20">
        <f>'CDM - M'!J705</f>
        <v>4.25</v>
      </c>
      <c r="J380" s="36">
        <f t="shared" si="36"/>
        <v>4.25</v>
      </c>
      <c r="K380" s="20">
        <f>'[2]CDM Monthly'!$C501</f>
        <v>87.268380542433704</v>
      </c>
      <c r="L380" s="21">
        <v>2.5</v>
      </c>
      <c r="R380" s="20"/>
      <c r="S380" s="20"/>
    </row>
    <row r="381" spans="1:19" x14ac:dyDescent="0.25">
      <c r="B381" s="1">
        <v>38899</v>
      </c>
      <c r="C381" s="21">
        <v>76.160452108785805</v>
      </c>
      <c r="D381" s="21">
        <v>77.1856049729695</v>
      </c>
      <c r="E381" s="20">
        <v>3</v>
      </c>
      <c r="F381" s="20">
        <v>3.5</v>
      </c>
      <c r="G381" s="20">
        <v>3.5</v>
      </c>
      <c r="H381" s="21">
        <f t="shared" si="38"/>
        <v>77.1856049729695</v>
      </c>
      <c r="I381" s="20">
        <f>'CDM - M'!J706</f>
        <v>4.25</v>
      </c>
      <c r="J381" s="36">
        <f t="shared" si="36"/>
        <v>4.25</v>
      </c>
      <c r="K381" s="20">
        <f>'[2]CDM Monthly'!$C502</f>
        <v>87.999072935220397</v>
      </c>
      <c r="L381" s="21">
        <v>2.5</v>
      </c>
      <c r="R381" s="20"/>
      <c r="S381" s="20"/>
    </row>
    <row r="382" spans="1:19" x14ac:dyDescent="0.25">
      <c r="B382" s="1">
        <v>38930</v>
      </c>
      <c r="C382" s="21">
        <v>76.546817036038107</v>
      </c>
      <c r="D382" s="21">
        <v>77.264595020816003</v>
      </c>
      <c r="E382" s="20">
        <v>3</v>
      </c>
      <c r="F382" s="20">
        <v>3.5</v>
      </c>
      <c r="G382" s="20">
        <v>3.5</v>
      </c>
      <c r="H382" s="21">
        <f t="shared" si="38"/>
        <v>77.264595020816003</v>
      </c>
      <c r="I382" s="20">
        <f>'CDM - M'!J707</f>
        <v>4.5</v>
      </c>
      <c r="J382" s="36">
        <f t="shared" si="36"/>
        <v>4.5</v>
      </c>
      <c r="K382" s="20">
        <f>'[2]CDM Monthly'!$C503</f>
        <v>89.2717101427193</v>
      </c>
      <c r="L382" s="21">
        <v>2.75</v>
      </c>
      <c r="R382" s="20"/>
      <c r="S382" s="20"/>
    </row>
    <row r="383" spans="1:19" x14ac:dyDescent="0.25">
      <c r="B383" s="1">
        <v>38961</v>
      </c>
      <c r="C383" s="21">
        <v>76.644250688296495</v>
      </c>
      <c r="D383" s="21">
        <v>77.485693381890201</v>
      </c>
      <c r="E383" s="20">
        <v>3</v>
      </c>
      <c r="F383" s="20">
        <v>3.5</v>
      </c>
      <c r="G383" s="20">
        <v>3.5</v>
      </c>
      <c r="H383" s="21">
        <f t="shared" si="38"/>
        <v>77.485693381890201</v>
      </c>
      <c r="I383" s="20">
        <f>'CDM - M'!J708</f>
        <v>4.5</v>
      </c>
      <c r="J383" s="36">
        <f t="shared" si="36"/>
        <v>4.5</v>
      </c>
      <c r="K383" s="20">
        <f>'[2]CDM Monthly'!$C504</f>
        <v>86.836549175453399</v>
      </c>
      <c r="L383" s="21">
        <v>2.75</v>
      </c>
      <c r="R383" s="20"/>
      <c r="S383" s="20"/>
    </row>
    <row r="384" spans="1:19" x14ac:dyDescent="0.25">
      <c r="B384" s="1">
        <v>38991</v>
      </c>
      <c r="C384" s="21">
        <v>76.502927549284806</v>
      </c>
      <c r="D384" s="21">
        <v>77.601989303092907</v>
      </c>
      <c r="E384" s="20">
        <v>3</v>
      </c>
      <c r="F384" s="20">
        <v>3.6</v>
      </c>
      <c r="G384" s="20">
        <v>3.6</v>
      </c>
      <c r="H384" s="21">
        <f t="shared" si="38"/>
        <v>77.601989303092907</v>
      </c>
      <c r="I384" s="20">
        <f>'CDM - M'!J709</f>
        <v>4.5</v>
      </c>
      <c r="J384" s="36">
        <f t="shared" si="36"/>
        <v>4.5</v>
      </c>
      <c r="K384" s="20">
        <f>'[2]CDM Monthly'!$C505</f>
        <v>86.739564382356704</v>
      </c>
      <c r="L384" s="21">
        <v>2.75</v>
      </c>
      <c r="R384" s="20"/>
      <c r="S384" s="20"/>
    </row>
    <row r="385" spans="1:19" x14ac:dyDescent="0.25">
      <c r="B385" s="1">
        <v>39022</v>
      </c>
      <c r="C385" s="21">
        <v>76.548390318643399</v>
      </c>
      <c r="D385" s="21">
        <v>77.779049792127097</v>
      </c>
      <c r="E385" s="20">
        <v>2.9</v>
      </c>
      <c r="F385" s="20">
        <v>3.5</v>
      </c>
      <c r="G385" s="20">
        <v>3.5</v>
      </c>
      <c r="H385" s="21">
        <f t="shared" si="38"/>
        <v>77.779049792127097</v>
      </c>
      <c r="I385" s="20">
        <f>'CDM - M'!J710</f>
        <v>4.5</v>
      </c>
      <c r="J385" s="36">
        <f t="shared" si="36"/>
        <v>4.5</v>
      </c>
      <c r="K385" s="20">
        <f>'[2]CDM Monthly'!$C506</f>
        <v>85.937231042644399</v>
      </c>
      <c r="L385" s="21">
        <v>2.75</v>
      </c>
      <c r="R385" s="20"/>
      <c r="S385" s="20"/>
    </row>
    <row r="386" spans="1:19" x14ac:dyDescent="0.25">
      <c r="B386" s="1">
        <v>39052</v>
      </c>
      <c r="C386" s="21">
        <v>76.755987372129894</v>
      </c>
      <c r="D386" s="21">
        <v>77.867476601970694</v>
      </c>
      <c r="E386" s="20">
        <v>3.1</v>
      </c>
      <c r="F386" s="20">
        <v>3.4</v>
      </c>
      <c r="G386" s="20">
        <v>3.4</v>
      </c>
      <c r="H386" s="21">
        <f t="shared" si="38"/>
        <v>77.867476601970694</v>
      </c>
      <c r="I386" s="20">
        <f>'CDM - M'!J711</f>
        <v>4.5</v>
      </c>
      <c r="J386" s="36">
        <f t="shared" si="36"/>
        <v>4.5</v>
      </c>
      <c r="K386" s="20">
        <f>'[2]CDM Monthly'!$C507</f>
        <v>86.613533339910205</v>
      </c>
      <c r="L386" s="21">
        <v>2.75</v>
      </c>
      <c r="R386" s="20"/>
      <c r="S386" s="20"/>
    </row>
    <row r="387" spans="1:19" x14ac:dyDescent="0.25">
      <c r="A387">
        <f t="shared" ref="A387" si="40">YEAR(B387)</f>
        <v>2007</v>
      </c>
      <c r="B387" s="1">
        <v>39083</v>
      </c>
      <c r="C387" s="21">
        <v>76.604607040122403</v>
      </c>
      <c r="D387" s="21">
        <v>77.986360829210994</v>
      </c>
      <c r="E387" s="20">
        <v>3</v>
      </c>
      <c r="F387" s="20">
        <v>3.4</v>
      </c>
      <c r="G387" s="20">
        <v>3.4</v>
      </c>
      <c r="H387" s="21">
        <f t="shared" si="38"/>
        <v>77.986360829210994</v>
      </c>
      <c r="I387" s="20">
        <f>'CDM - M'!J712</f>
        <v>4.5</v>
      </c>
      <c r="J387" s="36">
        <f t="shared" si="36"/>
        <v>4.5</v>
      </c>
      <c r="K387" s="20">
        <f>'[2]CDM Monthly'!$C508</f>
        <v>86.028808520673905</v>
      </c>
      <c r="L387" s="21">
        <v>2.75</v>
      </c>
      <c r="R387" s="20"/>
      <c r="S387" s="20"/>
    </row>
    <row r="388" spans="1:19" x14ac:dyDescent="0.25">
      <c r="B388" s="1">
        <v>39114</v>
      </c>
      <c r="C388" s="21">
        <v>77.0894152534689</v>
      </c>
      <c r="D388" s="21">
        <v>78.257097976735807</v>
      </c>
      <c r="E388" s="20">
        <v>2.9</v>
      </c>
      <c r="F388" s="20">
        <v>3.2</v>
      </c>
      <c r="G388" s="20">
        <v>3.2</v>
      </c>
      <c r="H388" s="21">
        <f t="shared" si="38"/>
        <v>78.257097976735807</v>
      </c>
      <c r="I388" s="20">
        <f>'CDM - M'!J713</f>
        <v>4.5</v>
      </c>
      <c r="J388" s="36">
        <f t="shared" si="36"/>
        <v>4.5</v>
      </c>
      <c r="K388" s="20">
        <f>'[2]CDM Monthly'!$C509</f>
        <v>87.266250080356301</v>
      </c>
      <c r="L388" s="21">
        <v>2.75</v>
      </c>
      <c r="R388" s="20"/>
      <c r="S388" s="20"/>
    </row>
    <row r="389" spans="1:19" x14ac:dyDescent="0.25">
      <c r="B389" s="1">
        <v>39142</v>
      </c>
      <c r="C389" s="21">
        <v>77.229286075372599</v>
      </c>
      <c r="D389" s="21">
        <v>78.520298125210502</v>
      </c>
      <c r="E389" s="20">
        <v>3</v>
      </c>
      <c r="F389" s="20">
        <v>3.2</v>
      </c>
      <c r="G389" s="20">
        <v>3.2</v>
      </c>
      <c r="H389" s="21">
        <f t="shared" si="38"/>
        <v>78.520298125210502</v>
      </c>
      <c r="I389" s="20">
        <f>'CDM - M'!J714</f>
        <v>4.5</v>
      </c>
      <c r="J389" s="36">
        <f t="shared" si="36"/>
        <v>4.5</v>
      </c>
      <c r="K389" s="20">
        <f>'[2]CDM Monthly'!$C510</f>
        <v>88.841073372951996</v>
      </c>
      <c r="L389" s="21">
        <v>2.75</v>
      </c>
      <c r="R389" s="20"/>
      <c r="S389" s="20"/>
    </row>
    <row r="390" spans="1:19" x14ac:dyDescent="0.25">
      <c r="B390" s="1">
        <v>39173</v>
      </c>
      <c r="C390" s="21">
        <v>77.512665080162606</v>
      </c>
      <c r="D390" s="21">
        <v>78.765950556659106</v>
      </c>
      <c r="E390" s="20">
        <v>2.9</v>
      </c>
      <c r="F390" s="20">
        <v>3.3</v>
      </c>
      <c r="G390" s="20">
        <v>3.3</v>
      </c>
      <c r="H390" s="21">
        <f t="shared" si="38"/>
        <v>78.765950556659106</v>
      </c>
      <c r="I390" s="20">
        <f>'CDM - M'!J715</f>
        <v>4.5</v>
      </c>
      <c r="J390" s="36">
        <f t="shared" si="36"/>
        <v>4.5</v>
      </c>
      <c r="K390" s="20">
        <f>'[2]CDM Monthly'!$C511</f>
        <v>89.729880833807698</v>
      </c>
      <c r="L390" s="21">
        <v>2.75</v>
      </c>
      <c r="R390" s="20"/>
      <c r="S390" s="20"/>
    </row>
    <row r="391" spans="1:19" x14ac:dyDescent="0.25">
      <c r="B391" s="1">
        <v>39203</v>
      </c>
      <c r="C391" s="21">
        <v>77.636741519940301</v>
      </c>
      <c r="D391" s="21">
        <v>78.834417557194996</v>
      </c>
      <c r="E391" s="20">
        <v>2.9</v>
      </c>
      <c r="F391" s="20">
        <v>3.3</v>
      </c>
      <c r="G391" s="20">
        <v>3.3</v>
      </c>
      <c r="H391" s="21">
        <f t="shared" si="38"/>
        <v>78.834417557194996</v>
      </c>
      <c r="I391" s="20">
        <f>'CDM - M'!J716</f>
        <v>4.5</v>
      </c>
      <c r="J391" s="36">
        <f t="shared" si="36"/>
        <v>4.5</v>
      </c>
      <c r="K391" s="20">
        <f>'[2]CDM Monthly'!$C512</f>
        <v>88.683798997328395</v>
      </c>
      <c r="L391" s="21">
        <v>2.75</v>
      </c>
      <c r="R391" s="20"/>
      <c r="S391" s="20"/>
    </row>
    <row r="392" spans="1:19" x14ac:dyDescent="0.25">
      <c r="B392" s="1">
        <v>39234</v>
      </c>
      <c r="C392" s="21">
        <v>77.875112977565394</v>
      </c>
      <c r="D392" s="21">
        <v>78.964708944028004</v>
      </c>
      <c r="E392" s="20">
        <v>2.8</v>
      </c>
      <c r="F392" s="20">
        <v>3.2</v>
      </c>
      <c r="G392" s="20">
        <v>3.2</v>
      </c>
      <c r="H392" s="21">
        <f t="shared" si="38"/>
        <v>78.964708944028004</v>
      </c>
      <c r="I392" s="20">
        <f>'CDM - M'!J717</f>
        <v>4.5</v>
      </c>
      <c r="J392" s="36">
        <f t="shared" si="36"/>
        <v>4.5</v>
      </c>
      <c r="K392" s="20">
        <f>'[2]CDM Monthly'!$C513</f>
        <v>88.013605746510294</v>
      </c>
      <c r="L392" s="21">
        <v>2.75</v>
      </c>
      <c r="R392" s="20"/>
      <c r="S392" s="20"/>
    </row>
    <row r="393" spans="1:19" x14ac:dyDescent="0.25">
      <c r="B393" s="1">
        <v>39264</v>
      </c>
      <c r="C393" s="21">
        <v>78.056398319393693</v>
      </c>
      <c r="D393" s="21">
        <v>79.137372471582694</v>
      </c>
      <c r="E393" s="20">
        <v>2.9</v>
      </c>
      <c r="F393" s="20">
        <v>3.3</v>
      </c>
      <c r="G393" s="20">
        <v>3.3</v>
      </c>
      <c r="H393" s="21">
        <f t="shared" si="38"/>
        <v>79.137372471582694</v>
      </c>
      <c r="I393" s="20">
        <f>'CDM - M'!J718</f>
        <v>4.75</v>
      </c>
      <c r="J393" s="36">
        <f t="shared" si="36"/>
        <v>4.75</v>
      </c>
      <c r="K393" s="20">
        <f>'[2]CDM Monthly'!$C514</f>
        <v>87.821522228183895</v>
      </c>
      <c r="L393" s="21">
        <v>3</v>
      </c>
      <c r="R393" s="20"/>
      <c r="S393" s="20"/>
    </row>
    <row r="394" spans="1:19" x14ac:dyDescent="0.25">
      <c r="B394" s="1">
        <v>39295</v>
      </c>
      <c r="C394" s="21">
        <v>78.083829879761197</v>
      </c>
      <c r="D394" s="21">
        <v>79.308686679798001</v>
      </c>
      <c r="E394" s="20">
        <v>2.8</v>
      </c>
      <c r="F394" s="20">
        <v>3.2</v>
      </c>
      <c r="G394" s="20">
        <v>3.2</v>
      </c>
      <c r="H394" s="21">
        <f t="shared" si="38"/>
        <v>79.308686679798001</v>
      </c>
      <c r="I394" s="20">
        <f>'CDM - M'!J719</f>
        <v>5</v>
      </c>
      <c r="J394" s="36">
        <f t="shared" si="36"/>
        <v>5</v>
      </c>
      <c r="K394" s="20">
        <f>'[2]CDM Monthly'!$C515</f>
        <v>88.539352125494403</v>
      </c>
      <c r="L394" s="21">
        <v>3.25</v>
      </c>
      <c r="R394" s="20"/>
      <c r="S394" s="20"/>
    </row>
    <row r="395" spans="1:19" x14ac:dyDescent="0.25">
      <c r="B395" s="1">
        <v>39326</v>
      </c>
      <c r="C395" s="21">
        <v>78.442784343223494</v>
      </c>
      <c r="D395" s="21">
        <v>79.366149517719293</v>
      </c>
      <c r="E395" s="20">
        <v>2.8</v>
      </c>
      <c r="F395" s="20">
        <v>3.2</v>
      </c>
      <c r="G395" s="20">
        <v>3.2</v>
      </c>
      <c r="H395" s="21">
        <f t="shared" si="38"/>
        <v>79.366149517719293</v>
      </c>
      <c r="I395" s="20">
        <f>'CDM - M'!J720</f>
        <v>5</v>
      </c>
      <c r="J395" s="36">
        <f t="shared" si="36"/>
        <v>5</v>
      </c>
      <c r="K395" s="20">
        <f>'[2]CDM Monthly'!$C516</f>
        <v>91.603443070975302</v>
      </c>
      <c r="L395" s="21">
        <v>3.25</v>
      </c>
      <c r="R395" s="20"/>
      <c r="S395" s="20"/>
    </row>
    <row r="396" spans="1:19" x14ac:dyDescent="0.25">
      <c r="B396" s="1">
        <v>39356</v>
      </c>
      <c r="C396" s="21">
        <v>78.833337903210506</v>
      </c>
      <c r="D396" s="21">
        <v>79.638023756725303</v>
      </c>
      <c r="E396" s="20">
        <v>2.9</v>
      </c>
      <c r="F396" s="20">
        <v>3.2</v>
      </c>
      <c r="G396" s="20">
        <v>3.2</v>
      </c>
      <c r="H396" s="21">
        <f t="shared" si="38"/>
        <v>79.638023756725303</v>
      </c>
      <c r="I396" s="20">
        <f>'CDM - M'!J721</f>
        <v>5</v>
      </c>
      <c r="J396" s="36">
        <f t="shared" si="36"/>
        <v>5</v>
      </c>
      <c r="K396" s="20">
        <f>'[2]CDM Monthly'!$C517</f>
        <v>93.715041343606003</v>
      </c>
      <c r="L396" s="21">
        <v>3.25</v>
      </c>
      <c r="R396" s="20"/>
      <c r="S396" s="20"/>
    </row>
    <row r="397" spans="1:19" x14ac:dyDescent="0.25">
      <c r="B397" s="1">
        <v>39387</v>
      </c>
      <c r="C397" s="21">
        <v>79.232725273194603</v>
      </c>
      <c r="D397" s="21">
        <v>79.726077423998703</v>
      </c>
      <c r="E397" s="20">
        <v>3</v>
      </c>
      <c r="F397" s="20">
        <v>3.3</v>
      </c>
      <c r="G397" s="20">
        <v>3.3</v>
      </c>
      <c r="H397" s="21">
        <f t="shared" si="38"/>
        <v>79.726077423998703</v>
      </c>
      <c r="I397" s="20">
        <f>'CDM - M'!J722</f>
        <v>5</v>
      </c>
      <c r="J397" s="36">
        <f t="shared" si="36"/>
        <v>5</v>
      </c>
      <c r="K397" s="20">
        <f>'[2]CDM Monthly'!$C518</f>
        <v>97.866218873083497</v>
      </c>
      <c r="L397" s="21">
        <v>3.25</v>
      </c>
      <c r="R397" s="20"/>
      <c r="S397" s="20"/>
    </row>
    <row r="398" spans="1:19" x14ac:dyDescent="0.25">
      <c r="B398" s="1">
        <v>39417</v>
      </c>
      <c r="C398" s="21">
        <v>79.527059192343501</v>
      </c>
      <c r="D398" s="21">
        <v>79.893013030570401</v>
      </c>
      <c r="E398" s="20">
        <v>3</v>
      </c>
      <c r="F398" s="20">
        <v>3.1</v>
      </c>
      <c r="G398" s="20">
        <v>3.1</v>
      </c>
      <c r="H398" s="21">
        <f t="shared" si="38"/>
        <v>79.893013030570401</v>
      </c>
      <c r="I398" s="20">
        <f>'CDM - M'!J723</f>
        <v>5</v>
      </c>
      <c r="J398" s="36">
        <f t="shared" si="36"/>
        <v>5</v>
      </c>
      <c r="K398" s="20">
        <f>'[2]CDM Monthly'!$C519</f>
        <v>99.971008538285204</v>
      </c>
      <c r="L398" s="21">
        <v>3.25</v>
      </c>
      <c r="R398" s="20"/>
      <c r="S398" s="20"/>
    </row>
    <row r="399" spans="1:19" x14ac:dyDescent="0.25">
      <c r="A399">
        <f t="shared" ref="A399" si="41">YEAR(B399)</f>
        <v>2008</v>
      </c>
      <c r="B399" s="1">
        <v>39448</v>
      </c>
      <c r="C399" s="21">
        <v>79.571217911402201</v>
      </c>
      <c r="D399" s="21">
        <v>80.159455116216293</v>
      </c>
      <c r="E399" s="20">
        <v>3.2</v>
      </c>
      <c r="F399" s="20">
        <v>3</v>
      </c>
      <c r="G399" s="20">
        <v>3</v>
      </c>
      <c r="H399" s="21">
        <f t="shared" si="38"/>
        <v>80.159455116216293</v>
      </c>
      <c r="I399" s="20">
        <f>'CDM - M'!J724</f>
        <v>5</v>
      </c>
      <c r="J399" s="36">
        <f t="shared" si="36"/>
        <v>5</v>
      </c>
      <c r="K399" s="20">
        <f>'[2]CDM Monthly'!$C520</f>
        <v>104.540318568963</v>
      </c>
      <c r="L399" s="21">
        <v>3.25</v>
      </c>
      <c r="R399" s="20"/>
      <c r="S399" s="20"/>
    </row>
    <row r="400" spans="1:19" x14ac:dyDescent="0.25">
      <c r="B400" s="1">
        <v>39479</v>
      </c>
      <c r="C400" s="21">
        <v>79.8348314528629</v>
      </c>
      <c r="D400" s="21">
        <v>80.348392567652695</v>
      </c>
      <c r="E400" s="20">
        <v>3.3</v>
      </c>
      <c r="F400" s="20">
        <v>3</v>
      </c>
      <c r="G400" s="20">
        <v>3</v>
      </c>
      <c r="H400" s="21">
        <f t="shared" si="38"/>
        <v>80.348392567652695</v>
      </c>
      <c r="I400" s="20">
        <f>'CDM - M'!J725</f>
        <v>5</v>
      </c>
      <c r="J400" s="36">
        <f t="shared" si="36"/>
        <v>5</v>
      </c>
      <c r="K400" s="20">
        <f>'[2]CDM Monthly'!$C521</f>
        <v>106.342916009475</v>
      </c>
      <c r="L400" s="21">
        <v>3.25</v>
      </c>
      <c r="R400" s="20"/>
      <c r="S400" s="20"/>
    </row>
    <row r="401" spans="1:19" x14ac:dyDescent="0.25">
      <c r="B401" s="1">
        <v>39508</v>
      </c>
      <c r="C401" s="21">
        <v>80.310001067850706</v>
      </c>
      <c r="D401" s="21">
        <v>80.966121104608305</v>
      </c>
      <c r="E401" s="20">
        <v>3.5</v>
      </c>
      <c r="F401" s="20">
        <v>3</v>
      </c>
      <c r="G401" s="20">
        <v>3</v>
      </c>
      <c r="H401" s="21">
        <f t="shared" si="38"/>
        <v>80.966121104608305</v>
      </c>
      <c r="I401" s="20">
        <f>'CDM - M'!J726</f>
        <v>5</v>
      </c>
      <c r="J401" s="36">
        <f t="shared" si="36"/>
        <v>5</v>
      </c>
      <c r="K401" s="20">
        <f>'[2]CDM Monthly'!$C522</f>
        <v>113.418402160355</v>
      </c>
      <c r="L401" s="21">
        <v>3.25</v>
      </c>
      <c r="R401" s="20"/>
      <c r="S401" s="20"/>
    </row>
    <row r="402" spans="1:19" x14ac:dyDescent="0.25">
      <c r="B402" s="1">
        <v>39539</v>
      </c>
      <c r="C402" s="21">
        <v>80.716800743651504</v>
      </c>
      <c r="D402" s="21">
        <v>81.2334292926123</v>
      </c>
      <c r="E402" s="20">
        <v>3.4</v>
      </c>
      <c r="F402" s="20">
        <v>3.1</v>
      </c>
      <c r="G402" s="20">
        <v>3.1</v>
      </c>
      <c r="H402" s="21">
        <f t="shared" si="38"/>
        <v>81.2334292926123</v>
      </c>
      <c r="I402" s="20">
        <f>'CDM - M'!J727</f>
        <v>5</v>
      </c>
      <c r="J402" s="36">
        <f t="shared" si="36"/>
        <v>5</v>
      </c>
      <c r="K402" s="20">
        <f>'[2]CDM Monthly'!$C523</f>
        <v>117.86837747462999</v>
      </c>
      <c r="L402" s="21">
        <v>3.25</v>
      </c>
      <c r="R402" s="20"/>
      <c r="S402" s="20"/>
    </row>
    <row r="403" spans="1:19" x14ac:dyDescent="0.25">
      <c r="B403" s="1">
        <v>39569</v>
      </c>
      <c r="C403" s="21">
        <v>81.420559908066295</v>
      </c>
      <c r="D403" s="21">
        <v>81.499491324581001</v>
      </c>
      <c r="E403" s="20">
        <v>3.8</v>
      </c>
      <c r="F403" s="20">
        <v>3.2</v>
      </c>
      <c r="G403" s="20">
        <v>3.2</v>
      </c>
      <c r="H403" s="21">
        <f t="shared" si="38"/>
        <v>81.499491324581001</v>
      </c>
      <c r="I403" s="20">
        <f>'CDM - M'!J728</f>
        <v>5</v>
      </c>
      <c r="J403" s="36">
        <f t="shared" si="36"/>
        <v>5</v>
      </c>
      <c r="K403" s="20">
        <f>'[2]CDM Monthly'!$C524</f>
        <v>128.19239002052299</v>
      </c>
      <c r="L403" s="21">
        <v>3.25</v>
      </c>
      <c r="R403" s="20"/>
      <c r="S403" s="20"/>
    </row>
    <row r="404" spans="1:19" x14ac:dyDescent="0.25">
      <c r="B404" s="1">
        <v>39600</v>
      </c>
      <c r="C404" s="21">
        <v>82.166709307788906</v>
      </c>
      <c r="D404" s="21">
        <v>81.760844048765094</v>
      </c>
      <c r="E404" s="20">
        <v>4.0999999999999996</v>
      </c>
      <c r="F404" s="20">
        <v>3.1</v>
      </c>
      <c r="G404" s="20">
        <v>3.1</v>
      </c>
      <c r="H404" s="21">
        <f t="shared" si="38"/>
        <v>81.760844048765094</v>
      </c>
      <c r="I404" s="20">
        <f>'CDM - M'!J729</f>
        <v>5</v>
      </c>
      <c r="J404" s="36">
        <f t="shared" si="36"/>
        <v>5</v>
      </c>
      <c r="K404" s="20">
        <f>'[2]CDM Monthly'!$C525</f>
        <v>130.66371611913399</v>
      </c>
      <c r="L404" s="21">
        <v>3.25</v>
      </c>
      <c r="R404" s="20"/>
      <c r="S404" s="20"/>
    </row>
    <row r="405" spans="1:19" x14ac:dyDescent="0.25">
      <c r="B405" s="1">
        <v>39630</v>
      </c>
      <c r="C405" s="21">
        <v>82.663193213059699</v>
      </c>
      <c r="D405" s="21">
        <v>82.157904800189499</v>
      </c>
      <c r="E405" s="20">
        <v>4.4000000000000004</v>
      </c>
      <c r="F405" s="20">
        <v>3.1</v>
      </c>
      <c r="G405" s="20">
        <v>3.1</v>
      </c>
      <c r="H405" s="21">
        <f t="shared" si="38"/>
        <v>82.157904800189499</v>
      </c>
      <c r="I405" s="20">
        <f>'CDM - M'!J730</f>
        <v>5</v>
      </c>
      <c r="J405" s="36">
        <f t="shared" si="36"/>
        <v>5</v>
      </c>
      <c r="K405" s="20">
        <f>'[2]CDM Monthly'!$C526</f>
        <v>132.447550693159</v>
      </c>
      <c r="L405" s="21">
        <v>3.25</v>
      </c>
      <c r="R405" s="20"/>
      <c r="S405" s="20"/>
    </row>
    <row r="406" spans="1:19" x14ac:dyDescent="0.25">
      <c r="B406" s="1">
        <v>39661</v>
      </c>
      <c r="C406" s="21">
        <v>82.465297708224497</v>
      </c>
      <c r="D406" s="21">
        <v>82.252147019929495</v>
      </c>
      <c r="E406" s="20">
        <v>4.2</v>
      </c>
      <c r="F406" s="20">
        <v>3.3</v>
      </c>
      <c r="G406" s="20">
        <v>3.3</v>
      </c>
      <c r="H406" s="21">
        <f t="shared" si="38"/>
        <v>82.252147019929495</v>
      </c>
      <c r="I406" s="20">
        <f>'CDM - M'!J731</f>
        <v>5.25</v>
      </c>
      <c r="J406" s="36">
        <f t="shared" si="36"/>
        <v>5.25</v>
      </c>
      <c r="K406" s="20">
        <f>'[2]CDM Monthly'!$C527</f>
        <v>126.51062803852599</v>
      </c>
      <c r="L406" s="21">
        <v>3.5</v>
      </c>
      <c r="R406" s="20"/>
      <c r="S406" s="20"/>
    </row>
    <row r="407" spans="1:19" x14ac:dyDescent="0.25">
      <c r="B407" s="1">
        <v>39692</v>
      </c>
      <c r="C407" s="21">
        <v>82.474819095788405</v>
      </c>
      <c r="D407" s="21">
        <v>82.610796600034206</v>
      </c>
      <c r="E407" s="20">
        <v>4.5</v>
      </c>
      <c r="F407" s="20">
        <v>3.2</v>
      </c>
      <c r="G407" s="20">
        <v>3.2</v>
      </c>
      <c r="H407" s="21">
        <f t="shared" si="38"/>
        <v>82.610796600034206</v>
      </c>
      <c r="I407" s="20">
        <f>'CDM - M'!J732</f>
        <v>5.25</v>
      </c>
      <c r="J407" s="36">
        <f t="shared" si="36"/>
        <v>5.25</v>
      </c>
      <c r="K407" s="20">
        <f>'[2]CDM Monthly'!$C528</f>
        <v>131.017242152004</v>
      </c>
      <c r="L407" s="21">
        <v>3.5</v>
      </c>
      <c r="R407" s="20"/>
      <c r="S407" s="20"/>
    </row>
    <row r="408" spans="1:19" x14ac:dyDescent="0.25">
      <c r="B408" s="1">
        <v>39722</v>
      </c>
      <c r="C408" s="21">
        <v>82.664824927015204</v>
      </c>
      <c r="D408" s="21">
        <v>82.806734882868199</v>
      </c>
      <c r="E408" s="20">
        <v>4.5999999999999996</v>
      </c>
      <c r="F408" s="20">
        <v>3.3</v>
      </c>
      <c r="G408" s="20">
        <v>3.3</v>
      </c>
      <c r="H408" s="21">
        <f t="shared" si="38"/>
        <v>82.806734882868199</v>
      </c>
      <c r="I408" s="20">
        <f>'CDM - M'!J733</f>
        <v>4.25</v>
      </c>
      <c r="J408" s="36">
        <f t="shared" si="36"/>
        <v>4.25</v>
      </c>
      <c r="K408" s="20">
        <f>'[2]CDM Monthly'!$C529</f>
        <v>138.49699584974201</v>
      </c>
      <c r="L408" s="21">
        <v>2.5</v>
      </c>
      <c r="R408" s="20"/>
      <c r="S408" s="20"/>
    </row>
    <row r="409" spans="1:19" x14ac:dyDescent="0.25">
      <c r="B409" s="1">
        <v>39753</v>
      </c>
      <c r="C409" s="21">
        <v>82.805212946553993</v>
      </c>
      <c r="D409" s="21">
        <v>83.1168416971135</v>
      </c>
      <c r="E409" s="20">
        <v>4.5</v>
      </c>
      <c r="F409" s="20">
        <v>3.4</v>
      </c>
      <c r="G409" s="20">
        <v>3.4</v>
      </c>
      <c r="H409" s="21">
        <f t="shared" si="38"/>
        <v>83.1168416971135</v>
      </c>
      <c r="I409" s="20">
        <f>'CDM - M'!J734</f>
        <v>4</v>
      </c>
      <c r="J409" s="36">
        <f t="shared" si="36"/>
        <v>4</v>
      </c>
      <c r="K409" s="20">
        <f>'[2]CDM Monthly'!$C530</f>
        <v>129.38587668531699</v>
      </c>
      <c r="L409" s="21">
        <v>2.25</v>
      </c>
      <c r="R409" s="20"/>
      <c r="S409" s="20"/>
    </row>
    <row r="410" spans="1:19" x14ac:dyDescent="0.25">
      <c r="B410" s="1">
        <v>39783</v>
      </c>
      <c r="C410" s="21">
        <v>82.793648886839804</v>
      </c>
      <c r="D410" s="21">
        <v>83.421205589856797</v>
      </c>
      <c r="E410" s="20">
        <v>4.3</v>
      </c>
      <c r="F410" s="20">
        <v>3.4</v>
      </c>
      <c r="G410" s="20">
        <v>3.4</v>
      </c>
      <c r="H410" s="21">
        <f t="shared" si="38"/>
        <v>83.421205589856797</v>
      </c>
      <c r="I410" s="20">
        <f>'CDM - M'!J735</f>
        <v>3</v>
      </c>
      <c r="J410" s="36">
        <f t="shared" si="36"/>
        <v>3</v>
      </c>
      <c r="K410" s="20">
        <f>'[2]CDM Monthly'!$C531</f>
        <v>122.1628329017</v>
      </c>
      <c r="L410" s="21">
        <v>1.75</v>
      </c>
      <c r="R410" s="20"/>
      <c r="S410" s="20"/>
    </row>
    <row r="411" spans="1:19" x14ac:dyDescent="0.25">
      <c r="A411">
        <f t="shared" ref="A411" si="42">YEAR(B411)</f>
        <v>2009</v>
      </c>
      <c r="B411" s="1">
        <v>39814</v>
      </c>
      <c r="C411" s="21">
        <v>82.524314149077398</v>
      </c>
      <c r="D411" s="21">
        <v>83.301181165133897</v>
      </c>
      <c r="E411" s="20">
        <v>4.2</v>
      </c>
      <c r="F411" s="20">
        <v>3.3</v>
      </c>
      <c r="G411" s="20">
        <v>3.3</v>
      </c>
      <c r="H411" s="21">
        <f t="shared" si="38"/>
        <v>83.301181165133897</v>
      </c>
      <c r="I411" s="20">
        <f>'CDM - M'!J736</f>
        <v>2.5</v>
      </c>
      <c r="J411" s="36">
        <f t="shared" si="36"/>
        <v>2.5</v>
      </c>
      <c r="K411" s="20">
        <f>'[2]CDM Monthly'!$C532</f>
        <v>121.651164363243</v>
      </c>
      <c r="L411" s="21">
        <v>1.5</v>
      </c>
      <c r="R411" s="20"/>
      <c r="S411" s="20"/>
    </row>
    <row r="412" spans="1:19" x14ac:dyDescent="0.25">
      <c r="B412" s="1">
        <v>39845</v>
      </c>
      <c r="C412" s="21">
        <v>83.061000632880805</v>
      </c>
      <c r="D412" s="21">
        <v>83.570680173644604</v>
      </c>
      <c r="E412" s="20">
        <v>4.3</v>
      </c>
      <c r="F412" s="20">
        <v>3.3</v>
      </c>
      <c r="G412" s="20">
        <v>3.3</v>
      </c>
      <c r="H412" s="21">
        <f t="shared" si="38"/>
        <v>83.570680173644604</v>
      </c>
      <c r="I412" s="20">
        <f>'CDM - M'!J737</f>
        <v>2</v>
      </c>
      <c r="J412" s="36">
        <f t="shared" si="36"/>
        <v>2</v>
      </c>
      <c r="K412" s="20">
        <f>'[2]CDM Monthly'!$C533</f>
        <v>124.99761334265899</v>
      </c>
      <c r="L412" s="21">
        <v>1.25</v>
      </c>
      <c r="R412" s="20"/>
      <c r="S412" s="20"/>
    </row>
    <row r="413" spans="1:19" x14ac:dyDescent="0.25">
      <c r="B413" s="1">
        <v>39873</v>
      </c>
      <c r="C413" s="21">
        <v>83.442756611044402</v>
      </c>
      <c r="D413" s="21">
        <v>83.727234370440399</v>
      </c>
      <c r="E413" s="20">
        <v>4.5</v>
      </c>
      <c r="F413" s="20">
        <v>3.5</v>
      </c>
      <c r="G413" s="20">
        <v>3.5</v>
      </c>
      <c r="H413" s="21">
        <f t="shared" si="38"/>
        <v>83.727234370440399</v>
      </c>
      <c r="I413" s="20">
        <f>'CDM - M'!J738</f>
        <v>2</v>
      </c>
      <c r="J413" s="36">
        <f t="shared" si="36"/>
        <v>2</v>
      </c>
      <c r="K413" s="20">
        <f>'[2]CDM Monthly'!$C534</f>
        <v>124.837879895377</v>
      </c>
      <c r="L413" s="21">
        <v>1.25</v>
      </c>
      <c r="R413" s="20"/>
      <c r="S413" s="20"/>
    </row>
    <row r="414" spans="1:19" x14ac:dyDescent="0.25">
      <c r="B414" s="1">
        <v>39904</v>
      </c>
      <c r="C414" s="21">
        <v>83.635558460618597</v>
      </c>
      <c r="D414" s="21">
        <v>83.783640749087596</v>
      </c>
      <c r="E414" s="20">
        <v>4.3</v>
      </c>
      <c r="F414" s="20">
        <v>3.7</v>
      </c>
      <c r="G414" s="20">
        <v>3.7</v>
      </c>
      <c r="H414" s="21">
        <f t="shared" si="38"/>
        <v>83.783640749087596</v>
      </c>
      <c r="I414" s="20">
        <f>'CDM - M'!J739</f>
        <v>2</v>
      </c>
      <c r="J414" s="36">
        <f t="shared" si="36"/>
        <v>2</v>
      </c>
      <c r="K414" s="20">
        <f>'[2]CDM Monthly'!$C535</f>
        <v>115.719025988938</v>
      </c>
      <c r="L414" s="21">
        <v>1.25</v>
      </c>
      <c r="R414" s="20"/>
      <c r="S414" s="20"/>
    </row>
    <row r="415" spans="1:19" x14ac:dyDescent="0.25">
      <c r="B415" s="1">
        <v>39934</v>
      </c>
      <c r="C415" s="21">
        <v>83.665596241146602</v>
      </c>
      <c r="D415" s="21">
        <v>84.023663587934706</v>
      </c>
      <c r="E415" s="20">
        <v>4.2</v>
      </c>
      <c r="F415" s="20">
        <v>3.9</v>
      </c>
      <c r="G415" s="20">
        <v>3.9</v>
      </c>
      <c r="H415" s="21">
        <f t="shared" si="38"/>
        <v>84.023663587934706</v>
      </c>
      <c r="I415" s="20">
        <f>'CDM - M'!J740</f>
        <v>2</v>
      </c>
      <c r="J415" s="36">
        <f t="shared" si="36"/>
        <v>2</v>
      </c>
      <c r="K415" s="20">
        <f>'[2]CDM Monthly'!$C536</f>
        <v>110.378280868169</v>
      </c>
      <c r="L415" s="21">
        <v>1.25</v>
      </c>
      <c r="R415" s="20"/>
      <c r="S415" s="20"/>
    </row>
    <row r="416" spans="1:19" x14ac:dyDescent="0.25">
      <c r="B416" s="1">
        <v>39965</v>
      </c>
      <c r="C416" s="21">
        <v>83.803310754186796</v>
      </c>
      <c r="D416" s="21">
        <v>84.260157245309799</v>
      </c>
      <c r="E416" s="20">
        <v>4.3</v>
      </c>
      <c r="F416" s="20">
        <v>3.9</v>
      </c>
      <c r="G416" s="20">
        <v>3.9</v>
      </c>
      <c r="H416" s="21">
        <f t="shared" si="38"/>
        <v>84.260157245309799</v>
      </c>
      <c r="I416" s="20">
        <f>'CDM - M'!J741</f>
        <v>2</v>
      </c>
      <c r="J416" s="36">
        <f t="shared" si="36"/>
        <v>2</v>
      </c>
      <c r="K416" s="20">
        <f>'[2]CDM Monthly'!$C537</f>
        <v>115.08672893740901</v>
      </c>
      <c r="L416" s="21">
        <v>1.25</v>
      </c>
      <c r="R416" s="20"/>
      <c r="S416" s="20"/>
    </row>
    <row r="417" spans="1:19" x14ac:dyDescent="0.25">
      <c r="B417" s="1">
        <v>39995</v>
      </c>
      <c r="C417" s="21">
        <v>84.030315828105699</v>
      </c>
      <c r="D417" s="21">
        <v>84.353528134100998</v>
      </c>
      <c r="E417" s="20">
        <v>4.0999999999999996</v>
      </c>
      <c r="F417" s="20">
        <v>3.8</v>
      </c>
      <c r="G417" s="20">
        <v>3.8</v>
      </c>
      <c r="H417" s="21">
        <f t="shared" si="38"/>
        <v>84.353528134100998</v>
      </c>
      <c r="I417" s="20">
        <f>'CDM - M'!J742</f>
        <v>2</v>
      </c>
      <c r="J417" s="36">
        <f t="shared" si="36"/>
        <v>2</v>
      </c>
      <c r="K417" s="20">
        <f>'[2]CDM Monthly'!$C538</f>
        <v>115.920053465058</v>
      </c>
      <c r="L417" s="21">
        <v>1.25</v>
      </c>
      <c r="R417" s="20"/>
      <c r="S417" s="20"/>
    </row>
    <row r="418" spans="1:19" x14ac:dyDescent="0.25">
      <c r="B418" s="1">
        <v>40026</v>
      </c>
      <c r="C418" s="21">
        <v>84.263059396100005</v>
      </c>
      <c r="D418" s="21">
        <v>84.508069403677297</v>
      </c>
      <c r="E418" s="20">
        <v>3.8</v>
      </c>
      <c r="F418" s="20">
        <v>3.9</v>
      </c>
      <c r="G418" s="20">
        <v>3.9</v>
      </c>
      <c r="H418" s="21">
        <f t="shared" si="38"/>
        <v>84.508069403677297</v>
      </c>
      <c r="I418" s="20">
        <f>'CDM - M'!J743</f>
        <v>2</v>
      </c>
      <c r="J418" s="36">
        <f t="shared" si="36"/>
        <v>2</v>
      </c>
      <c r="K418" s="20">
        <f>'[2]CDM Monthly'!$C539</f>
        <v>118.018471303575</v>
      </c>
      <c r="L418" s="21">
        <v>1.25</v>
      </c>
      <c r="R418" s="20"/>
      <c r="S418" s="20"/>
    </row>
    <row r="419" spans="1:19" x14ac:dyDescent="0.25">
      <c r="B419" s="1">
        <v>40057</v>
      </c>
      <c r="C419" s="21">
        <v>84.272871447871907</v>
      </c>
      <c r="D419" s="21">
        <v>84.716479424895596</v>
      </c>
      <c r="E419" s="20">
        <v>3.7</v>
      </c>
      <c r="F419" s="20">
        <v>3.6</v>
      </c>
      <c r="G419" s="20">
        <v>3.6</v>
      </c>
      <c r="H419" s="21">
        <f t="shared" si="38"/>
        <v>84.716479424895596</v>
      </c>
      <c r="I419" s="20">
        <f>'CDM - M'!J744</f>
        <v>2</v>
      </c>
      <c r="J419" s="36">
        <f t="shared" si="36"/>
        <v>2</v>
      </c>
      <c r="K419" s="20">
        <f>'[2]CDM Monthly'!$C540</f>
        <v>117.0306797682</v>
      </c>
      <c r="L419" s="21">
        <v>1.25</v>
      </c>
      <c r="R419" s="20"/>
      <c r="S419" s="20"/>
    </row>
    <row r="420" spans="1:19" x14ac:dyDescent="0.25">
      <c r="B420" s="1">
        <v>40087</v>
      </c>
      <c r="C420" s="21">
        <v>84.316354290556305</v>
      </c>
      <c r="D420" s="21">
        <v>84.839483591409504</v>
      </c>
      <c r="E420" s="20">
        <v>3.5</v>
      </c>
      <c r="F420" s="20">
        <v>3.6</v>
      </c>
      <c r="G420" s="20">
        <v>3.6</v>
      </c>
      <c r="H420" s="21">
        <f t="shared" si="38"/>
        <v>84.839483591409504</v>
      </c>
      <c r="I420" s="20">
        <f>'CDM - M'!J745</f>
        <v>2</v>
      </c>
      <c r="J420" s="36">
        <f t="shared" si="36"/>
        <v>2</v>
      </c>
      <c r="K420" s="20">
        <f>'[2]CDM Monthly'!$C541</f>
        <v>117.587576158901</v>
      </c>
      <c r="L420" s="21">
        <v>1.25</v>
      </c>
      <c r="R420" s="20"/>
      <c r="S420" s="20"/>
    </row>
    <row r="421" spans="1:19" x14ac:dyDescent="0.25">
      <c r="B421" s="1">
        <v>40118</v>
      </c>
      <c r="C421" s="21">
        <v>84.812265920395902</v>
      </c>
      <c r="D421" s="21">
        <v>85.069165131969399</v>
      </c>
      <c r="E421" s="20">
        <v>3.3</v>
      </c>
      <c r="F421" s="20">
        <v>3.7</v>
      </c>
      <c r="G421" s="20">
        <v>3.7</v>
      </c>
      <c r="H421" s="21">
        <f t="shared" si="38"/>
        <v>85.069165131969399</v>
      </c>
      <c r="I421" s="20">
        <f>'CDM - M'!J746</f>
        <v>2</v>
      </c>
      <c r="J421" s="36">
        <f t="shared" si="36"/>
        <v>2</v>
      </c>
      <c r="K421" s="20">
        <f>'[2]CDM Monthly'!$C542</f>
        <v>119.90141309469</v>
      </c>
      <c r="L421" s="21">
        <v>1.25</v>
      </c>
      <c r="R421" s="20"/>
      <c r="S421" s="20"/>
    </row>
    <row r="422" spans="1:19" x14ac:dyDescent="0.25">
      <c r="B422" s="1">
        <v>40148</v>
      </c>
      <c r="C422" s="21">
        <v>85.095305839877597</v>
      </c>
      <c r="D422" s="21">
        <v>85.206556677443899</v>
      </c>
      <c r="E422" s="20">
        <v>3.2</v>
      </c>
      <c r="F422" s="20">
        <v>3.6</v>
      </c>
      <c r="G422" s="20">
        <v>3.6</v>
      </c>
      <c r="H422" s="21">
        <f t="shared" si="38"/>
        <v>85.206556677443899</v>
      </c>
      <c r="I422" s="20">
        <f>'CDM - M'!J747</f>
        <v>2</v>
      </c>
      <c r="J422" s="36">
        <f t="shared" si="36"/>
        <v>2</v>
      </c>
      <c r="K422" s="20">
        <f>'[2]CDM Monthly'!$C543</f>
        <v>120.179454136084</v>
      </c>
      <c r="L422" s="21">
        <v>1.25</v>
      </c>
      <c r="R422" s="20"/>
      <c r="S422" s="20"/>
    </row>
    <row r="423" spans="1:19" x14ac:dyDescent="0.25">
      <c r="A423">
        <f t="shared" ref="A423" si="43">YEAR(B423)</f>
        <v>2010</v>
      </c>
      <c r="B423" s="1">
        <v>40179</v>
      </c>
      <c r="C423" s="21">
        <v>85.3784918163811</v>
      </c>
      <c r="D423" s="21">
        <v>85.279907458489802</v>
      </c>
      <c r="E423" s="20">
        <v>3.1</v>
      </c>
      <c r="F423" s="20">
        <v>4.7</v>
      </c>
      <c r="G423" s="20">
        <v>4.7</v>
      </c>
      <c r="H423" s="21">
        <f t="shared" si="38"/>
        <v>85.279907458489802</v>
      </c>
      <c r="I423" s="20">
        <f>'CDM - M'!J748</f>
        <v>2</v>
      </c>
      <c r="J423" s="36">
        <f t="shared" si="36"/>
        <v>2</v>
      </c>
      <c r="K423" s="20">
        <f>'[2]CDM Monthly'!$C544</f>
        <v>121.128016593073</v>
      </c>
      <c r="L423" s="21">
        <v>1.25</v>
      </c>
      <c r="R423" s="20"/>
      <c r="S423" s="20"/>
    </row>
    <row r="424" spans="1:19" x14ac:dyDescent="0.25">
      <c r="B424" s="1">
        <v>40210</v>
      </c>
      <c r="C424" s="21">
        <v>85.454279897329499</v>
      </c>
      <c r="D424" s="21">
        <v>85.349981261157396</v>
      </c>
      <c r="E424" s="20">
        <v>3.1</v>
      </c>
      <c r="F424" s="20">
        <v>4</v>
      </c>
      <c r="G424" s="20">
        <v>4</v>
      </c>
      <c r="H424" s="21">
        <f t="shared" si="38"/>
        <v>85.349981261157396</v>
      </c>
      <c r="I424" s="20">
        <f>'CDM - M'!J749</f>
        <v>2</v>
      </c>
      <c r="J424" s="36">
        <f t="shared" ref="J424:J487" si="44">I424</f>
        <v>2</v>
      </c>
      <c r="K424" s="20">
        <f>'[2]CDM Monthly'!$C545</f>
        <v>119.723754010639</v>
      </c>
      <c r="L424" s="21">
        <v>1.25</v>
      </c>
      <c r="R424" s="20"/>
      <c r="S424" s="20"/>
    </row>
    <row r="425" spans="1:19" x14ac:dyDescent="0.25">
      <c r="B425" s="1">
        <v>40238</v>
      </c>
      <c r="C425" s="21">
        <v>85.488725715337694</v>
      </c>
      <c r="D425" s="21">
        <v>85.223985355524903</v>
      </c>
      <c r="E425" s="20">
        <v>3</v>
      </c>
      <c r="F425" s="20">
        <v>3.6</v>
      </c>
      <c r="G425" s="20">
        <v>3.6</v>
      </c>
      <c r="H425" s="21">
        <f t="shared" si="38"/>
        <v>85.223985355524903</v>
      </c>
      <c r="I425" s="20">
        <f>'CDM - M'!J750</f>
        <v>2</v>
      </c>
      <c r="J425" s="36">
        <f t="shared" si="44"/>
        <v>2</v>
      </c>
      <c r="K425" s="20">
        <f>'[2]CDM Monthly'!$C546</f>
        <v>119.216798908437</v>
      </c>
      <c r="L425" s="21">
        <v>1.25</v>
      </c>
      <c r="R425" s="20"/>
      <c r="S425" s="20"/>
    </row>
    <row r="426" spans="1:19" x14ac:dyDescent="0.25">
      <c r="B426" s="1">
        <v>40269</v>
      </c>
      <c r="C426" s="21">
        <v>85.8384481534424</v>
      </c>
      <c r="D426" s="21">
        <v>85.442522428673101</v>
      </c>
      <c r="E426" s="20">
        <v>3</v>
      </c>
      <c r="F426" s="20">
        <v>3.6</v>
      </c>
      <c r="G426" s="20">
        <v>3.6</v>
      </c>
      <c r="H426" s="21">
        <f t="shared" si="38"/>
        <v>85.442522428673101</v>
      </c>
      <c r="I426" s="20">
        <f>'CDM - M'!J751</f>
        <v>2</v>
      </c>
      <c r="J426" s="36">
        <f t="shared" si="44"/>
        <v>2</v>
      </c>
      <c r="K426" s="20">
        <f>'[2]CDM Monthly'!$C547</f>
        <v>121.137993018091</v>
      </c>
      <c r="L426" s="21">
        <v>1.25</v>
      </c>
      <c r="R426" s="20"/>
      <c r="S426" s="20"/>
    </row>
    <row r="427" spans="1:19" x14ac:dyDescent="0.25">
      <c r="B427" s="1">
        <v>40299</v>
      </c>
      <c r="C427" s="21">
        <v>85.969421283032204</v>
      </c>
      <c r="D427" s="21">
        <v>85.526252767133698</v>
      </c>
      <c r="E427" s="20">
        <v>3</v>
      </c>
      <c r="F427" s="20">
        <v>3.3</v>
      </c>
      <c r="G427" s="20">
        <v>3.3</v>
      </c>
      <c r="H427" s="21">
        <f t="shared" si="38"/>
        <v>85.526252767133698</v>
      </c>
      <c r="I427" s="20">
        <f>'CDM - M'!J752</f>
        <v>2</v>
      </c>
      <c r="J427" s="36">
        <f t="shared" si="44"/>
        <v>2</v>
      </c>
      <c r="K427" s="20">
        <f>'[2]CDM Monthly'!$C548</f>
        <v>123.290316466378</v>
      </c>
      <c r="L427" s="21">
        <v>1.25</v>
      </c>
      <c r="R427" s="20"/>
      <c r="S427" s="20"/>
    </row>
    <row r="428" spans="1:19" x14ac:dyDescent="0.25">
      <c r="B428" s="1">
        <v>40330</v>
      </c>
      <c r="C428" s="21">
        <v>86.088542129690495</v>
      </c>
      <c r="D428" s="21">
        <v>85.6681694236525</v>
      </c>
      <c r="E428" s="20">
        <v>2.9</v>
      </c>
      <c r="F428" s="20">
        <v>3.5</v>
      </c>
      <c r="G428" s="20">
        <v>3.5</v>
      </c>
      <c r="H428" s="21">
        <f t="shared" si="38"/>
        <v>85.6681694236525</v>
      </c>
      <c r="I428" s="20">
        <f>'CDM - M'!J753</f>
        <v>2</v>
      </c>
      <c r="J428" s="36">
        <f t="shared" si="44"/>
        <v>2</v>
      </c>
      <c r="K428" s="20">
        <f>'[2]CDM Monthly'!$C549</f>
        <v>125.186718557288</v>
      </c>
      <c r="L428" s="21">
        <v>1.25</v>
      </c>
      <c r="R428" s="20"/>
      <c r="S428" s="20"/>
    </row>
    <row r="429" spans="1:19" x14ac:dyDescent="0.25">
      <c r="B429" s="1">
        <v>40360</v>
      </c>
      <c r="C429" s="21">
        <v>86.200983932578893</v>
      </c>
      <c r="D429" s="21">
        <v>85.874691364675101</v>
      </c>
      <c r="E429" s="20">
        <v>3</v>
      </c>
      <c r="F429" s="20">
        <v>3.8</v>
      </c>
      <c r="G429" s="20">
        <v>3.8</v>
      </c>
      <c r="H429" s="21">
        <f t="shared" si="38"/>
        <v>85.874691364675101</v>
      </c>
      <c r="I429" s="20">
        <f>'CDM - M'!J754</f>
        <v>2.25</v>
      </c>
      <c r="J429" s="36">
        <f t="shared" si="44"/>
        <v>2.25</v>
      </c>
      <c r="K429" s="20">
        <f>'[2]CDM Monthly'!$C550</f>
        <v>125.97562365997599</v>
      </c>
      <c r="L429" s="21">
        <v>1.25</v>
      </c>
      <c r="R429" s="20"/>
      <c r="S429" s="20"/>
    </row>
    <row r="430" spans="1:19" x14ac:dyDescent="0.25">
      <c r="B430" s="1">
        <v>40391</v>
      </c>
      <c r="C430" s="21">
        <v>86.539590203762799</v>
      </c>
      <c r="D430" s="21">
        <v>86.086179942132006</v>
      </c>
      <c r="E430" s="20">
        <v>3.1</v>
      </c>
      <c r="F430" s="20">
        <v>3.5</v>
      </c>
      <c r="G430" s="20">
        <v>3.5</v>
      </c>
      <c r="H430" s="21">
        <f t="shared" si="38"/>
        <v>86.086179942132006</v>
      </c>
      <c r="I430" s="20">
        <f>'CDM - M'!J755</f>
        <v>2.25</v>
      </c>
      <c r="J430" s="36">
        <f t="shared" si="44"/>
        <v>2.25</v>
      </c>
      <c r="K430" s="20">
        <f>'[2]CDM Monthly'!$C551</f>
        <v>125.017318520736</v>
      </c>
      <c r="L430" s="21">
        <v>1.25</v>
      </c>
      <c r="R430" s="20"/>
      <c r="S430" s="20"/>
    </row>
    <row r="431" spans="1:19" x14ac:dyDescent="0.25">
      <c r="B431" s="1">
        <v>40422</v>
      </c>
      <c r="C431" s="21">
        <v>87.153163179697003</v>
      </c>
      <c r="D431" s="21">
        <v>86.245498903377296</v>
      </c>
      <c r="E431" s="20">
        <v>3.1</v>
      </c>
      <c r="F431" s="20">
        <v>3.7</v>
      </c>
      <c r="G431" s="20">
        <v>3.7</v>
      </c>
      <c r="H431" s="21">
        <f t="shared" ref="H431:H494" si="45">D431</f>
        <v>86.245498903377296</v>
      </c>
      <c r="I431" s="20">
        <f>'CDM - M'!J756</f>
        <v>2.25</v>
      </c>
      <c r="J431" s="36">
        <f t="shared" si="44"/>
        <v>2.25</v>
      </c>
      <c r="K431" s="20">
        <f>'[2]CDM Monthly'!$C552</f>
        <v>125.994805047478</v>
      </c>
      <c r="L431" s="21">
        <v>1.25</v>
      </c>
      <c r="R431" s="20"/>
      <c r="S431" s="20"/>
    </row>
    <row r="432" spans="1:19" x14ac:dyDescent="0.25">
      <c r="B432" s="1">
        <v>40452</v>
      </c>
      <c r="C432" s="21">
        <v>87.436929831492506</v>
      </c>
      <c r="D432" s="21">
        <v>86.365034777268306</v>
      </c>
      <c r="E432" s="20">
        <v>3.3</v>
      </c>
      <c r="F432" s="20">
        <v>3.7</v>
      </c>
      <c r="G432" s="20">
        <v>3.7</v>
      </c>
      <c r="H432" s="21">
        <f t="shared" si="45"/>
        <v>86.365034777268306</v>
      </c>
      <c r="I432" s="20">
        <f>'CDM - M'!J757</f>
        <v>2.25</v>
      </c>
      <c r="J432" s="36">
        <f t="shared" si="44"/>
        <v>2.25</v>
      </c>
      <c r="K432" s="20">
        <f>'[2]CDM Monthly'!$C553</f>
        <v>126.347818992314</v>
      </c>
      <c r="L432" s="21">
        <v>1.25</v>
      </c>
      <c r="R432" s="20"/>
      <c r="S432" s="20"/>
    </row>
    <row r="433" spans="1:19" x14ac:dyDescent="0.25">
      <c r="B433" s="1">
        <v>40483</v>
      </c>
      <c r="C433" s="21">
        <v>87.319728354537304</v>
      </c>
      <c r="D433" s="21">
        <v>86.367942438984898</v>
      </c>
      <c r="E433" s="20">
        <v>3.2</v>
      </c>
      <c r="F433" s="20">
        <v>3.3</v>
      </c>
      <c r="G433" s="20">
        <v>3.3</v>
      </c>
      <c r="H433" s="21">
        <f t="shared" si="45"/>
        <v>86.367942438984898</v>
      </c>
      <c r="I433" s="20">
        <f>'CDM - M'!J758</f>
        <v>2.5</v>
      </c>
      <c r="J433" s="36">
        <f t="shared" si="44"/>
        <v>2.5</v>
      </c>
      <c r="K433" s="20">
        <f>'[2]CDM Monthly'!$C554</f>
        <v>129.084766782255</v>
      </c>
      <c r="L433" s="21">
        <v>1.25</v>
      </c>
      <c r="R433" s="20"/>
      <c r="S433" s="20"/>
    </row>
    <row r="434" spans="1:19" x14ac:dyDescent="0.25">
      <c r="B434" s="1">
        <v>40513</v>
      </c>
      <c r="C434" s="21">
        <v>87.634943797883096</v>
      </c>
      <c r="D434" s="21">
        <v>86.590711163403199</v>
      </c>
      <c r="E434" s="20">
        <v>3.2</v>
      </c>
      <c r="F434" s="20">
        <v>3.7</v>
      </c>
      <c r="G434" s="20">
        <v>3.7</v>
      </c>
      <c r="H434" s="21">
        <f t="shared" si="45"/>
        <v>86.590711163403199</v>
      </c>
      <c r="I434" s="20">
        <f>'CDM - M'!J759</f>
        <v>2.5</v>
      </c>
      <c r="J434" s="36">
        <f t="shared" si="44"/>
        <v>2.5</v>
      </c>
      <c r="K434" s="20">
        <f>'[2]CDM Monthly'!$C555</f>
        <v>134.228389389093</v>
      </c>
      <c r="L434" s="21">
        <v>1.25</v>
      </c>
      <c r="R434" s="20"/>
      <c r="S434" s="20"/>
    </row>
    <row r="435" spans="1:19" x14ac:dyDescent="0.25">
      <c r="A435">
        <f t="shared" ref="A435" si="46">YEAR(B435)</f>
        <v>2011</v>
      </c>
      <c r="B435" s="1">
        <v>40544</v>
      </c>
      <c r="C435" s="21">
        <v>88.266109992637297</v>
      </c>
      <c r="D435" s="21">
        <v>86.871247613220206</v>
      </c>
      <c r="E435" s="20">
        <v>3.6</v>
      </c>
      <c r="F435" s="20">
        <v>3.6</v>
      </c>
      <c r="G435" s="20">
        <v>3.6</v>
      </c>
      <c r="H435" s="21">
        <f t="shared" si="45"/>
        <v>86.871247613220206</v>
      </c>
      <c r="I435" s="20">
        <f>'CDM - M'!J760</f>
        <v>2.75</v>
      </c>
      <c r="J435" s="36">
        <f t="shared" si="44"/>
        <v>2.75</v>
      </c>
      <c r="K435" s="20">
        <f>'[2]CDM Monthly'!$C556</f>
        <v>134.652968335168</v>
      </c>
      <c r="L435" s="21">
        <v>1.25</v>
      </c>
      <c r="R435" s="20"/>
      <c r="S435" s="20"/>
    </row>
    <row r="436" spans="1:19" x14ac:dyDescent="0.25">
      <c r="B436" s="1">
        <v>40575</v>
      </c>
      <c r="C436" s="21">
        <v>88.738846958432703</v>
      </c>
      <c r="D436" s="21">
        <v>87.121685317197006</v>
      </c>
      <c r="E436" s="20">
        <v>3.7</v>
      </c>
      <c r="F436" s="20">
        <v>3.6</v>
      </c>
      <c r="G436" s="20">
        <v>3.6</v>
      </c>
      <c r="H436" s="21">
        <f t="shared" si="45"/>
        <v>87.121685317197006</v>
      </c>
      <c r="I436" s="20">
        <f>'CDM - M'!J761</f>
        <v>2.75</v>
      </c>
      <c r="J436" s="36">
        <f t="shared" si="44"/>
        <v>2.75</v>
      </c>
      <c r="K436" s="20">
        <f>'[2]CDM Monthly'!$C557</f>
        <v>136.40865546801601</v>
      </c>
      <c r="L436" s="21">
        <v>1.25</v>
      </c>
      <c r="R436" s="20"/>
      <c r="S436" s="20"/>
    </row>
    <row r="437" spans="1:19" x14ac:dyDescent="0.25">
      <c r="B437" s="1">
        <v>40603</v>
      </c>
      <c r="C437" s="21">
        <v>89.027600345493099</v>
      </c>
      <c r="D437" s="21">
        <v>87.335277076339906</v>
      </c>
      <c r="E437" s="20">
        <v>3.9</v>
      </c>
      <c r="F437" s="20">
        <v>3.7</v>
      </c>
      <c r="G437" s="20">
        <v>3.7</v>
      </c>
      <c r="H437" s="21">
        <f t="shared" si="45"/>
        <v>87.335277076339906</v>
      </c>
      <c r="I437" s="20">
        <f>'CDM - M'!J762</f>
        <v>3</v>
      </c>
      <c r="J437" s="36">
        <f t="shared" si="44"/>
        <v>3</v>
      </c>
      <c r="K437" s="20">
        <f>'[2]CDM Monthly'!$C558</f>
        <v>139.88160078753799</v>
      </c>
      <c r="L437" s="21">
        <v>1.5</v>
      </c>
      <c r="R437" s="20"/>
      <c r="S437" s="20"/>
    </row>
    <row r="438" spans="1:19" x14ac:dyDescent="0.25">
      <c r="B438" s="1">
        <v>40634</v>
      </c>
      <c r="C438" s="21">
        <v>89.159348775574003</v>
      </c>
      <c r="D438" s="21">
        <v>87.627666351019798</v>
      </c>
      <c r="E438" s="20">
        <v>4</v>
      </c>
      <c r="F438" s="20">
        <v>3.5</v>
      </c>
      <c r="G438" s="20">
        <v>3.5</v>
      </c>
      <c r="H438" s="21">
        <f t="shared" si="45"/>
        <v>87.627666351019798</v>
      </c>
      <c r="I438" s="20">
        <f>'CDM - M'!J763</f>
        <v>3</v>
      </c>
      <c r="J438" s="36">
        <f t="shared" si="44"/>
        <v>3</v>
      </c>
      <c r="K438" s="20">
        <f>'[2]CDM Monthly'!$C559</f>
        <v>141.76555782658301</v>
      </c>
      <c r="L438" s="21">
        <v>1.5</v>
      </c>
      <c r="R438" s="20"/>
      <c r="S438" s="20"/>
    </row>
    <row r="439" spans="1:19" x14ac:dyDescent="0.25">
      <c r="B439" s="1">
        <v>40664</v>
      </c>
      <c r="C439" s="21">
        <v>89.370972554543101</v>
      </c>
      <c r="D439" s="21">
        <v>87.862205824305207</v>
      </c>
      <c r="E439" s="20">
        <v>3.9</v>
      </c>
      <c r="F439" s="20">
        <v>3.3</v>
      </c>
      <c r="G439" s="20">
        <v>3.3</v>
      </c>
      <c r="H439" s="21">
        <f t="shared" si="45"/>
        <v>87.862205824305207</v>
      </c>
      <c r="I439" s="20">
        <f>'CDM - M'!J764</f>
        <v>3</v>
      </c>
      <c r="J439" s="36">
        <f t="shared" si="44"/>
        <v>3</v>
      </c>
      <c r="K439" s="20">
        <f>'[2]CDM Monthly'!$C560</f>
        <v>138.302005311854</v>
      </c>
      <c r="L439" s="21">
        <v>1.5</v>
      </c>
      <c r="R439" s="20"/>
      <c r="S439" s="20"/>
    </row>
    <row r="440" spans="1:19" x14ac:dyDescent="0.25">
      <c r="B440" s="1">
        <v>40695</v>
      </c>
      <c r="C440" s="21">
        <v>89.755842103248199</v>
      </c>
      <c r="D440" s="21">
        <v>88.080539677569604</v>
      </c>
      <c r="E440" s="20">
        <v>4</v>
      </c>
      <c r="F440" s="20">
        <v>3.3</v>
      </c>
      <c r="G440" s="20">
        <v>3.3</v>
      </c>
      <c r="H440" s="21">
        <f t="shared" si="45"/>
        <v>88.080539677569604</v>
      </c>
      <c r="I440" s="20">
        <f>'CDM - M'!J765</f>
        <v>3.25</v>
      </c>
      <c r="J440" s="36">
        <f t="shared" si="44"/>
        <v>3.25</v>
      </c>
      <c r="K440" s="20">
        <f>'[2]CDM Monthly'!$C561</f>
        <v>136.460123504096</v>
      </c>
      <c r="L440" s="21">
        <v>1.5</v>
      </c>
      <c r="R440" s="20"/>
      <c r="S440" s="20"/>
    </row>
    <row r="441" spans="1:19" x14ac:dyDescent="0.25">
      <c r="B441" s="1">
        <v>40725</v>
      </c>
      <c r="C441" s="21">
        <v>90.136489289174804</v>
      </c>
      <c r="D441" s="21">
        <v>88.291025400572806</v>
      </c>
      <c r="E441" s="20">
        <v>4</v>
      </c>
      <c r="F441" s="20">
        <v>3.4</v>
      </c>
      <c r="G441" s="20">
        <v>3.4</v>
      </c>
      <c r="H441" s="21">
        <f t="shared" si="45"/>
        <v>88.291025400572806</v>
      </c>
      <c r="I441" s="20">
        <f>'CDM - M'!J766</f>
        <v>3.25</v>
      </c>
      <c r="J441" s="36">
        <f t="shared" si="44"/>
        <v>3.25</v>
      </c>
      <c r="K441" s="20">
        <f>'[2]CDM Monthly'!$C562</f>
        <v>136.12770913749901</v>
      </c>
      <c r="L441" s="21">
        <v>1.5</v>
      </c>
      <c r="R441" s="20"/>
      <c r="S441" s="20"/>
    </row>
    <row r="442" spans="1:19" x14ac:dyDescent="0.25">
      <c r="B442" s="1">
        <v>40756</v>
      </c>
      <c r="C442" s="21">
        <v>90.615270405810193</v>
      </c>
      <c r="D442" s="21">
        <v>88.467486112886206</v>
      </c>
      <c r="E442" s="20">
        <v>4.3</v>
      </c>
      <c r="F442" s="20">
        <v>3.2</v>
      </c>
      <c r="G442" s="20">
        <v>3.2</v>
      </c>
      <c r="H442" s="21">
        <f t="shared" si="45"/>
        <v>88.467486112886206</v>
      </c>
      <c r="I442" s="20">
        <f>'CDM - M'!J767</f>
        <v>3.25</v>
      </c>
      <c r="J442" s="36">
        <f t="shared" si="44"/>
        <v>3.25</v>
      </c>
      <c r="K442" s="20">
        <f>'[2]CDM Monthly'!$C563</f>
        <v>135.27362307147101</v>
      </c>
      <c r="L442" s="21">
        <v>1.5</v>
      </c>
      <c r="R442" s="20"/>
      <c r="S442" s="20"/>
    </row>
    <row r="443" spans="1:19" x14ac:dyDescent="0.25">
      <c r="B443" s="1">
        <v>40787</v>
      </c>
      <c r="C443" s="21">
        <v>90.419176570626405</v>
      </c>
      <c r="D443" s="21">
        <v>88.4724784766791</v>
      </c>
      <c r="E443" s="20">
        <v>4.3</v>
      </c>
      <c r="F443" s="20">
        <v>3.3</v>
      </c>
      <c r="G443" s="20">
        <v>3.3</v>
      </c>
      <c r="H443" s="21">
        <f t="shared" si="45"/>
        <v>88.4724784766791</v>
      </c>
      <c r="I443" s="20">
        <f>'CDM - M'!J768</f>
        <v>3.25</v>
      </c>
      <c r="J443" s="36">
        <f t="shared" si="44"/>
        <v>3.25</v>
      </c>
      <c r="K443" s="20">
        <f>'[2]CDM Monthly'!$C564</f>
        <v>140.83578106042299</v>
      </c>
      <c r="L443" s="21">
        <v>1.5</v>
      </c>
      <c r="R443" s="20"/>
      <c r="S443" s="20"/>
    </row>
    <row r="444" spans="1:19" x14ac:dyDescent="0.25">
      <c r="B444" s="1">
        <v>40817</v>
      </c>
      <c r="C444" s="21">
        <v>90.5434492970154</v>
      </c>
      <c r="D444" s="21">
        <v>88.585984555379795</v>
      </c>
      <c r="E444" s="20">
        <v>4.3</v>
      </c>
      <c r="F444" s="20">
        <v>3.3</v>
      </c>
      <c r="G444" s="20">
        <v>3.3</v>
      </c>
      <c r="H444" s="21">
        <f t="shared" si="45"/>
        <v>88.585984555379795</v>
      </c>
      <c r="I444" s="20">
        <f>'CDM - M'!J769</f>
        <v>3.25</v>
      </c>
      <c r="J444" s="36">
        <f t="shared" si="44"/>
        <v>3.25</v>
      </c>
      <c r="K444" s="20">
        <f>'[2]CDM Monthly'!$C565</f>
        <v>144.249790078773</v>
      </c>
      <c r="L444" s="21">
        <v>1.5</v>
      </c>
      <c r="R444" s="20"/>
      <c r="S444" s="20"/>
    </row>
    <row r="445" spans="1:19" x14ac:dyDescent="0.25">
      <c r="B445" s="1">
        <v>40848</v>
      </c>
      <c r="C445" s="21">
        <v>90.935285270288006</v>
      </c>
      <c r="D445" s="21">
        <v>88.776738287517105</v>
      </c>
      <c r="E445" s="20">
        <v>4.2</v>
      </c>
      <c r="F445" s="20">
        <v>3.3</v>
      </c>
      <c r="G445" s="20">
        <v>3.3</v>
      </c>
      <c r="H445" s="21">
        <f t="shared" si="45"/>
        <v>88.776738287517105</v>
      </c>
      <c r="I445" s="20">
        <f>'CDM - M'!J770</f>
        <v>3.25</v>
      </c>
      <c r="J445" s="36">
        <f t="shared" si="44"/>
        <v>3.25</v>
      </c>
      <c r="K445" s="20">
        <f>'[2]CDM Monthly'!$C566</f>
        <v>143.10301247110101</v>
      </c>
      <c r="L445" s="21">
        <v>1.5</v>
      </c>
      <c r="R445" s="20"/>
      <c r="S445" s="20"/>
    </row>
    <row r="446" spans="1:19" x14ac:dyDescent="0.25">
      <c r="B446" s="1">
        <v>40878</v>
      </c>
      <c r="C446" s="21">
        <v>91.237599845093399</v>
      </c>
      <c r="D446" s="21">
        <v>88.903636740457898</v>
      </c>
      <c r="E446" s="20">
        <v>4.0999999999999996</v>
      </c>
      <c r="F446" s="20">
        <v>3.2</v>
      </c>
      <c r="G446" s="20">
        <v>3.2</v>
      </c>
      <c r="H446" s="21">
        <f t="shared" si="45"/>
        <v>88.903636740457898</v>
      </c>
      <c r="I446" s="20">
        <f>'CDM - M'!J771</f>
        <v>3.25</v>
      </c>
      <c r="J446" s="36">
        <f t="shared" si="44"/>
        <v>3.25</v>
      </c>
      <c r="K446" s="20">
        <f>'[2]CDM Monthly'!$C567</f>
        <v>142.38893715789601</v>
      </c>
      <c r="L446" s="21">
        <v>1.5</v>
      </c>
      <c r="R446" s="20"/>
      <c r="S446" s="20"/>
    </row>
    <row r="447" spans="1:19" x14ac:dyDescent="0.25">
      <c r="A447">
        <f t="shared" ref="A447" si="47">YEAR(B447)</f>
        <v>2012</v>
      </c>
      <c r="B447" s="1">
        <v>40909</v>
      </c>
      <c r="C447" s="21">
        <v>91.189319466535295</v>
      </c>
      <c r="D447" s="21">
        <v>88.930334899133399</v>
      </c>
      <c r="E447" s="20">
        <v>4.2</v>
      </c>
      <c r="F447" s="20">
        <v>3.3</v>
      </c>
      <c r="G447" s="20">
        <v>3.3</v>
      </c>
      <c r="H447" s="21">
        <f t="shared" si="45"/>
        <v>88.930334899133399</v>
      </c>
      <c r="I447" s="20">
        <f>'CDM - M'!J772</f>
        <v>3.25</v>
      </c>
      <c r="J447" s="36">
        <f t="shared" si="44"/>
        <v>3.25</v>
      </c>
      <c r="K447" s="20">
        <f>'[2]CDM Monthly'!$C568</f>
        <v>144.612593184129</v>
      </c>
      <c r="L447" s="21">
        <v>1.5</v>
      </c>
      <c r="R447" s="20"/>
      <c r="S447" s="20"/>
    </row>
    <row r="448" spans="1:19" x14ac:dyDescent="0.25">
      <c r="B448" s="1">
        <v>40940</v>
      </c>
      <c r="C448" s="21">
        <v>91.369546358126897</v>
      </c>
      <c r="D448" s="21">
        <v>89.194991965101096</v>
      </c>
      <c r="E448" s="20">
        <v>4.0999999999999996</v>
      </c>
      <c r="F448" s="20">
        <v>3.3</v>
      </c>
      <c r="G448" s="20">
        <v>3.3</v>
      </c>
      <c r="H448" s="21">
        <f t="shared" si="45"/>
        <v>89.194991965101096</v>
      </c>
      <c r="I448" s="20">
        <f>'CDM - M'!J773</f>
        <v>3.25</v>
      </c>
      <c r="J448" s="36">
        <f t="shared" si="44"/>
        <v>3.25</v>
      </c>
      <c r="K448" s="20">
        <f>'[2]CDM Monthly'!$C569</f>
        <v>143.15907935240199</v>
      </c>
      <c r="L448" s="21">
        <v>1.5</v>
      </c>
      <c r="R448" s="20"/>
      <c r="S448" s="20"/>
    </row>
    <row r="449" spans="1:19" x14ac:dyDescent="0.25">
      <c r="B449" s="1">
        <v>40969</v>
      </c>
      <c r="C449" s="21">
        <v>91.413840838344697</v>
      </c>
      <c r="D449" s="21">
        <v>88.943032281628106</v>
      </c>
      <c r="E449" s="20">
        <v>4.0999999999999996</v>
      </c>
      <c r="F449" s="20">
        <v>3.3</v>
      </c>
      <c r="G449" s="20">
        <v>3.3</v>
      </c>
      <c r="H449" s="21">
        <f t="shared" si="45"/>
        <v>88.943032281628106</v>
      </c>
      <c r="I449" s="20">
        <f>'CDM - M'!J774</f>
        <v>3.25</v>
      </c>
      <c r="J449" s="36">
        <f t="shared" si="44"/>
        <v>3.25</v>
      </c>
      <c r="K449" s="20">
        <f>'[2]CDM Monthly'!$C570</f>
        <v>144.17672796557599</v>
      </c>
      <c r="L449" s="21">
        <v>1.5</v>
      </c>
      <c r="R449" s="20"/>
      <c r="S449" s="20"/>
    </row>
    <row r="450" spans="1:19" x14ac:dyDescent="0.25">
      <c r="B450" s="1">
        <v>41000</v>
      </c>
      <c r="C450" s="21">
        <v>91.484323878183702</v>
      </c>
      <c r="D450" s="21">
        <v>89.015015857570106</v>
      </c>
      <c r="E450" s="20">
        <v>3.9</v>
      </c>
      <c r="F450" s="20">
        <v>3.3</v>
      </c>
      <c r="G450" s="20">
        <v>3.3</v>
      </c>
      <c r="H450" s="21">
        <f t="shared" si="45"/>
        <v>89.015015857570106</v>
      </c>
      <c r="I450" s="20">
        <f>'CDM - M'!J775</f>
        <v>3.25</v>
      </c>
      <c r="J450" s="36">
        <f t="shared" si="44"/>
        <v>3.25</v>
      </c>
      <c r="K450" s="20">
        <f>'[2]CDM Monthly'!$C571</f>
        <v>143.65347982986</v>
      </c>
      <c r="L450" s="21">
        <v>1.5</v>
      </c>
      <c r="R450" s="20"/>
      <c r="S450" s="20"/>
    </row>
    <row r="451" spans="1:19" x14ac:dyDescent="0.25">
      <c r="B451" s="1">
        <v>41030</v>
      </c>
      <c r="C451" s="21">
        <v>91.677318231759799</v>
      </c>
      <c r="D451" s="21">
        <v>89.164921680923698</v>
      </c>
      <c r="E451" s="20">
        <v>3.8</v>
      </c>
      <c r="F451" s="20">
        <v>3.2</v>
      </c>
      <c r="G451" s="20">
        <v>3.2</v>
      </c>
      <c r="H451" s="21">
        <f t="shared" si="45"/>
        <v>89.164921680923698</v>
      </c>
      <c r="I451" s="20">
        <f>'CDM - M'!J776</f>
        <v>3.25</v>
      </c>
      <c r="J451" s="36">
        <f t="shared" si="44"/>
        <v>3.25</v>
      </c>
      <c r="K451" s="20">
        <f>'[2]CDM Monthly'!$C572</f>
        <v>141.32478104226701</v>
      </c>
      <c r="L451" s="21">
        <v>1.5</v>
      </c>
      <c r="R451" s="20"/>
      <c r="S451" s="20"/>
    </row>
    <row r="452" spans="1:19" x14ac:dyDescent="0.25">
      <c r="B452" s="1">
        <v>41061</v>
      </c>
      <c r="C452" s="21">
        <v>91.749255104572299</v>
      </c>
      <c r="D452" s="21">
        <v>89.316935415592198</v>
      </c>
      <c r="E452" s="20">
        <v>3.8</v>
      </c>
      <c r="F452" s="20">
        <v>3.2</v>
      </c>
      <c r="G452" s="20">
        <v>3.2</v>
      </c>
      <c r="H452" s="21">
        <f t="shared" si="45"/>
        <v>89.316935415592198</v>
      </c>
      <c r="I452" s="20">
        <f>'CDM - M'!J777</f>
        <v>3.25</v>
      </c>
      <c r="J452" s="36">
        <f t="shared" si="44"/>
        <v>3.25</v>
      </c>
      <c r="K452" s="20">
        <f>'[2]CDM Monthly'!$C573</f>
        <v>135.19065080361401</v>
      </c>
      <c r="L452" s="21">
        <v>1.5</v>
      </c>
      <c r="R452" s="20"/>
      <c r="S452" s="20"/>
    </row>
    <row r="453" spans="1:19" x14ac:dyDescent="0.25">
      <c r="B453" s="1">
        <v>41091</v>
      </c>
      <c r="C453" s="21">
        <v>91.491908433299301</v>
      </c>
      <c r="D453" s="21">
        <v>89.350181081602699</v>
      </c>
      <c r="E453" s="20">
        <v>3.7</v>
      </c>
      <c r="F453" s="20">
        <v>3.2</v>
      </c>
      <c r="G453" s="20">
        <v>3.2</v>
      </c>
      <c r="H453" s="21">
        <f t="shared" si="45"/>
        <v>89.350181081602699</v>
      </c>
      <c r="I453" s="20">
        <f>'CDM - M'!J778</f>
        <v>3</v>
      </c>
      <c r="J453" s="36">
        <f t="shared" si="44"/>
        <v>3</v>
      </c>
      <c r="K453" s="20">
        <f>'[2]CDM Monthly'!$C574</f>
        <v>135.196170707405</v>
      </c>
      <c r="L453" s="21">
        <v>1.5</v>
      </c>
      <c r="R453" s="20"/>
      <c r="S453" s="20"/>
    </row>
    <row r="454" spans="1:19" x14ac:dyDescent="0.25">
      <c r="B454" s="1">
        <v>41122</v>
      </c>
      <c r="C454" s="21">
        <v>91.761880118198803</v>
      </c>
      <c r="D454" s="21">
        <v>89.467677023003802</v>
      </c>
      <c r="E454" s="20">
        <v>3.6</v>
      </c>
      <c r="F454" s="20">
        <v>3.2</v>
      </c>
      <c r="G454" s="20">
        <v>3.2</v>
      </c>
      <c r="H454" s="21">
        <f t="shared" si="45"/>
        <v>89.467677023003802</v>
      </c>
      <c r="I454" s="20">
        <f>'CDM - M'!J779</f>
        <v>3</v>
      </c>
      <c r="J454" s="36">
        <f t="shared" si="44"/>
        <v>3</v>
      </c>
      <c r="K454" s="20">
        <f>'[2]CDM Monthly'!$C575</f>
        <v>136.00029577380101</v>
      </c>
      <c r="L454" s="21">
        <v>1.5</v>
      </c>
      <c r="R454" s="20"/>
      <c r="S454" s="20"/>
    </row>
    <row r="455" spans="1:19" x14ac:dyDescent="0.25">
      <c r="B455" s="1">
        <v>41153</v>
      </c>
      <c r="C455" s="21">
        <v>92.307605149168893</v>
      </c>
      <c r="D455" s="21">
        <v>89.683616217327895</v>
      </c>
      <c r="E455" s="20">
        <v>3.5</v>
      </c>
      <c r="F455" s="20">
        <v>3.2</v>
      </c>
      <c r="G455" s="20">
        <v>3.2</v>
      </c>
      <c r="H455" s="21">
        <f t="shared" si="45"/>
        <v>89.683616217327895</v>
      </c>
      <c r="I455" s="20">
        <f>'CDM - M'!J780</f>
        <v>3</v>
      </c>
      <c r="J455" s="36">
        <f t="shared" si="44"/>
        <v>3</v>
      </c>
      <c r="K455" s="20">
        <f>'[2]CDM Monthly'!$C576</f>
        <v>137.41990287509401</v>
      </c>
      <c r="L455" s="21">
        <v>1.5</v>
      </c>
      <c r="R455" s="20"/>
      <c r="S455" s="20"/>
    </row>
    <row r="456" spans="1:19" x14ac:dyDescent="0.25">
      <c r="B456" s="1">
        <v>41183</v>
      </c>
      <c r="C456" s="21">
        <v>92.440268904397598</v>
      </c>
      <c r="D456" s="21">
        <v>89.821138039213196</v>
      </c>
      <c r="E456" s="20">
        <v>3.3</v>
      </c>
      <c r="F456" s="20">
        <v>3.1</v>
      </c>
      <c r="G456" s="20">
        <v>3.1</v>
      </c>
      <c r="H456" s="21">
        <f t="shared" si="45"/>
        <v>89.821138039213196</v>
      </c>
      <c r="I456" s="20">
        <f>'CDM - M'!J781</f>
        <v>2.75</v>
      </c>
      <c r="J456" s="36">
        <f t="shared" si="44"/>
        <v>2.75</v>
      </c>
      <c r="K456" s="20">
        <f>'[2]CDM Monthly'!$C577</f>
        <v>134.55704211772701</v>
      </c>
      <c r="L456" s="21">
        <v>1.25</v>
      </c>
      <c r="R456" s="20"/>
      <c r="S456" s="20"/>
    </row>
    <row r="457" spans="1:19" x14ac:dyDescent="0.25">
      <c r="B457" s="1">
        <v>41214</v>
      </c>
      <c r="C457" s="21">
        <v>92.375230790958895</v>
      </c>
      <c r="D457" s="21">
        <v>89.998621884355103</v>
      </c>
      <c r="E457" s="20">
        <v>3.2</v>
      </c>
      <c r="F457" s="20">
        <v>3.2</v>
      </c>
      <c r="G457" s="20">
        <v>3.2</v>
      </c>
      <c r="H457" s="21">
        <f t="shared" si="45"/>
        <v>89.998621884355103</v>
      </c>
      <c r="I457" s="20">
        <f>'CDM - M'!J782</f>
        <v>2.75</v>
      </c>
      <c r="J457" s="36">
        <f t="shared" si="44"/>
        <v>2.75</v>
      </c>
      <c r="K457" s="20">
        <f>'[2]CDM Monthly'!$C578</f>
        <v>131.743713656338</v>
      </c>
      <c r="L457" s="21">
        <v>1.25</v>
      </c>
      <c r="R457" s="20"/>
      <c r="S457" s="20"/>
    </row>
    <row r="458" spans="1:19" x14ac:dyDescent="0.25">
      <c r="B458" s="1">
        <v>41244</v>
      </c>
      <c r="C458" s="21">
        <v>92.474239423540695</v>
      </c>
      <c r="D458" s="21">
        <v>90.089062589207799</v>
      </c>
      <c r="E458" s="20">
        <v>3.1</v>
      </c>
      <c r="F458" s="20">
        <v>3.2</v>
      </c>
      <c r="G458" s="20">
        <v>3.2</v>
      </c>
      <c r="H458" s="21">
        <f t="shared" si="45"/>
        <v>90.089062589207799</v>
      </c>
      <c r="I458" s="20">
        <f>'CDM - M'!J783</f>
        <v>2.75</v>
      </c>
      <c r="J458" s="36">
        <f t="shared" si="44"/>
        <v>2.75</v>
      </c>
      <c r="K458" s="20">
        <f>'[2]CDM Monthly'!$C579</f>
        <v>129.72548562312801</v>
      </c>
      <c r="L458" s="21">
        <v>1.25</v>
      </c>
      <c r="R458" s="20"/>
      <c r="S458" s="20"/>
    </row>
    <row r="459" spans="1:19" x14ac:dyDescent="0.25">
      <c r="A459">
        <f t="shared" ref="A459" si="48">YEAR(B459)</f>
        <v>2013</v>
      </c>
      <c r="B459" s="1">
        <v>41275</v>
      </c>
      <c r="C459" s="21">
        <v>92.679567038349703</v>
      </c>
      <c r="D459" s="21">
        <v>90.245053786486096</v>
      </c>
      <c r="E459" s="20">
        <v>3.2</v>
      </c>
      <c r="F459" s="20">
        <v>3.2</v>
      </c>
      <c r="G459" s="20">
        <v>3.2</v>
      </c>
      <c r="H459" s="21">
        <f t="shared" si="45"/>
        <v>90.245053786486096</v>
      </c>
      <c r="I459" s="20">
        <f>'CDM - M'!J784</f>
        <v>2.75</v>
      </c>
      <c r="J459" s="36">
        <f t="shared" si="44"/>
        <v>2.75</v>
      </c>
      <c r="K459" s="20">
        <f>'[2]CDM Monthly'!$C580</f>
        <v>129.10120860110499</v>
      </c>
      <c r="L459" s="21">
        <v>1.25</v>
      </c>
      <c r="R459" s="20"/>
      <c r="S459" s="20"/>
    </row>
    <row r="460" spans="1:19" x14ac:dyDescent="0.25">
      <c r="B460" s="1">
        <v>41306</v>
      </c>
      <c r="C460" s="21">
        <v>92.789737404418403</v>
      </c>
      <c r="D460" s="21">
        <v>90.406027171030999</v>
      </c>
      <c r="E460" s="20">
        <v>3.2</v>
      </c>
      <c r="F460" s="20">
        <v>3.1</v>
      </c>
      <c r="G460" s="20">
        <v>3.1</v>
      </c>
      <c r="H460" s="21">
        <f t="shared" si="45"/>
        <v>90.406027171030999</v>
      </c>
      <c r="I460" s="20">
        <f>'CDM - M'!J785</f>
        <v>2.75</v>
      </c>
      <c r="J460" s="36">
        <f t="shared" si="44"/>
        <v>2.75</v>
      </c>
      <c r="K460" s="20">
        <f>'[2]CDM Monthly'!$C581</f>
        <v>130.90734733802501</v>
      </c>
      <c r="L460" s="21">
        <v>1.25</v>
      </c>
      <c r="R460" s="20"/>
      <c r="S460" s="20"/>
    </row>
    <row r="461" spans="1:19" x14ac:dyDescent="0.25">
      <c r="B461" s="1">
        <v>41334</v>
      </c>
      <c r="C461" s="21">
        <v>92.787331454521507</v>
      </c>
      <c r="D461" s="21">
        <v>90.315794796823596</v>
      </c>
      <c r="E461" s="20">
        <v>3.2</v>
      </c>
      <c r="F461" s="20">
        <v>3</v>
      </c>
      <c r="G461" s="20">
        <v>3</v>
      </c>
      <c r="H461" s="21">
        <f t="shared" si="45"/>
        <v>90.315794796823596</v>
      </c>
      <c r="I461" s="20">
        <f>'CDM - M'!J786</f>
        <v>2.75</v>
      </c>
      <c r="J461" s="36">
        <f t="shared" si="44"/>
        <v>2.75</v>
      </c>
      <c r="K461" s="20">
        <f>'[2]CDM Monthly'!$C582</f>
        <v>128.65882607461401</v>
      </c>
      <c r="L461" s="21">
        <v>1.25</v>
      </c>
      <c r="R461" s="20"/>
      <c r="S461" s="20"/>
    </row>
    <row r="462" spans="1:19" x14ac:dyDescent="0.25">
      <c r="B462" s="1">
        <v>41365</v>
      </c>
      <c r="C462" s="21">
        <v>92.747509618670904</v>
      </c>
      <c r="D462" s="21">
        <v>90.327835505908993</v>
      </c>
      <c r="E462" s="20">
        <v>3.1</v>
      </c>
      <c r="F462" s="20">
        <v>3</v>
      </c>
      <c r="G462" s="20">
        <v>3</v>
      </c>
      <c r="H462" s="21">
        <f t="shared" si="45"/>
        <v>90.327835505908993</v>
      </c>
      <c r="I462" s="20">
        <f>'CDM - M'!J787</f>
        <v>2.75</v>
      </c>
      <c r="J462" s="36">
        <f t="shared" si="44"/>
        <v>2.75</v>
      </c>
      <c r="K462" s="20">
        <f>'[2]CDM Monthly'!$C583</f>
        <v>129.881419635942</v>
      </c>
      <c r="L462" s="21">
        <v>1.25</v>
      </c>
      <c r="R462" s="20"/>
      <c r="S462" s="20"/>
    </row>
    <row r="463" spans="1:19" x14ac:dyDescent="0.25">
      <c r="B463" s="1">
        <v>41395</v>
      </c>
      <c r="C463" s="21">
        <v>92.743992547319493</v>
      </c>
      <c r="D463" s="21">
        <v>90.560064304835805</v>
      </c>
      <c r="E463" s="20">
        <v>2.9</v>
      </c>
      <c r="F463" s="20">
        <v>3.1</v>
      </c>
      <c r="G463" s="20">
        <v>3.1</v>
      </c>
      <c r="H463" s="21">
        <f t="shared" si="45"/>
        <v>90.560064304835805</v>
      </c>
      <c r="I463" s="20">
        <f>'CDM - M'!J788</f>
        <v>2.5</v>
      </c>
      <c r="J463" s="36">
        <f t="shared" si="44"/>
        <v>2.5</v>
      </c>
      <c r="K463" s="20">
        <f>'[2]CDM Monthly'!$C584</f>
        <v>127.84742279179</v>
      </c>
      <c r="L463" s="21">
        <v>1.25</v>
      </c>
      <c r="R463" s="20"/>
      <c r="S463" s="20"/>
    </row>
    <row r="464" spans="1:19" x14ac:dyDescent="0.25">
      <c r="B464" s="1">
        <v>41426</v>
      </c>
      <c r="C464" s="21">
        <v>92.813366226560902</v>
      </c>
      <c r="D464" s="21">
        <v>90.690167901854693</v>
      </c>
      <c r="E464" s="20">
        <v>2.8</v>
      </c>
      <c r="F464" s="20">
        <v>3.1</v>
      </c>
      <c r="G464" s="20">
        <v>3.1</v>
      </c>
      <c r="H464" s="21">
        <f t="shared" si="45"/>
        <v>90.690167901854693</v>
      </c>
      <c r="I464" s="20">
        <f>'CDM - M'!J789</f>
        <v>2.5</v>
      </c>
      <c r="J464" s="36">
        <f t="shared" si="44"/>
        <v>2.5</v>
      </c>
      <c r="K464" s="20">
        <f>'[2]CDM Monthly'!$C585</f>
        <v>129.60291194145199</v>
      </c>
      <c r="L464" s="21">
        <v>1.25</v>
      </c>
      <c r="R464" s="20"/>
      <c r="S464" s="20"/>
    </row>
    <row r="465" spans="1:19" x14ac:dyDescent="0.25">
      <c r="B465" s="1">
        <v>41456</v>
      </c>
      <c r="C465" s="21">
        <v>92.988954106616802</v>
      </c>
      <c r="D465" s="21">
        <v>90.7050268711602</v>
      </c>
      <c r="E465" s="20">
        <v>2.9</v>
      </c>
      <c r="F465" s="20">
        <v>3.2</v>
      </c>
      <c r="G465" s="20">
        <v>3.2</v>
      </c>
      <c r="H465" s="21">
        <f t="shared" si="45"/>
        <v>90.7050268711602</v>
      </c>
      <c r="I465" s="20">
        <f>'CDM - M'!J790</f>
        <v>2.5</v>
      </c>
      <c r="J465" s="36">
        <f t="shared" si="44"/>
        <v>2.5</v>
      </c>
      <c r="K465" s="20">
        <f>'[2]CDM Monthly'!$C586</f>
        <v>129.35634289980999</v>
      </c>
      <c r="L465" s="21">
        <v>1</v>
      </c>
      <c r="R465" s="20"/>
      <c r="S465" s="20"/>
    </row>
    <row r="466" spans="1:19" x14ac:dyDescent="0.25">
      <c r="B466" s="1">
        <v>41487</v>
      </c>
      <c r="C466" s="21">
        <v>93.146227897386495</v>
      </c>
      <c r="D466" s="21">
        <v>90.620992205745097</v>
      </c>
      <c r="E466" s="20">
        <v>3</v>
      </c>
      <c r="F466" s="20">
        <v>3.2</v>
      </c>
      <c r="G466" s="20">
        <v>3.2</v>
      </c>
      <c r="H466" s="21">
        <f t="shared" si="45"/>
        <v>90.620992205745097</v>
      </c>
      <c r="I466" s="20">
        <f>'CDM - M'!J791</f>
        <v>2.5</v>
      </c>
      <c r="J466" s="36">
        <f t="shared" si="44"/>
        <v>2.5</v>
      </c>
      <c r="K466" s="20">
        <f>'[2]CDM Monthly'!$C587</f>
        <v>129.10569560396999</v>
      </c>
      <c r="L466" s="21">
        <v>1</v>
      </c>
      <c r="R466" s="20"/>
      <c r="S466" s="20"/>
    </row>
    <row r="467" spans="1:19" x14ac:dyDescent="0.25">
      <c r="B467" s="1">
        <v>41518</v>
      </c>
      <c r="C467" s="21">
        <v>93.210469300681297</v>
      </c>
      <c r="D467" s="21">
        <v>91.052269774061998</v>
      </c>
      <c r="E467" s="20">
        <v>2.9</v>
      </c>
      <c r="F467" s="20">
        <v>3</v>
      </c>
      <c r="G467" s="20">
        <v>3</v>
      </c>
      <c r="H467" s="21">
        <f t="shared" si="45"/>
        <v>91.052269774061998</v>
      </c>
      <c r="I467" s="20">
        <f>'CDM - M'!J792</f>
        <v>2.5</v>
      </c>
      <c r="J467" s="36">
        <f t="shared" si="44"/>
        <v>2.5</v>
      </c>
      <c r="K467" s="20">
        <f>'[2]CDM Monthly'!$C588</f>
        <v>125.983283047952</v>
      </c>
      <c r="L467" s="21">
        <v>1</v>
      </c>
      <c r="R467" s="20"/>
      <c r="S467" s="20"/>
    </row>
    <row r="468" spans="1:19" x14ac:dyDescent="0.25">
      <c r="B468" s="1">
        <v>41548</v>
      </c>
      <c r="C468" s="21">
        <v>93.2156460735536</v>
      </c>
      <c r="D468" s="21">
        <v>91.241216889022297</v>
      </c>
      <c r="E468" s="20">
        <v>2.9</v>
      </c>
      <c r="F468" s="20">
        <v>3.1</v>
      </c>
      <c r="G468" s="20">
        <v>3.1</v>
      </c>
      <c r="H468" s="21">
        <f t="shared" si="45"/>
        <v>91.241216889022297</v>
      </c>
      <c r="I468" s="20">
        <f>'CDM - M'!J793</f>
        <v>2.5</v>
      </c>
      <c r="J468" s="36">
        <f t="shared" si="44"/>
        <v>2.5</v>
      </c>
      <c r="K468" s="20">
        <f>'[2]CDM Monthly'!$C589</f>
        <v>124.29229727746301</v>
      </c>
      <c r="L468" s="21">
        <v>1</v>
      </c>
      <c r="R468" s="20"/>
      <c r="S468" s="20"/>
    </row>
    <row r="469" spans="1:19" x14ac:dyDescent="0.25">
      <c r="B469" s="1">
        <v>41579</v>
      </c>
      <c r="C469" s="21">
        <v>93.454181192008903</v>
      </c>
      <c r="D469" s="21">
        <v>91.543525053002995</v>
      </c>
      <c r="E469" s="20">
        <v>2.9</v>
      </c>
      <c r="F469" s="20">
        <v>3.1</v>
      </c>
      <c r="G469" s="20">
        <v>3.1</v>
      </c>
      <c r="H469" s="21">
        <f t="shared" si="45"/>
        <v>91.543525053002995</v>
      </c>
      <c r="I469" s="20">
        <f>'CDM - M'!J794</f>
        <v>2.5</v>
      </c>
      <c r="J469" s="36">
        <f t="shared" si="44"/>
        <v>2.5</v>
      </c>
      <c r="K469" s="20">
        <f>'[2]CDM Monthly'!$C590</f>
        <v>124.994486144603</v>
      </c>
      <c r="L469" s="21">
        <v>1</v>
      </c>
      <c r="R469" s="20"/>
      <c r="S469" s="20"/>
    </row>
    <row r="470" spans="1:19" x14ac:dyDescent="0.25">
      <c r="B470" s="1">
        <v>41609</v>
      </c>
      <c r="C470" s="21">
        <v>93.487713882250304</v>
      </c>
      <c r="D470" s="21">
        <v>91.560454018837305</v>
      </c>
      <c r="E470" s="20">
        <v>2.9</v>
      </c>
      <c r="F470" s="20">
        <v>3.3</v>
      </c>
      <c r="G470" s="20">
        <v>3.3</v>
      </c>
      <c r="H470" s="21">
        <f t="shared" si="45"/>
        <v>91.560454018837305</v>
      </c>
      <c r="I470" s="20">
        <f>'CDM - M'!J795</f>
        <v>2.5</v>
      </c>
      <c r="J470" s="36">
        <f t="shared" si="44"/>
        <v>2.5</v>
      </c>
      <c r="K470" s="20">
        <f>'[2]CDM Monthly'!$C591</f>
        <v>125.157140716147</v>
      </c>
      <c r="L470" s="21">
        <v>1</v>
      </c>
      <c r="R470" s="20"/>
      <c r="S470" s="20"/>
    </row>
    <row r="471" spans="1:19" x14ac:dyDescent="0.25">
      <c r="A471">
        <f t="shared" ref="A471" si="49">YEAR(B471)</f>
        <v>2014</v>
      </c>
      <c r="B471" s="1">
        <v>41640</v>
      </c>
      <c r="C471" s="21">
        <v>93.703354022656598</v>
      </c>
      <c r="D471" s="21">
        <v>91.5771106625551</v>
      </c>
      <c r="E471" s="20">
        <v>2.9</v>
      </c>
      <c r="F471" s="20">
        <v>3.3</v>
      </c>
      <c r="G471" s="20">
        <v>3.3</v>
      </c>
      <c r="H471" s="21">
        <f t="shared" si="45"/>
        <v>91.5771106625551</v>
      </c>
      <c r="I471" s="20">
        <f>'CDM - M'!J796</f>
        <v>2.5</v>
      </c>
      <c r="J471" s="36">
        <f t="shared" si="44"/>
        <v>2.5</v>
      </c>
      <c r="K471" s="20">
        <f>'[2]CDM Monthly'!$C592</f>
        <v>125.22144038146</v>
      </c>
      <c r="L471" s="21">
        <v>1</v>
      </c>
      <c r="R471" s="20"/>
      <c r="S471" s="20"/>
    </row>
    <row r="472" spans="1:19" x14ac:dyDescent="0.25">
      <c r="B472" s="1">
        <v>41671</v>
      </c>
      <c r="C472" s="21">
        <v>93.720964265273196</v>
      </c>
      <c r="D472" s="21">
        <v>91.662544105913298</v>
      </c>
      <c r="E472" s="20">
        <v>2.9</v>
      </c>
      <c r="F472" s="20">
        <v>3.5</v>
      </c>
      <c r="G472" s="20">
        <v>3.5</v>
      </c>
      <c r="H472" s="21">
        <f t="shared" si="45"/>
        <v>91.662544105913298</v>
      </c>
      <c r="I472" s="20">
        <f>'CDM - M'!J797</f>
        <v>2.5</v>
      </c>
      <c r="J472" s="36">
        <f t="shared" si="44"/>
        <v>2.5</v>
      </c>
      <c r="K472" s="20">
        <f>'[2]CDM Monthly'!$C593</f>
        <v>124.60131669167301</v>
      </c>
      <c r="L472" s="21">
        <v>1</v>
      </c>
      <c r="R472" s="20"/>
      <c r="S472" s="20"/>
    </row>
    <row r="473" spans="1:19" x14ac:dyDescent="0.25">
      <c r="B473" s="1">
        <v>41699</v>
      </c>
      <c r="C473" s="21">
        <v>94.019797590788301</v>
      </c>
      <c r="D473" s="21">
        <v>91.888961736379301</v>
      </c>
      <c r="E473" s="20">
        <v>2.8</v>
      </c>
      <c r="F473" s="20">
        <v>3.4</v>
      </c>
      <c r="G473" s="20">
        <v>3.4</v>
      </c>
      <c r="H473" s="21">
        <f t="shared" si="45"/>
        <v>91.888961736379301</v>
      </c>
      <c r="I473" s="20">
        <f>'CDM - M'!J798</f>
        <v>2.5</v>
      </c>
      <c r="J473" s="36">
        <f t="shared" si="44"/>
        <v>2.5</v>
      </c>
      <c r="K473" s="20">
        <f>'[2]CDM Monthly'!$C594</f>
        <v>123.193106242246</v>
      </c>
      <c r="L473" s="21">
        <v>1</v>
      </c>
      <c r="R473" s="20"/>
      <c r="S473" s="20"/>
    </row>
    <row r="474" spans="1:19" x14ac:dyDescent="0.25">
      <c r="B474" s="1">
        <v>41730</v>
      </c>
      <c r="C474" s="21">
        <v>94.168732836366502</v>
      </c>
      <c r="D474" s="21">
        <v>92.068588567852601</v>
      </c>
      <c r="E474" s="20">
        <v>2.9</v>
      </c>
      <c r="F474" s="20">
        <v>3.6</v>
      </c>
      <c r="G474" s="20">
        <v>3.6</v>
      </c>
      <c r="H474" s="21">
        <f t="shared" si="45"/>
        <v>92.068588567852601</v>
      </c>
      <c r="I474" s="20">
        <f>'CDM - M'!J799</f>
        <v>2.5</v>
      </c>
      <c r="J474" s="36">
        <f t="shared" si="44"/>
        <v>2.5</v>
      </c>
      <c r="K474" s="20">
        <f>'[2]CDM Monthly'!$C595</f>
        <v>121.230660019607</v>
      </c>
      <c r="L474" s="21">
        <v>1</v>
      </c>
      <c r="R474" s="20"/>
      <c r="S474" s="20"/>
    </row>
    <row r="475" spans="1:19" x14ac:dyDescent="0.25">
      <c r="B475" s="1">
        <v>41760</v>
      </c>
      <c r="C475" s="21">
        <v>94.297229034264404</v>
      </c>
      <c r="D475" s="21">
        <v>92.188099381594697</v>
      </c>
      <c r="E475" s="20">
        <v>2.8</v>
      </c>
      <c r="F475" s="20">
        <v>3.5</v>
      </c>
      <c r="G475" s="20">
        <v>3.5</v>
      </c>
      <c r="H475" s="21">
        <f t="shared" si="45"/>
        <v>92.188099381594697</v>
      </c>
      <c r="I475" s="20">
        <f>'CDM - M'!J800</f>
        <v>2.5</v>
      </c>
      <c r="J475" s="36">
        <f t="shared" si="44"/>
        <v>2.5</v>
      </c>
      <c r="K475" s="20">
        <f>'[2]CDM Monthly'!$C596</f>
        <v>119.093038278634</v>
      </c>
      <c r="L475" s="21">
        <v>1</v>
      </c>
      <c r="R475" s="20"/>
      <c r="S475" s="20"/>
    </row>
    <row r="476" spans="1:19" x14ac:dyDescent="0.25">
      <c r="B476" s="1">
        <v>41791</v>
      </c>
      <c r="C476" s="21">
        <v>94.347222326633997</v>
      </c>
      <c r="D476" s="21">
        <v>92.258764838767604</v>
      </c>
      <c r="E476" s="20">
        <v>2.8</v>
      </c>
      <c r="F476" s="20">
        <v>3.5</v>
      </c>
      <c r="G476" s="20">
        <v>3.5</v>
      </c>
      <c r="H476" s="21">
        <f t="shared" si="45"/>
        <v>92.258764838767604</v>
      </c>
      <c r="I476" s="20">
        <f>'CDM - M'!J801</f>
        <v>2.5</v>
      </c>
      <c r="J476" s="36">
        <f t="shared" si="44"/>
        <v>2.5</v>
      </c>
      <c r="K476" s="20">
        <f>'[2]CDM Monthly'!$C597</f>
        <v>118.40438087936801</v>
      </c>
      <c r="L476" s="21">
        <v>1</v>
      </c>
      <c r="R476" s="20"/>
      <c r="S476" s="20"/>
    </row>
    <row r="477" spans="1:19" x14ac:dyDescent="0.25">
      <c r="B477" s="1">
        <v>41821</v>
      </c>
      <c r="C477" s="21">
        <v>94.484487664653003</v>
      </c>
      <c r="D477" s="21">
        <v>92.395996594217493</v>
      </c>
      <c r="E477" s="20">
        <v>2.8</v>
      </c>
      <c r="F477" s="20">
        <v>3.5</v>
      </c>
      <c r="G477" s="20">
        <v>3.5</v>
      </c>
      <c r="H477" s="21">
        <f t="shared" si="45"/>
        <v>92.395996594217493</v>
      </c>
      <c r="I477" s="20">
        <f>'CDM - M'!J802</f>
        <v>2.5</v>
      </c>
      <c r="J477" s="36">
        <f t="shared" si="44"/>
        <v>2.5</v>
      </c>
      <c r="K477" s="20">
        <f>'[2]CDM Monthly'!$C598</f>
        <v>118.183916574904</v>
      </c>
      <c r="L477" s="21">
        <v>1</v>
      </c>
      <c r="R477" s="20"/>
      <c r="S477" s="20"/>
    </row>
    <row r="478" spans="1:19" x14ac:dyDescent="0.25">
      <c r="B478" s="1">
        <v>41852</v>
      </c>
      <c r="C478" s="21">
        <v>94.435255640374194</v>
      </c>
      <c r="D478" s="21">
        <v>92.476975453366705</v>
      </c>
      <c r="E478" s="20">
        <v>2.8</v>
      </c>
      <c r="F478" s="20">
        <v>3.5</v>
      </c>
      <c r="G478" s="20">
        <v>3.5</v>
      </c>
      <c r="H478" s="21">
        <f t="shared" si="45"/>
        <v>92.476975453366705</v>
      </c>
      <c r="I478" s="20">
        <f>'CDM - M'!J803</f>
        <v>2.25</v>
      </c>
      <c r="J478" s="36">
        <f t="shared" si="44"/>
        <v>2.25</v>
      </c>
      <c r="K478" s="20">
        <f>'[2]CDM Monthly'!$C599</f>
        <v>116.468012708307</v>
      </c>
      <c r="L478" s="21">
        <v>1</v>
      </c>
      <c r="R478" s="20"/>
      <c r="S478" s="20"/>
    </row>
    <row r="479" spans="1:19" x14ac:dyDescent="0.25">
      <c r="B479" s="1">
        <v>41883</v>
      </c>
      <c r="C479" s="21">
        <v>94.276330260952903</v>
      </c>
      <c r="D479" s="21">
        <v>92.576252852230098</v>
      </c>
      <c r="E479" s="20">
        <v>2.8</v>
      </c>
      <c r="F479" s="20">
        <v>3.5</v>
      </c>
      <c r="G479" s="20">
        <v>3.5</v>
      </c>
      <c r="H479" s="21">
        <f t="shared" si="45"/>
        <v>92.576252852230098</v>
      </c>
      <c r="I479" s="20">
        <f>'CDM - M'!J804</f>
        <v>2.25</v>
      </c>
      <c r="J479" s="36">
        <f t="shared" si="44"/>
        <v>2.25</v>
      </c>
      <c r="K479" s="20">
        <f>'[2]CDM Monthly'!$C600</f>
        <v>114.67513457766</v>
      </c>
      <c r="L479" s="21">
        <v>1</v>
      </c>
      <c r="R479" s="20"/>
      <c r="S479" s="20"/>
    </row>
    <row r="480" spans="1:19" x14ac:dyDescent="0.25">
      <c r="B480" s="1">
        <v>41913</v>
      </c>
      <c r="C480" s="21">
        <v>94.262485719112405</v>
      </c>
      <c r="D480" s="21">
        <v>92.705736377889806</v>
      </c>
      <c r="E480" s="20">
        <v>2.7</v>
      </c>
      <c r="F480" s="20">
        <v>3.6</v>
      </c>
      <c r="G480" s="20">
        <v>3.6</v>
      </c>
      <c r="H480" s="21">
        <f t="shared" si="45"/>
        <v>92.705736377889806</v>
      </c>
      <c r="I480" s="20">
        <f>'CDM - M'!J805</f>
        <v>2</v>
      </c>
      <c r="J480" s="36">
        <f t="shared" si="44"/>
        <v>2</v>
      </c>
      <c r="K480" s="20">
        <f>'[2]CDM Monthly'!$C601</f>
        <v>114.570960121067</v>
      </c>
      <c r="L480" s="21">
        <v>1</v>
      </c>
      <c r="R480" s="20"/>
      <c r="S480" s="20"/>
    </row>
    <row r="481" spans="1:19" x14ac:dyDescent="0.25">
      <c r="B481" s="1">
        <v>41944</v>
      </c>
      <c r="C481" s="21">
        <v>94.348325572948497</v>
      </c>
      <c r="D481" s="21">
        <v>92.795730900014902</v>
      </c>
      <c r="E481" s="20">
        <v>2.7</v>
      </c>
      <c r="F481" s="20">
        <v>3.6</v>
      </c>
      <c r="G481" s="20">
        <v>3.6</v>
      </c>
      <c r="H481" s="21">
        <f t="shared" si="45"/>
        <v>92.795730900014902</v>
      </c>
      <c r="I481" s="20">
        <f>'CDM - M'!J806</f>
        <v>2</v>
      </c>
      <c r="J481" s="36">
        <f t="shared" si="44"/>
        <v>2</v>
      </c>
      <c r="K481" s="20">
        <f>'[2]CDM Monthly'!$C602</f>
        <v>114.578130108452</v>
      </c>
      <c r="L481" s="21">
        <v>1</v>
      </c>
      <c r="R481" s="20"/>
      <c r="S481" s="20"/>
    </row>
    <row r="482" spans="1:19" x14ac:dyDescent="0.25">
      <c r="B482" s="1">
        <v>41974</v>
      </c>
      <c r="C482" s="21">
        <v>94.235864425523303</v>
      </c>
      <c r="D482" s="21">
        <v>92.866747914494496</v>
      </c>
      <c r="E482" s="20">
        <v>2.6</v>
      </c>
      <c r="F482" s="20">
        <v>3.7</v>
      </c>
      <c r="G482" s="20">
        <v>3.7</v>
      </c>
      <c r="H482" s="21">
        <f t="shared" si="45"/>
        <v>92.866747914494496</v>
      </c>
      <c r="I482" s="20">
        <f>'CDM - M'!J807</f>
        <v>2</v>
      </c>
      <c r="J482" s="36">
        <f t="shared" si="44"/>
        <v>2</v>
      </c>
      <c r="K482" s="20">
        <f>'[2]CDM Monthly'!$C603</f>
        <v>108.799529683481</v>
      </c>
      <c r="L482" s="21">
        <v>1</v>
      </c>
      <c r="R482" s="20"/>
      <c r="S482" s="20"/>
    </row>
    <row r="483" spans="1:19" x14ac:dyDescent="0.25">
      <c r="A483">
        <f t="shared" ref="A483" si="50">YEAR(B483)</f>
        <v>2015</v>
      </c>
      <c r="B483" s="1">
        <v>42005</v>
      </c>
      <c r="C483" s="21">
        <v>94.023703327279193</v>
      </c>
      <c r="D483" s="21">
        <v>93.219460279814498</v>
      </c>
      <c r="E483" s="20">
        <v>2.6</v>
      </c>
      <c r="F483" s="20">
        <v>3.6</v>
      </c>
      <c r="G483" s="20">
        <v>3.6</v>
      </c>
      <c r="H483" s="21">
        <f t="shared" si="45"/>
        <v>93.219460279814498</v>
      </c>
      <c r="I483" s="20">
        <f>'CDM - M'!J808</f>
        <v>2</v>
      </c>
      <c r="J483" s="36">
        <f t="shared" si="44"/>
        <v>2</v>
      </c>
      <c r="K483" s="20">
        <f>'[2]CDM Monthly'!$C604</f>
        <v>100.865657747987</v>
      </c>
      <c r="L483" s="21">
        <v>1</v>
      </c>
      <c r="R483" s="20"/>
      <c r="S483" s="20"/>
    </row>
    <row r="484" spans="1:19" x14ac:dyDescent="0.25">
      <c r="B484" s="1">
        <v>42036</v>
      </c>
      <c r="C484" s="21">
        <v>93.702164871190305</v>
      </c>
      <c r="D484" s="21">
        <v>93.251399525020204</v>
      </c>
      <c r="E484" s="20">
        <v>2.6</v>
      </c>
      <c r="F484" s="20">
        <v>3.5</v>
      </c>
      <c r="G484" s="20">
        <v>3.5</v>
      </c>
      <c r="H484" s="21">
        <f t="shared" si="45"/>
        <v>93.251399525020204</v>
      </c>
      <c r="I484" s="20">
        <f>'CDM - M'!J809</f>
        <v>2</v>
      </c>
      <c r="J484" s="36">
        <f t="shared" si="44"/>
        <v>2</v>
      </c>
      <c r="K484" s="20">
        <f>'[2]CDM Monthly'!$C605</f>
        <v>102.416818815928</v>
      </c>
      <c r="L484" s="21">
        <v>1</v>
      </c>
      <c r="R484" s="20"/>
      <c r="S484" s="20"/>
    </row>
    <row r="485" spans="1:19" x14ac:dyDescent="0.25">
      <c r="B485" s="1">
        <v>42064</v>
      </c>
      <c r="C485" s="21">
        <v>93.874549780361093</v>
      </c>
      <c r="D485" s="21">
        <v>93.4279257820792</v>
      </c>
      <c r="E485" s="20">
        <v>2.5</v>
      </c>
      <c r="F485" s="20">
        <v>3.5</v>
      </c>
      <c r="G485" s="20">
        <v>3.5</v>
      </c>
      <c r="H485" s="21">
        <f t="shared" si="45"/>
        <v>93.4279257820792</v>
      </c>
      <c r="I485" s="20">
        <f>'CDM - M'!J810</f>
        <v>1.75</v>
      </c>
      <c r="J485" s="36">
        <f t="shared" si="44"/>
        <v>1.75</v>
      </c>
      <c r="K485" s="20">
        <f>'[2]CDM Monthly'!$C606</f>
        <v>102.502588045838</v>
      </c>
      <c r="L485" s="21">
        <v>1</v>
      </c>
      <c r="R485" s="20"/>
      <c r="S485" s="20"/>
    </row>
    <row r="486" spans="1:19" x14ac:dyDescent="0.25">
      <c r="B486" s="1">
        <v>42095</v>
      </c>
      <c r="C486" s="21">
        <v>93.963475247690297</v>
      </c>
      <c r="D486" s="21">
        <v>93.513267478025199</v>
      </c>
      <c r="E486" s="20">
        <v>2.5</v>
      </c>
      <c r="F486" s="20">
        <v>3.6</v>
      </c>
      <c r="G486" s="20">
        <v>3.6</v>
      </c>
      <c r="H486" s="21">
        <f t="shared" si="45"/>
        <v>93.513267478025199</v>
      </c>
      <c r="I486" s="20">
        <f>'CDM - M'!J811</f>
        <v>1.75</v>
      </c>
      <c r="J486" s="36">
        <f t="shared" si="44"/>
        <v>1.75</v>
      </c>
      <c r="K486" s="20">
        <f>'[2]CDM Monthly'!$C607</f>
        <v>100.887331936659</v>
      </c>
      <c r="L486" s="21">
        <v>0.75</v>
      </c>
      <c r="R486" s="20"/>
      <c r="S486" s="20"/>
    </row>
    <row r="487" spans="1:19" x14ac:dyDescent="0.25">
      <c r="B487" s="1">
        <v>42125</v>
      </c>
      <c r="C487" s="21">
        <v>94.197064550786607</v>
      </c>
      <c r="D487" s="21">
        <v>93.611127074657503</v>
      </c>
      <c r="E487" s="20">
        <v>2.4</v>
      </c>
      <c r="F487" s="20">
        <v>3.6</v>
      </c>
      <c r="G487" s="20">
        <v>3.6</v>
      </c>
      <c r="H487" s="21">
        <f t="shared" si="45"/>
        <v>93.611127074657503</v>
      </c>
      <c r="I487" s="20">
        <f>'CDM - M'!J812</f>
        <v>1.75</v>
      </c>
      <c r="J487" s="36">
        <f t="shared" si="44"/>
        <v>1.75</v>
      </c>
      <c r="K487" s="20">
        <f>'[2]CDM Monthly'!$C608</f>
        <v>101.578227032501</v>
      </c>
      <c r="L487" s="21">
        <v>0.75</v>
      </c>
      <c r="R487" s="20"/>
      <c r="S487" s="20"/>
    </row>
    <row r="488" spans="1:19" x14ac:dyDescent="0.25">
      <c r="B488" s="1">
        <v>42156</v>
      </c>
      <c r="C488" s="21">
        <v>94.391966796943805</v>
      </c>
      <c r="D488" s="21">
        <v>93.705519943493897</v>
      </c>
      <c r="E488" s="20">
        <v>2.5</v>
      </c>
      <c r="F488" s="20">
        <v>3.8</v>
      </c>
      <c r="G488" s="20">
        <v>3.8</v>
      </c>
      <c r="H488" s="21">
        <f t="shared" si="45"/>
        <v>93.705519943493897</v>
      </c>
      <c r="I488" s="20">
        <f>'CDM - M'!J813</f>
        <v>1.5</v>
      </c>
      <c r="J488" s="36">
        <f t="shared" ref="J488:J551" si="51">I488</f>
        <v>1.5</v>
      </c>
      <c r="K488" s="20">
        <f>'[2]CDM Monthly'!$C609</f>
        <v>101.913313065289</v>
      </c>
      <c r="L488" s="21">
        <v>0.75</v>
      </c>
      <c r="R488" s="20"/>
      <c r="S488" s="20"/>
    </row>
    <row r="489" spans="1:19" x14ac:dyDescent="0.25">
      <c r="B489" s="1">
        <v>42186</v>
      </c>
      <c r="C489" s="21">
        <v>94.587648950485701</v>
      </c>
      <c r="D489" s="21">
        <v>94.076964763075196</v>
      </c>
      <c r="E489" s="20">
        <v>2.6</v>
      </c>
      <c r="F489" s="20">
        <v>3.8</v>
      </c>
      <c r="G489" s="20">
        <v>3.8</v>
      </c>
      <c r="H489" s="21">
        <f t="shared" si="45"/>
        <v>94.076964763075196</v>
      </c>
      <c r="I489" s="20">
        <f>'CDM - M'!J814</f>
        <v>1.5</v>
      </c>
      <c r="J489" s="36">
        <f t="shared" si="51"/>
        <v>1.5</v>
      </c>
      <c r="K489" s="20">
        <f>'[2]CDM Monthly'!$C610</f>
        <v>101.510021664642</v>
      </c>
      <c r="L489" s="21">
        <v>0.75</v>
      </c>
      <c r="R489" s="20"/>
      <c r="S489" s="20"/>
    </row>
    <row r="490" spans="1:19" x14ac:dyDescent="0.25">
      <c r="B490" s="1">
        <v>42217</v>
      </c>
      <c r="C490" s="21">
        <v>94.469055755724995</v>
      </c>
      <c r="D490" s="21">
        <v>94.214252657669505</v>
      </c>
      <c r="E490" s="20">
        <v>2.5</v>
      </c>
      <c r="F490" s="20">
        <v>3.6</v>
      </c>
      <c r="G490" s="20">
        <v>3.6</v>
      </c>
      <c r="H490" s="21">
        <f t="shared" si="45"/>
        <v>94.214252657669505</v>
      </c>
      <c r="I490" s="20">
        <f>'CDM - M'!J815</f>
        <v>1.5</v>
      </c>
      <c r="J490" s="36">
        <f t="shared" si="51"/>
        <v>1.5</v>
      </c>
      <c r="K490" s="20">
        <f>'[2]CDM Monthly'!$C611</f>
        <v>100.81081528190199</v>
      </c>
      <c r="L490" s="21">
        <v>0.75</v>
      </c>
      <c r="R490" s="20"/>
      <c r="S490" s="20"/>
    </row>
    <row r="491" spans="1:19" x14ac:dyDescent="0.25">
      <c r="B491" s="1">
        <v>42248</v>
      </c>
      <c r="C491" s="21">
        <v>94.115796480995101</v>
      </c>
      <c r="D491" s="21">
        <v>94.198585879139898</v>
      </c>
      <c r="E491" s="20">
        <v>2.5</v>
      </c>
      <c r="F491" s="20">
        <v>3.5</v>
      </c>
      <c r="G491" s="20">
        <v>3.5</v>
      </c>
      <c r="H491" s="21">
        <f t="shared" si="45"/>
        <v>94.198585879139898</v>
      </c>
      <c r="I491" s="20">
        <f>'CDM - M'!J816</f>
        <v>1.5</v>
      </c>
      <c r="J491" s="36">
        <f t="shared" si="51"/>
        <v>1.5</v>
      </c>
      <c r="K491" s="20">
        <f>'[2]CDM Monthly'!$C612</f>
        <v>99.555992605243603</v>
      </c>
      <c r="L491" s="21">
        <v>0.75</v>
      </c>
      <c r="R491" s="20"/>
      <c r="S491" s="20"/>
    </row>
    <row r="492" spans="1:19" x14ac:dyDescent="0.25">
      <c r="B492" s="1">
        <v>42278</v>
      </c>
      <c r="C492" s="21">
        <v>94.329519845187505</v>
      </c>
      <c r="D492" s="21">
        <v>94.363102572368604</v>
      </c>
      <c r="E492" s="20">
        <v>2.5</v>
      </c>
      <c r="F492" s="20">
        <v>3.5</v>
      </c>
      <c r="G492" s="20">
        <v>3.5</v>
      </c>
      <c r="H492" s="21">
        <f t="shared" si="45"/>
        <v>94.363102572368604</v>
      </c>
      <c r="I492" s="20">
        <f>'CDM - M'!J817</f>
        <v>1.5</v>
      </c>
      <c r="J492" s="36">
        <f t="shared" si="51"/>
        <v>1.5</v>
      </c>
      <c r="K492" s="20">
        <f>'[2]CDM Monthly'!$C613</f>
        <v>97.189694829076601</v>
      </c>
      <c r="L492" s="21">
        <v>0.75</v>
      </c>
      <c r="R492" s="20"/>
      <c r="S492" s="20"/>
    </row>
    <row r="493" spans="1:19" x14ac:dyDescent="0.25">
      <c r="B493" s="1">
        <v>42309</v>
      </c>
      <c r="C493" s="21">
        <v>94.497078220359398</v>
      </c>
      <c r="D493" s="21">
        <v>94.572930739486907</v>
      </c>
      <c r="E493" s="20">
        <v>2.5</v>
      </c>
      <c r="F493" s="20">
        <v>3.6</v>
      </c>
      <c r="G493" s="20">
        <v>3.6</v>
      </c>
      <c r="H493" s="21">
        <f t="shared" si="45"/>
        <v>94.572930739486907</v>
      </c>
      <c r="I493" s="20">
        <f>'CDM - M'!J818</f>
        <v>1.5</v>
      </c>
      <c r="J493" s="36">
        <f t="shared" si="51"/>
        <v>1.5</v>
      </c>
      <c r="K493" s="20">
        <f>'[2]CDM Monthly'!$C614</f>
        <v>96.365135839219107</v>
      </c>
      <c r="L493" s="21">
        <v>0.75</v>
      </c>
      <c r="R493" s="20"/>
      <c r="S493" s="20"/>
    </row>
    <row r="494" spans="1:19" x14ac:dyDescent="0.25">
      <c r="B494" s="1">
        <v>42339</v>
      </c>
      <c r="C494" s="21">
        <v>94.675769480064403</v>
      </c>
      <c r="D494" s="21">
        <v>94.731179809376997</v>
      </c>
      <c r="E494" s="20">
        <v>2.5</v>
      </c>
      <c r="F494" s="20">
        <v>3.5</v>
      </c>
      <c r="G494" s="20">
        <v>3.5</v>
      </c>
      <c r="H494" s="21">
        <f t="shared" si="45"/>
        <v>94.731179809376997</v>
      </c>
      <c r="I494" s="20">
        <f>'CDM - M'!J819</f>
        <v>1.5</v>
      </c>
      <c r="J494" s="36">
        <f t="shared" si="51"/>
        <v>1.5</v>
      </c>
      <c r="K494" s="20">
        <f>'[2]CDM Monthly'!$C615</f>
        <v>95.744400696327801</v>
      </c>
      <c r="L494" s="21">
        <v>0.75</v>
      </c>
      <c r="R494" s="20"/>
      <c r="S494" s="20"/>
    </row>
    <row r="495" spans="1:19" x14ac:dyDescent="0.25">
      <c r="A495">
        <f t="shared" ref="A495" si="52">YEAR(B495)</f>
        <v>2016</v>
      </c>
      <c r="B495" s="1">
        <v>42370</v>
      </c>
      <c r="C495" s="21">
        <v>94.646364409822496</v>
      </c>
      <c r="D495" s="21">
        <v>94.905614050658201</v>
      </c>
      <c r="E495" s="20">
        <v>2.5</v>
      </c>
      <c r="F495" s="20">
        <v>3.6</v>
      </c>
      <c r="G495" s="20">
        <v>3.6</v>
      </c>
      <c r="H495" s="21">
        <f t="shared" ref="H495:H558" si="53">D495</f>
        <v>94.905614050658201</v>
      </c>
      <c r="I495" s="20">
        <f>'CDM - M'!J820</f>
        <v>1.5</v>
      </c>
      <c r="J495" s="36">
        <f t="shared" si="51"/>
        <v>1.5</v>
      </c>
      <c r="K495" s="20">
        <f>'[2]CDM Monthly'!$C616</f>
        <v>94.515870738246306</v>
      </c>
      <c r="L495" s="21">
        <v>0.75</v>
      </c>
      <c r="R495" s="20"/>
      <c r="S495" s="20"/>
    </row>
    <row r="496" spans="1:19" x14ac:dyDescent="0.25">
      <c r="B496" s="1">
        <v>42401</v>
      </c>
      <c r="C496" s="21">
        <v>94.732073897503696</v>
      </c>
      <c r="D496" s="21">
        <v>95.017678835344299</v>
      </c>
      <c r="E496" s="20">
        <v>2.5</v>
      </c>
      <c r="F496" s="20">
        <v>3.8</v>
      </c>
      <c r="G496" s="20">
        <v>3.8</v>
      </c>
      <c r="H496" s="21">
        <f t="shared" si="53"/>
        <v>95.017678835344299</v>
      </c>
      <c r="I496" s="20">
        <f>'CDM - M'!J821</f>
        <v>1.5</v>
      </c>
      <c r="J496" s="36">
        <f t="shared" si="51"/>
        <v>1.5</v>
      </c>
      <c r="K496" s="20">
        <f>'[2]CDM Monthly'!$C617</f>
        <v>94.958599191428704</v>
      </c>
      <c r="L496" s="21">
        <v>0.75</v>
      </c>
      <c r="R496" s="20"/>
      <c r="S496" s="20"/>
    </row>
    <row r="497" spans="1:19" x14ac:dyDescent="0.25">
      <c r="B497" s="1">
        <v>42430</v>
      </c>
      <c r="C497" s="21">
        <v>94.688498154171796</v>
      </c>
      <c r="D497" s="21">
        <v>95.177414699891997</v>
      </c>
      <c r="E497" s="20">
        <v>2.5</v>
      </c>
      <c r="F497" s="20">
        <v>3.7</v>
      </c>
      <c r="G497" s="20">
        <v>3.7</v>
      </c>
      <c r="H497" s="21">
        <f t="shared" si="53"/>
        <v>95.177414699891997</v>
      </c>
      <c r="I497" s="20">
        <f>'CDM - M'!J822</f>
        <v>1.5</v>
      </c>
      <c r="J497" s="36">
        <f t="shared" si="51"/>
        <v>1.5</v>
      </c>
      <c r="K497" s="20">
        <f>'[2]CDM Monthly'!$C618</f>
        <v>95.047508618455197</v>
      </c>
      <c r="L497" s="21">
        <v>0.5</v>
      </c>
      <c r="R497" s="20"/>
      <c r="S497" s="20"/>
    </row>
    <row r="498" spans="1:19" x14ac:dyDescent="0.25">
      <c r="B498" s="1">
        <v>42461</v>
      </c>
      <c r="C498" s="21">
        <v>94.901658034389797</v>
      </c>
      <c r="D498" s="21">
        <v>95.350599785445098</v>
      </c>
      <c r="E498" s="20">
        <v>2.5</v>
      </c>
      <c r="F498" s="20">
        <v>3.6</v>
      </c>
      <c r="G498" s="20">
        <v>3.6</v>
      </c>
      <c r="H498" s="21">
        <f t="shared" si="53"/>
        <v>95.350599785445098</v>
      </c>
      <c r="I498" s="20">
        <f>'CDM - M'!J823</f>
        <v>1.5</v>
      </c>
      <c r="J498" s="36">
        <f t="shared" si="51"/>
        <v>1.5</v>
      </c>
      <c r="K498" s="20">
        <f>'[2]CDM Monthly'!$C619</f>
        <v>93.896523734639501</v>
      </c>
      <c r="L498" s="21">
        <v>0.5</v>
      </c>
      <c r="R498" s="20"/>
      <c r="S498" s="20"/>
    </row>
    <row r="499" spans="1:19" x14ac:dyDescent="0.25">
      <c r="B499" s="1">
        <v>42491</v>
      </c>
      <c r="C499" s="21">
        <v>94.931953034727101</v>
      </c>
      <c r="D499" s="21">
        <v>95.505338791952497</v>
      </c>
      <c r="E499" s="20">
        <v>2.4</v>
      </c>
      <c r="F499" s="20">
        <v>3.5</v>
      </c>
      <c r="G499" s="20">
        <v>3.5</v>
      </c>
      <c r="H499" s="21">
        <f t="shared" si="53"/>
        <v>95.505338791952497</v>
      </c>
      <c r="I499" s="20">
        <f>'CDM - M'!J824</f>
        <v>1.5</v>
      </c>
      <c r="J499" s="36">
        <f t="shared" si="51"/>
        <v>1.5</v>
      </c>
      <c r="K499" s="20">
        <f>'[2]CDM Monthly'!$C620</f>
        <v>96.1867254810101</v>
      </c>
      <c r="L499" s="21">
        <v>0.5</v>
      </c>
      <c r="R499" s="20"/>
      <c r="S499" s="20"/>
    </row>
    <row r="500" spans="1:19" x14ac:dyDescent="0.25">
      <c r="B500" s="1">
        <v>42522</v>
      </c>
      <c r="C500" s="21">
        <v>95.101830517787107</v>
      </c>
      <c r="D500" s="21">
        <v>95.678864336797204</v>
      </c>
      <c r="E500" s="20">
        <v>2.4</v>
      </c>
      <c r="F500" s="20">
        <v>3.6</v>
      </c>
      <c r="G500" s="20">
        <v>3.6</v>
      </c>
      <c r="H500" s="21">
        <f t="shared" si="53"/>
        <v>95.678864336797204</v>
      </c>
      <c r="I500" s="20">
        <f>'CDM - M'!J825</f>
        <v>1.25</v>
      </c>
      <c r="J500" s="36">
        <f t="shared" si="51"/>
        <v>1.25</v>
      </c>
      <c r="K500" s="20">
        <f>'[2]CDM Monthly'!$C621</f>
        <v>97.162146966249793</v>
      </c>
      <c r="L500" s="21">
        <v>0.5</v>
      </c>
      <c r="R500" s="20"/>
      <c r="S500" s="20"/>
    </row>
    <row r="501" spans="1:19" x14ac:dyDescent="0.25">
      <c r="B501" s="1">
        <v>42552</v>
      </c>
      <c r="C501" s="21">
        <v>94.976245140846004</v>
      </c>
      <c r="D501" s="21">
        <v>95.798366244593794</v>
      </c>
      <c r="E501" s="20">
        <v>2.4</v>
      </c>
      <c r="F501" s="20">
        <v>3.6</v>
      </c>
      <c r="G501" s="20">
        <v>3.6</v>
      </c>
      <c r="H501" s="21">
        <f t="shared" si="53"/>
        <v>95.798366244593794</v>
      </c>
      <c r="I501" s="20">
        <f>'CDM - M'!J826</f>
        <v>1.25</v>
      </c>
      <c r="J501" s="36">
        <f t="shared" si="51"/>
        <v>1.25</v>
      </c>
      <c r="K501" s="20">
        <f>'[2]CDM Monthly'!$C622</f>
        <v>94.245094851947997</v>
      </c>
      <c r="L501" s="21">
        <v>0.5</v>
      </c>
      <c r="R501" s="20"/>
      <c r="S501" s="20"/>
    </row>
    <row r="502" spans="1:19" x14ac:dyDescent="0.25">
      <c r="B502" s="1">
        <v>42583</v>
      </c>
      <c r="C502" s="21">
        <v>94.929798825193302</v>
      </c>
      <c r="D502" s="21">
        <v>95.920285024849704</v>
      </c>
      <c r="E502" s="20">
        <v>2.4</v>
      </c>
      <c r="F502" s="20">
        <v>3.9</v>
      </c>
      <c r="G502" s="20">
        <v>3.9</v>
      </c>
      <c r="H502" s="21">
        <f t="shared" si="53"/>
        <v>95.920285024849704</v>
      </c>
      <c r="I502" s="20">
        <f>'CDM - M'!J827</f>
        <v>1.25</v>
      </c>
      <c r="J502" s="36">
        <f t="shared" si="51"/>
        <v>1.25</v>
      </c>
      <c r="K502" s="20">
        <f>'[2]CDM Monthly'!$C623</f>
        <v>92.428913865096305</v>
      </c>
      <c r="L502" s="21">
        <v>0.5</v>
      </c>
      <c r="R502" s="20"/>
      <c r="S502" s="20"/>
    </row>
    <row r="503" spans="1:19" x14ac:dyDescent="0.25">
      <c r="B503" s="1">
        <v>42614</v>
      </c>
      <c r="C503" s="21">
        <v>95.372808115151997</v>
      </c>
      <c r="D503" s="21">
        <v>96.090412641636206</v>
      </c>
      <c r="E503" s="20">
        <v>2.5</v>
      </c>
      <c r="F503" s="20">
        <v>3.9</v>
      </c>
      <c r="G503" s="20">
        <v>3.9</v>
      </c>
      <c r="H503" s="21">
        <f t="shared" si="53"/>
        <v>96.090412641636206</v>
      </c>
      <c r="I503" s="20">
        <f>'CDM - M'!J828</f>
        <v>1.25</v>
      </c>
      <c r="J503" s="36">
        <f t="shared" si="51"/>
        <v>1.25</v>
      </c>
      <c r="K503" s="20">
        <f>'[2]CDM Monthly'!$C624</f>
        <v>91.864586661697501</v>
      </c>
      <c r="L503" s="21">
        <v>0.5</v>
      </c>
      <c r="R503" s="20"/>
      <c r="S503" s="20"/>
    </row>
    <row r="504" spans="1:19" x14ac:dyDescent="0.25">
      <c r="B504" s="1">
        <v>42644</v>
      </c>
      <c r="C504" s="21">
        <v>95.652959879985701</v>
      </c>
      <c r="D504" s="21">
        <v>96.096744210157297</v>
      </c>
      <c r="E504" s="20">
        <v>2.5</v>
      </c>
      <c r="F504" s="20">
        <v>3.8</v>
      </c>
      <c r="G504" s="20">
        <v>3.8</v>
      </c>
      <c r="H504" s="21">
        <f t="shared" si="53"/>
        <v>96.096744210157297</v>
      </c>
      <c r="I504" s="20">
        <f>'CDM - M'!J829</f>
        <v>1.25</v>
      </c>
      <c r="J504" s="36">
        <f t="shared" si="51"/>
        <v>1.25</v>
      </c>
      <c r="K504" s="20">
        <f>'[2]CDM Monthly'!$C625</f>
        <v>96.340602579146207</v>
      </c>
      <c r="L504" s="21">
        <v>0.5</v>
      </c>
      <c r="R504" s="20"/>
      <c r="S504" s="20"/>
    </row>
    <row r="505" spans="1:19" x14ac:dyDescent="0.25">
      <c r="B505" s="1">
        <v>42675</v>
      </c>
      <c r="C505" s="21">
        <v>95.949541900550301</v>
      </c>
      <c r="D505" s="21">
        <v>96.191551047540798</v>
      </c>
      <c r="E505" s="20">
        <v>2.5</v>
      </c>
      <c r="F505" s="20">
        <v>3.7</v>
      </c>
      <c r="G505" s="20">
        <v>3.7</v>
      </c>
      <c r="H505" s="21">
        <f t="shared" si="53"/>
        <v>96.191551047540798</v>
      </c>
      <c r="I505" s="20">
        <f>'CDM - M'!J830</f>
        <v>1.25</v>
      </c>
      <c r="J505" s="36">
        <f t="shared" si="51"/>
        <v>1.25</v>
      </c>
      <c r="K505" s="20">
        <f>'[2]CDM Monthly'!$C626</f>
        <v>99.721269664137196</v>
      </c>
      <c r="L505" s="21">
        <v>0.5</v>
      </c>
      <c r="R505" s="20"/>
      <c r="S505" s="20"/>
    </row>
    <row r="506" spans="1:19" x14ac:dyDescent="0.25">
      <c r="B506" s="1">
        <v>42705</v>
      </c>
      <c r="C506" s="21">
        <v>95.944075047393397</v>
      </c>
      <c r="D506" s="21">
        <v>96.263707279839906</v>
      </c>
      <c r="E506" s="20">
        <v>2.5</v>
      </c>
      <c r="F506" s="20">
        <v>3.5</v>
      </c>
      <c r="G506" s="20">
        <v>3.5</v>
      </c>
      <c r="H506" s="21">
        <f t="shared" si="53"/>
        <v>96.263707279839906</v>
      </c>
      <c r="I506" s="20">
        <f>'CDM - M'!J831</f>
        <v>1.25</v>
      </c>
      <c r="J506" s="36">
        <f t="shared" si="51"/>
        <v>1.25</v>
      </c>
      <c r="K506" s="20">
        <f>'[2]CDM Monthly'!$C627</f>
        <v>104.668232462552</v>
      </c>
      <c r="L506" s="21">
        <v>0.5</v>
      </c>
      <c r="R506" s="20"/>
      <c r="S506" s="20"/>
    </row>
    <row r="507" spans="1:19" x14ac:dyDescent="0.25">
      <c r="A507">
        <f t="shared" ref="A507" si="54">YEAR(B507)</f>
        <v>2017</v>
      </c>
      <c r="B507" s="1">
        <v>42736</v>
      </c>
      <c r="C507" s="21">
        <v>96.793728349381198</v>
      </c>
      <c r="D507" s="21">
        <v>96.598438482095105</v>
      </c>
      <c r="E507" s="20">
        <v>2.8</v>
      </c>
      <c r="F507" s="20">
        <v>3.5</v>
      </c>
      <c r="G507" s="20">
        <v>3.5</v>
      </c>
      <c r="H507" s="21">
        <f t="shared" si="53"/>
        <v>96.598438482095105</v>
      </c>
      <c r="I507" s="20">
        <f>'CDM - M'!J832</f>
        <v>1.25</v>
      </c>
      <c r="J507" s="36">
        <f t="shared" si="51"/>
        <v>1.25</v>
      </c>
      <c r="K507" s="20">
        <f>'[2]CDM Monthly'!$C628</f>
        <v>107.013548568863</v>
      </c>
      <c r="L507" s="21">
        <v>0.5</v>
      </c>
      <c r="R507" s="20"/>
      <c r="S507" s="20"/>
    </row>
    <row r="508" spans="1:19" x14ac:dyDescent="0.25">
      <c r="B508" s="1">
        <v>42767</v>
      </c>
      <c r="C508" s="21">
        <v>96.693748766595206</v>
      </c>
      <c r="D508" s="21">
        <v>96.690204322607499</v>
      </c>
      <c r="E508" s="20">
        <v>2.7</v>
      </c>
      <c r="F508" s="20">
        <v>3.9</v>
      </c>
      <c r="G508" s="20">
        <v>3.9</v>
      </c>
      <c r="H508" s="21">
        <f t="shared" si="53"/>
        <v>96.690204322607499</v>
      </c>
      <c r="I508" s="20">
        <f>'CDM - M'!J833</f>
        <v>1.25</v>
      </c>
      <c r="J508" s="36">
        <f t="shared" si="51"/>
        <v>1.25</v>
      </c>
      <c r="K508" s="20">
        <f>'[2]CDM Monthly'!$C629</f>
        <v>103.757797332043</v>
      </c>
      <c r="L508" s="21">
        <v>0.5</v>
      </c>
      <c r="R508" s="20"/>
      <c r="S508" s="20"/>
    </row>
    <row r="509" spans="1:19" x14ac:dyDescent="0.25">
      <c r="B509" s="1">
        <v>42795</v>
      </c>
      <c r="C509" s="21">
        <v>96.853114147093393</v>
      </c>
      <c r="D509" s="21">
        <v>96.767464153061795</v>
      </c>
      <c r="E509" s="20">
        <v>2.6</v>
      </c>
      <c r="F509" s="20">
        <v>3.6</v>
      </c>
      <c r="G509" s="20">
        <v>3.6</v>
      </c>
      <c r="H509" s="21">
        <f t="shared" si="53"/>
        <v>96.767464153061795</v>
      </c>
      <c r="I509" s="20">
        <f>'CDM - M'!J834</f>
        <v>1.25</v>
      </c>
      <c r="J509" s="36">
        <f t="shared" si="51"/>
        <v>1.25</v>
      </c>
      <c r="K509" s="20">
        <f>'[2]CDM Monthly'!$C630</f>
        <v>101.818284271984</v>
      </c>
      <c r="L509" s="21">
        <v>0.5</v>
      </c>
      <c r="R509" s="20"/>
      <c r="S509" s="20"/>
    </row>
    <row r="510" spans="1:19" x14ac:dyDescent="0.25">
      <c r="B510" s="1">
        <v>42826</v>
      </c>
      <c r="C510" s="21">
        <v>96.753632544223393</v>
      </c>
      <c r="D510" s="21">
        <v>96.844703861714393</v>
      </c>
      <c r="E510" s="20">
        <v>2.6</v>
      </c>
      <c r="F510" s="20">
        <v>3.8</v>
      </c>
      <c r="G510" s="20">
        <v>3.8</v>
      </c>
      <c r="H510" s="21">
        <f t="shared" si="53"/>
        <v>96.844703861714393</v>
      </c>
      <c r="I510" s="20">
        <f>'CDM - M'!J835</f>
        <v>1.25</v>
      </c>
      <c r="J510" s="36">
        <f t="shared" si="51"/>
        <v>1.25</v>
      </c>
      <c r="K510" s="20">
        <f>'[2]CDM Monthly'!$C631</f>
        <v>102.580137042293</v>
      </c>
      <c r="L510" s="21">
        <v>0.5</v>
      </c>
      <c r="R510" s="20"/>
      <c r="S510" s="20"/>
    </row>
    <row r="511" spans="1:19" x14ac:dyDescent="0.25">
      <c r="B511" s="1">
        <v>42856</v>
      </c>
      <c r="C511" s="21">
        <v>96.845891140095901</v>
      </c>
      <c r="D511" s="21">
        <v>96.975384940176198</v>
      </c>
      <c r="E511" s="20">
        <v>2.5</v>
      </c>
      <c r="F511" s="20">
        <v>3.5</v>
      </c>
      <c r="G511" s="20">
        <v>3.5</v>
      </c>
      <c r="H511" s="21">
        <f t="shared" si="53"/>
        <v>96.975384940176198</v>
      </c>
      <c r="I511" s="20">
        <f>'CDM - M'!J836</f>
        <v>1.25</v>
      </c>
      <c r="J511" s="36">
        <f t="shared" si="51"/>
        <v>1.25</v>
      </c>
      <c r="K511" s="20">
        <f>'[2]CDM Monthly'!$C632</f>
        <v>99.843583228430404</v>
      </c>
      <c r="L511" s="21">
        <v>0.5</v>
      </c>
      <c r="R511" s="20"/>
      <c r="S511" s="20"/>
    </row>
    <row r="512" spans="1:19" x14ac:dyDescent="0.25">
      <c r="B512" s="1">
        <v>42887</v>
      </c>
      <c r="C512" s="21">
        <v>96.820311719541394</v>
      </c>
      <c r="D512" s="21">
        <v>97.072485985824201</v>
      </c>
      <c r="E512" s="20">
        <v>2.6</v>
      </c>
      <c r="F512" s="20">
        <v>3.7</v>
      </c>
      <c r="G512" s="20">
        <v>3.7</v>
      </c>
      <c r="H512" s="21">
        <f t="shared" si="53"/>
        <v>97.072485985824201</v>
      </c>
      <c r="I512" s="20">
        <f>'CDM - M'!J837</f>
        <v>1.25</v>
      </c>
      <c r="J512" s="36">
        <f t="shared" si="51"/>
        <v>1.25</v>
      </c>
      <c r="K512" s="20">
        <f>'[2]CDM Monthly'!$C633</f>
        <v>99.191648200903899</v>
      </c>
      <c r="L512" s="21">
        <v>0.5</v>
      </c>
      <c r="R512" s="20"/>
      <c r="S512" s="20"/>
    </row>
    <row r="513" spans="1:19" x14ac:dyDescent="0.25">
      <c r="B513" s="1">
        <v>42917</v>
      </c>
      <c r="C513" s="21">
        <v>97.077200540199797</v>
      </c>
      <c r="D513" s="21">
        <v>97.237610147590999</v>
      </c>
      <c r="E513" s="20">
        <v>2.5</v>
      </c>
      <c r="F513" s="20">
        <v>3.6</v>
      </c>
      <c r="G513" s="20">
        <v>3.6</v>
      </c>
      <c r="H513" s="21">
        <f t="shared" si="53"/>
        <v>97.237610147590999</v>
      </c>
      <c r="I513" s="20">
        <f>'CDM - M'!J838</f>
        <v>1.25</v>
      </c>
      <c r="J513" s="36">
        <f t="shared" si="51"/>
        <v>1.25</v>
      </c>
      <c r="K513" s="20">
        <f>'[2]CDM Monthly'!$C634</f>
        <v>99.309247806990896</v>
      </c>
      <c r="L513" s="21">
        <v>0.5</v>
      </c>
      <c r="R513" s="20"/>
      <c r="S513" s="20"/>
    </row>
    <row r="514" spans="1:19" x14ac:dyDescent="0.25">
      <c r="B514" s="1">
        <v>42948</v>
      </c>
      <c r="C514" s="21">
        <v>97.317234172900797</v>
      </c>
      <c r="D514" s="21">
        <v>97.314629831636694</v>
      </c>
      <c r="E514" s="20">
        <v>2.6</v>
      </c>
      <c r="F514" s="20">
        <v>4</v>
      </c>
      <c r="G514" s="20">
        <v>4</v>
      </c>
      <c r="H514" s="21">
        <f t="shared" si="53"/>
        <v>97.314629831636694</v>
      </c>
      <c r="I514" s="20">
        <f>'CDM - M'!J839</f>
        <v>1.25</v>
      </c>
      <c r="J514" s="36">
        <f t="shared" si="51"/>
        <v>1.25</v>
      </c>
      <c r="K514" s="20">
        <f>'[2]CDM Monthly'!$C635</f>
        <v>100.855664213745</v>
      </c>
      <c r="L514" s="21">
        <v>0.5</v>
      </c>
      <c r="R514" s="20"/>
      <c r="S514" s="20"/>
    </row>
    <row r="515" spans="1:19" x14ac:dyDescent="0.25">
      <c r="B515" s="1">
        <v>42979</v>
      </c>
      <c r="C515" s="21">
        <v>97.266841461560503</v>
      </c>
      <c r="D515" s="21">
        <v>97.422486178679193</v>
      </c>
      <c r="E515" s="20">
        <v>2.6</v>
      </c>
      <c r="F515" s="20">
        <v>3.7</v>
      </c>
      <c r="G515" s="20">
        <v>3.7</v>
      </c>
      <c r="H515" s="21">
        <f t="shared" si="53"/>
        <v>97.422486178679193</v>
      </c>
      <c r="I515" s="20">
        <f>'CDM - M'!J840</f>
        <v>1.25</v>
      </c>
      <c r="J515" s="36">
        <f t="shared" si="51"/>
        <v>1.25</v>
      </c>
      <c r="K515" s="20">
        <f>'[2]CDM Monthly'!$C636</f>
        <v>101.73283158911801</v>
      </c>
      <c r="L515" s="21">
        <v>0.5</v>
      </c>
      <c r="R515" s="20"/>
      <c r="S515" s="20"/>
    </row>
    <row r="516" spans="1:19" x14ac:dyDescent="0.25">
      <c r="B516" s="1">
        <v>43009</v>
      </c>
      <c r="C516" s="21">
        <v>97.245948365610005</v>
      </c>
      <c r="D516" s="21">
        <v>97.618376932224095</v>
      </c>
      <c r="E516" s="20">
        <v>2.6</v>
      </c>
      <c r="F516" s="20">
        <v>3.7</v>
      </c>
      <c r="G516" s="20">
        <v>3.7</v>
      </c>
      <c r="H516" s="21">
        <f t="shared" si="53"/>
        <v>97.618376932224095</v>
      </c>
      <c r="I516" s="20">
        <f>'CDM - M'!J841</f>
        <v>1.25</v>
      </c>
      <c r="J516" s="36">
        <f t="shared" si="51"/>
        <v>1.25</v>
      </c>
      <c r="K516" s="20">
        <f>'[2]CDM Monthly'!$C637</f>
        <v>102.542604573289</v>
      </c>
      <c r="L516" s="21">
        <v>0.5</v>
      </c>
      <c r="R516" s="20"/>
      <c r="S516" s="20"/>
    </row>
    <row r="517" spans="1:19" x14ac:dyDescent="0.25">
      <c r="B517" s="1">
        <v>43040</v>
      </c>
      <c r="C517" s="21">
        <v>97.056097927106805</v>
      </c>
      <c r="D517" s="21">
        <v>97.487438518219093</v>
      </c>
      <c r="E517" s="20">
        <v>2.5</v>
      </c>
      <c r="F517" s="20">
        <v>3.7</v>
      </c>
      <c r="G517" s="20">
        <v>3.7</v>
      </c>
      <c r="H517" s="21">
        <f t="shared" si="53"/>
        <v>97.487438518219093</v>
      </c>
      <c r="I517" s="20">
        <f>'CDM - M'!J842</f>
        <v>1.5</v>
      </c>
      <c r="J517" s="36">
        <f t="shared" si="51"/>
        <v>1.5</v>
      </c>
      <c r="K517" s="20">
        <f>'[2]CDM Monthly'!$C638</f>
        <v>103.873533728818</v>
      </c>
      <c r="L517" s="21">
        <v>0.5</v>
      </c>
      <c r="R517" s="20"/>
      <c r="S517" s="20"/>
    </row>
    <row r="518" spans="1:19" x14ac:dyDescent="0.25">
      <c r="B518" s="1">
        <v>43070</v>
      </c>
      <c r="C518" s="21">
        <v>97.315973381964</v>
      </c>
      <c r="D518" s="21">
        <v>97.591648477963901</v>
      </c>
      <c r="E518" s="20">
        <v>2.5</v>
      </c>
      <c r="F518" s="20">
        <v>3.6</v>
      </c>
      <c r="G518" s="20">
        <v>3.6</v>
      </c>
      <c r="H518" s="21">
        <f t="shared" si="53"/>
        <v>97.591648477963901</v>
      </c>
      <c r="I518" s="20">
        <f>'CDM - M'!J843</f>
        <v>1.5</v>
      </c>
      <c r="J518" s="36">
        <f t="shared" si="51"/>
        <v>1.5</v>
      </c>
      <c r="K518" s="20">
        <f>'[2]CDM Monthly'!$C639</f>
        <v>104.09860911537299</v>
      </c>
      <c r="L518" s="21">
        <v>0.5</v>
      </c>
      <c r="R518" s="20"/>
      <c r="S518" s="20"/>
    </row>
    <row r="519" spans="1:19" x14ac:dyDescent="0.25">
      <c r="A519">
        <f t="shared" ref="A519" si="55">YEAR(B519)</f>
        <v>2018</v>
      </c>
      <c r="B519" s="1">
        <v>43101</v>
      </c>
      <c r="C519" s="21">
        <v>97.539335999509404</v>
      </c>
      <c r="D519" s="21">
        <v>97.573857386016599</v>
      </c>
      <c r="E519" s="20">
        <v>2.6</v>
      </c>
      <c r="F519" s="20">
        <v>3.4</v>
      </c>
      <c r="G519" s="20">
        <v>3.4</v>
      </c>
      <c r="H519" s="21">
        <f t="shared" si="53"/>
        <v>97.573857386016599</v>
      </c>
      <c r="I519" s="20">
        <f>'CDM - M'!J844</f>
        <v>1.5</v>
      </c>
      <c r="J519" s="36">
        <f t="shared" si="51"/>
        <v>1.5</v>
      </c>
      <c r="K519" s="20">
        <f>'[2]CDM Monthly'!$C640</f>
        <v>104.609478819736</v>
      </c>
      <c r="L519" s="21">
        <v>0.5</v>
      </c>
      <c r="R519" s="20"/>
      <c r="S519" s="20"/>
    </row>
    <row r="520" spans="1:19" x14ac:dyDescent="0.25">
      <c r="B520" s="1">
        <v>43132</v>
      </c>
      <c r="C520" s="21">
        <v>97.908423999104599</v>
      </c>
      <c r="D520" s="21">
        <v>97.780295639666207</v>
      </c>
      <c r="E520" s="20">
        <v>2.6</v>
      </c>
      <c r="F520" s="20">
        <v>3.7</v>
      </c>
      <c r="G520" s="20">
        <v>3.7</v>
      </c>
      <c r="H520" s="21">
        <f t="shared" si="53"/>
        <v>97.780295639666207</v>
      </c>
      <c r="I520" s="20">
        <f>'CDM - M'!J845</f>
        <v>1.5</v>
      </c>
      <c r="J520" s="36">
        <f t="shared" si="51"/>
        <v>1.5</v>
      </c>
      <c r="K520" s="20">
        <f>'[2]CDM Monthly'!$C641</f>
        <v>104.040886826521</v>
      </c>
      <c r="L520" s="21">
        <v>0.5</v>
      </c>
      <c r="R520" s="20"/>
      <c r="S520" s="20"/>
    </row>
    <row r="521" spans="1:19" x14ac:dyDescent="0.25">
      <c r="B521" s="1">
        <v>43160</v>
      </c>
      <c r="C521" s="21">
        <v>98.023254925836994</v>
      </c>
      <c r="D521" s="21">
        <v>98.080542795999307</v>
      </c>
      <c r="E521" s="20">
        <v>2.6</v>
      </c>
      <c r="F521" s="20">
        <v>4</v>
      </c>
      <c r="G521" s="20">
        <v>4</v>
      </c>
      <c r="H521" s="21">
        <f t="shared" si="53"/>
        <v>98.080542795999307</v>
      </c>
      <c r="I521" s="20">
        <f>'CDM - M'!J846</f>
        <v>1.5</v>
      </c>
      <c r="J521" s="36">
        <f t="shared" si="51"/>
        <v>1.5</v>
      </c>
      <c r="K521" s="20">
        <f>'[2]CDM Monthly'!$C642</f>
        <v>105.096573504953</v>
      </c>
      <c r="L521" s="21">
        <v>0.5</v>
      </c>
      <c r="R521" s="20"/>
      <c r="S521" s="20"/>
    </row>
    <row r="522" spans="1:19" x14ac:dyDescent="0.25">
      <c r="B522" s="1">
        <v>43191</v>
      </c>
      <c r="C522" s="21">
        <v>98.230703680273905</v>
      </c>
      <c r="D522" s="21">
        <v>98.230664347538195</v>
      </c>
      <c r="E522" s="20">
        <v>2.6</v>
      </c>
      <c r="F522" s="20">
        <v>3.8</v>
      </c>
      <c r="G522" s="20">
        <v>3.8</v>
      </c>
      <c r="H522" s="21">
        <f t="shared" si="53"/>
        <v>98.230664347538195</v>
      </c>
      <c r="I522" s="20">
        <f>'CDM - M'!J847</f>
        <v>1.5</v>
      </c>
      <c r="J522" s="36">
        <f t="shared" si="51"/>
        <v>1.5</v>
      </c>
      <c r="K522" s="20">
        <f>'[2]CDM Monthly'!$C643</f>
        <v>106.22978035154</v>
      </c>
      <c r="L522" s="21">
        <v>0.5</v>
      </c>
      <c r="R522" s="20"/>
      <c r="S522" s="20"/>
    </row>
    <row r="523" spans="1:19" x14ac:dyDescent="0.25">
      <c r="B523" s="1">
        <v>43221</v>
      </c>
      <c r="C523" s="21">
        <v>98.280948809891996</v>
      </c>
      <c r="D523" s="21">
        <v>98.325133079791598</v>
      </c>
      <c r="E523" s="20">
        <v>2.6</v>
      </c>
      <c r="F523" s="20">
        <v>3.8</v>
      </c>
      <c r="G523" s="20">
        <v>3.8</v>
      </c>
      <c r="H523" s="21">
        <f t="shared" si="53"/>
        <v>98.325133079791598</v>
      </c>
      <c r="I523" s="20">
        <f>'CDM - M'!J848</f>
        <v>1.5</v>
      </c>
      <c r="J523" s="36">
        <f t="shared" si="51"/>
        <v>1.5</v>
      </c>
      <c r="K523" s="20">
        <f>'[2]CDM Monthly'!$C644</f>
        <v>108.08404152769801</v>
      </c>
      <c r="L523" s="21">
        <v>0.5</v>
      </c>
      <c r="R523" s="20"/>
      <c r="S523" s="20"/>
    </row>
    <row r="524" spans="1:19" x14ac:dyDescent="0.25">
      <c r="B524" s="1">
        <v>43252</v>
      </c>
      <c r="C524" s="21">
        <v>98.252171019988495</v>
      </c>
      <c r="D524" s="21">
        <v>98.287575498057095</v>
      </c>
      <c r="E524" s="20">
        <v>2.6</v>
      </c>
      <c r="F524" s="20">
        <v>3.6</v>
      </c>
      <c r="G524" s="20">
        <v>3.6</v>
      </c>
      <c r="H524" s="21">
        <f t="shared" si="53"/>
        <v>98.287575498057095</v>
      </c>
      <c r="I524" s="20">
        <f>'CDM - M'!J849</f>
        <v>1.5</v>
      </c>
      <c r="J524" s="36">
        <f t="shared" si="51"/>
        <v>1.5</v>
      </c>
      <c r="K524" s="20">
        <f>'[2]CDM Monthly'!$C645</f>
        <v>110.13318956409999</v>
      </c>
      <c r="L524" s="21">
        <v>0.5</v>
      </c>
      <c r="R524" s="20"/>
      <c r="S524" s="20"/>
    </row>
    <row r="525" spans="1:19" x14ac:dyDescent="0.25">
      <c r="B525" s="1">
        <v>43282</v>
      </c>
      <c r="C525" s="21">
        <v>98.184621784563603</v>
      </c>
      <c r="D525" s="21">
        <v>98.208993361914096</v>
      </c>
      <c r="E525" s="20">
        <v>2.6</v>
      </c>
      <c r="F525" s="20">
        <v>3.8</v>
      </c>
      <c r="G525" s="20">
        <v>3.8</v>
      </c>
      <c r="H525" s="21">
        <f t="shared" si="53"/>
        <v>98.208993361914096</v>
      </c>
      <c r="I525" s="20">
        <f>'CDM - M'!J850</f>
        <v>1.5</v>
      </c>
      <c r="J525" s="36">
        <f t="shared" si="51"/>
        <v>1.5</v>
      </c>
      <c r="K525" s="20">
        <f>'[2]CDM Monthly'!$C646</f>
        <v>111.020949730811</v>
      </c>
      <c r="L525" s="21">
        <v>0.5</v>
      </c>
      <c r="R525" s="20"/>
      <c r="S525" s="20"/>
    </row>
    <row r="526" spans="1:19" x14ac:dyDescent="0.25">
      <c r="B526" s="1">
        <v>43313</v>
      </c>
      <c r="C526" s="21">
        <v>98.726113997551295</v>
      </c>
      <c r="D526" s="21">
        <v>98.306326579647205</v>
      </c>
      <c r="E526" s="20">
        <v>2.7</v>
      </c>
      <c r="F526" s="20">
        <v>4.5999999999999996</v>
      </c>
      <c r="G526" s="20">
        <v>4.5999999999999996</v>
      </c>
      <c r="H526" s="21">
        <f t="shared" si="53"/>
        <v>98.306326579647205</v>
      </c>
      <c r="I526" s="20">
        <f>'CDM - M'!J851</f>
        <v>1.5</v>
      </c>
      <c r="J526" s="36">
        <f t="shared" si="51"/>
        <v>1.5</v>
      </c>
      <c r="K526" s="20">
        <f>'[2]CDM Monthly'!$C647</f>
        <v>110.696499220733</v>
      </c>
      <c r="L526" s="21">
        <v>0.5</v>
      </c>
      <c r="R526" s="20"/>
      <c r="S526" s="20"/>
    </row>
    <row r="527" spans="1:19" x14ac:dyDescent="0.25">
      <c r="B527" s="1">
        <v>43344</v>
      </c>
      <c r="C527" s="21">
        <v>99.295429309117196</v>
      </c>
      <c r="D527" s="21">
        <v>98.540301763029802</v>
      </c>
      <c r="E527" s="20">
        <v>2.5</v>
      </c>
      <c r="F527" s="20">
        <v>4.0999999999999996</v>
      </c>
      <c r="G527" s="20">
        <v>4.0999999999999996</v>
      </c>
      <c r="H527" s="21">
        <f t="shared" si="53"/>
        <v>98.540301763029802</v>
      </c>
      <c r="I527" s="20">
        <f>'CDM - M'!J852</f>
        <v>1.5</v>
      </c>
      <c r="J527" s="36">
        <f t="shared" si="51"/>
        <v>1.5</v>
      </c>
      <c r="K527" s="20">
        <f>'[2]CDM Monthly'!$C648</f>
        <v>111.79900349487301</v>
      </c>
      <c r="L527" s="21">
        <v>0.5</v>
      </c>
      <c r="R527" s="20"/>
      <c r="S527" s="20"/>
    </row>
    <row r="528" spans="1:19" x14ac:dyDescent="0.25">
      <c r="B528" s="1">
        <v>43374</v>
      </c>
      <c r="C528" s="21">
        <v>99.133926200013093</v>
      </c>
      <c r="D528" s="21">
        <v>98.598552954231195</v>
      </c>
      <c r="E528" s="20">
        <v>2.5</v>
      </c>
      <c r="F528" s="20">
        <v>4</v>
      </c>
      <c r="G528" s="20">
        <v>4</v>
      </c>
      <c r="H528" s="21">
        <f t="shared" si="53"/>
        <v>98.598552954231195</v>
      </c>
      <c r="I528" s="20">
        <f>'CDM - M'!J853</f>
        <v>1.5</v>
      </c>
      <c r="J528" s="36">
        <f t="shared" si="51"/>
        <v>1.5</v>
      </c>
      <c r="K528" s="20">
        <f>'[2]CDM Monthly'!$C649</f>
        <v>113.652080969156</v>
      </c>
      <c r="L528" s="21">
        <v>0.5</v>
      </c>
      <c r="R528" s="20"/>
      <c r="S528" s="20"/>
    </row>
    <row r="529" spans="1:19" x14ac:dyDescent="0.25">
      <c r="B529" s="1">
        <v>43405</v>
      </c>
      <c r="C529" s="21">
        <v>99.033922686796402</v>
      </c>
      <c r="D529" s="21">
        <v>98.686281645925405</v>
      </c>
      <c r="E529" s="20">
        <v>2.4</v>
      </c>
      <c r="F529" s="20">
        <v>3.9</v>
      </c>
      <c r="G529" s="20">
        <v>3.9</v>
      </c>
      <c r="H529" s="21">
        <f t="shared" si="53"/>
        <v>98.686281645925405</v>
      </c>
      <c r="I529" s="20">
        <f>'CDM - M'!J854</f>
        <v>1.75</v>
      </c>
      <c r="J529" s="36">
        <f t="shared" si="51"/>
        <v>1.75</v>
      </c>
      <c r="K529" s="20">
        <f>'[2]CDM Monthly'!$C650</f>
        <v>110.327450540995</v>
      </c>
      <c r="L529" s="21">
        <v>0.5</v>
      </c>
      <c r="R529" s="20"/>
      <c r="S529" s="20"/>
    </row>
    <row r="530" spans="1:19" x14ac:dyDescent="0.25">
      <c r="B530" s="1">
        <v>43435</v>
      </c>
      <c r="C530" s="21">
        <v>98.626782474555299</v>
      </c>
      <c r="D530" s="21">
        <v>98.598105301158</v>
      </c>
      <c r="E530" s="20">
        <v>2.4</v>
      </c>
      <c r="F530" s="20">
        <v>3.7</v>
      </c>
      <c r="G530" s="20">
        <v>3.7</v>
      </c>
      <c r="H530" s="21">
        <f t="shared" si="53"/>
        <v>98.598105301158</v>
      </c>
      <c r="I530" s="20">
        <f>'CDM - M'!J855</f>
        <v>1.75</v>
      </c>
      <c r="J530" s="36">
        <f t="shared" si="51"/>
        <v>1.75</v>
      </c>
      <c r="K530" s="20">
        <f>'[2]CDM Monthly'!$C651</f>
        <v>107.50574444353001</v>
      </c>
      <c r="L530" s="21">
        <v>0.5</v>
      </c>
      <c r="R530" s="20"/>
      <c r="S530" s="20"/>
    </row>
    <row r="531" spans="1:19" x14ac:dyDescent="0.25">
      <c r="A531">
        <f t="shared" ref="A531" si="56">YEAR(B531)</f>
        <v>2019</v>
      </c>
      <c r="B531" s="1">
        <v>43466</v>
      </c>
      <c r="C531" s="21">
        <v>98.301139288952598</v>
      </c>
      <c r="D531" s="21">
        <v>98.599258534618102</v>
      </c>
      <c r="E531" s="20">
        <v>2.2999999999999998</v>
      </c>
      <c r="F531" s="20">
        <v>3.9</v>
      </c>
      <c r="G531" s="20">
        <v>3.9</v>
      </c>
      <c r="H531" s="21">
        <f t="shared" si="53"/>
        <v>98.599258534618102</v>
      </c>
      <c r="I531" s="20">
        <f>'CDM - M'!J856</f>
        <v>1.75</v>
      </c>
      <c r="J531" s="36">
        <f t="shared" si="51"/>
        <v>1.75</v>
      </c>
      <c r="K531" s="20">
        <f>'[2]CDM Monthly'!$C652</f>
        <v>106.547087048752</v>
      </c>
      <c r="L531" s="21">
        <v>0.5</v>
      </c>
      <c r="R531" s="20"/>
      <c r="S531" s="20"/>
    </row>
    <row r="532" spans="1:19" x14ac:dyDescent="0.25">
      <c r="B532" s="1">
        <v>43497</v>
      </c>
      <c r="C532" s="21">
        <v>98.392409539801093</v>
      </c>
      <c r="D532" s="21">
        <v>98.842566670572495</v>
      </c>
      <c r="E532" s="20">
        <v>2.2999999999999998</v>
      </c>
      <c r="F532" s="20">
        <v>3.8</v>
      </c>
      <c r="G532" s="20">
        <v>3.8</v>
      </c>
      <c r="H532" s="21">
        <f t="shared" si="53"/>
        <v>98.842566670572495</v>
      </c>
      <c r="I532" s="20">
        <f>'CDM - M'!J857</f>
        <v>1.75</v>
      </c>
      <c r="J532" s="36">
        <f t="shared" si="51"/>
        <v>1.75</v>
      </c>
      <c r="K532" s="20">
        <f>'[2]CDM Monthly'!$C653</f>
        <v>107.724922777187</v>
      </c>
      <c r="L532" s="21">
        <v>0.5</v>
      </c>
      <c r="R532" s="20"/>
      <c r="S532" s="20"/>
    </row>
    <row r="533" spans="1:19" x14ac:dyDescent="0.25">
      <c r="B533" s="1">
        <v>43525</v>
      </c>
      <c r="C533" s="21">
        <v>98.376658870588003</v>
      </c>
      <c r="D533" s="21">
        <v>98.835668778720404</v>
      </c>
      <c r="E533" s="20">
        <v>2.2999999999999998</v>
      </c>
      <c r="F533" s="20">
        <v>3.8</v>
      </c>
      <c r="G533" s="20">
        <v>3.8</v>
      </c>
      <c r="H533" s="21">
        <f t="shared" si="53"/>
        <v>98.835668778720404</v>
      </c>
      <c r="I533" s="20">
        <f>'CDM - M'!J858</f>
        <v>1.75</v>
      </c>
      <c r="J533" s="36">
        <f t="shared" si="51"/>
        <v>1.75</v>
      </c>
      <c r="K533" s="20">
        <f>'[2]CDM Monthly'!$C654</f>
        <v>109.79236419509201</v>
      </c>
      <c r="L533" s="21">
        <v>0.5</v>
      </c>
      <c r="R533" s="20"/>
      <c r="S533" s="20"/>
    </row>
    <row r="534" spans="1:19" x14ac:dyDescent="0.25">
      <c r="B534" s="1">
        <v>43556</v>
      </c>
      <c r="C534" s="21">
        <v>98.771637822032901</v>
      </c>
      <c r="D534" s="21">
        <v>98.936795704223996</v>
      </c>
      <c r="E534" s="20">
        <v>2.1</v>
      </c>
      <c r="F534" s="20">
        <v>4</v>
      </c>
      <c r="G534" s="20">
        <v>4</v>
      </c>
      <c r="H534" s="21">
        <f t="shared" si="53"/>
        <v>98.936795704223996</v>
      </c>
      <c r="I534" s="20">
        <f>'CDM - M'!J859</f>
        <v>1.75</v>
      </c>
      <c r="J534" s="36">
        <f t="shared" si="51"/>
        <v>1.75</v>
      </c>
      <c r="K534" s="20">
        <f>'[2]CDM Monthly'!$C655</f>
        <v>111.805373506774</v>
      </c>
      <c r="L534" s="21">
        <v>0.5</v>
      </c>
      <c r="R534" s="20"/>
      <c r="S534" s="20"/>
    </row>
    <row r="535" spans="1:19" x14ac:dyDescent="0.25">
      <c r="B535" s="1">
        <v>43586</v>
      </c>
      <c r="C535" s="21">
        <v>98.961591608845495</v>
      </c>
      <c r="D535" s="21">
        <v>98.903358940037805</v>
      </c>
      <c r="E535" s="20">
        <v>2.2000000000000002</v>
      </c>
      <c r="F535" s="20">
        <v>3.8</v>
      </c>
      <c r="G535" s="20">
        <v>3.8</v>
      </c>
      <c r="H535" s="21">
        <f t="shared" si="53"/>
        <v>98.903358940037805</v>
      </c>
      <c r="I535" s="20">
        <f>'CDM - M'!J860</f>
        <v>1.75</v>
      </c>
      <c r="J535" s="36">
        <f t="shared" si="51"/>
        <v>1.75</v>
      </c>
      <c r="K535" s="20">
        <f>'[2]CDM Monthly'!$C656</f>
        <v>112.974571441767</v>
      </c>
      <c r="L535" s="21">
        <v>0.5</v>
      </c>
      <c r="R535" s="20"/>
      <c r="S535" s="20"/>
    </row>
    <row r="536" spans="1:19" x14ac:dyDescent="0.25">
      <c r="B536" s="1">
        <v>43617</v>
      </c>
      <c r="C536" s="21">
        <v>98.936533177497594</v>
      </c>
      <c r="D536" s="21">
        <v>98.950525870646899</v>
      </c>
      <c r="E536" s="20">
        <v>2.1</v>
      </c>
      <c r="F536" s="20">
        <v>3.9</v>
      </c>
      <c r="G536" s="20">
        <v>3.9</v>
      </c>
      <c r="H536" s="21">
        <f t="shared" si="53"/>
        <v>98.950525870646899</v>
      </c>
      <c r="I536" s="20">
        <f>'CDM - M'!J861</f>
        <v>1.75</v>
      </c>
      <c r="J536" s="36">
        <f t="shared" si="51"/>
        <v>1.75</v>
      </c>
      <c r="K536" s="20">
        <f>'[2]CDM Monthly'!$C657</f>
        <v>109.176899314709</v>
      </c>
      <c r="L536" s="21">
        <v>0.5</v>
      </c>
      <c r="R536" s="20"/>
      <c r="S536" s="20"/>
    </row>
    <row r="537" spans="1:19" x14ac:dyDescent="0.25">
      <c r="B537" s="1">
        <v>43647</v>
      </c>
      <c r="C537" s="21">
        <v>98.767607152880402</v>
      </c>
      <c r="D537" s="21">
        <v>99.065946160980104</v>
      </c>
      <c r="E537" s="20">
        <v>2.1</v>
      </c>
      <c r="F537" s="20">
        <v>4</v>
      </c>
      <c r="G537" s="20">
        <v>4</v>
      </c>
      <c r="H537" s="21">
        <f t="shared" si="53"/>
        <v>99.065946160980104</v>
      </c>
      <c r="I537" s="20">
        <f>'CDM - M'!J862</f>
        <v>1.5</v>
      </c>
      <c r="J537" s="36">
        <f t="shared" si="51"/>
        <v>1.5</v>
      </c>
      <c r="K537" s="20">
        <f>'[2]CDM Monthly'!$C658</f>
        <v>109.565352720181</v>
      </c>
      <c r="L537" s="21">
        <v>0.5</v>
      </c>
      <c r="R537" s="20"/>
      <c r="S537" s="20"/>
    </row>
    <row r="538" spans="1:19" x14ac:dyDescent="0.25">
      <c r="B538" s="1">
        <v>43678</v>
      </c>
      <c r="C538" s="21">
        <v>98.699276177896806</v>
      </c>
      <c r="D538" s="21">
        <v>99.125678264104593</v>
      </c>
      <c r="E538" s="20">
        <v>2</v>
      </c>
      <c r="F538" s="20">
        <v>3.6</v>
      </c>
      <c r="G538" s="20">
        <v>3.6</v>
      </c>
      <c r="H538" s="21">
        <f t="shared" si="53"/>
        <v>99.125678264104593</v>
      </c>
      <c r="I538" s="20">
        <f>'CDM - M'!J863</f>
        <v>1.5</v>
      </c>
      <c r="J538" s="36">
        <f t="shared" si="51"/>
        <v>1.5</v>
      </c>
      <c r="K538" s="20">
        <f>'[2]CDM Monthly'!$C659</f>
        <v>110.532678069025</v>
      </c>
      <c r="L538" s="21">
        <v>0.5</v>
      </c>
      <c r="R538" s="20"/>
      <c r="S538" s="20"/>
    </row>
    <row r="539" spans="1:19" x14ac:dyDescent="0.25">
      <c r="B539" s="1">
        <v>43709</v>
      </c>
      <c r="C539" s="21">
        <v>98.896515781963103</v>
      </c>
      <c r="D539" s="21">
        <v>99.036095318168094</v>
      </c>
      <c r="E539" s="20">
        <v>1.8</v>
      </c>
      <c r="F539" s="20">
        <v>3.6</v>
      </c>
      <c r="G539" s="20">
        <v>3.6</v>
      </c>
      <c r="H539" s="21">
        <f t="shared" si="53"/>
        <v>99.036095318168094</v>
      </c>
      <c r="I539" s="20">
        <f>'CDM - M'!J864</f>
        <v>1.5</v>
      </c>
      <c r="J539" s="36">
        <f t="shared" si="51"/>
        <v>1.5</v>
      </c>
      <c r="K539" s="20">
        <f>'[2]CDM Monthly'!$C660</f>
        <v>109.584164674403</v>
      </c>
      <c r="L539" s="21">
        <v>0.5</v>
      </c>
      <c r="R539" s="20"/>
      <c r="S539" s="20"/>
    </row>
    <row r="540" spans="1:19" x14ac:dyDescent="0.25">
      <c r="B540" s="1">
        <v>43739</v>
      </c>
      <c r="C540" s="21">
        <v>99.115866387279198</v>
      </c>
      <c r="D540" s="21">
        <v>99.224557940714604</v>
      </c>
      <c r="E540" s="20">
        <v>1.7</v>
      </c>
      <c r="F540" s="20">
        <v>3.5</v>
      </c>
      <c r="G540" s="20">
        <v>3.5</v>
      </c>
      <c r="H540" s="21">
        <f t="shared" si="53"/>
        <v>99.224557940714604</v>
      </c>
      <c r="I540" s="20">
        <f>'CDM - M'!J865</f>
        <v>1.25</v>
      </c>
      <c r="J540" s="36">
        <f t="shared" si="51"/>
        <v>1.25</v>
      </c>
      <c r="K540" s="20">
        <f>'[2]CDM Monthly'!$C661</f>
        <v>106.412299054665</v>
      </c>
      <c r="L540" s="21">
        <v>0.5</v>
      </c>
      <c r="R540" s="20"/>
      <c r="S540" s="20"/>
    </row>
    <row r="541" spans="1:19" x14ac:dyDescent="0.25">
      <c r="B541" s="1">
        <v>43770</v>
      </c>
      <c r="C541" s="21">
        <v>99.163968951148206</v>
      </c>
      <c r="D541" s="21">
        <v>99.185191116657407</v>
      </c>
      <c r="E541" s="20">
        <v>1.7</v>
      </c>
      <c r="F541" s="20">
        <v>3.7</v>
      </c>
      <c r="G541" s="20">
        <v>3.7</v>
      </c>
      <c r="H541" s="21">
        <f t="shared" si="53"/>
        <v>99.185191116657407</v>
      </c>
      <c r="I541" s="20">
        <f>'CDM - M'!J866</f>
        <v>1.25</v>
      </c>
      <c r="J541" s="36">
        <f t="shared" si="51"/>
        <v>1.25</v>
      </c>
      <c r="K541" s="20">
        <f>'[2]CDM Monthly'!$C662</f>
        <v>108.34260261463599</v>
      </c>
      <c r="L541" s="21">
        <v>0.5</v>
      </c>
      <c r="R541" s="20"/>
      <c r="S541" s="20"/>
    </row>
    <row r="542" spans="1:19" x14ac:dyDescent="0.25">
      <c r="B542" s="1">
        <v>43800</v>
      </c>
      <c r="C542" s="21">
        <v>99.385282562446605</v>
      </c>
      <c r="D542" s="21">
        <v>99.199682826130299</v>
      </c>
      <c r="E542" s="20">
        <v>1.7</v>
      </c>
      <c r="F542" s="20">
        <v>3.5</v>
      </c>
      <c r="G542" s="20">
        <v>3.5</v>
      </c>
      <c r="H542" s="21">
        <f t="shared" si="53"/>
        <v>99.199682826130299</v>
      </c>
      <c r="I542" s="20">
        <f>'CDM - M'!J867</f>
        <v>1.25</v>
      </c>
      <c r="J542" s="36">
        <f t="shared" si="51"/>
        <v>1.25</v>
      </c>
      <c r="K542" s="20">
        <f>'[2]CDM Monthly'!$C663</f>
        <v>111.885998156272</v>
      </c>
      <c r="L542" s="21">
        <v>0.5</v>
      </c>
      <c r="R542" s="20"/>
      <c r="S542" s="20"/>
    </row>
    <row r="543" spans="1:19" x14ac:dyDescent="0.25">
      <c r="A543">
        <f t="shared" ref="A543" si="57">YEAR(B543)</f>
        <v>2020</v>
      </c>
      <c r="B543" s="1">
        <v>43831</v>
      </c>
      <c r="C543" s="21">
        <v>99.483728374001601</v>
      </c>
      <c r="D543" s="21">
        <v>99.193290949460803</v>
      </c>
      <c r="E543" s="20">
        <v>1.8</v>
      </c>
      <c r="F543" s="20">
        <v>3.4</v>
      </c>
      <c r="G543" s="20">
        <v>3.4</v>
      </c>
      <c r="H543" s="21">
        <f t="shared" si="53"/>
        <v>99.193290949460803</v>
      </c>
      <c r="I543" s="20">
        <f>'CDM - M'!J868</f>
        <v>1.25</v>
      </c>
      <c r="J543" s="36">
        <f t="shared" si="51"/>
        <v>1.25</v>
      </c>
      <c r="K543" s="20">
        <f>'[2]CDM Monthly'!$C664</f>
        <v>109.85080215014401</v>
      </c>
      <c r="L543" s="21">
        <v>0.5</v>
      </c>
      <c r="R543" s="20"/>
      <c r="S543" s="20"/>
    </row>
    <row r="544" spans="1:19" x14ac:dyDescent="0.25">
      <c r="B544" s="1">
        <v>43862</v>
      </c>
      <c r="C544" s="21">
        <v>99.284923383667305</v>
      </c>
      <c r="D544" s="21">
        <v>99.208471696612904</v>
      </c>
      <c r="E544" s="20">
        <v>1.7</v>
      </c>
      <c r="F544" s="20">
        <v>3.4</v>
      </c>
      <c r="G544" s="20">
        <v>3.4</v>
      </c>
      <c r="H544" s="21">
        <f t="shared" si="53"/>
        <v>99.208471696612904</v>
      </c>
      <c r="I544" s="20">
        <f>'CDM - M'!J869</f>
        <v>1.25</v>
      </c>
      <c r="J544" s="36">
        <f t="shared" si="51"/>
        <v>1.25</v>
      </c>
      <c r="K544" s="20">
        <f>'[2]CDM Monthly'!$C665</f>
        <v>106.786911618975</v>
      </c>
      <c r="L544" s="21">
        <v>0.5</v>
      </c>
      <c r="R544" s="20"/>
      <c r="S544" s="20"/>
    </row>
    <row r="545" spans="1:19" x14ac:dyDescent="0.25">
      <c r="B545" s="1">
        <v>43891</v>
      </c>
      <c r="C545" s="21">
        <v>99.186039106902697</v>
      </c>
      <c r="D545" s="21">
        <v>99.061450505104006</v>
      </c>
      <c r="E545" s="20">
        <v>1.7</v>
      </c>
      <c r="F545" s="20">
        <v>3.9</v>
      </c>
      <c r="G545" s="20">
        <v>3.9</v>
      </c>
      <c r="H545" s="21">
        <f t="shared" si="53"/>
        <v>99.061450505104006</v>
      </c>
      <c r="I545" s="20">
        <f>'CDM - M'!J870</f>
        <v>0.75</v>
      </c>
      <c r="J545" s="36">
        <f t="shared" si="51"/>
        <v>0.75</v>
      </c>
      <c r="K545" s="20">
        <f>'[2]CDM Monthly'!$C666</f>
        <v>100.659986430291</v>
      </c>
      <c r="L545" s="21">
        <v>0.25</v>
      </c>
      <c r="R545" s="20"/>
      <c r="S545" s="20"/>
    </row>
    <row r="546" spans="1:19" x14ac:dyDescent="0.25">
      <c r="B546" s="1">
        <v>43922</v>
      </c>
      <c r="C546" s="21">
        <v>98.782593412373501</v>
      </c>
      <c r="D546" s="21">
        <v>99.049336978545497</v>
      </c>
      <c r="E546" s="20">
        <v>1.7</v>
      </c>
      <c r="F546" s="20">
        <v>3.9</v>
      </c>
      <c r="G546" s="20">
        <v>3.9</v>
      </c>
      <c r="H546" s="21">
        <f t="shared" si="53"/>
        <v>99.049336978545497</v>
      </c>
      <c r="I546" s="20">
        <f>'CDM - M'!J871</f>
        <v>0.75</v>
      </c>
      <c r="J546" s="36">
        <f t="shared" si="51"/>
        <v>0.75</v>
      </c>
      <c r="K546" s="20">
        <f>'[2]CDM Monthly'!$C667</f>
        <v>95.2089965596534</v>
      </c>
      <c r="L546" s="21">
        <v>0.25</v>
      </c>
      <c r="R546" s="20"/>
      <c r="S546" s="20"/>
    </row>
    <row r="547" spans="1:19" x14ac:dyDescent="0.25">
      <c r="B547" s="1">
        <v>43952</v>
      </c>
      <c r="C547" s="21">
        <v>98.738492730124406</v>
      </c>
      <c r="D547" s="21">
        <v>99.1433014594095</v>
      </c>
      <c r="E547" s="20">
        <v>1.6</v>
      </c>
      <c r="F547" s="20">
        <v>4.3</v>
      </c>
      <c r="G547" s="20">
        <v>4.3</v>
      </c>
      <c r="H547" s="21">
        <f t="shared" si="53"/>
        <v>99.1433014594095</v>
      </c>
      <c r="I547" s="20">
        <f>'CDM - M'!J872</f>
        <v>0.5</v>
      </c>
      <c r="J547" s="36">
        <f t="shared" si="51"/>
        <v>0.5</v>
      </c>
      <c r="K547" s="20">
        <f>'[2]CDM Monthly'!$C668</f>
        <v>98.182431691922702</v>
      </c>
      <c r="L547" s="21">
        <v>0.25</v>
      </c>
      <c r="R547" s="20"/>
      <c r="S547" s="20"/>
    </row>
    <row r="548" spans="1:19" x14ac:dyDescent="0.25">
      <c r="B548" s="1">
        <v>43983</v>
      </c>
      <c r="C548" s="21">
        <v>99.120133168486404</v>
      </c>
      <c r="D548" s="21">
        <v>99.324350675224494</v>
      </c>
      <c r="E548" s="20">
        <v>1.6</v>
      </c>
      <c r="F548" s="20">
        <v>4.2</v>
      </c>
      <c r="G548" s="20">
        <v>4.2</v>
      </c>
      <c r="H548" s="21">
        <f t="shared" si="53"/>
        <v>99.324350675224494</v>
      </c>
      <c r="I548" s="20">
        <f>'CDM - M'!J873</f>
        <v>0.5</v>
      </c>
      <c r="J548" s="36">
        <f t="shared" si="51"/>
        <v>0.5</v>
      </c>
      <c r="K548" s="20">
        <f>'[2]CDM Monthly'!$C669</f>
        <v>100.924525265998</v>
      </c>
      <c r="L548" s="21">
        <v>0.25</v>
      </c>
      <c r="R548" s="20"/>
      <c r="S548" s="20"/>
    </row>
    <row r="549" spans="1:19" x14ac:dyDescent="0.25">
      <c r="B549" s="1">
        <v>44013</v>
      </c>
      <c r="C549" s="21">
        <v>99.1771765956384</v>
      </c>
      <c r="D549" s="21">
        <v>99.380538433028406</v>
      </c>
      <c r="E549" s="20">
        <v>1.7</v>
      </c>
      <c r="F549" s="20">
        <v>4.2</v>
      </c>
      <c r="G549" s="20">
        <v>4.2</v>
      </c>
      <c r="H549" s="21">
        <f t="shared" si="53"/>
        <v>99.380538433028406</v>
      </c>
      <c r="I549" s="20">
        <f>'CDM - M'!J874</f>
        <v>0.5</v>
      </c>
      <c r="J549" s="36">
        <f t="shared" si="51"/>
        <v>0.5</v>
      </c>
      <c r="K549" s="20">
        <f>'[2]CDM Monthly'!$C670</f>
        <v>99.919473330540995</v>
      </c>
      <c r="L549" s="21">
        <v>0.25</v>
      </c>
      <c r="R549" s="20"/>
      <c r="S549" s="20"/>
    </row>
    <row r="550" spans="1:19" x14ac:dyDescent="0.25">
      <c r="B550" s="1">
        <v>44044</v>
      </c>
      <c r="C550" s="21">
        <v>99.460770037109796</v>
      </c>
      <c r="D550" s="21">
        <v>99.507378321830203</v>
      </c>
      <c r="E550" s="20">
        <v>1.8</v>
      </c>
      <c r="F550" s="20">
        <v>3.9</v>
      </c>
      <c r="G550" s="20">
        <v>3.9</v>
      </c>
      <c r="H550" s="21">
        <f t="shared" si="53"/>
        <v>99.507378321830203</v>
      </c>
      <c r="I550" s="20">
        <f>'CDM - M'!J875</f>
        <v>0.5</v>
      </c>
      <c r="J550" s="36">
        <f t="shared" si="51"/>
        <v>0.5</v>
      </c>
      <c r="K550" s="20">
        <f>'[2]CDM Monthly'!$C671</f>
        <v>98.938302552350805</v>
      </c>
      <c r="L550" s="21">
        <v>0.25</v>
      </c>
      <c r="R550" s="20"/>
      <c r="S550" s="20"/>
    </row>
    <row r="551" spans="1:19" x14ac:dyDescent="0.25">
      <c r="B551" s="1">
        <v>44075</v>
      </c>
      <c r="C551" s="21">
        <v>99.865089705604603</v>
      </c>
      <c r="D551" s="21">
        <v>99.687053382220796</v>
      </c>
      <c r="E551" s="20">
        <v>1.9</v>
      </c>
      <c r="F551" s="20">
        <v>4.2</v>
      </c>
      <c r="G551" s="20">
        <v>4.2</v>
      </c>
      <c r="H551" s="21">
        <f t="shared" si="53"/>
        <v>99.687053382220796</v>
      </c>
      <c r="I551" s="20">
        <f>'CDM - M'!J876</f>
        <v>0.5</v>
      </c>
      <c r="J551" s="36">
        <f t="shared" si="51"/>
        <v>0.5</v>
      </c>
      <c r="K551" s="20">
        <f>'[2]CDM Monthly'!$C672</f>
        <v>97.206522881810997</v>
      </c>
      <c r="L551" s="21">
        <v>0.25</v>
      </c>
      <c r="R551" s="20"/>
      <c r="S551" s="20"/>
    </row>
    <row r="552" spans="1:19" x14ac:dyDescent="0.25">
      <c r="B552" s="1">
        <v>44105</v>
      </c>
      <c r="C552" s="21">
        <v>99.280592257886397</v>
      </c>
      <c r="D552" s="21">
        <v>98.973103958223902</v>
      </c>
      <c r="E552" s="20">
        <v>1.8</v>
      </c>
      <c r="F552" s="20">
        <v>4.3</v>
      </c>
      <c r="G552" s="20">
        <v>4.3</v>
      </c>
      <c r="H552" s="21">
        <f t="shared" si="53"/>
        <v>98.973103958223902</v>
      </c>
      <c r="I552" s="20">
        <f>'CDM - M'!J877</f>
        <v>0.5</v>
      </c>
      <c r="J552" s="36">
        <f t="shared" ref="J552:J583" si="58">I552</f>
        <v>0.5</v>
      </c>
      <c r="K552" s="20">
        <f>'[2]CDM Monthly'!$C673</f>
        <v>94.262878061727207</v>
      </c>
      <c r="L552" s="21">
        <v>0.25</v>
      </c>
      <c r="R552" s="20"/>
      <c r="S552" s="20"/>
    </row>
    <row r="553" spans="1:19" x14ac:dyDescent="0.25">
      <c r="B553" s="1">
        <v>44136</v>
      </c>
      <c r="C553" s="21">
        <v>99.7605741719603</v>
      </c>
      <c r="D553" s="21">
        <v>99.787701652785103</v>
      </c>
      <c r="E553" s="20">
        <v>1.8</v>
      </c>
      <c r="F553" s="20">
        <v>4.0999999999999996</v>
      </c>
      <c r="G553" s="20">
        <v>4.0999999999999996</v>
      </c>
      <c r="H553" s="21">
        <f t="shared" si="53"/>
        <v>99.787701652785103</v>
      </c>
      <c r="I553" s="20">
        <f>'CDM - M'!J878</f>
        <v>0.5</v>
      </c>
      <c r="J553" s="36">
        <f t="shared" si="58"/>
        <v>0.5</v>
      </c>
      <c r="K553" s="20">
        <f>'[2]CDM Monthly'!$C674</f>
        <v>97.367089156895901</v>
      </c>
      <c r="L553" s="21">
        <v>0.25</v>
      </c>
      <c r="R553" s="20"/>
      <c r="S553" s="20"/>
    </row>
    <row r="554" spans="1:19" x14ac:dyDescent="0.25">
      <c r="B554" s="1">
        <v>44166</v>
      </c>
      <c r="C554" s="21">
        <v>100.013251948228</v>
      </c>
      <c r="D554" s="21">
        <v>99.818994512247201</v>
      </c>
      <c r="E554" s="20">
        <v>1.8</v>
      </c>
      <c r="F554" s="20">
        <v>4.0999999999999996</v>
      </c>
      <c r="G554" s="20">
        <v>4.0999999999999996</v>
      </c>
      <c r="H554" s="21">
        <f t="shared" si="53"/>
        <v>99.818994512247201</v>
      </c>
      <c r="I554" s="20">
        <f>'CDM - M'!J879</f>
        <v>0.5</v>
      </c>
      <c r="J554" s="36">
        <f t="shared" si="58"/>
        <v>0.5</v>
      </c>
      <c r="K554" s="20">
        <f>'[2]CDM Monthly'!$C675</f>
        <v>101.36973493539</v>
      </c>
      <c r="L554" s="21">
        <v>0.25</v>
      </c>
      <c r="R554" s="20"/>
      <c r="S554" s="20"/>
    </row>
    <row r="555" spans="1:19" x14ac:dyDescent="0.25">
      <c r="A555">
        <f t="shared" ref="A555" si="59">YEAR(B555)</f>
        <v>2021</v>
      </c>
      <c r="B555" s="1">
        <v>44197</v>
      </c>
      <c r="C555" s="21">
        <v>100.407279466086</v>
      </c>
      <c r="D555" s="21">
        <v>99.881952229603897</v>
      </c>
      <c r="E555" s="20">
        <v>1.8</v>
      </c>
      <c r="F555" s="20">
        <v>4.5999999999999996</v>
      </c>
      <c r="G555" s="20">
        <v>4.5999999999999996</v>
      </c>
      <c r="H555" s="21">
        <f t="shared" si="53"/>
        <v>99.881952229603897</v>
      </c>
      <c r="I555" s="20">
        <f>'CDM - M'!J880</f>
        <v>0.5</v>
      </c>
      <c r="J555" s="36">
        <f t="shared" si="58"/>
        <v>0.5</v>
      </c>
      <c r="K555" s="20">
        <f>'[2]CDM Monthly'!$C676</f>
        <v>103.781290171203</v>
      </c>
      <c r="L555" s="21">
        <v>0.25</v>
      </c>
      <c r="R555" s="20"/>
      <c r="S555" s="20"/>
    </row>
    <row r="556" spans="1:19" x14ac:dyDescent="0.25">
      <c r="B556" s="1">
        <v>44228</v>
      </c>
      <c r="C556" s="21">
        <v>100.73725601162501</v>
      </c>
      <c r="D556" s="21">
        <v>99.840933824921805</v>
      </c>
      <c r="E556" s="20">
        <v>2</v>
      </c>
      <c r="F556" s="20">
        <v>4.0999999999999996</v>
      </c>
      <c r="G556" s="20">
        <v>4.0999999999999996</v>
      </c>
      <c r="H556" s="21">
        <f t="shared" si="53"/>
        <v>99.840933824921805</v>
      </c>
      <c r="I556" s="20">
        <f>'CDM - M'!J881</f>
        <v>0.5</v>
      </c>
      <c r="J556" s="36">
        <f t="shared" si="58"/>
        <v>0.5</v>
      </c>
      <c r="K556" s="20">
        <f>'[2]CDM Monthly'!$C677</f>
        <v>106.61651232268299</v>
      </c>
      <c r="L556" s="21">
        <v>0.25</v>
      </c>
      <c r="R556" s="20"/>
      <c r="S556" s="20"/>
    </row>
    <row r="557" spans="1:19" x14ac:dyDescent="0.25">
      <c r="B557" s="1">
        <v>44256</v>
      </c>
      <c r="C557" s="21">
        <v>101.063145100749</v>
      </c>
      <c r="D557" s="21">
        <v>100.14240423864899</v>
      </c>
      <c r="E557" s="20">
        <v>2.1</v>
      </c>
      <c r="F557" s="20">
        <v>4</v>
      </c>
      <c r="G557" s="20">
        <v>4</v>
      </c>
      <c r="H557" s="21">
        <f t="shared" si="53"/>
        <v>100.14240423864899</v>
      </c>
      <c r="I557" s="20">
        <f>'CDM - M'!J882</f>
        <v>0.5</v>
      </c>
      <c r="J557" s="36">
        <f t="shared" si="58"/>
        <v>0.5</v>
      </c>
      <c r="K557" s="20">
        <f>'[2]CDM Monthly'!$C678</f>
        <v>109.24383244997701</v>
      </c>
      <c r="L557" s="21">
        <v>0.25</v>
      </c>
      <c r="R557" s="20"/>
      <c r="S557" s="20"/>
    </row>
    <row r="558" spans="1:19" x14ac:dyDescent="0.25">
      <c r="B558" s="1">
        <v>44287</v>
      </c>
      <c r="C558" s="21">
        <v>101.23879011759099</v>
      </c>
      <c r="D558" s="21">
        <v>100.283725996038</v>
      </c>
      <c r="E558" s="20">
        <v>2.1</v>
      </c>
      <c r="F558" s="20">
        <v>3.8</v>
      </c>
      <c r="G558" s="20">
        <v>3.8</v>
      </c>
      <c r="H558" s="21">
        <f t="shared" si="53"/>
        <v>100.283725996038</v>
      </c>
      <c r="I558" s="20">
        <f>'CDM - M'!J883</f>
        <v>0.5</v>
      </c>
      <c r="J558" s="36">
        <f t="shared" si="58"/>
        <v>0.5</v>
      </c>
      <c r="K558" s="20">
        <f>'[2]CDM Monthly'!$C679</f>
        <v>109.274982528397</v>
      </c>
      <c r="L558" s="21">
        <v>0.25</v>
      </c>
      <c r="R558" s="20"/>
      <c r="S558" s="20"/>
    </row>
    <row r="559" spans="1:19" x14ac:dyDescent="0.25">
      <c r="B559" s="1">
        <v>44317</v>
      </c>
      <c r="C559" s="21">
        <v>101.31884620189101</v>
      </c>
      <c r="D559" s="21">
        <v>100.33377678607</v>
      </c>
      <c r="E559" s="20">
        <v>2.2000000000000002</v>
      </c>
      <c r="F559" s="20">
        <v>3.8</v>
      </c>
      <c r="G559" s="20">
        <v>3.8</v>
      </c>
      <c r="H559" s="21">
        <f t="shared" ref="H559:H619" si="60">D559</f>
        <v>100.33377678607</v>
      </c>
      <c r="I559" s="20">
        <f>'CDM - M'!J884</f>
        <v>0.5</v>
      </c>
      <c r="J559" s="36">
        <f t="shared" si="58"/>
        <v>0.5</v>
      </c>
      <c r="K559" s="20">
        <f>'[2]CDM Monthly'!$C680</f>
        <v>111.923543824559</v>
      </c>
      <c r="L559" s="21">
        <v>0.25</v>
      </c>
      <c r="R559" s="20"/>
      <c r="S559" s="20"/>
    </row>
    <row r="560" spans="1:19" x14ac:dyDescent="0.25">
      <c r="B560" s="1">
        <v>44348</v>
      </c>
      <c r="C560" s="21">
        <v>101.415107653267</v>
      </c>
      <c r="D560" s="21">
        <v>100.425509516722</v>
      </c>
      <c r="E560" s="20">
        <v>2.2999999999999998</v>
      </c>
      <c r="F560" s="20">
        <v>3.7</v>
      </c>
      <c r="G560" s="20">
        <v>3.7</v>
      </c>
      <c r="H560" s="21">
        <f t="shared" si="60"/>
        <v>100.425509516722</v>
      </c>
      <c r="I560" s="20">
        <f>'CDM - M'!J885</f>
        <v>0.5</v>
      </c>
      <c r="J560" s="36">
        <f t="shared" si="58"/>
        <v>0.5</v>
      </c>
      <c r="K560" s="20">
        <f>'[2]CDM Monthly'!$C681</f>
        <v>115.210521684751</v>
      </c>
      <c r="L560" s="21">
        <v>0.25</v>
      </c>
      <c r="R560" s="20"/>
      <c r="S560" s="20"/>
    </row>
    <row r="561" spans="1:19" x14ac:dyDescent="0.25">
      <c r="B561" s="1">
        <v>44378</v>
      </c>
      <c r="C561" s="21">
        <v>101.75394426938</v>
      </c>
      <c r="D561" s="21">
        <v>100.633403275465</v>
      </c>
      <c r="E561" s="20">
        <v>2.2999999999999998</v>
      </c>
      <c r="F561" s="20">
        <v>3.3</v>
      </c>
      <c r="G561" s="20">
        <v>3.3</v>
      </c>
      <c r="H561" s="21">
        <f t="shared" si="60"/>
        <v>100.633403275465</v>
      </c>
      <c r="I561" s="20">
        <f>'CDM - M'!J886</f>
        <v>0.5</v>
      </c>
      <c r="J561" s="36">
        <f t="shared" si="58"/>
        <v>0.5</v>
      </c>
      <c r="K561" s="20">
        <f>'[2]CDM Monthly'!$C682</f>
        <v>119.65742781501901</v>
      </c>
      <c r="L561" s="21">
        <v>0.25</v>
      </c>
      <c r="R561" s="20"/>
      <c r="S561" s="20"/>
    </row>
    <row r="562" spans="1:19" x14ac:dyDescent="0.25">
      <c r="B562" s="1">
        <v>44409</v>
      </c>
      <c r="C562" s="21">
        <v>101.99094143156999</v>
      </c>
      <c r="D562" s="21">
        <v>100.834748746893</v>
      </c>
      <c r="E562" s="20">
        <v>2.4</v>
      </c>
      <c r="F562" s="20">
        <v>3.4</v>
      </c>
      <c r="G562" s="20">
        <v>3.4</v>
      </c>
      <c r="H562" s="21">
        <f t="shared" si="60"/>
        <v>100.834748746893</v>
      </c>
      <c r="I562" s="20">
        <f>'CDM - M'!J887</f>
        <v>0.75</v>
      </c>
      <c r="J562" s="36">
        <f t="shared" si="58"/>
        <v>0.75</v>
      </c>
      <c r="K562" s="20">
        <f>'[2]CDM Monthly'!$C683</f>
        <v>121.47689010658701</v>
      </c>
      <c r="L562" s="21">
        <v>0.25</v>
      </c>
      <c r="R562" s="20"/>
      <c r="S562" s="20"/>
    </row>
    <row r="563" spans="1:19" x14ac:dyDescent="0.25">
      <c r="B563" s="1">
        <v>44440</v>
      </c>
      <c r="C563" s="21">
        <v>102.302406145196</v>
      </c>
      <c r="D563" s="21">
        <v>101.113177150417</v>
      </c>
      <c r="E563" s="20">
        <v>2.4</v>
      </c>
      <c r="F563" s="20">
        <v>3.1</v>
      </c>
      <c r="G563" s="20">
        <v>3.1</v>
      </c>
      <c r="H563" s="21">
        <f t="shared" si="60"/>
        <v>101.113177150417</v>
      </c>
      <c r="I563" s="20">
        <f>'CDM - M'!J888</f>
        <v>0.75</v>
      </c>
      <c r="J563" s="36">
        <f t="shared" si="58"/>
        <v>0.75</v>
      </c>
      <c r="K563" s="20">
        <f>'[2]CDM Monthly'!$C684</f>
        <v>123.302839299916</v>
      </c>
      <c r="L563" s="21">
        <v>0.25</v>
      </c>
      <c r="R563" s="20"/>
      <c r="S563" s="20"/>
    </row>
    <row r="564" spans="1:19" x14ac:dyDescent="0.25">
      <c r="B564" s="1">
        <v>44470</v>
      </c>
      <c r="C564" s="21">
        <v>102.476240078749</v>
      </c>
      <c r="D564" s="21">
        <v>101.30357779535299</v>
      </c>
      <c r="E564" s="20">
        <v>2.4</v>
      </c>
      <c r="F564" s="20">
        <v>3.3</v>
      </c>
      <c r="G564" s="20">
        <v>3.3</v>
      </c>
      <c r="H564" s="21">
        <f t="shared" si="60"/>
        <v>101.30357779535299</v>
      </c>
      <c r="I564" s="20">
        <f>'CDM - M'!J889</f>
        <v>0.75</v>
      </c>
      <c r="J564" s="36">
        <f t="shared" si="58"/>
        <v>0.75</v>
      </c>
      <c r="K564" s="20">
        <f>'[2]CDM Monthly'!$C685</f>
        <v>128.51662485186401</v>
      </c>
      <c r="L564" s="21">
        <v>0.25</v>
      </c>
      <c r="R564" s="20"/>
      <c r="S564" s="20"/>
    </row>
    <row r="565" spans="1:19" x14ac:dyDescent="0.25">
      <c r="B565" s="1">
        <v>44501</v>
      </c>
      <c r="C565" s="21">
        <v>103.52828265287</v>
      </c>
      <c r="D565" s="21">
        <v>101.663779922619</v>
      </c>
      <c r="E565" s="20">
        <v>2.7</v>
      </c>
      <c r="F565" s="20">
        <v>3.1</v>
      </c>
      <c r="G565" s="20">
        <v>3.1</v>
      </c>
      <c r="H565" s="21">
        <f t="shared" si="60"/>
        <v>101.663779922619</v>
      </c>
      <c r="I565" s="20">
        <f>'CDM - M'!J890</f>
        <v>1</v>
      </c>
      <c r="J565" s="36">
        <f t="shared" si="58"/>
        <v>1</v>
      </c>
      <c r="K565" s="20">
        <f>'[2]CDM Monthly'!$C686</f>
        <v>131.60051897998099</v>
      </c>
      <c r="L565" s="21">
        <v>0.25</v>
      </c>
      <c r="R565" s="20"/>
      <c r="S565" s="20"/>
    </row>
    <row r="566" spans="1:19" x14ac:dyDescent="0.25">
      <c r="B566" s="1">
        <v>44531</v>
      </c>
      <c r="C566" s="21">
        <v>103.723841427282</v>
      </c>
      <c r="D566" s="21">
        <v>102.049608430215</v>
      </c>
      <c r="E566" s="20">
        <v>2.6</v>
      </c>
      <c r="F566" s="20">
        <v>3.2</v>
      </c>
      <c r="G566" s="20">
        <v>3.2</v>
      </c>
      <c r="H566" s="21">
        <f t="shared" si="60"/>
        <v>102.049608430215</v>
      </c>
      <c r="I566" s="20">
        <f>'CDM - M'!J891</f>
        <v>1</v>
      </c>
      <c r="J566" s="36">
        <f t="shared" si="58"/>
        <v>1</v>
      </c>
      <c r="K566" s="20">
        <f>'[2]CDM Monthly'!$C687</f>
        <v>131.64347606142599</v>
      </c>
      <c r="L566" s="21">
        <v>0.25</v>
      </c>
      <c r="R566" s="20"/>
      <c r="S566" s="20"/>
    </row>
    <row r="567" spans="1:19" x14ac:dyDescent="0.25">
      <c r="A567">
        <f t="shared" ref="A567" si="61">YEAR(B567)</f>
        <v>2022</v>
      </c>
      <c r="B567" s="1">
        <v>44562</v>
      </c>
      <c r="C567" s="21">
        <v>104.176706974018</v>
      </c>
      <c r="D567" s="21">
        <v>102.45325903520499</v>
      </c>
      <c r="E567" s="20">
        <v>2.6</v>
      </c>
      <c r="F567" s="20">
        <v>3.2</v>
      </c>
      <c r="G567" s="20">
        <v>3.2</v>
      </c>
      <c r="H567" s="21">
        <f t="shared" si="60"/>
        <v>102.45325903520499</v>
      </c>
      <c r="I567" s="20">
        <f>'CDM - M'!J892</f>
        <v>1.25</v>
      </c>
      <c r="J567" s="36">
        <f t="shared" si="58"/>
        <v>1.25</v>
      </c>
      <c r="K567" s="20">
        <f>'[2]CDM Monthly'!$C688</f>
        <v>135.797838962333</v>
      </c>
      <c r="L567" s="21">
        <v>0.25</v>
      </c>
      <c r="R567" s="20"/>
      <c r="S567" s="20"/>
    </row>
    <row r="568" spans="1:19" x14ac:dyDescent="0.25">
      <c r="B568" s="1">
        <v>44593</v>
      </c>
      <c r="C568" s="21">
        <v>104.57336296268799</v>
      </c>
      <c r="D568" s="21">
        <v>102.726994252037</v>
      </c>
      <c r="E568" s="20">
        <v>2.7</v>
      </c>
      <c r="F568" s="20">
        <v>2.9</v>
      </c>
      <c r="G568" s="20">
        <v>2.9</v>
      </c>
      <c r="H568" s="21">
        <f t="shared" si="60"/>
        <v>102.726994252037</v>
      </c>
      <c r="I568" s="20">
        <f>'CDM - M'!J893</f>
        <v>1.25</v>
      </c>
      <c r="J568" s="36">
        <f t="shared" si="58"/>
        <v>1.25</v>
      </c>
      <c r="K568" s="20">
        <f>'[2]CDM Monthly'!$C689</f>
        <v>139.234814742167</v>
      </c>
      <c r="L568" s="21">
        <v>0.25</v>
      </c>
      <c r="R568" s="20"/>
      <c r="S568" s="20"/>
    </row>
    <row r="569" spans="1:19" x14ac:dyDescent="0.25">
      <c r="B569" s="1">
        <v>44621</v>
      </c>
      <c r="C569" s="21">
        <v>105.275544419523</v>
      </c>
      <c r="D569" s="21">
        <v>102.99002366193</v>
      </c>
      <c r="E569" s="20">
        <v>2.9</v>
      </c>
      <c r="F569" s="20">
        <v>2.8</v>
      </c>
      <c r="G569" s="20">
        <v>2.8</v>
      </c>
      <c r="H569" s="21">
        <f t="shared" si="60"/>
        <v>102.99002366193</v>
      </c>
      <c r="I569" s="20">
        <f>'CDM - M'!J894</f>
        <v>1.25</v>
      </c>
      <c r="J569" s="36">
        <f t="shared" si="58"/>
        <v>1.25</v>
      </c>
      <c r="K569" s="20">
        <f>'[2]CDM Monthly'!$C690</f>
        <v>147.68085345387101</v>
      </c>
      <c r="L569" s="21">
        <v>0.25</v>
      </c>
      <c r="R569" s="20"/>
      <c r="S569" s="20"/>
    </row>
    <row r="570" spans="1:19" x14ac:dyDescent="0.25">
      <c r="B570" s="1">
        <v>44652</v>
      </c>
      <c r="C570" s="21">
        <v>106.040841524013</v>
      </c>
      <c r="D570" s="21">
        <v>103.31419878201</v>
      </c>
      <c r="E570" s="20">
        <v>3.1</v>
      </c>
      <c r="F570" s="20">
        <v>2.8</v>
      </c>
      <c r="G570" s="20">
        <v>2.8</v>
      </c>
      <c r="H570" s="21">
        <f t="shared" si="60"/>
        <v>103.31419878201</v>
      </c>
      <c r="I570" s="20">
        <f>'CDM - M'!J895</f>
        <v>1.5</v>
      </c>
      <c r="J570" s="36">
        <f t="shared" si="58"/>
        <v>1.5</v>
      </c>
      <c r="K570" s="20">
        <f>'[2]CDM Monthly'!$C691</f>
        <v>146.92198601390399</v>
      </c>
      <c r="L570" s="21">
        <v>0.25</v>
      </c>
      <c r="R570" s="20"/>
      <c r="S570" s="20"/>
    </row>
    <row r="571" spans="1:19" x14ac:dyDescent="0.25">
      <c r="B571" s="1">
        <v>44682</v>
      </c>
      <c r="C571" s="21">
        <v>106.710863234279</v>
      </c>
      <c r="D571" s="21">
        <v>103.757082347265</v>
      </c>
      <c r="E571" s="20">
        <v>3.3</v>
      </c>
      <c r="F571" s="20">
        <v>2.9</v>
      </c>
      <c r="G571" s="20">
        <v>2.9</v>
      </c>
      <c r="H571" s="21">
        <f t="shared" si="60"/>
        <v>103.757082347265</v>
      </c>
      <c r="I571" s="20">
        <f>'CDM - M'!J896</f>
        <v>1.75</v>
      </c>
      <c r="J571" s="36">
        <f t="shared" si="58"/>
        <v>1.75</v>
      </c>
      <c r="K571" s="20">
        <f>'[2]CDM Monthly'!$C692</f>
        <v>152.69279853406999</v>
      </c>
      <c r="L571" s="21">
        <v>0.75</v>
      </c>
      <c r="R571" s="20"/>
      <c r="S571" s="20"/>
    </row>
    <row r="572" spans="1:19" x14ac:dyDescent="0.25">
      <c r="B572" s="1">
        <v>44713</v>
      </c>
      <c r="C572" s="21">
        <v>107.54494546281499</v>
      </c>
      <c r="D572" s="21">
        <v>104.343980582086</v>
      </c>
      <c r="E572" s="20">
        <v>3.9</v>
      </c>
      <c r="F572" s="20">
        <v>2.9</v>
      </c>
      <c r="G572" s="20">
        <v>2.9</v>
      </c>
      <c r="H572" s="21">
        <f t="shared" si="60"/>
        <v>104.343980582086</v>
      </c>
      <c r="I572" s="20">
        <f>'CDM - M'!J897</f>
        <v>1.75</v>
      </c>
      <c r="J572" s="36">
        <f t="shared" si="58"/>
        <v>1.75</v>
      </c>
      <c r="K572" s="20">
        <f>'[2]CDM Monthly'!$C693</f>
        <v>154.06353996041</v>
      </c>
      <c r="L572" s="21">
        <v>0.75</v>
      </c>
      <c r="R572" s="20"/>
      <c r="S572" s="20"/>
    </row>
    <row r="573" spans="1:19" x14ac:dyDescent="0.25">
      <c r="B573" s="1">
        <v>44743</v>
      </c>
      <c r="C573" s="21">
        <v>108.15246889362901</v>
      </c>
      <c r="D573" s="21">
        <v>104.656715788482</v>
      </c>
      <c r="E573" s="20">
        <v>4.7</v>
      </c>
      <c r="F573" s="20">
        <v>3</v>
      </c>
      <c r="G573" s="20">
        <v>3</v>
      </c>
      <c r="H573" s="21">
        <f t="shared" si="60"/>
        <v>104.656715788482</v>
      </c>
      <c r="I573" s="20">
        <f>'CDM - M'!J898</f>
        <v>2.25</v>
      </c>
      <c r="J573" s="36">
        <f t="shared" si="58"/>
        <v>2.25</v>
      </c>
      <c r="K573" s="20">
        <f>'[2]CDM Monthly'!$C694</f>
        <v>150.71954682005199</v>
      </c>
      <c r="L573" s="21">
        <v>1</v>
      </c>
      <c r="R573" s="20"/>
      <c r="S573" s="20"/>
    </row>
    <row r="574" spans="1:19" x14ac:dyDescent="0.25">
      <c r="B574" s="1">
        <v>44774</v>
      </c>
      <c r="C574" s="21">
        <v>107.806840228306</v>
      </c>
      <c r="D574" s="21">
        <v>104.94586908246499</v>
      </c>
      <c r="E574" s="20">
        <v>4.3</v>
      </c>
      <c r="F574" s="20">
        <v>2.8</v>
      </c>
      <c r="G574" s="20">
        <v>2.8</v>
      </c>
      <c r="H574" s="21">
        <f t="shared" si="60"/>
        <v>104.94586908246499</v>
      </c>
      <c r="I574" s="20">
        <f>'CDM - M'!J899</f>
        <v>2.5</v>
      </c>
      <c r="J574" s="36">
        <f t="shared" si="58"/>
        <v>2.5</v>
      </c>
      <c r="K574" s="20">
        <f>'[2]CDM Monthly'!$C695</f>
        <v>149.80014527887599</v>
      </c>
      <c r="L574" s="21">
        <v>1.25</v>
      </c>
      <c r="R574" s="20"/>
      <c r="S574" s="20"/>
    </row>
    <row r="575" spans="1:19" x14ac:dyDescent="0.25">
      <c r="B575" s="1">
        <v>44805</v>
      </c>
      <c r="C575" s="21">
        <v>107.917752727852</v>
      </c>
      <c r="D575" s="21">
        <v>105.212632136121</v>
      </c>
      <c r="E575" s="20">
        <v>4.2</v>
      </c>
      <c r="F575" s="20">
        <v>2.9</v>
      </c>
      <c r="G575" s="20">
        <v>2.9</v>
      </c>
      <c r="H575" s="21">
        <f t="shared" si="60"/>
        <v>105.212632136121</v>
      </c>
      <c r="I575" s="20">
        <f>'CDM - M'!J900</f>
        <v>2.5</v>
      </c>
      <c r="J575" s="36">
        <f t="shared" si="58"/>
        <v>2.5</v>
      </c>
      <c r="K575" s="20">
        <f>'[2]CDM Monthly'!$C696</f>
        <v>153.709858963703</v>
      </c>
      <c r="L575" s="21">
        <v>1.25</v>
      </c>
      <c r="R575" s="20"/>
      <c r="S575" s="20"/>
    </row>
    <row r="576" spans="1:19" x14ac:dyDescent="0.25">
      <c r="B576" s="1">
        <v>44835</v>
      </c>
      <c r="C576" s="21">
        <v>108.29514572481401</v>
      </c>
      <c r="D576" s="21">
        <v>105.558214410834</v>
      </c>
      <c r="E576" s="20">
        <v>4.3</v>
      </c>
      <c r="F576" s="20">
        <v>2.9</v>
      </c>
      <c r="G576" s="20">
        <v>2.9</v>
      </c>
      <c r="H576" s="21">
        <f t="shared" si="60"/>
        <v>105.558214410834</v>
      </c>
      <c r="I576" s="20">
        <f>'CDM - M'!J901</f>
        <v>3</v>
      </c>
      <c r="J576" s="36">
        <f t="shared" si="58"/>
        <v>3</v>
      </c>
      <c r="K576" s="20">
        <f>'[2]CDM Monthly'!$C697</f>
        <v>153.95853263803599</v>
      </c>
      <c r="L576" s="21">
        <v>1.5</v>
      </c>
      <c r="R576" s="20"/>
      <c r="S576" s="20"/>
    </row>
    <row r="577" spans="1:19" x14ac:dyDescent="0.25">
      <c r="B577" s="1">
        <v>44866</v>
      </c>
      <c r="C577" s="21">
        <v>108.721073106063</v>
      </c>
      <c r="D577" s="21">
        <v>105.92406232299101</v>
      </c>
      <c r="E577" s="20">
        <v>4.2</v>
      </c>
      <c r="F577" s="20">
        <v>2.8</v>
      </c>
      <c r="G577" s="20">
        <v>2.8</v>
      </c>
      <c r="H577" s="21">
        <f t="shared" si="60"/>
        <v>105.92406232299101</v>
      </c>
      <c r="I577" s="20">
        <f>'CDM - M'!J902</f>
        <v>3.25</v>
      </c>
      <c r="J577" s="36">
        <f t="shared" si="58"/>
        <v>3.25</v>
      </c>
      <c r="K577" s="20">
        <f>'[2]CDM Monthly'!$C698</f>
        <v>149.882861285307</v>
      </c>
      <c r="L577" s="21">
        <v>1.75</v>
      </c>
      <c r="R577" s="20"/>
      <c r="S577" s="20"/>
    </row>
    <row r="578" spans="1:19" x14ac:dyDescent="0.25">
      <c r="B578" s="1">
        <v>44896</v>
      </c>
      <c r="C578" s="21">
        <v>108.925555989343</v>
      </c>
      <c r="D578" s="21">
        <v>106.169805952622</v>
      </c>
      <c r="E578" s="20">
        <v>3.8</v>
      </c>
      <c r="F578" s="20">
        <v>2.7</v>
      </c>
      <c r="G578" s="20">
        <v>2.7</v>
      </c>
      <c r="H578" s="21">
        <f t="shared" si="60"/>
        <v>106.169805952622</v>
      </c>
      <c r="I578" s="20">
        <f>'CDM - M'!J903</f>
        <v>3.25</v>
      </c>
      <c r="J578" s="36">
        <f t="shared" si="58"/>
        <v>3.25</v>
      </c>
      <c r="K578" s="20">
        <f>'[2]CDM Monthly'!$C699</f>
        <v>142.86420624094799</v>
      </c>
      <c r="L578" s="21">
        <v>1.75</v>
      </c>
      <c r="R578" s="20"/>
      <c r="S578" s="20"/>
    </row>
    <row r="579" spans="1:19" x14ac:dyDescent="0.25">
      <c r="A579">
        <f t="shared" ref="A579" si="62">YEAR(B579)</f>
        <v>2023</v>
      </c>
      <c r="B579" s="1">
        <v>44927</v>
      </c>
      <c r="C579" s="21">
        <v>109.35982446713</v>
      </c>
      <c r="D579" s="21">
        <v>106.535857936095</v>
      </c>
      <c r="E579" s="20">
        <v>3.9</v>
      </c>
      <c r="F579" s="20">
        <v>2.7</v>
      </c>
      <c r="G579" s="20">
        <v>2.7</v>
      </c>
      <c r="H579" s="21">
        <f t="shared" si="60"/>
        <v>106.535857936095</v>
      </c>
      <c r="I579" s="20">
        <f>'CDM - M'!J904</f>
        <v>3.5</v>
      </c>
      <c r="J579" s="36">
        <f t="shared" si="58"/>
        <v>3.5</v>
      </c>
      <c r="K579" s="20">
        <f>'[2]CDM Monthly'!$C700</f>
        <v>138.38111195945501</v>
      </c>
      <c r="L579" s="21">
        <v>2</v>
      </c>
      <c r="R579" s="20"/>
      <c r="S579" s="20"/>
    </row>
    <row r="580" spans="1:19" x14ac:dyDescent="0.25">
      <c r="B580" s="1">
        <v>44958</v>
      </c>
      <c r="C580" s="21">
        <v>109.456838915765</v>
      </c>
      <c r="D580" s="21">
        <v>106.728851951666</v>
      </c>
      <c r="E580" s="20">
        <v>4</v>
      </c>
      <c r="F580" s="20">
        <v>2.7</v>
      </c>
      <c r="G580" s="20">
        <v>2.7</v>
      </c>
      <c r="H580" s="21">
        <f t="shared" si="60"/>
        <v>106.728851951666</v>
      </c>
      <c r="I580" s="20">
        <f>'CDM - M'!J905</f>
        <v>3.5</v>
      </c>
      <c r="J580" s="36">
        <f t="shared" si="58"/>
        <v>3.5</v>
      </c>
      <c r="K580" s="20">
        <f>'[2]CDM Monthly'!$C701</f>
        <v>138.04558831528399</v>
      </c>
      <c r="L580" s="21">
        <v>2</v>
      </c>
      <c r="R580" s="20"/>
      <c r="S580" s="20"/>
    </row>
    <row r="581" spans="1:19" x14ac:dyDescent="0.25">
      <c r="B581" s="1">
        <v>44986</v>
      </c>
      <c r="C581" s="21">
        <v>109.648829234274</v>
      </c>
      <c r="D581" s="21">
        <v>107.09239805799</v>
      </c>
      <c r="E581" s="20">
        <v>3.9</v>
      </c>
      <c r="F581" s="20">
        <v>2.7</v>
      </c>
      <c r="G581" s="20">
        <v>2.7</v>
      </c>
      <c r="H581" s="21">
        <f t="shared" si="60"/>
        <v>107.09239805799</v>
      </c>
      <c r="I581" s="20">
        <f>'CDM - M'!J906</f>
        <v>3.5</v>
      </c>
      <c r="J581" s="36">
        <f t="shared" si="58"/>
        <v>3.5</v>
      </c>
      <c r="K581" s="20">
        <f>'[2]CDM Monthly'!$C702</f>
        <v>136.74258988222201</v>
      </c>
      <c r="L581" s="21">
        <v>2</v>
      </c>
      <c r="R581" s="20"/>
      <c r="S581" s="20"/>
    </row>
    <row r="582" spans="1:19" x14ac:dyDescent="0.25">
      <c r="B582" s="1">
        <v>45017</v>
      </c>
      <c r="C582" s="21">
        <v>109.93909897457399</v>
      </c>
      <c r="D582" s="21">
        <v>107.362389169224</v>
      </c>
      <c r="E582" s="20">
        <v>3.7</v>
      </c>
      <c r="F582" s="20">
        <v>2.6</v>
      </c>
      <c r="G582" s="20">
        <v>2.6</v>
      </c>
      <c r="H582" s="21">
        <f t="shared" si="60"/>
        <v>107.362389169224</v>
      </c>
      <c r="I582" s="20">
        <f>'CDM - M'!J907</f>
        <v>3.5</v>
      </c>
      <c r="J582" s="36">
        <f t="shared" si="58"/>
        <v>3.5</v>
      </c>
      <c r="K582" s="20">
        <f>'[2]CDM Monthly'!$C703</f>
        <v>136.89550104554499</v>
      </c>
      <c r="L582" s="21">
        <v>2</v>
      </c>
      <c r="R582" s="20"/>
      <c r="S582" s="20"/>
    </row>
    <row r="583" spans="1:19" x14ac:dyDescent="0.25">
      <c r="B583" s="1">
        <v>45047</v>
      </c>
      <c r="C583" s="21">
        <v>110.302227975104</v>
      </c>
      <c r="D583" s="21">
        <v>107.658906288246</v>
      </c>
      <c r="E583" s="20">
        <v>3.5</v>
      </c>
      <c r="F583" s="20">
        <v>2.5</v>
      </c>
      <c r="G583" s="20">
        <v>2.5</v>
      </c>
      <c r="H583" s="21">
        <f t="shared" si="60"/>
        <v>107.658906288246</v>
      </c>
      <c r="I583" s="20">
        <f>'CDM - M'!J908</f>
        <v>3.5</v>
      </c>
      <c r="J583" s="36">
        <f t="shared" si="58"/>
        <v>3.5</v>
      </c>
      <c r="K583" s="20">
        <f>'[2]CDM Monthly'!$C704</f>
        <v>133.69843205344799</v>
      </c>
      <c r="L583" s="21">
        <v>2</v>
      </c>
      <c r="R583" s="20"/>
      <c r="S583" s="20"/>
    </row>
    <row r="584" spans="1:19" x14ac:dyDescent="0.25">
      <c r="B584" s="1">
        <v>45078</v>
      </c>
      <c r="C584" s="21">
        <v>110.496845458059</v>
      </c>
      <c r="D584" s="21">
        <v>107.832288040836</v>
      </c>
      <c r="E584" s="20">
        <v>3.5</v>
      </c>
      <c r="F584" s="20">
        <v>2.6</v>
      </c>
      <c r="G584" s="20">
        <v>2.6</v>
      </c>
      <c r="H584" s="21">
        <f t="shared" si="60"/>
        <v>107.832288040836</v>
      </c>
      <c r="I584" s="20">
        <f>'CDM - M'!J909</f>
        <v>3.5</v>
      </c>
      <c r="J584" s="36">
        <f t="shared" ref="J584:J604" si="63">I584</f>
        <v>3.5</v>
      </c>
      <c r="K584" s="20">
        <f>'[2]CDM Monthly'!$C705</f>
        <v>129.429052381151</v>
      </c>
      <c r="L584" s="21">
        <v>2</v>
      </c>
      <c r="R584" s="20"/>
      <c r="S584" s="20"/>
    </row>
    <row r="585" spans="1:19" x14ac:dyDescent="0.25">
      <c r="B585" s="1">
        <v>45108</v>
      </c>
      <c r="C585" s="21">
        <v>110.667915935647</v>
      </c>
      <c r="D585" s="21">
        <v>108.011509844339</v>
      </c>
      <c r="E585" s="20">
        <v>3.3</v>
      </c>
      <c r="F585" s="20">
        <v>2.9</v>
      </c>
      <c r="G585" s="20">
        <v>2.9</v>
      </c>
      <c r="H585" s="21">
        <f t="shared" si="60"/>
        <v>108.011509844339</v>
      </c>
      <c r="I585" s="20">
        <f>'CDM - M'!J910</f>
        <v>3.5</v>
      </c>
      <c r="J585" s="36">
        <f t="shared" si="63"/>
        <v>3.5</v>
      </c>
      <c r="K585" s="20">
        <f>'[2]CDM Monthly'!$C706</f>
        <v>130.64547353931999</v>
      </c>
      <c r="L585" s="21">
        <v>2</v>
      </c>
      <c r="R585" s="20"/>
      <c r="S585" s="20"/>
    </row>
    <row r="586" spans="1:19" x14ac:dyDescent="0.25">
      <c r="B586" s="1">
        <v>45139</v>
      </c>
      <c r="C586" s="21">
        <v>111.40809996429699</v>
      </c>
      <c r="D586" s="21">
        <v>108.24925968701601</v>
      </c>
      <c r="E586" s="20">
        <v>3.3</v>
      </c>
      <c r="F586" s="20">
        <v>2.7</v>
      </c>
      <c r="G586" s="20">
        <v>2.7</v>
      </c>
      <c r="H586" s="21">
        <f t="shared" si="60"/>
        <v>108.24925968701601</v>
      </c>
      <c r="I586" s="20">
        <f>'CDM - M'!J911</f>
        <v>3.5</v>
      </c>
      <c r="J586" s="36">
        <f t="shared" si="63"/>
        <v>3.5</v>
      </c>
      <c r="K586" s="20">
        <f>'[2]CDM Monthly'!$C707</f>
        <v>136.667596790712</v>
      </c>
      <c r="L586" s="21">
        <v>2</v>
      </c>
      <c r="R586" s="20"/>
      <c r="S586" s="20"/>
    </row>
    <row r="587" spans="1:19" x14ac:dyDescent="0.25">
      <c r="B587" s="1">
        <v>45170</v>
      </c>
      <c r="C587" s="21">
        <v>111.918954054002</v>
      </c>
      <c r="D587" s="21">
        <v>108.508547795404</v>
      </c>
      <c r="E587" s="20">
        <v>3.3</v>
      </c>
      <c r="F587" s="20">
        <v>2.8</v>
      </c>
      <c r="G587" s="20">
        <v>2.8</v>
      </c>
      <c r="H587" s="21">
        <f t="shared" si="60"/>
        <v>108.508547795404</v>
      </c>
      <c r="I587" s="20">
        <f>'CDM - M'!J912</f>
        <v>3.5</v>
      </c>
      <c r="J587" s="36">
        <f t="shared" si="63"/>
        <v>3.5</v>
      </c>
      <c r="K587" s="20">
        <f>'[2]CDM Monthly'!$C708</f>
        <v>139.695896631273</v>
      </c>
      <c r="L587" s="21">
        <v>2</v>
      </c>
      <c r="R587" s="20"/>
      <c r="S587" s="20"/>
    </row>
    <row r="588" spans="1:19" x14ac:dyDescent="0.25">
      <c r="B588" s="1">
        <v>45200</v>
      </c>
      <c r="C588" s="21">
        <v>112.41440007580999</v>
      </c>
      <c r="D588" s="21">
        <v>108.842567883038</v>
      </c>
      <c r="E588" s="20">
        <v>3.4</v>
      </c>
      <c r="F588" s="20">
        <v>2.6</v>
      </c>
      <c r="G588" s="20">
        <v>2.6</v>
      </c>
      <c r="H588" s="21">
        <f t="shared" si="60"/>
        <v>108.842567883038</v>
      </c>
      <c r="I588" s="20">
        <f>'CDM - M'!J913</f>
        <v>3.5</v>
      </c>
      <c r="J588" s="36">
        <f t="shared" si="63"/>
        <v>3.5</v>
      </c>
      <c r="K588" s="20">
        <f>'[2]CDM Monthly'!$C709</f>
        <v>139.65644228016501</v>
      </c>
      <c r="L588" s="21">
        <v>2</v>
      </c>
      <c r="R588" s="20"/>
      <c r="S588" s="20"/>
    </row>
    <row r="589" spans="1:19" x14ac:dyDescent="0.25">
      <c r="B589" s="1">
        <v>45231</v>
      </c>
      <c r="C589" s="21">
        <v>112.32281401418901</v>
      </c>
      <c r="D589" s="21">
        <v>108.947085826503</v>
      </c>
      <c r="E589" s="20">
        <v>3.4</v>
      </c>
      <c r="F589" s="20">
        <v>2.8</v>
      </c>
      <c r="G589" s="20">
        <v>2.8</v>
      </c>
      <c r="H589" s="21">
        <f t="shared" si="60"/>
        <v>108.947085826503</v>
      </c>
      <c r="I589" s="20">
        <f>'CDM - M'!J914</f>
        <v>3.5</v>
      </c>
      <c r="J589" s="36">
        <f t="shared" si="63"/>
        <v>3.5</v>
      </c>
      <c r="K589" s="20">
        <f>'[2]CDM Monthly'!$C710</f>
        <v>136.723700937286</v>
      </c>
      <c r="L589" s="21">
        <v>2</v>
      </c>
      <c r="R589" s="20"/>
      <c r="S589" s="20"/>
    </row>
    <row r="590" spans="1:19" x14ac:dyDescent="0.25">
      <c r="B590" s="1">
        <v>45261</v>
      </c>
      <c r="C590" s="21">
        <v>112.379325385233</v>
      </c>
      <c r="D590" s="21">
        <v>109.11585098406</v>
      </c>
      <c r="E590" s="20">
        <v>3.2</v>
      </c>
      <c r="F590" s="20">
        <v>2.8</v>
      </c>
      <c r="G590" s="20">
        <v>2.8</v>
      </c>
      <c r="H590" s="21">
        <f t="shared" si="60"/>
        <v>109.11585098406</v>
      </c>
      <c r="I590" s="20">
        <f>'CDM - M'!J915</f>
        <v>3.5</v>
      </c>
      <c r="J590" s="36">
        <f t="shared" si="63"/>
        <v>3.5</v>
      </c>
      <c r="K590" s="20">
        <f>'[2]CDM Monthly'!$C711</f>
        <v>136.70216639169999</v>
      </c>
      <c r="L590" s="21">
        <v>2</v>
      </c>
      <c r="R590" s="20"/>
      <c r="S590" s="20"/>
    </row>
    <row r="591" spans="1:19" x14ac:dyDescent="0.25">
      <c r="A591">
        <f t="shared" ref="A591" si="64">YEAR(B591)</f>
        <v>2024</v>
      </c>
      <c r="B591" s="1">
        <v>45292</v>
      </c>
      <c r="C591" s="21">
        <v>112.44457952743601</v>
      </c>
      <c r="D591" s="21">
        <v>109.240845060496</v>
      </c>
      <c r="E591" s="20">
        <v>3</v>
      </c>
      <c r="F591" s="20">
        <v>2.8</v>
      </c>
      <c r="G591" s="20">
        <v>2.8</v>
      </c>
      <c r="H591" s="21">
        <f t="shared" si="60"/>
        <v>109.240845060496</v>
      </c>
      <c r="I591" s="20">
        <f>'CDM - M'!J916</f>
        <v>3.5</v>
      </c>
      <c r="J591" s="36">
        <f t="shared" si="63"/>
        <v>3.5</v>
      </c>
      <c r="K591" s="20">
        <f>'[2]CDM Monthly'!$C712</f>
        <v>139.32219197147001</v>
      </c>
      <c r="L591" s="21">
        <v>2</v>
      </c>
      <c r="R591" s="20"/>
      <c r="S591" s="20"/>
    </row>
    <row r="592" spans="1:19" x14ac:dyDescent="0.25">
      <c r="B592" s="1">
        <v>45323</v>
      </c>
      <c r="C592" s="21">
        <v>112.882153191603</v>
      </c>
      <c r="D592" s="21">
        <v>109.46730584564401</v>
      </c>
      <c r="E592" s="20">
        <v>3</v>
      </c>
      <c r="F592" s="20">
        <v>2.7</v>
      </c>
      <c r="G592" s="20">
        <v>2.7</v>
      </c>
      <c r="H592" s="21">
        <f t="shared" si="60"/>
        <v>109.46730584564401</v>
      </c>
      <c r="I592" s="20">
        <f>'CDM - M'!J917</f>
        <v>3.5</v>
      </c>
      <c r="J592" s="36">
        <f t="shared" si="63"/>
        <v>3.5</v>
      </c>
      <c r="K592" s="20">
        <f>'[2]CDM Monthly'!$C713</f>
        <v>137.33609761522101</v>
      </c>
      <c r="R592" s="20"/>
      <c r="S592" s="20"/>
    </row>
    <row r="593" spans="1:19" x14ac:dyDescent="0.25">
      <c r="B593" s="1">
        <v>45352</v>
      </c>
      <c r="C593" s="21">
        <v>113.05287491981299</v>
      </c>
      <c r="D593" s="21">
        <v>109.680267564055</v>
      </c>
      <c r="E593" s="20">
        <v>3.2</v>
      </c>
      <c r="F593" s="20">
        <v>2.8</v>
      </c>
      <c r="G593" s="20">
        <v>2.8</v>
      </c>
      <c r="H593" s="21">
        <f t="shared" si="60"/>
        <v>109.680267564055</v>
      </c>
      <c r="I593" s="20">
        <f>'CDM - M'!J918</f>
        <v>3.5</v>
      </c>
      <c r="J593" s="36">
        <f t="shared" si="63"/>
        <v>3.5</v>
      </c>
      <c r="K593" s="20">
        <f>'[2]CDM Monthly'!$C714</f>
        <v>135.52335649444299</v>
      </c>
      <c r="R593" s="20"/>
      <c r="S593" s="20"/>
    </row>
    <row r="594" spans="1:19" x14ac:dyDescent="0.25">
      <c r="B594" s="1">
        <v>45383</v>
      </c>
      <c r="C594" s="21">
        <v>113.142210145767</v>
      </c>
      <c r="D594" s="21">
        <v>109.88142781821701</v>
      </c>
      <c r="E594" s="20">
        <v>3.1</v>
      </c>
      <c r="F594" s="20">
        <v>2.8</v>
      </c>
      <c r="G594" s="20">
        <v>2.8</v>
      </c>
      <c r="H594" s="21">
        <f t="shared" si="60"/>
        <v>109.88142781821701</v>
      </c>
      <c r="I594" s="20">
        <f>'CDM - M'!J919</f>
        <v>3.5</v>
      </c>
      <c r="J594" s="36">
        <f t="shared" si="63"/>
        <v>3.5</v>
      </c>
      <c r="K594" s="20">
        <f>'[2]CDM Monthly'!$C715</f>
        <v>139.74400159957801</v>
      </c>
      <c r="R594" s="20"/>
      <c r="S594" s="20"/>
    </row>
    <row r="595" spans="1:19" x14ac:dyDescent="0.25">
      <c r="B595" s="1">
        <v>45413</v>
      </c>
      <c r="C595" s="21">
        <v>113.235338213961</v>
      </c>
      <c r="D595" s="21">
        <v>110.03052424395599</v>
      </c>
      <c r="E595" s="20">
        <v>3.2</v>
      </c>
      <c r="F595" s="20">
        <v>2.8</v>
      </c>
      <c r="G595" s="20">
        <v>2.8</v>
      </c>
      <c r="H595" s="21">
        <f t="shared" si="60"/>
        <v>110.03052424395599</v>
      </c>
      <c r="I595" s="20">
        <f>'CDM - M'!J920</f>
        <v>3.5</v>
      </c>
      <c r="J595" s="36">
        <f t="shared" si="63"/>
        <v>3.5</v>
      </c>
      <c r="K595" s="20">
        <f>'[2]CDM Monthly'!$C716</f>
        <v>139.61704336210499</v>
      </c>
      <c r="R595" s="20"/>
      <c r="S595" s="20"/>
    </row>
    <row r="596" spans="1:19" x14ac:dyDescent="0.25">
      <c r="B596" s="1">
        <v>45444</v>
      </c>
      <c r="C596" s="21">
        <v>113.186853510657</v>
      </c>
      <c r="D596" s="21">
        <v>110.154080622172</v>
      </c>
      <c r="E596" s="20">
        <v>3</v>
      </c>
      <c r="F596" s="20">
        <v>2.8</v>
      </c>
      <c r="G596" s="20">
        <v>2.8</v>
      </c>
      <c r="H596" s="21">
        <f t="shared" si="60"/>
        <v>110.154080622172</v>
      </c>
      <c r="I596" s="20">
        <f>'CDM - M'!J921</f>
        <v>3.5</v>
      </c>
      <c r="J596" s="36">
        <f t="shared" si="63"/>
        <v>3.5</v>
      </c>
      <c r="K596" s="20">
        <f>'[2]CDM Monthly'!$C717</f>
        <v>142.25781025551001</v>
      </c>
      <c r="R596" s="20"/>
      <c r="S596" s="20"/>
    </row>
    <row r="597" spans="1:19" x14ac:dyDescent="0.25">
      <c r="B597" s="1">
        <v>45474</v>
      </c>
      <c r="C597" s="21">
        <v>113.48304757377301</v>
      </c>
      <c r="D597" s="21">
        <v>110.351716026201</v>
      </c>
      <c r="E597" s="20">
        <v>2.9</v>
      </c>
      <c r="F597" s="20">
        <v>2.7</v>
      </c>
      <c r="G597" s="20">
        <v>2.7</v>
      </c>
      <c r="H597" s="21">
        <f t="shared" si="60"/>
        <v>110.351716026201</v>
      </c>
      <c r="I597" s="20">
        <f>'CDM - M'!J922</f>
        <v>3.5</v>
      </c>
      <c r="J597" s="36">
        <f t="shared" si="63"/>
        <v>3.5</v>
      </c>
      <c r="K597" s="20">
        <f>'[2]CDM Monthly'!$C718</f>
        <v>144.12495905737501</v>
      </c>
      <c r="R597" s="20"/>
      <c r="S597" s="20"/>
    </row>
    <row r="598" spans="1:19" x14ac:dyDescent="0.25">
      <c r="B598" s="1">
        <v>45505</v>
      </c>
      <c r="C598" s="21">
        <v>113.64452573388</v>
      </c>
      <c r="D598" s="21">
        <v>110.480786637324</v>
      </c>
      <c r="E598" s="20">
        <v>2.9</v>
      </c>
      <c r="F598" s="20">
        <v>2.6</v>
      </c>
      <c r="G598" s="20">
        <v>2.6</v>
      </c>
      <c r="H598" s="21">
        <f t="shared" si="60"/>
        <v>110.480786637324</v>
      </c>
      <c r="I598" s="20">
        <f>'CDM - M'!J923</f>
        <v>3.5</v>
      </c>
      <c r="J598" s="36">
        <f t="shared" si="63"/>
        <v>3.5</v>
      </c>
      <c r="K598" s="20">
        <f>'[2]CDM Monthly'!$C719</f>
        <v>139.54669625123299</v>
      </c>
      <c r="R598" s="20"/>
      <c r="S598" s="20"/>
    </row>
    <row r="599" spans="1:19" x14ac:dyDescent="0.25">
      <c r="B599" s="1">
        <v>45536</v>
      </c>
      <c r="C599" s="21">
        <v>113.692519439965</v>
      </c>
      <c r="D599" s="21">
        <v>110.652152011716</v>
      </c>
      <c r="E599" s="20">
        <v>2.8</v>
      </c>
      <c r="F599" s="20">
        <v>2.6</v>
      </c>
      <c r="G599" s="20">
        <v>2.6</v>
      </c>
      <c r="H599" s="21">
        <f t="shared" si="60"/>
        <v>110.652152011716</v>
      </c>
      <c r="I599" s="20">
        <f>'CDM - M'!J924</f>
        <v>3.5</v>
      </c>
      <c r="J599" s="36">
        <f t="shared" si="63"/>
        <v>3.5</v>
      </c>
      <c r="K599" s="20">
        <f>'[2]CDM Monthly'!$C720</f>
        <v>135.27319456240701</v>
      </c>
      <c r="R599" s="20"/>
      <c r="S599" s="20"/>
    </row>
    <row r="600" spans="1:19" x14ac:dyDescent="0.25">
      <c r="B600" s="1">
        <v>45566</v>
      </c>
      <c r="C600" s="21">
        <v>113.842718257147</v>
      </c>
      <c r="D600" s="21">
        <v>110.816230524559</v>
      </c>
      <c r="E600" s="20">
        <v>2.8</v>
      </c>
      <c r="F600" s="20">
        <v>2.8</v>
      </c>
      <c r="G600" s="20">
        <v>2.8</v>
      </c>
      <c r="H600" s="21">
        <f t="shared" si="60"/>
        <v>110.816230524559</v>
      </c>
      <c r="I600" s="20">
        <f>'CDM - M'!J925</f>
        <v>3.25</v>
      </c>
      <c r="J600" s="36">
        <f t="shared" si="63"/>
        <v>3.25</v>
      </c>
      <c r="K600" s="20">
        <f>'[2]CDM Monthly'!$C721</f>
        <v>137.184821571225</v>
      </c>
      <c r="R600" s="20"/>
      <c r="S600" s="20"/>
    </row>
    <row r="601" spans="1:19" x14ac:dyDescent="0.25">
      <c r="B601" s="1">
        <v>45597</v>
      </c>
      <c r="C601" s="21">
        <v>114.078585016194</v>
      </c>
      <c r="D601" s="21">
        <v>111.00678696116201</v>
      </c>
      <c r="E601" s="20">
        <v>2.8</v>
      </c>
      <c r="F601" s="20">
        <v>2.8</v>
      </c>
      <c r="G601" s="20">
        <v>2.8</v>
      </c>
      <c r="H601" s="21">
        <f t="shared" si="60"/>
        <v>111.00678696116201</v>
      </c>
      <c r="I601" s="20">
        <f>'CDM - M'!J926</f>
        <v>3</v>
      </c>
      <c r="J601" s="36">
        <f t="shared" si="63"/>
        <v>3</v>
      </c>
      <c r="K601" s="20">
        <f>'[2]CDM Monthly'!$C722</f>
        <v>140.57854900842401</v>
      </c>
      <c r="R601" s="20"/>
      <c r="S601" s="20"/>
    </row>
    <row r="602" spans="1:19" x14ac:dyDescent="0.25">
      <c r="B602" s="1">
        <v>45627</v>
      </c>
      <c r="C602" s="21">
        <v>114.543885511658</v>
      </c>
      <c r="D602" s="21">
        <v>111.16284294224501</v>
      </c>
      <c r="E602" s="20">
        <v>2.9</v>
      </c>
      <c r="F602" s="20">
        <v>3.1</v>
      </c>
      <c r="G602" s="20">
        <v>3.1</v>
      </c>
      <c r="H602" s="21">
        <f t="shared" si="60"/>
        <v>111.16284294224501</v>
      </c>
      <c r="I602" s="20">
        <f>'CDM - M'!J927</f>
        <v>3</v>
      </c>
      <c r="J602" s="36">
        <f t="shared" si="63"/>
        <v>3</v>
      </c>
      <c r="K602" s="20">
        <f>'[2]CDM Monthly'!$C723</f>
        <v>145.31904580907101</v>
      </c>
      <c r="R602" s="20"/>
      <c r="S602" s="20"/>
    </row>
    <row r="603" spans="1:19" x14ac:dyDescent="0.25">
      <c r="A603">
        <f t="shared" ref="A603" si="65">YEAR(B603)</f>
        <v>2025</v>
      </c>
      <c r="B603" s="1">
        <v>45658</v>
      </c>
      <c r="C603" s="21">
        <v>114.967388224864</v>
      </c>
      <c r="D603" s="21">
        <v>111.39471452807599</v>
      </c>
      <c r="E603" s="20">
        <v>2.8</v>
      </c>
      <c r="F603" s="20">
        <v>2.8</v>
      </c>
      <c r="G603" s="20">
        <v>2.8</v>
      </c>
      <c r="H603" s="21">
        <f t="shared" si="60"/>
        <v>111.39471452807599</v>
      </c>
      <c r="I603" s="20">
        <f>'CDM - M'!J928</f>
        <v>3</v>
      </c>
      <c r="J603" s="36">
        <f t="shared" si="63"/>
        <v>3</v>
      </c>
      <c r="K603" s="20">
        <f>'[2]CDM Monthly'!$C724</f>
        <v>147.88437815913201</v>
      </c>
      <c r="R603" s="20"/>
      <c r="S603" s="20"/>
    </row>
    <row r="604" spans="1:19" x14ac:dyDescent="0.25">
      <c r="B604" s="1">
        <v>45689</v>
      </c>
      <c r="C604" s="21">
        <v>115.16120849033</v>
      </c>
      <c r="D604" s="21">
        <v>111.423972248048</v>
      </c>
      <c r="E604" s="20">
        <v>2.7</v>
      </c>
      <c r="F604" s="20">
        <v>2.8</v>
      </c>
      <c r="G604" s="20">
        <v>2.8</v>
      </c>
      <c r="H604" s="21">
        <f t="shared" si="60"/>
        <v>111.423972248048</v>
      </c>
      <c r="I604" s="20">
        <f>'CDM - M'!J929</f>
        <v>2.75</v>
      </c>
      <c r="J604" s="36">
        <f t="shared" si="63"/>
        <v>2.75</v>
      </c>
      <c r="K604" s="20">
        <f>'[2]CDM Monthly'!$C725</f>
        <v>142.84996430505001</v>
      </c>
      <c r="R604" s="20"/>
      <c r="S604" s="20"/>
    </row>
    <row r="605" spans="1:19" x14ac:dyDescent="0.25">
      <c r="B605" s="1">
        <v>45717</v>
      </c>
      <c r="C605" s="21">
        <v>115.34401595927901</v>
      </c>
      <c r="D605" s="21">
        <v>111.75435792066899</v>
      </c>
      <c r="E605" s="20">
        <v>2.7</v>
      </c>
      <c r="F605" s="20">
        <v>2.8</v>
      </c>
      <c r="G605" s="20">
        <v>2.8</v>
      </c>
      <c r="H605" s="21">
        <f t="shared" si="60"/>
        <v>111.75435792066899</v>
      </c>
      <c r="I605" s="20">
        <f>'CDM - M'!J930</f>
        <v>2.75</v>
      </c>
      <c r="J605" s="36">
        <f t="shared" ref="J605:J607" si="66">I605</f>
        <v>2.75</v>
      </c>
      <c r="K605" s="20">
        <f>'[2]CDM Monthly'!$C726</f>
        <v>139.968197209946</v>
      </c>
      <c r="R605" s="20"/>
      <c r="S605" s="20"/>
    </row>
    <row r="606" spans="1:19" x14ac:dyDescent="0.25">
      <c r="B606" s="1">
        <v>45748</v>
      </c>
      <c r="C606" s="21">
        <v>115.423391093017</v>
      </c>
      <c r="D606" s="21">
        <v>112.055584159698</v>
      </c>
      <c r="E606" s="20">
        <v>2.8</v>
      </c>
      <c r="F606" s="20">
        <v>2.7</v>
      </c>
      <c r="G606" s="20">
        <v>2.7</v>
      </c>
      <c r="H606" s="21">
        <f t="shared" si="60"/>
        <v>112.055584159698</v>
      </c>
      <c r="I606" s="20">
        <f>'CDM - M'!J931</f>
        <v>2.75</v>
      </c>
      <c r="J606" s="36">
        <f t="shared" si="66"/>
        <v>2.75</v>
      </c>
      <c r="K606" s="20">
        <f>'[2]CDM Monthly'!$C727</f>
        <v>135.32780962780001</v>
      </c>
    </row>
    <row r="607" spans="1:19" x14ac:dyDescent="0.25">
      <c r="B607" s="1">
        <v>45778</v>
      </c>
      <c r="C607" s="21">
        <v>115.339179839547</v>
      </c>
      <c r="D607" s="21">
        <v>112.128125702125</v>
      </c>
      <c r="E607" s="20">
        <v>2.6</v>
      </c>
      <c r="F607" s="20">
        <v>2.7</v>
      </c>
      <c r="G607" s="20">
        <v>2.7</v>
      </c>
      <c r="H607" s="21">
        <f t="shared" si="60"/>
        <v>112.128125702125</v>
      </c>
      <c r="I607" s="20">
        <f>'CDM - M'!J932</f>
        <v>2.5</v>
      </c>
      <c r="J607" s="36">
        <f t="shared" si="66"/>
        <v>2.5</v>
      </c>
      <c r="K607" s="20">
        <f>'[2]CDM Monthly'!$C728</f>
        <v>132.210108424483</v>
      </c>
    </row>
    <row r="608" spans="1:19" x14ac:dyDescent="0.25">
      <c r="B608" s="1">
        <v>45809</v>
      </c>
      <c r="C608" s="21">
        <v>115.570877077017</v>
      </c>
      <c r="D608" s="21">
        <v>112.29210504148899</v>
      </c>
      <c r="E608" s="20">
        <v>2.4</v>
      </c>
      <c r="F608" s="20">
        <v>2.7</v>
      </c>
      <c r="G608" s="20">
        <v>2.7</v>
      </c>
      <c r="H608" s="21">
        <f t="shared" si="60"/>
        <v>112.29210504148899</v>
      </c>
      <c r="I608" s="20">
        <f>'CDM - M'!J933</f>
        <v>2.5</v>
      </c>
      <c r="J608" s="36">
        <f t="shared" ref="J608" si="67">I608</f>
        <v>2.5</v>
      </c>
      <c r="K608" s="20">
        <f>'[2]CDM Monthly'!$C729</f>
        <v>133.56524235036699</v>
      </c>
    </row>
    <row r="609" spans="1:13" x14ac:dyDescent="0.25">
      <c r="B609" s="1">
        <v>45839</v>
      </c>
      <c r="C609" s="21">
        <v>115.863633952942</v>
      </c>
      <c r="D609" s="21">
        <v>112.53273524946</v>
      </c>
      <c r="E609" s="20">
        <v>2.5</v>
      </c>
      <c r="F609" s="20">
        <v>2.7</v>
      </c>
      <c r="G609" s="20">
        <v>2.7</v>
      </c>
      <c r="H609" s="21">
        <f t="shared" si="60"/>
        <v>112.53273524946</v>
      </c>
      <c r="I609" s="20">
        <f>'CDM - M'!J934</f>
        <v>2.5</v>
      </c>
      <c r="J609" s="36">
        <f t="shared" ref="J609:J612" si="68">I609</f>
        <v>2.5</v>
      </c>
      <c r="K609" s="20">
        <f>'[2]CDM Monthly'!$C730</f>
        <v>135.93127447712601</v>
      </c>
    </row>
    <row r="610" spans="1:13" x14ac:dyDescent="0.25">
      <c r="B610" s="1">
        <v>45870</v>
      </c>
      <c r="C610" s="21">
        <v>115.620444882233</v>
      </c>
      <c r="D610" s="21">
        <v>111.987618778624</v>
      </c>
      <c r="E610" s="20">
        <v>2.6</v>
      </c>
      <c r="F610" s="20">
        <v>2.8</v>
      </c>
      <c r="G610" s="20">
        <v>2.8</v>
      </c>
      <c r="H610" s="21">
        <f t="shared" si="60"/>
        <v>111.987618778624</v>
      </c>
      <c r="I610" s="20">
        <f>'CDM - M'!J935</f>
        <v>2.5</v>
      </c>
      <c r="J610" s="36">
        <f t="shared" si="68"/>
        <v>2.5</v>
      </c>
      <c r="K610" s="20">
        <f>'[2]CDM Monthly'!$C731</f>
        <v>136.859914917228</v>
      </c>
    </row>
    <row r="611" spans="1:13" x14ac:dyDescent="0.25">
      <c r="B611" s="1">
        <v>45901</v>
      </c>
      <c r="C611" s="21">
        <v>116.171458815576</v>
      </c>
      <c r="D611" s="21">
        <v>112.81772535754899</v>
      </c>
      <c r="E611" s="20">
        <v>2.5</v>
      </c>
      <c r="F611" s="20">
        <v>2.7</v>
      </c>
      <c r="G611" s="20">
        <v>2.7</v>
      </c>
      <c r="H611" s="21">
        <f t="shared" si="60"/>
        <v>112.81772535754899</v>
      </c>
      <c r="I611" s="20">
        <f>'CDM - M'!J936</f>
        <v>2.5</v>
      </c>
      <c r="J611" s="36">
        <f t="shared" si="68"/>
        <v>2.5</v>
      </c>
      <c r="K611" s="20">
        <f>'[2]CDM Monthly'!$C732</f>
        <v>136.91393415221501</v>
      </c>
    </row>
    <row r="612" spans="1:13" x14ac:dyDescent="0.25">
      <c r="B612" s="1">
        <v>45931</v>
      </c>
      <c r="C612" s="21">
        <v>116.58825173994801</v>
      </c>
      <c r="D612" s="21">
        <v>113.19941498102899</v>
      </c>
      <c r="E612" s="20">
        <v>2.6</v>
      </c>
      <c r="F612" s="20">
        <v>2.7</v>
      </c>
      <c r="G612" s="20">
        <v>2.7</v>
      </c>
      <c r="H612" s="21">
        <f t="shared" si="60"/>
        <v>113.19941498102899</v>
      </c>
      <c r="I612" s="20">
        <f>'CDM - M'!J937</f>
        <v>2.5</v>
      </c>
      <c r="J612" s="36">
        <f t="shared" si="68"/>
        <v>2.5</v>
      </c>
      <c r="K612" s="20">
        <f>'[2]CDM Monthly'!$C733</f>
        <v>138.828555340517</v>
      </c>
    </row>
    <row r="613" spans="1:13" x14ac:dyDescent="0.25">
      <c r="B613" s="1">
        <v>45962</v>
      </c>
      <c r="C613" s="21">
        <v>116.881635526282</v>
      </c>
      <c r="D613" s="21">
        <v>113.202415918781</v>
      </c>
      <c r="E613" s="20">
        <v>2.6</v>
      </c>
      <c r="F613" s="20">
        <v>2.8</v>
      </c>
      <c r="G613" s="20">
        <v>2.8</v>
      </c>
      <c r="H613" s="21">
        <f t="shared" si="60"/>
        <v>113.202415918781</v>
      </c>
      <c r="I613" s="20">
        <f>'CDM - M'!J938</f>
        <v>2.5</v>
      </c>
      <c r="J613" s="36">
        <f t="shared" ref="J613:J615" si="69">I613</f>
        <v>2.5</v>
      </c>
      <c r="K613" s="20">
        <f>'[2]CDM Monthly'!$C734</f>
        <v>143.49371406823201</v>
      </c>
    </row>
    <row r="614" spans="1:13" x14ac:dyDescent="0.25">
      <c r="B614" s="1">
        <v>45992</v>
      </c>
      <c r="C614" s="21">
        <v>117.17920402623901</v>
      </c>
      <c r="D614" s="21">
        <v>113.40804539313</v>
      </c>
      <c r="E614" s="20">
        <v>2.6</v>
      </c>
      <c r="F614" s="20">
        <v>3.3</v>
      </c>
      <c r="G614" s="20">
        <v>3.3</v>
      </c>
      <c r="H614" s="21">
        <f t="shared" si="60"/>
        <v>113.40804539313</v>
      </c>
      <c r="I614" s="20">
        <f>'CDM - M'!J939</f>
        <v>2.5</v>
      </c>
      <c r="J614" s="36">
        <f t="shared" si="69"/>
        <v>2.5</v>
      </c>
      <c r="K614" s="20">
        <f>'[2]CDM Monthly'!$C735</f>
        <v>145.296063876532</v>
      </c>
    </row>
    <row r="615" spans="1:13" x14ac:dyDescent="0.25">
      <c r="A615">
        <f t="shared" ref="A615" si="70">YEAR(B615)</f>
        <v>2026</v>
      </c>
      <c r="B615" s="1">
        <v>46023</v>
      </c>
      <c r="C615" s="21">
        <v>117.274602527748</v>
      </c>
      <c r="D615" s="21">
        <v>113.665695774344</v>
      </c>
      <c r="E615" s="20">
        <v>2.6</v>
      </c>
      <c r="F615" s="20">
        <v>3</v>
      </c>
      <c r="G615" s="20">
        <v>3</v>
      </c>
      <c r="H615" s="21">
        <f t="shared" si="60"/>
        <v>113.665695774344</v>
      </c>
      <c r="I615" s="20">
        <f>'CDM - M'!J940</f>
        <v>2.5</v>
      </c>
      <c r="J615" s="36">
        <f t="shared" si="69"/>
        <v>2.5</v>
      </c>
      <c r="K615" s="20">
        <f>'[2]CDM Monthly'!$C736</f>
        <v>146.06281050038001</v>
      </c>
    </row>
    <row r="616" spans="1:13" x14ac:dyDescent="0.25">
      <c r="B616" s="1">
        <v>46054</v>
      </c>
      <c r="C616" s="21">
        <v>117.457500380645</v>
      </c>
      <c r="D616" s="21">
        <v>113.992227348779</v>
      </c>
      <c r="E616" s="20">
        <v>2.6</v>
      </c>
      <c r="F616" s="20">
        <v>2.9</v>
      </c>
      <c r="G616" s="20">
        <v>2.9</v>
      </c>
      <c r="H616" s="21">
        <f t="shared" si="60"/>
        <v>113.992227348779</v>
      </c>
      <c r="I616" s="20">
        <f>'CDM - M'!J941</f>
        <v>2.5</v>
      </c>
      <c r="J616" s="36">
        <f t="shared" ref="J616:J620" si="71">I616</f>
        <v>2.5</v>
      </c>
      <c r="K616" s="20">
        <f>'[2]CDM Monthly'!$C737</f>
        <v>144.67240196581</v>
      </c>
    </row>
    <row r="617" spans="1:13" x14ac:dyDescent="0.25">
      <c r="B617" s="1">
        <v>46082</v>
      </c>
      <c r="C617" s="21">
        <v>117.821214797072</v>
      </c>
      <c r="D617" s="21">
        <v>114.19387855445</v>
      </c>
      <c r="E617" s="20">
        <v>2.7</v>
      </c>
      <c r="F617" s="20">
        <v>2.7</v>
      </c>
      <c r="G617" s="20">
        <v>2.7</v>
      </c>
      <c r="H617" s="21">
        <f t="shared" si="60"/>
        <v>114.19387855445</v>
      </c>
      <c r="I617" s="20">
        <f>'CDM - M'!J942</f>
        <v>2.5</v>
      </c>
      <c r="J617" s="36">
        <f t="shared" si="71"/>
        <v>2.5</v>
      </c>
      <c r="K617" s="20">
        <f>'[2]CDM Monthly'!$C738</f>
        <v>168.124936174547</v>
      </c>
    </row>
    <row r="618" spans="1:13" x14ac:dyDescent="0.25">
      <c r="B618" s="1">
        <v>46113</v>
      </c>
      <c r="C618" s="21">
        <v>118.374115134882</v>
      </c>
      <c r="D618" s="21">
        <v>114.467798582765</v>
      </c>
      <c r="E618" s="20">
        <v>2.9</v>
      </c>
      <c r="F618" s="20">
        <v>2.8</v>
      </c>
      <c r="G618" s="20">
        <v>2.8</v>
      </c>
      <c r="H618" s="21">
        <f t="shared" si="60"/>
        <v>114.467798582765</v>
      </c>
      <c r="I618" s="20">
        <f>'CDM - M'!J943</f>
        <v>2.5</v>
      </c>
      <c r="J618" s="36">
        <f t="shared" si="71"/>
        <v>2.5</v>
      </c>
      <c r="K618" s="20">
        <f>'[2]CDM Monthly'!$C739</f>
        <v>162.7358790708</v>
      </c>
    </row>
    <row r="619" spans="1:13" x14ac:dyDescent="0.25">
      <c r="B619" s="1">
        <v>46143</v>
      </c>
      <c r="C619" s="21">
        <v>118.957967467388</v>
      </c>
      <c r="D619" s="21">
        <v>114.956204895403</v>
      </c>
      <c r="E619" s="20">
        <v>2.8</v>
      </c>
      <c r="F619" s="20">
        <v>2.8</v>
      </c>
      <c r="G619" s="20">
        <v>2.8</v>
      </c>
      <c r="H619" s="21">
        <f t="shared" si="60"/>
        <v>114.956204895403</v>
      </c>
      <c r="I619" s="20">
        <f>'CDM - M'!J944</f>
        <v>2.5</v>
      </c>
      <c r="J619" s="36">
        <f t="shared" si="71"/>
        <v>2.5</v>
      </c>
      <c r="K619" s="20">
        <f>'[2]CDM Monthly'!$C740</f>
        <v>165.65546528453299</v>
      </c>
    </row>
    <row r="620" spans="1:13" x14ac:dyDescent="0.25">
      <c r="B620" s="1">
        <v>46174</v>
      </c>
      <c r="C620" s="21">
        <v>119.230836936412</v>
      </c>
      <c r="D620" s="21">
        <v>115.071221623567</v>
      </c>
      <c r="E620" s="20">
        <v>2.8</v>
      </c>
      <c r="F620" s="20"/>
      <c r="G620" s="20"/>
      <c r="H620" s="21">
        <f>D620</f>
        <v>115.071221623567</v>
      </c>
      <c r="I620" s="20">
        <f>'CDM - M'!J945</f>
        <v>2.5</v>
      </c>
      <c r="J620" s="36">
        <f t="shared" si="71"/>
        <v>2.5</v>
      </c>
      <c r="K620" s="20">
        <f>'[2]CDM Monthly'!$C741</f>
        <v>161.32318471322401</v>
      </c>
    </row>
    <row r="621" spans="1:13" x14ac:dyDescent="0.25">
      <c r="B621" s="1">
        <v>46204</v>
      </c>
      <c r="C621" s="21"/>
      <c r="D621" s="21"/>
      <c r="E621" s="20"/>
      <c r="F621" s="20"/>
      <c r="G621" s="20"/>
      <c r="H621" s="77">
        <f>H609*(1+(M621/100))</f>
        <v>115.29316324512925</v>
      </c>
      <c r="I621" s="20"/>
      <c r="J621" s="36"/>
      <c r="K621" s="20"/>
      <c r="M621" s="76">
        <v>2.4529999999999998</v>
      </c>
    </row>
    <row r="622" spans="1:13" x14ac:dyDescent="0.25">
      <c r="B622" s="1">
        <v>46235</v>
      </c>
      <c r="C622" s="21"/>
      <c r="D622" s="21"/>
      <c r="E622" s="20"/>
      <c r="F622" s="20"/>
      <c r="G622" s="20"/>
      <c r="H622" s="77">
        <f t="shared" ref="H622:H638" si="72">H610*(1+(M622/100))</f>
        <v>115.48689590259967</v>
      </c>
      <c r="I622" s="20"/>
      <c r="J622" s="36"/>
      <c r="K622" s="20"/>
      <c r="M622" s="76">
        <v>3.1246999999999998</v>
      </c>
    </row>
    <row r="623" spans="1:13" x14ac:dyDescent="0.25">
      <c r="B623" s="1">
        <v>46266</v>
      </c>
      <c r="C623" s="1"/>
      <c r="G623" s="20"/>
      <c r="H623" s="77">
        <f t="shared" si="72"/>
        <v>115.69378763008899</v>
      </c>
      <c r="K623" s="20"/>
      <c r="M623" s="76">
        <v>2.5493000000000001</v>
      </c>
    </row>
    <row r="624" spans="1:13" x14ac:dyDescent="0.25">
      <c r="B624" s="1">
        <v>46296</v>
      </c>
      <c r="C624" s="1"/>
      <c r="G624" s="20"/>
      <c r="H624" s="77">
        <f t="shared" si="72"/>
        <v>115.9000134242314</v>
      </c>
      <c r="K624" s="20"/>
      <c r="M624" s="76">
        <v>2.3856999999999999</v>
      </c>
    </row>
    <row r="625" spans="1:13" x14ac:dyDescent="0.25">
      <c r="B625" s="1">
        <v>46327</v>
      </c>
      <c r="C625" s="1"/>
      <c r="G625" s="20"/>
      <c r="H625" s="77">
        <f t="shared" si="72"/>
        <v>116.10594468468182</v>
      </c>
      <c r="K625" s="20"/>
      <c r="M625" s="76">
        <v>2.5649000000000002</v>
      </c>
    </row>
    <row r="626" spans="1:13" x14ac:dyDescent="0.25">
      <c r="B626" s="1">
        <v>46357</v>
      </c>
      <c r="C626" s="1"/>
      <c r="G626" s="20"/>
      <c r="H626" s="77">
        <f t="shared" si="72"/>
        <v>116.31095113105795</v>
      </c>
      <c r="K626" s="20"/>
      <c r="M626" s="76">
        <v>2.5596999999999999</v>
      </c>
    </row>
    <row r="627" spans="1:13" x14ac:dyDescent="0.25">
      <c r="A627">
        <v>2027</v>
      </c>
      <c r="B627" s="1">
        <v>46388</v>
      </c>
      <c r="C627" s="1"/>
      <c r="H627" s="77">
        <f t="shared" si="72"/>
        <v>116.51495377031948</v>
      </c>
      <c r="K627" s="20"/>
      <c r="M627" s="76">
        <v>2.5066999999999999</v>
      </c>
    </row>
    <row r="628" spans="1:13" x14ac:dyDescent="0.25">
      <c r="B628" s="1">
        <v>46419</v>
      </c>
      <c r="C628" s="1"/>
      <c r="H628" s="77">
        <f t="shared" si="72"/>
        <v>116.71778150468832</v>
      </c>
      <c r="K628" s="20"/>
      <c r="M628" s="76">
        <v>2.391</v>
      </c>
    </row>
    <row r="629" spans="1:13" x14ac:dyDescent="0.25">
      <c r="B629" s="1">
        <v>46447</v>
      </c>
      <c r="C629" s="1"/>
      <c r="H629" s="77">
        <f t="shared" si="72"/>
        <v>116.91957224166616</v>
      </c>
      <c r="K629" s="20"/>
      <c r="M629" s="76">
        <v>2.3868999999999998</v>
      </c>
    </row>
    <row r="630" spans="1:13" x14ac:dyDescent="0.25">
      <c r="B630" s="1">
        <v>46478</v>
      </c>
      <c r="C630" s="1"/>
      <c r="H630" s="77">
        <f t="shared" si="72"/>
        <v>117.1203608793234</v>
      </c>
      <c r="K630" s="20"/>
      <c r="M630" s="76">
        <v>2.3172999999999999</v>
      </c>
    </row>
    <row r="631" spans="1:13" x14ac:dyDescent="0.25">
      <c r="B631" s="1">
        <v>46508</v>
      </c>
      <c r="C631" s="1"/>
      <c r="H631" s="77">
        <f t="shared" si="72"/>
        <v>117.32050916148675</v>
      </c>
      <c r="K631" s="20"/>
      <c r="M631" s="76">
        <v>2.0567000000000002</v>
      </c>
    </row>
    <row r="632" spans="1:13" x14ac:dyDescent="0.25">
      <c r="B632" s="1">
        <v>46539</v>
      </c>
      <c r="C632" s="1"/>
      <c r="H632" s="77">
        <f t="shared" si="72"/>
        <v>117.5199372197165</v>
      </c>
      <c r="K632" s="20"/>
      <c r="M632" s="76">
        <v>2.1280000000000001</v>
      </c>
    </row>
    <row r="633" spans="1:13" x14ac:dyDescent="0.25">
      <c r="B633" s="1">
        <v>46569</v>
      </c>
      <c r="C633" s="1"/>
      <c r="H633" s="77">
        <f t="shared" si="72"/>
        <v>117.71870081348027</v>
      </c>
      <c r="K633" s="20"/>
      <c r="M633" s="76">
        <v>2.1038000000000001</v>
      </c>
    </row>
    <row r="634" spans="1:13" x14ac:dyDescent="0.25">
      <c r="B634" s="1">
        <v>46600</v>
      </c>
      <c r="C634" s="1"/>
      <c r="H634" s="77">
        <f t="shared" si="72"/>
        <v>117.91697116618218</v>
      </c>
      <c r="K634" s="20"/>
      <c r="M634" s="76">
        <v>2.1042000000000001</v>
      </c>
    </row>
    <row r="635" spans="1:13" x14ac:dyDescent="0.25">
      <c r="B635" s="1">
        <v>46631</v>
      </c>
      <c r="C635" s="1"/>
      <c r="H635" s="77">
        <f t="shared" si="72"/>
        <v>118.11491152382385</v>
      </c>
      <c r="K635" s="20"/>
      <c r="M635" s="76">
        <v>2.0926999999999998</v>
      </c>
    </row>
    <row r="636" spans="1:13" x14ac:dyDescent="0.25">
      <c r="B636" s="1">
        <v>46661</v>
      </c>
      <c r="C636" s="1"/>
      <c r="H636" s="77">
        <f t="shared" si="72"/>
        <v>118.31247220365678</v>
      </c>
      <c r="K636" s="20"/>
      <c r="M636" s="76">
        <v>2.0815000000000001</v>
      </c>
    </row>
    <row r="637" spans="1:13" x14ac:dyDescent="0.25">
      <c r="B637" s="1">
        <v>46692</v>
      </c>
      <c r="C637" s="1"/>
      <c r="H637" s="77">
        <f t="shared" si="72"/>
        <v>118.50968605748878</v>
      </c>
      <c r="K637" s="20"/>
      <c r="M637" s="76">
        <v>2.0703</v>
      </c>
    </row>
    <row r="638" spans="1:13" x14ac:dyDescent="0.25">
      <c r="B638" s="1">
        <v>46722</v>
      </c>
      <c r="C638" s="1"/>
      <c r="H638" s="77">
        <f t="shared" si="72"/>
        <v>118.70672410245547</v>
      </c>
      <c r="K638" s="20"/>
      <c r="M638" s="76">
        <v>2.0598000000000001</v>
      </c>
    </row>
    <row r="639" spans="1:13" x14ac:dyDescent="0.25">
      <c r="A639">
        <v>2028</v>
      </c>
      <c r="B639" s="1">
        <v>46753</v>
      </c>
      <c r="C639" s="1"/>
      <c r="H639" s="77">
        <f t="shared" ref="H639:H644" si="73">H627*(1+(M639/100))</f>
        <v>118.90374335251857</v>
      </c>
      <c r="K639" s="20"/>
      <c r="M639" s="76">
        <v>2.0501999999999998</v>
      </c>
    </row>
    <row r="640" spans="1:13" x14ac:dyDescent="0.25">
      <c r="B640" s="1">
        <v>46784</v>
      </c>
      <c r="C640" s="1"/>
      <c r="H640" s="77">
        <f t="shared" si="73"/>
        <v>119.10045829632502</v>
      </c>
      <c r="K640" s="20"/>
      <c r="M640" s="76">
        <v>2.0413999999999999</v>
      </c>
    </row>
    <row r="641" spans="2:13" x14ac:dyDescent="0.25">
      <c r="B641" s="1">
        <v>46813</v>
      </c>
      <c r="C641" s="1"/>
      <c r="H641" s="77">
        <f t="shared" si="73"/>
        <v>119.29724866277267</v>
      </c>
      <c r="K641" s="20"/>
      <c r="M641" s="76">
        <v>2.0335999999999999</v>
      </c>
    </row>
    <row r="642" spans="2:13" x14ac:dyDescent="0.25">
      <c r="B642" s="1">
        <v>46844</v>
      </c>
      <c r="C642" s="1"/>
      <c r="H642" s="77">
        <f t="shared" si="73"/>
        <v>119.49392211290376</v>
      </c>
      <c r="K642" s="20"/>
      <c r="M642" s="76">
        <v>2.0266000000000002</v>
      </c>
    </row>
    <row r="643" spans="2:13" x14ac:dyDescent="0.25">
      <c r="B643" s="1">
        <v>46874</v>
      </c>
      <c r="C643" s="1"/>
      <c r="H643" s="77">
        <f t="shared" si="73"/>
        <v>119.69073540807626</v>
      </c>
      <c r="K643" s="20"/>
      <c r="M643" s="76">
        <v>2.0203000000000002</v>
      </c>
    </row>
    <row r="644" spans="2:13" x14ac:dyDescent="0.25">
      <c r="B644" s="1">
        <v>46905</v>
      </c>
      <c r="C644" s="1"/>
      <c r="H644" s="77">
        <f t="shared" si="73"/>
        <v>119.88749387494491</v>
      </c>
      <c r="K644" s="20"/>
      <c r="M644" s="76">
        <v>2.0146000000000002</v>
      </c>
    </row>
    <row r="645" spans="2:13" x14ac:dyDescent="0.25">
      <c r="B645" s="1"/>
      <c r="C645" s="1"/>
    </row>
    <row r="646" spans="2:13" x14ac:dyDescent="0.25">
      <c r="B646" s="1"/>
      <c r="C646" s="1"/>
    </row>
    <row r="647" spans="2:13" x14ac:dyDescent="0.25">
      <c r="B647" s="1"/>
      <c r="C647" s="1"/>
    </row>
    <row r="648" spans="2:13" x14ac:dyDescent="0.25">
      <c r="B648" s="1"/>
      <c r="C648" s="1"/>
    </row>
    <row r="649" spans="2:13" x14ac:dyDescent="0.25">
      <c r="B649" s="1"/>
      <c r="C649" s="1"/>
    </row>
    <row r="650" spans="2:13" x14ac:dyDescent="0.25">
      <c r="B650" s="1"/>
      <c r="C650" s="1"/>
    </row>
    <row r="651" spans="2:13" x14ac:dyDescent="0.25">
      <c r="B651" s="1"/>
      <c r="C651" s="1"/>
    </row>
    <row r="652" spans="2:13" x14ac:dyDescent="0.25">
      <c r="B652" s="1"/>
      <c r="C652" s="1"/>
    </row>
    <row r="653" spans="2:13" x14ac:dyDescent="0.25">
      <c r="B653" s="1"/>
      <c r="C653" s="1"/>
    </row>
    <row r="654" spans="2:13" x14ac:dyDescent="0.25">
      <c r="B654" s="1"/>
      <c r="C654" s="1"/>
    </row>
    <row r="655" spans="2:13" x14ac:dyDescent="0.25">
      <c r="B655" s="1"/>
      <c r="C655" s="1"/>
    </row>
    <row r="656" spans="2:1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5D4A-94BD-4E20-82E7-1BE4BA0F955C}">
  <dimension ref="A1:P176"/>
  <sheetViews>
    <sheetView workbookViewId="0">
      <pane xSplit="2" ySplit="2" topLeftCell="C150" activePane="bottomRight" state="frozen"/>
      <selection pane="topRight" activeCell="C1" sqref="C1"/>
      <selection pane="bottomLeft" activeCell="A3" sqref="A3"/>
      <selection pane="bottomRight" activeCell="S159" sqref="S159"/>
    </sheetView>
  </sheetViews>
  <sheetFormatPr defaultRowHeight="15" x14ac:dyDescent="0.25"/>
  <cols>
    <col min="2" max="2" width="9.140625" style="12"/>
    <col min="13" max="13" width="9.42578125" bestFit="1" customWidth="1"/>
  </cols>
  <sheetData>
    <row r="1" spans="1:16" ht="75" x14ac:dyDescent="0.25">
      <c r="C1" s="4" t="s">
        <v>18</v>
      </c>
      <c r="D1" s="4" t="s">
        <v>9</v>
      </c>
      <c r="E1" s="4" t="s">
        <v>3</v>
      </c>
      <c r="F1" s="4" t="s">
        <v>4</v>
      </c>
      <c r="G1" s="4" t="s">
        <v>10</v>
      </c>
      <c r="H1" s="4" t="s">
        <v>29</v>
      </c>
      <c r="I1" s="4" t="s">
        <v>30</v>
      </c>
      <c r="J1" s="4" t="s">
        <v>11</v>
      </c>
      <c r="K1" s="4" t="s">
        <v>182</v>
      </c>
      <c r="L1" s="4" t="str">
        <f>F1</f>
        <v>Consumer Price Index (CPI): All Groups</v>
      </c>
      <c r="M1" s="4" t="s">
        <v>183</v>
      </c>
      <c r="N1" s="4" t="s">
        <v>49</v>
      </c>
      <c r="O1" s="4" t="s">
        <v>185</v>
      </c>
      <c r="P1" s="4" t="s">
        <v>187</v>
      </c>
    </row>
    <row r="2" spans="1:16" ht="60" x14ac:dyDescent="0.25">
      <c r="B2" s="12" t="s">
        <v>0</v>
      </c>
      <c r="F2" t="s">
        <v>126</v>
      </c>
      <c r="L2" s="7" t="s">
        <v>202</v>
      </c>
    </row>
    <row r="3" spans="1:16" x14ac:dyDescent="0.25">
      <c r="A3">
        <v>1987</v>
      </c>
      <c r="B3" s="13">
        <v>31837</v>
      </c>
      <c r="E3" s="30">
        <f t="shared" ref="E3:E24" si="0">E4*$F3/$F4</f>
        <v>542.58311512010403</v>
      </c>
      <c r="F3" s="21">
        <f>'CDM - Q'!R160</f>
        <v>473.15606200000002</v>
      </c>
      <c r="G3" s="20">
        <f>'CDM - Q'!V160</f>
        <v>4.0999999999999996</v>
      </c>
      <c r="K3" s="20">
        <f t="shared" ref="K3:K50" si="1">K4*L3/L4</f>
        <v>498.97232973411747</v>
      </c>
      <c r="L3" s="20">
        <v>499.04276793295702</v>
      </c>
      <c r="N3" s="20">
        <f>AVERAGEIFS('NZ - M'!C:C,'NZ - M'!$B:$B,"&gt;="&amp;EDATE('NZ - Q - RBNZ Scenarios'!$B3,-2),'NZ - M'!$B:$B,"&lt;="&amp;EOMONTH('NZ - Q - RBNZ Scenarios'!$B3,0))</f>
        <v>25</v>
      </c>
    </row>
    <row r="4" spans="1:16" x14ac:dyDescent="0.25">
      <c r="B4" s="13">
        <v>31929</v>
      </c>
      <c r="C4">
        <v>27977</v>
      </c>
      <c r="D4" s="21">
        <f>'CDM - Q'!U161/'CDM - Q'!T161*100</f>
        <v>86.894770819883789</v>
      </c>
      <c r="E4" s="30">
        <f t="shared" si="0"/>
        <v>560.36106719339875</v>
      </c>
      <c r="F4" s="21">
        <f>'CDM - Q'!R161</f>
        <v>488.65920899999998</v>
      </c>
      <c r="G4" s="20">
        <f>'CDM - Q'!V161</f>
        <v>4.2</v>
      </c>
      <c r="K4" s="20">
        <f t="shared" si="1"/>
        <v>512.84968274344521</v>
      </c>
      <c r="L4" s="20">
        <v>512.92207996023501</v>
      </c>
      <c r="N4" s="20">
        <f>AVERAGEIFS('NZ - M'!C:C,'NZ - M'!$B:$B,"&gt;="&amp;EDATE('NZ - Q - RBNZ Scenarios'!$B4,-2),'NZ - M'!$B:$B,"&lt;="&amp;EOMONTH('NZ - Q - RBNZ Scenarios'!$B4,0))</f>
        <v>22.333333333333332</v>
      </c>
      <c r="O4" s="2">
        <v>-0.20934484749357499</v>
      </c>
      <c r="P4">
        <v>27977</v>
      </c>
    </row>
    <row r="5" spans="1:16" x14ac:dyDescent="0.25">
      <c r="B5" s="13">
        <v>32021</v>
      </c>
      <c r="C5">
        <v>28129</v>
      </c>
      <c r="D5" s="21">
        <f>'CDM - Q'!U162/'CDM - Q'!T162*100</f>
        <v>86.944818304172273</v>
      </c>
      <c r="E5" s="30">
        <f t="shared" si="0"/>
        <v>569.25004380341204</v>
      </c>
      <c r="F5" s="21">
        <f>'CDM - Q'!R162</f>
        <v>496.41078299999998</v>
      </c>
      <c r="G5" s="20">
        <f>'CDM - Q'!V162</f>
        <v>4.2</v>
      </c>
      <c r="H5" s="20">
        <v>9.8000000000000007</v>
      </c>
      <c r="I5" s="20">
        <v>8.3000000000000007</v>
      </c>
      <c r="J5">
        <v>0</v>
      </c>
      <c r="K5" s="20">
        <f t="shared" si="1"/>
        <v>521.31042322891062</v>
      </c>
      <c r="L5" s="20">
        <v>521.38401481918595</v>
      </c>
      <c r="N5" s="20">
        <f>AVERAGEIFS('NZ - M'!C:C,'NZ - M'!$B:$B,"&gt;="&amp;EDATE('NZ - Q - RBNZ Scenarios'!$B5,-2),'NZ - M'!$B:$B,"&lt;="&amp;EOMONTH('NZ - Q - RBNZ Scenarios'!$B5,0))</f>
        <v>19</v>
      </c>
      <c r="O5" s="2">
        <v>-0.13626759542084699</v>
      </c>
      <c r="P5">
        <v>28129</v>
      </c>
    </row>
    <row r="6" spans="1:16" x14ac:dyDescent="0.25">
      <c r="B6" s="13">
        <v>32112</v>
      </c>
      <c r="C6">
        <v>28259</v>
      </c>
      <c r="D6" s="21">
        <f>'CDM - Q'!U163/'CDM - Q'!T163*100</f>
        <v>82.608695652173907</v>
      </c>
      <c r="E6" s="30">
        <f t="shared" si="0"/>
        <v>580.9834932955838</v>
      </c>
      <c r="F6" s="21">
        <f>'CDM - Q'!R163</f>
        <v>506.64286099999998</v>
      </c>
      <c r="G6" s="20">
        <f>'CDM - Q'!V163</f>
        <v>4.4000000000000004</v>
      </c>
      <c r="H6" s="20">
        <v>8.9</v>
      </c>
      <c r="I6" s="20">
        <v>7.4</v>
      </c>
      <c r="J6">
        <v>0</v>
      </c>
      <c r="K6" s="20">
        <f t="shared" si="1"/>
        <v>531.76343883551363</v>
      </c>
      <c r="L6" s="20">
        <v>531.83850604186603</v>
      </c>
      <c r="N6" s="20">
        <f>AVERAGEIFS('NZ - M'!C:C,'NZ - M'!$B:$B,"&gt;="&amp;EDATE('NZ - Q - RBNZ Scenarios'!$B6,-2),'NZ - M'!$B:$B,"&lt;="&amp;EOMONTH('NZ - Q - RBNZ Scenarios'!$B6,0))</f>
        <v>18.166666666666668</v>
      </c>
      <c r="O6" s="2">
        <v>-6.7460810338282301E-2</v>
      </c>
      <c r="P6">
        <v>28259</v>
      </c>
    </row>
    <row r="7" spans="1:16" x14ac:dyDescent="0.25">
      <c r="A7">
        <v>1988</v>
      </c>
      <c r="B7" s="13">
        <v>32203</v>
      </c>
      <c r="C7">
        <v>28149</v>
      </c>
      <c r="D7" s="21">
        <f>'CDM - Q'!U164/'CDM - Q'!T164*100</f>
        <v>80.851523665441974</v>
      </c>
      <c r="E7" s="30">
        <f t="shared" si="0"/>
        <v>591.29470519994447</v>
      </c>
      <c r="F7" s="21">
        <f>'CDM - Q'!R164</f>
        <v>515.63468599999999</v>
      </c>
      <c r="G7" s="20">
        <f>'CDM - Q'!V164</f>
        <v>5</v>
      </c>
      <c r="H7" s="20">
        <v>7.7</v>
      </c>
      <c r="I7" s="20">
        <v>6.7</v>
      </c>
      <c r="J7">
        <v>0</v>
      </c>
      <c r="K7" s="20">
        <f t="shared" si="1"/>
        <v>543.06565216384581</v>
      </c>
      <c r="L7" s="20">
        <v>543.14231486458198</v>
      </c>
      <c r="M7" s="20">
        <f>'[3]Quarterly Results'!$F4</f>
        <v>6.2425067332115001</v>
      </c>
      <c r="N7" s="20">
        <f>AVERAGEIFS('NZ - M'!C:C,'NZ - M'!$B:$B,"&gt;="&amp;EDATE('NZ - Q - RBNZ Scenarios'!$B7,-2),'NZ - M'!$B:$B,"&lt;="&amp;EOMONTH('NZ - Q - RBNZ Scenarios'!$B7,0))</f>
        <v>16.833333333333332</v>
      </c>
      <c r="O7" s="2">
        <v>0.116446292779137</v>
      </c>
      <c r="P7">
        <v>28149</v>
      </c>
    </row>
    <row r="8" spans="1:16" x14ac:dyDescent="0.25">
      <c r="B8" s="13">
        <v>32295</v>
      </c>
      <c r="C8">
        <v>28019</v>
      </c>
      <c r="D8" s="21">
        <f>'CDM - Q'!U165/'CDM - Q'!T165*100</f>
        <v>80.808743169398909</v>
      </c>
      <c r="E8" s="30">
        <f t="shared" si="0"/>
        <v>595.91697248672017</v>
      </c>
      <c r="F8" s="21">
        <f>'CDM - Q'!R165</f>
        <v>519.66550400000006</v>
      </c>
      <c r="G8" s="20">
        <f>'CDM - Q'!V165</f>
        <v>5.5</v>
      </c>
      <c r="H8" s="20">
        <v>6.6</v>
      </c>
      <c r="I8" s="20">
        <v>5.6</v>
      </c>
      <c r="J8">
        <v>0</v>
      </c>
      <c r="K8" s="20">
        <f t="shared" si="1"/>
        <v>549.23221956250507</v>
      </c>
      <c r="L8" s="20">
        <v>549.30975277624304</v>
      </c>
      <c r="M8" s="20">
        <f>'[3]Quarterly Results'!$F5</f>
        <v>5.2746193074500196</v>
      </c>
      <c r="N8" s="20">
        <f>AVERAGEIFS('NZ - M'!C:C,'NZ - M'!$B:$B,"&gt;="&amp;EDATE('NZ - Q - RBNZ Scenarios'!$B8,-2),'NZ - M'!$B:$B,"&lt;="&amp;EOMONTH('NZ - Q - RBNZ Scenarios'!$B8,0))</f>
        <v>16.333333333333332</v>
      </c>
      <c r="O8" s="2">
        <v>9.9238139743817996E-2</v>
      </c>
      <c r="P8">
        <v>28019</v>
      </c>
    </row>
    <row r="9" spans="1:16" x14ac:dyDescent="0.25">
      <c r="B9" s="13">
        <v>32387</v>
      </c>
      <c r="C9">
        <v>28085</v>
      </c>
      <c r="D9" s="21">
        <f>'CDM - Q'!U166/'CDM - Q'!T166*100</f>
        <v>82.622085349758038</v>
      </c>
      <c r="E9" s="30">
        <f t="shared" si="0"/>
        <v>601.25035914076727</v>
      </c>
      <c r="F9" s="21">
        <f>'CDM - Q'!R166</f>
        <v>524.31644900000003</v>
      </c>
      <c r="G9" s="20">
        <f>'CDM - Q'!V166</f>
        <v>6.4</v>
      </c>
      <c r="H9" s="20">
        <v>4.9000000000000004</v>
      </c>
      <c r="I9" s="20">
        <v>4.5999999999999996</v>
      </c>
      <c r="J9">
        <v>0</v>
      </c>
      <c r="K9" s="20">
        <f t="shared" si="1"/>
        <v>553.72740380421442</v>
      </c>
      <c r="L9" s="20">
        <v>553.80557158757199</v>
      </c>
      <c r="M9" s="20">
        <f>'[3]Quarterly Results'!$F6</f>
        <v>4.8858132705174899</v>
      </c>
      <c r="N9" s="20">
        <f>AVERAGEIFS('NZ - M'!C:C,'NZ - M'!$B:$B,"&gt;="&amp;EDATE('NZ - Q - RBNZ Scenarios'!$B9,-2),'NZ - M'!$B:$B,"&lt;="&amp;EOMONTH('NZ - Q - RBNZ Scenarios'!$B9,0))</f>
        <v>14.666666666666666</v>
      </c>
      <c r="O9" s="2">
        <v>1.4671049060288099</v>
      </c>
      <c r="P9">
        <v>28085</v>
      </c>
    </row>
    <row r="10" spans="1:16" x14ac:dyDescent="0.25">
      <c r="B10" s="13">
        <v>32478</v>
      </c>
      <c r="C10">
        <v>27840</v>
      </c>
      <c r="D10" s="21">
        <f>'CDM - Q'!U167/'CDM - Q'!T167*100</f>
        <v>85.811403508771932</v>
      </c>
      <c r="E10" s="30">
        <f t="shared" si="0"/>
        <v>608.36153905269964</v>
      </c>
      <c r="F10" s="21">
        <f>'CDM - Q'!R167</f>
        <v>530.51770699999997</v>
      </c>
      <c r="G10" s="20">
        <f>'CDM - Q'!V167</f>
        <v>6.3</v>
      </c>
      <c r="H10" s="20">
        <v>4.8</v>
      </c>
      <c r="I10" s="20">
        <v>4.7</v>
      </c>
      <c r="J10">
        <v>0</v>
      </c>
      <c r="K10" s="20">
        <f t="shared" si="1"/>
        <v>559.68229525679612</v>
      </c>
      <c r="L10" s="20">
        <v>559.76130367159396</v>
      </c>
      <c r="M10" s="20">
        <f>'[3]Quarterly Results'!$F7</f>
        <v>3.41201736337882</v>
      </c>
      <c r="N10" s="20">
        <f>AVERAGEIFS('NZ - M'!C:C,'NZ - M'!$B:$B,"&gt;="&amp;EDATE('NZ - Q - RBNZ Scenarios'!$B10,-2),'NZ - M'!$B:$B,"&lt;="&amp;EOMONTH('NZ - Q - RBNZ Scenarios'!$B10,0))</f>
        <v>14.25</v>
      </c>
      <c r="O10" s="2">
        <v>1.2477475410664201</v>
      </c>
      <c r="P10">
        <v>27840</v>
      </c>
    </row>
    <row r="11" spans="1:16" x14ac:dyDescent="0.25">
      <c r="A11">
        <v>1989</v>
      </c>
      <c r="B11" s="13">
        <v>32568</v>
      </c>
      <c r="C11">
        <v>28197</v>
      </c>
      <c r="D11" s="21">
        <f>'CDM - Q'!U168/'CDM - Q'!T168*100</f>
        <v>87.494832575444406</v>
      </c>
      <c r="E11" s="30">
        <f t="shared" si="0"/>
        <v>615.0535162380005</v>
      </c>
      <c r="F11" s="21">
        <f>'CDM - Q'!R168</f>
        <v>536.35340199999996</v>
      </c>
      <c r="G11" s="20">
        <f>'CDM - Q'!V168</f>
        <v>7.1</v>
      </c>
      <c r="H11" s="20">
        <v>4.8</v>
      </c>
      <c r="I11" s="20">
        <v>4.9000000000000004</v>
      </c>
      <c r="J11">
        <v>0</v>
      </c>
      <c r="K11" s="20">
        <f t="shared" si="1"/>
        <v>565.04280266098021</v>
      </c>
      <c r="L11" s="20">
        <v>565.12256780007704</v>
      </c>
      <c r="M11" s="20">
        <f>'[3]Quarterly Results'!$F8</f>
        <v>4.0423836006913403</v>
      </c>
      <c r="N11" s="20">
        <f>AVERAGEIFS('NZ - M'!C:C,'NZ - M'!$B:$B,"&gt;="&amp;EDATE('NZ - Q - RBNZ Scenarios'!$B11,-2),'NZ - M'!$B:$B,"&lt;="&amp;EOMONTH('NZ - Q - RBNZ Scenarios'!$B11,0))</f>
        <v>13.583333333333334</v>
      </c>
      <c r="O11" s="2">
        <v>2.2542566132413402</v>
      </c>
      <c r="P11">
        <v>28197</v>
      </c>
    </row>
    <row r="12" spans="1:16" x14ac:dyDescent="0.25">
      <c r="B12" s="13">
        <v>32660</v>
      </c>
      <c r="C12">
        <v>28360</v>
      </c>
      <c r="D12" s="21">
        <f>'CDM - Q'!U169/'CDM - Q'!T169*100</f>
        <v>89.129164231443596</v>
      </c>
      <c r="E12" s="30">
        <f t="shared" si="0"/>
        <v>622.3538552983465</v>
      </c>
      <c r="F12" s="21">
        <f>'CDM - Q'!R169</f>
        <v>542.71961499999998</v>
      </c>
      <c r="G12" s="20">
        <f>'CDM - Q'!V169</f>
        <v>7.5</v>
      </c>
      <c r="H12" s="20">
        <v>6</v>
      </c>
      <c r="I12" s="20">
        <v>4.7</v>
      </c>
      <c r="J12">
        <v>0</v>
      </c>
      <c r="K12" s="20">
        <f t="shared" si="1"/>
        <v>570.80221981656973</v>
      </c>
      <c r="L12" s="20">
        <v>570.88279799267605</v>
      </c>
      <c r="M12" s="20">
        <f>'[3]Quarterly Results'!$F9</f>
        <v>3.9913750558770702</v>
      </c>
      <c r="N12" s="20">
        <f>AVERAGEIFS('NZ - M'!C:C,'NZ - M'!$B:$B,"&gt;="&amp;EDATE('NZ - Q - RBNZ Scenarios'!$B12,-2),'NZ - M'!$B:$B,"&lt;="&amp;EOMONTH('NZ - Q - RBNZ Scenarios'!$B12,0))</f>
        <v>13.5</v>
      </c>
      <c r="O12" s="2">
        <v>2.6432927924826499</v>
      </c>
      <c r="P12">
        <v>28360</v>
      </c>
    </row>
    <row r="13" spans="1:16" x14ac:dyDescent="0.25">
      <c r="B13" s="13">
        <v>32752</v>
      </c>
      <c r="C13">
        <v>28042</v>
      </c>
      <c r="D13" s="21">
        <f>'CDM - Q'!U170/'CDM - Q'!T170*100</f>
        <v>89.717514124293785</v>
      </c>
      <c r="E13" s="30">
        <f t="shared" si="0"/>
        <v>644.25487018592105</v>
      </c>
      <c r="F13" s="21">
        <f>'CDM - Q'!R170</f>
        <v>561.81825200000003</v>
      </c>
      <c r="G13" s="20">
        <f>'CDM - Q'!V170</f>
        <v>7.4</v>
      </c>
      <c r="H13" s="20">
        <v>6.2</v>
      </c>
      <c r="I13" s="20">
        <v>4.5999999999999996</v>
      </c>
      <c r="J13">
        <v>0</v>
      </c>
      <c r="K13" s="20">
        <f t="shared" si="1"/>
        <v>591.39293288177646</v>
      </c>
      <c r="L13" s="20">
        <v>591.47641777766398</v>
      </c>
      <c r="M13" s="20">
        <f>'[3]Quarterly Results'!$F10</f>
        <v>2.2624179019534201</v>
      </c>
      <c r="N13" s="20">
        <f>AVERAGEIFS('NZ - M'!C:C,'NZ - M'!$B:$B,"&gt;="&amp;EDATE('NZ - Q - RBNZ Scenarios'!$B13,-2),'NZ - M'!$B:$B,"&lt;="&amp;EOMONTH('NZ - Q - RBNZ Scenarios'!$B13,0))</f>
        <v>13.5</v>
      </c>
      <c r="O13" s="2">
        <v>-1.44102037885467</v>
      </c>
      <c r="P13">
        <v>28042</v>
      </c>
    </row>
    <row r="14" spans="1:16" x14ac:dyDescent="0.25">
      <c r="B14" s="13">
        <v>32843</v>
      </c>
      <c r="C14">
        <v>27986</v>
      </c>
      <c r="D14" s="21">
        <f>'CDM - Q'!U171/'CDM - Q'!T171*100</f>
        <v>88.867117919486986</v>
      </c>
      <c r="E14" s="30">
        <f t="shared" si="0"/>
        <v>652.16356997458035</v>
      </c>
      <c r="F14" s="21">
        <f>'CDM - Q'!R171</f>
        <v>568.71498199999996</v>
      </c>
      <c r="G14" s="20">
        <f>'CDM - Q'!V171</f>
        <v>7.3</v>
      </c>
      <c r="H14" s="20">
        <v>5.5</v>
      </c>
      <c r="I14" s="20">
        <v>4.8</v>
      </c>
      <c r="J14">
        <v>0</v>
      </c>
      <c r="K14" s="20">
        <f t="shared" si="1"/>
        <v>598.01225871696442</v>
      </c>
      <c r="L14" s="20">
        <v>598.09667804019705</v>
      </c>
      <c r="M14" s="20">
        <f>'[3]Quarterly Results'!$F11</f>
        <v>1.43428585773462</v>
      </c>
      <c r="N14" s="20">
        <f>AVERAGEIFS('NZ - M'!C:C,'NZ - M'!$B:$B,"&gt;="&amp;EDATE('NZ - Q - RBNZ Scenarios'!$B14,-2),'NZ - M'!$B:$B,"&lt;="&amp;EOMONTH('NZ - Q - RBNZ Scenarios'!$B14,0))</f>
        <v>13.75</v>
      </c>
      <c r="O14" s="2">
        <v>0.87454674859674897</v>
      </c>
      <c r="P14">
        <v>27986</v>
      </c>
    </row>
    <row r="15" spans="1:16" x14ac:dyDescent="0.25">
      <c r="A15">
        <v>1990</v>
      </c>
      <c r="B15" s="13">
        <v>32933</v>
      </c>
      <c r="C15">
        <v>27936</v>
      </c>
      <c r="D15" s="21">
        <f>'CDM - Q'!U172/'CDM - Q'!T172*100</f>
        <v>87.264239028944914</v>
      </c>
      <c r="E15" s="30">
        <f t="shared" si="0"/>
        <v>658.24718528483618</v>
      </c>
      <c r="F15" s="21">
        <f>'CDM - Q'!R172</f>
        <v>574.02015900000004</v>
      </c>
      <c r="G15" s="20">
        <f>'CDM - Q'!V172</f>
        <v>7.2</v>
      </c>
      <c r="H15" s="20">
        <v>4.9000000000000004</v>
      </c>
      <c r="I15" s="20">
        <v>4.4000000000000004</v>
      </c>
      <c r="J15">
        <v>0</v>
      </c>
      <c r="K15" s="20">
        <f t="shared" si="1"/>
        <v>605.25747243426372</v>
      </c>
      <c r="L15" s="20">
        <v>605.34291453927005</v>
      </c>
      <c r="M15" s="20">
        <f>'[3]Quarterly Results'!$F12</f>
        <v>0.62902861587681802</v>
      </c>
      <c r="N15" s="20">
        <f>AVERAGEIFS('NZ - M'!C:C,'NZ - M'!$B:$B,"&gt;="&amp;EDATE('NZ - Q - RBNZ Scenarios'!$B15,-2),'NZ - M'!$B:$B,"&lt;="&amp;EOMONTH('NZ - Q - RBNZ Scenarios'!$B15,0))</f>
        <v>13.666666666666666</v>
      </c>
      <c r="O15" s="2">
        <v>1.73710316086559</v>
      </c>
      <c r="P15">
        <v>27936</v>
      </c>
    </row>
    <row r="16" spans="1:16" x14ac:dyDescent="0.25">
      <c r="B16" s="13">
        <v>33025</v>
      </c>
      <c r="C16">
        <v>27930</v>
      </c>
      <c r="D16" s="21">
        <f>'CDM - Q'!U173/'CDM - Q'!T173*100</f>
        <v>89.853234281572753</v>
      </c>
      <c r="E16" s="30">
        <f t="shared" si="0"/>
        <v>669.80605517703441</v>
      </c>
      <c r="F16" s="21">
        <f>'CDM - Q'!R173</f>
        <v>584.09999600000003</v>
      </c>
      <c r="G16" s="20">
        <f>'CDM - Q'!V173</f>
        <v>7.7</v>
      </c>
      <c r="H16" s="20">
        <v>4.4000000000000004</v>
      </c>
      <c r="I16" s="20">
        <v>4</v>
      </c>
      <c r="J16">
        <v>0</v>
      </c>
      <c r="K16" s="20">
        <f t="shared" si="1"/>
        <v>613.38242938830251</v>
      </c>
      <c r="L16" s="20">
        <v>613.46901846539402</v>
      </c>
      <c r="M16" s="20">
        <f>'[3]Quarterly Results'!$F13</f>
        <v>-2.3302634612229398E-2</v>
      </c>
      <c r="N16" s="20">
        <f>AVERAGEIFS('NZ - M'!C:C,'NZ - M'!$B:$B,"&gt;="&amp;EDATE('NZ - Q - RBNZ Scenarios'!$B16,-2),'NZ - M'!$B:$B,"&lt;="&amp;EOMONTH('NZ - Q - RBNZ Scenarios'!$B16,0))</f>
        <v>13.583333333333334</v>
      </c>
      <c r="O16" s="2">
        <v>0.88388202229854296</v>
      </c>
      <c r="P16">
        <v>27930</v>
      </c>
    </row>
    <row r="17" spans="1:16" x14ac:dyDescent="0.25">
      <c r="B17" s="13">
        <v>33117</v>
      </c>
      <c r="C17">
        <v>28184</v>
      </c>
      <c r="D17" s="21">
        <f>'CDM - Q'!U174/'CDM - Q'!T174*100</f>
        <v>88.732645069419718</v>
      </c>
      <c r="E17" s="30">
        <f t="shared" si="0"/>
        <v>676.49803236233538</v>
      </c>
      <c r="F17" s="21">
        <f>'CDM - Q'!R174</f>
        <v>589.93569100000002</v>
      </c>
      <c r="G17" s="20">
        <f>'CDM - Q'!V174</f>
        <v>8.1</v>
      </c>
      <c r="H17" s="20">
        <v>4.7</v>
      </c>
      <c r="I17" s="20">
        <v>4.4000000000000004</v>
      </c>
      <c r="J17">
        <v>0</v>
      </c>
      <c r="K17" s="20">
        <f t="shared" si="1"/>
        <v>619.51932848649005</v>
      </c>
      <c r="L17" s="20">
        <v>619.606783888412</v>
      </c>
      <c r="M17" s="20">
        <f>'[3]Quarterly Results'!$F14</f>
        <v>0.230799986959353</v>
      </c>
      <c r="N17" s="20">
        <f>AVERAGEIFS('NZ - M'!C:C,'NZ - M'!$B:$B,"&gt;="&amp;EDATE('NZ - Q - RBNZ Scenarios'!$B17,-2),'NZ - M'!$B:$B,"&lt;="&amp;EOMONTH('NZ - Q - RBNZ Scenarios'!$B17,0))</f>
        <v>14.25</v>
      </c>
      <c r="O17" s="2">
        <v>0.69921095459015703</v>
      </c>
      <c r="P17">
        <v>28184</v>
      </c>
    </row>
    <row r="18" spans="1:16" x14ac:dyDescent="0.25">
      <c r="B18" s="13">
        <v>33208</v>
      </c>
      <c r="C18">
        <v>28514</v>
      </c>
      <c r="D18" s="21">
        <f>'CDM - Q'!U175/'CDM - Q'!T175*100</f>
        <v>92.177191328934967</v>
      </c>
      <c r="E18" s="30">
        <f t="shared" si="0"/>
        <v>683.79837027594954</v>
      </c>
      <c r="F18" s="21">
        <f>'CDM - Q'!R175</f>
        <v>596.30190300000004</v>
      </c>
      <c r="G18" s="20">
        <f>'CDM - Q'!V175</f>
        <v>8.9</v>
      </c>
      <c r="H18" s="20">
        <v>5.2</v>
      </c>
      <c r="I18" s="20">
        <v>4.5</v>
      </c>
      <c r="J18">
        <v>0</v>
      </c>
      <c r="K18" s="20">
        <f t="shared" si="1"/>
        <v>626.12657120676147</v>
      </c>
      <c r="L18" s="20">
        <v>626.21495933029701</v>
      </c>
      <c r="M18" s="20">
        <f>'[3]Quarterly Results'!$F15</f>
        <v>0.73340637722138602</v>
      </c>
      <c r="N18" s="20">
        <f>AVERAGEIFS('NZ - M'!C:C,'NZ - M'!$B:$B,"&gt;="&amp;EDATE('NZ - Q - RBNZ Scenarios'!$B18,-2),'NZ - M'!$B:$B,"&lt;="&amp;EOMONTH('NZ - Q - RBNZ Scenarios'!$B18,0))</f>
        <v>13.75</v>
      </c>
      <c r="O18" s="2">
        <v>2.7219797440517701</v>
      </c>
      <c r="P18">
        <v>28514</v>
      </c>
    </row>
    <row r="19" spans="1:16" x14ac:dyDescent="0.25">
      <c r="A19">
        <v>1991</v>
      </c>
      <c r="B19" s="13">
        <v>33298</v>
      </c>
      <c r="C19">
        <v>27824</v>
      </c>
      <c r="D19" s="21">
        <f>'CDM - Q'!U176/'CDM - Q'!T176*100</f>
        <v>91.870845204178536</v>
      </c>
      <c r="E19" s="30">
        <f t="shared" si="0"/>
        <v>688.05690110780176</v>
      </c>
      <c r="F19" s="21">
        <f>'CDM - Q'!R176</f>
        <v>600.01552700000002</v>
      </c>
      <c r="G19" s="20">
        <f>'CDM - Q'!V176</f>
        <v>9.8000000000000007</v>
      </c>
      <c r="H19" s="20">
        <v>4.2</v>
      </c>
      <c r="I19" s="20">
        <v>3.7</v>
      </c>
      <c r="J19">
        <v>0</v>
      </c>
      <c r="K19" s="20">
        <f t="shared" si="1"/>
        <v>632.04618234111069</v>
      </c>
      <c r="L19" s="20">
        <v>632.13540611568601</v>
      </c>
      <c r="M19" s="20">
        <f>'[3]Quarterly Results'!$F16</f>
        <v>-2.3328359274474701</v>
      </c>
      <c r="N19" s="20">
        <f>AVERAGEIFS('NZ - M'!C:C,'NZ - M'!$B:$B,"&gt;="&amp;EDATE('NZ - Q - RBNZ Scenarios'!$B19,-2),'NZ - M'!$B:$B,"&lt;="&amp;EOMONTH('NZ - Q - RBNZ Scenarios'!$B19,0))</f>
        <v>12</v>
      </c>
      <c r="O19" s="2">
        <v>-1.5409246528026399</v>
      </c>
      <c r="P19">
        <v>27824</v>
      </c>
    </row>
    <row r="20" spans="1:16" x14ac:dyDescent="0.25">
      <c r="B20" s="13">
        <v>33390</v>
      </c>
      <c r="C20">
        <v>27637</v>
      </c>
      <c r="D20" s="21">
        <f>'CDM - Q'!U177/'CDM - Q'!T177*100</f>
        <v>90.193020081887312</v>
      </c>
      <c r="E20" s="30">
        <f t="shared" si="0"/>
        <v>688.66526298284691</v>
      </c>
      <c r="F20" s="21">
        <f>'CDM - Q'!R177</f>
        <v>600.54604500000005</v>
      </c>
      <c r="G20" s="20">
        <f>'CDM - Q'!V177</f>
        <v>10.5</v>
      </c>
      <c r="H20" s="20">
        <v>3</v>
      </c>
      <c r="I20" s="20">
        <v>2.7</v>
      </c>
      <c r="J20">
        <v>0</v>
      </c>
      <c r="K20" s="20">
        <f t="shared" si="1"/>
        <v>634.77689647315378</v>
      </c>
      <c r="L20" s="20">
        <v>634.86650573320298</v>
      </c>
      <c r="M20" s="20">
        <f>'[3]Quarterly Results'!$F17</f>
        <v>-3.6558576454565501</v>
      </c>
      <c r="N20" s="20">
        <f>AVERAGEIFS('NZ - M'!C:C,'NZ - M'!$B:$B,"&gt;="&amp;EDATE('NZ - Q - RBNZ Scenarios'!$B20,-2),'NZ - M'!$B:$B,"&lt;="&amp;EOMONTH('NZ - Q - RBNZ Scenarios'!$B20,0))</f>
        <v>10.416666666666666</v>
      </c>
      <c r="O20" s="2">
        <v>-2.8039499960337699</v>
      </c>
      <c r="P20">
        <v>27637</v>
      </c>
    </row>
    <row r="21" spans="1:16" x14ac:dyDescent="0.25">
      <c r="B21" s="13">
        <v>33482</v>
      </c>
      <c r="C21">
        <v>27726</v>
      </c>
      <c r="D21" s="21">
        <f>'CDM - Q'!U178/'CDM - Q'!T178*100</f>
        <v>90.948360494796773</v>
      </c>
      <c r="E21" s="30">
        <f t="shared" si="0"/>
        <v>691.09870933629554</v>
      </c>
      <c r="F21" s="21">
        <f>'CDM - Q'!R178</f>
        <v>602.66811600000005</v>
      </c>
      <c r="G21" s="20">
        <f>'CDM - Q'!V178</f>
        <v>11.2</v>
      </c>
      <c r="H21" s="20">
        <v>2.5</v>
      </c>
      <c r="I21" s="20">
        <v>2.5</v>
      </c>
      <c r="J21">
        <v>0</v>
      </c>
      <c r="K21" s="20">
        <f t="shared" si="1"/>
        <v>636.07163515970331</v>
      </c>
      <c r="L21" s="20">
        <v>636.16142719353695</v>
      </c>
      <c r="M21" s="20">
        <f>'[3]Quarterly Results'!$F18</f>
        <v>-4.0023964699581596</v>
      </c>
      <c r="N21" s="20">
        <f>AVERAGEIFS('NZ - M'!C:C,'NZ - M'!$B:$B,"&gt;="&amp;EDATE('NZ - Q - RBNZ Scenarios'!$B21,-2),'NZ - M'!$B:$B,"&lt;="&amp;EOMONTH('NZ - Q - RBNZ Scenarios'!$B21,0))</f>
        <v>9.4166666666666661</v>
      </c>
      <c r="O21" s="2">
        <v>-1.79873529632868</v>
      </c>
      <c r="P21">
        <v>27726</v>
      </c>
    </row>
    <row r="22" spans="1:16" x14ac:dyDescent="0.25">
      <c r="B22" s="13">
        <v>33573</v>
      </c>
      <c r="C22">
        <v>27906</v>
      </c>
      <c r="D22" s="21">
        <f>'CDM - Q'!U179/'CDM - Q'!T179*100</f>
        <v>93.962848297213625</v>
      </c>
      <c r="E22" s="30">
        <f t="shared" si="0"/>
        <v>690.49034746125039</v>
      </c>
      <c r="F22" s="21">
        <f>'CDM - Q'!R179</f>
        <v>602.13759800000003</v>
      </c>
      <c r="G22" s="20">
        <f>'CDM - Q'!V179</f>
        <v>11</v>
      </c>
      <c r="H22" s="20">
        <v>2.2999999999999998</v>
      </c>
      <c r="I22" s="20">
        <v>2.4</v>
      </c>
      <c r="J22">
        <v>0</v>
      </c>
      <c r="K22" s="20">
        <f t="shared" si="1"/>
        <v>635.03007676334653</v>
      </c>
      <c r="L22" s="20">
        <v>635.11972176398206</v>
      </c>
      <c r="M22" s="20">
        <f>'[3]Quarterly Results'!$F19</f>
        <v>-4.0243369920712402</v>
      </c>
      <c r="N22" s="20">
        <f>AVERAGEIFS('NZ - M'!C:C,'NZ - M'!$B:$B,"&gt;="&amp;EDATE('NZ - Q - RBNZ Scenarios'!$B22,-2),'NZ - M'!$B:$B,"&lt;="&amp;EOMONTH('NZ - Q - RBNZ Scenarios'!$B22,0))</f>
        <v>8.0833333333333339</v>
      </c>
      <c r="O22" s="2">
        <v>-2.4321796580334598</v>
      </c>
      <c r="P22">
        <v>27906</v>
      </c>
    </row>
    <row r="23" spans="1:16" x14ac:dyDescent="0.25">
      <c r="A23">
        <v>1992</v>
      </c>
      <c r="B23" s="13">
        <v>33664</v>
      </c>
      <c r="C23">
        <v>27990</v>
      </c>
      <c r="D23" s="21">
        <f>'CDM - Q'!U180/'CDM - Q'!T180*100</f>
        <v>94.811490125673245</v>
      </c>
      <c r="E23" s="30">
        <f t="shared" si="0"/>
        <v>693.53215568974406</v>
      </c>
      <c r="F23" s="21">
        <f>'CDM - Q'!R180</f>
        <v>604.79018699999995</v>
      </c>
      <c r="G23" s="20">
        <f>'CDM - Q'!V180</f>
        <v>11</v>
      </c>
      <c r="H23" s="20">
        <v>2.2000000000000002</v>
      </c>
      <c r="I23" s="20">
        <v>2.2000000000000002</v>
      </c>
      <c r="J23">
        <v>0</v>
      </c>
      <c r="K23" s="20">
        <f t="shared" si="1"/>
        <v>637.00447214209635</v>
      </c>
      <c r="L23" s="20">
        <v>637.09439586130202</v>
      </c>
      <c r="M23" s="20">
        <f>'[3]Quarterly Results'!$F20</f>
        <v>-4.4012123816194499</v>
      </c>
      <c r="N23" s="20">
        <f>AVERAGEIFS('NZ - M'!C:C,'NZ - M'!$B:$B,"&gt;="&amp;EDATE('NZ - Q - RBNZ Scenarios'!$B23,-2),'NZ - M'!$B:$B,"&lt;="&amp;EOMONTH('NZ - Q - RBNZ Scenarios'!$B23,0))</f>
        <v>7.25</v>
      </c>
      <c r="O23" s="2">
        <v>-2.2642121384009699</v>
      </c>
      <c r="P23">
        <v>27990</v>
      </c>
    </row>
    <row r="24" spans="1:16" x14ac:dyDescent="0.25">
      <c r="B24" s="13">
        <v>33756</v>
      </c>
      <c r="C24">
        <v>27993</v>
      </c>
      <c r="D24" s="21">
        <f>'CDM - Q'!U181/'CDM - Q'!T181*100</f>
        <v>98.163636363636357</v>
      </c>
      <c r="E24" s="30">
        <f t="shared" si="0"/>
        <v>695.35724016814777</v>
      </c>
      <c r="F24" s="21">
        <f>'CDM - Q'!R181</f>
        <v>606.38174000000004</v>
      </c>
      <c r="G24" s="20">
        <f>'CDM - Q'!V181</f>
        <v>10.5</v>
      </c>
      <c r="H24" s="20">
        <v>2.2999999999999998</v>
      </c>
      <c r="I24" s="20">
        <v>2.2000000000000002</v>
      </c>
      <c r="J24">
        <v>0</v>
      </c>
      <c r="K24" s="20">
        <f t="shared" si="1"/>
        <v>637.6382523470478</v>
      </c>
      <c r="L24" s="20">
        <v>637.728265534814</v>
      </c>
      <c r="M24" s="20">
        <f>'[3]Quarterly Results'!$F21</f>
        <v>-5.0674214985973496</v>
      </c>
      <c r="N24" s="20">
        <f>AVERAGEIFS('NZ - M'!C:C,'NZ - M'!$B:$B,"&gt;="&amp;EDATE('NZ - Q - RBNZ Scenarios'!$B24,-2),'NZ - M'!$B:$B,"&lt;="&amp;EOMONTH('NZ - Q - RBNZ Scenarios'!$B24,0))</f>
        <v>6.833333333333333</v>
      </c>
      <c r="O24" s="2">
        <v>-1.94950065461245</v>
      </c>
      <c r="P24">
        <v>27993</v>
      </c>
    </row>
    <row r="25" spans="1:16" x14ac:dyDescent="0.25">
      <c r="B25" s="13">
        <v>33848</v>
      </c>
      <c r="C25">
        <v>27778</v>
      </c>
      <c r="D25" s="21">
        <f>'CDM - Q'!U182/'CDM - Q'!T182*100</f>
        <v>98.065209602293081</v>
      </c>
      <c r="E25" s="30">
        <f>E26*$F25/$F26</f>
        <v>697.79068537486467</v>
      </c>
      <c r="F25" s="21">
        <f>'CDM - Q'!R182</f>
        <v>608.50381000000004</v>
      </c>
      <c r="G25" s="20">
        <f>'CDM - Q'!V182</f>
        <v>10.6</v>
      </c>
      <c r="H25" s="20">
        <v>1.8</v>
      </c>
      <c r="I25" s="20">
        <v>2.1</v>
      </c>
      <c r="J25">
        <v>0</v>
      </c>
      <c r="K25" s="20">
        <f t="shared" si="1"/>
        <v>640.44873175840007</v>
      </c>
      <c r="L25" s="20">
        <v>640.53914169182895</v>
      </c>
      <c r="M25" s="20">
        <f>'[3]Quarterly Results'!$F22</f>
        <v>-6.5168985655006004</v>
      </c>
      <c r="N25" s="20">
        <f>AVERAGEIFS('NZ - M'!C:C,'NZ - M'!$B:$B,"&gt;="&amp;EDATE('NZ - Q - RBNZ Scenarios'!$B25,-2),'NZ - M'!$B:$B,"&lt;="&amp;EOMONTH('NZ - Q - RBNZ Scenarios'!$B25,0))</f>
        <v>6.25</v>
      </c>
      <c r="O25" s="2">
        <v>-4.5268499264944104</v>
      </c>
      <c r="P25">
        <v>27778</v>
      </c>
    </row>
    <row r="26" spans="1:16" x14ac:dyDescent="0.25">
      <c r="B26" s="13">
        <v>33939</v>
      </c>
      <c r="C26">
        <v>28128</v>
      </c>
      <c r="D26" s="21">
        <f>'CDM - Q'!U183/'CDM - Q'!T183*100</f>
        <v>97.584289190128601</v>
      </c>
      <c r="E26" s="21">
        <f>'CDM - Q'!S183</f>
        <v>699.615771</v>
      </c>
      <c r="F26" s="21">
        <f>'CDM - Q'!R183</f>
        <v>610.09536400000002</v>
      </c>
      <c r="G26" s="20">
        <f>'CDM - Q'!V183</f>
        <v>10.6</v>
      </c>
      <c r="H26" s="20">
        <v>1.7</v>
      </c>
      <c r="I26" s="20">
        <v>1.9</v>
      </c>
      <c r="J26">
        <v>0</v>
      </c>
      <c r="K26" s="20">
        <f t="shared" si="1"/>
        <v>641.55540241182473</v>
      </c>
      <c r="L26" s="20">
        <v>641.64596857012396</v>
      </c>
      <c r="M26" s="20">
        <f>'[3]Quarterly Results'!$F23</f>
        <v>-5.9713706793948198</v>
      </c>
      <c r="N26" s="20">
        <f>AVERAGEIFS('NZ - M'!C:C,'NZ - M'!$B:$B,"&gt;="&amp;EDATE('NZ - Q - RBNZ Scenarios'!$B26,-2),'NZ - M'!$B:$B,"&lt;="&amp;EOMONTH('NZ - Q - RBNZ Scenarios'!$B26,0))</f>
        <v>6.5</v>
      </c>
      <c r="O26" s="2">
        <v>-4.1545299887953702</v>
      </c>
      <c r="P26">
        <v>28128</v>
      </c>
    </row>
    <row r="27" spans="1:16" x14ac:dyDescent="0.25">
      <c r="A27">
        <v>1993</v>
      </c>
      <c r="B27" s="13">
        <v>34029</v>
      </c>
      <c r="C27">
        <v>28589</v>
      </c>
      <c r="D27" s="21">
        <f>'CDM - Q'!U184/'CDM - Q'!T184*100</f>
        <v>97.232570516232045</v>
      </c>
      <c r="E27" s="21">
        <f>'CDM - Q'!S184</f>
        <v>701.71461799999997</v>
      </c>
      <c r="F27" s="21">
        <f>'CDM - Q'!R184</f>
        <v>610.62588100000005</v>
      </c>
      <c r="G27" s="20">
        <f>'CDM - Q'!V184</f>
        <v>10.1</v>
      </c>
      <c r="H27" s="20">
        <v>1.8</v>
      </c>
      <c r="I27" s="20">
        <v>1.9</v>
      </c>
      <c r="J27">
        <v>0</v>
      </c>
      <c r="K27" s="20">
        <f t="shared" si="1"/>
        <v>643.80785248965799</v>
      </c>
      <c r="L27" s="20">
        <v>643.89873661854801</v>
      </c>
      <c r="M27" s="20">
        <f>'[3]Quarterly Results'!$F24</f>
        <v>-5.0572003023891003</v>
      </c>
      <c r="N27" s="20">
        <f>AVERAGEIFS('NZ - M'!C:C,'NZ - M'!$B:$B,"&gt;="&amp;EDATE('NZ - Q - RBNZ Scenarios'!$B27,-2),'NZ - M'!$B:$B,"&lt;="&amp;EOMONTH('NZ - Q - RBNZ Scenarios'!$B27,0))</f>
        <v>7</v>
      </c>
      <c r="O27" s="2">
        <v>-2.7314707462400198</v>
      </c>
      <c r="P27">
        <v>28589</v>
      </c>
    </row>
    <row r="28" spans="1:16" x14ac:dyDescent="0.25">
      <c r="B28" s="13">
        <v>34121</v>
      </c>
      <c r="C28">
        <v>29221</v>
      </c>
      <c r="D28" s="21">
        <f>'CDM - Q'!U185/'CDM - Q'!T185*100</f>
        <v>96.188531563722989</v>
      </c>
      <c r="E28" s="21">
        <f>'CDM - Q'!S185</f>
        <v>703.81346599999995</v>
      </c>
      <c r="F28" s="21">
        <f>'CDM - Q'!R185</f>
        <v>614.33950500000003</v>
      </c>
      <c r="G28" s="20">
        <f>'CDM - Q'!V185</f>
        <v>10.199999999999999</v>
      </c>
      <c r="H28" s="20">
        <v>1.5</v>
      </c>
      <c r="I28" s="20">
        <v>1.7</v>
      </c>
      <c r="J28">
        <v>0</v>
      </c>
      <c r="K28" s="20">
        <f t="shared" si="1"/>
        <v>645.62371389158341</v>
      </c>
      <c r="L28" s="20">
        <v>645.71485435935006</v>
      </c>
      <c r="M28" s="20">
        <f>'[3]Quarterly Results'!$F25</f>
        <v>-3.6008001418744802</v>
      </c>
      <c r="N28" s="20">
        <f>AVERAGEIFS('NZ - M'!C:C,'NZ - M'!$B:$B,"&gt;="&amp;EDATE('NZ - Q - RBNZ Scenarios'!$B28,-2),'NZ - M'!$B:$B,"&lt;="&amp;EOMONTH('NZ - Q - RBNZ Scenarios'!$B28,0))</f>
        <v>6.583333333333333</v>
      </c>
      <c r="O28" s="2">
        <v>-2.79626852802543</v>
      </c>
      <c r="P28">
        <v>29221</v>
      </c>
    </row>
    <row r="29" spans="1:16" x14ac:dyDescent="0.25">
      <c r="B29" s="13">
        <v>34213</v>
      </c>
      <c r="C29">
        <v>29813</v>
      </c>
      <c r="D29" s="21">
        <f>'CDM - Q'!U186/'CDM - Q'!T186*100</f>
        <v>96.252730633506971</v>
      </c>
      <c r="E29" s="21">
        <f>'CDM - Q'!S186</f>
        <v>705.21269700000005</v>
      </c>
      <c r="F29" s="21">
        <f>'CDM - Q'!R186</f>
        <v>617.52261199999998</v>
      </c>
      <c r="G29" s="20">
        <f>'CDM - Q'!V186</f>
        <v>9.5</v>
      </c>
      <c r="H29" s="20">
        <v>1.5</v>
      </c>
      <c r="I29" s="20">
        <v>1.7</v>
      </c>
      <c r="J29">
        <v>0</v>
      </c>
      <c r="K29" s="20">
        <f t="shared" si="1"/>
        <v>648.84026412580238</v>
      </c>
      <c r="L29" s="20">
        <v>648.93185866284603</v>
      </c>
      <c r="M29" s="20">
        <f>'[3]Quarterly Results'!$F26</f>
        <v>-2.3232518333029901</v>
      </c>
      <c r="N29" s="20">
        <f>AVERAGEIFS('NZ - M'!C:C,'NZ - M'!$B:$B,"&gt;="&amp;EDATE('NZ - Q - RBNZ Scenarios'!$B29,-2),'NZ - M'!$B:$B,"&lt;="&amp;EOMONTH('NZ - Q - RBNZ Scenarios'!$B29,0))</f>
        <v>5.5</v>
      </c>
      <c r="O29" s="2">
        <v>-0.86979516378864397</v>
      </c>
      <c r="P29">
        <v>29813</v>
      </c>
    </row>
    <row r="30" spans="1:16" x14ac:dyDescent="0.25">
      <c r="B30" s="13">
        <v>34304</v>
      </c>
      <c r="C30">
        <v>30091</v>
      </c>
      <c r="D30" s="21">
        <f>'CDM - Q'!U187/'CDM - Q'!T187*100</f>
        <v>93.622240392477522</v>
      </c>
      <c r="E30" s="21">
        <f>'CDM - Q'!S187</f>
        <v>706.61192900000003</v>
      </c>
      <c r="F30" s="21">
        <f>'CDM - Q'!R187</f>
        <v>618.58364700000004</v>
      </c>
      <c r="G30" s="20">
        <f>'CDM - Q'!V187</f>
        <v>9.4</v>
      </c>
      <c r="H30" s="20">
        <v>1.6</v>
      </c>
      <c r="I30" s="20">
        <v>1.7</v>
      </c>
      <c r="J30">
        <v>0</v>
      </c>
      <c r="K30" s="20">
        <f t="shared" si="1"/>
        <v>649.61904253742819</v>
      </c>
      <c r="L30" s="20">
        <v>649.71074701192799</v>
      </c>
      <c r="M30" s="20">
        <f>'[3]Quarterly Results'!$F27</f>
        <v>-2.1278778710900199</v>
      </c>
      <c r="N30" s="20">
        <f>AVERAGEIFS('NZ - M'!C:C,'NZ - M'!$B:$B,"&gt;="&amp;EDATE('NZ - Q - RBNZ Scenarios'!$B30,-2),'NZ - M'!$B:$B,"&lt;="&amp;EOMONTH('NZ - Q - RBNZ Scenarios'!$B30,0))</f>
        <v>5.333333333333333</v>
      </c>
      <c r="O30" s="2">
        <v>-5.5766838988802199E-2</v>
      </c>
      <c r="P30">
        <v>30091</v>
      </c>
    </row>
    <row r="31" spans="1:16" x14ac:dyDescent="0.25">
      <c r="A31">
        <v>1994</v>
      </c>
      <c r="B31" s="13">
        <v>34394</v>
      </c>
      <c r="C31">
        <v>30547</v>
      </c>
      <c r="D31" s="21">
        <f>'CDM - Q'!U188/'CDM - Q'!T188*100</f>
        <v>92.611879576891781</v>
      </c>
      <c r="E31" s="21">
        <f>'CDM - Q'!S188</f>
        <v>708.71077600000001</v>
      </c>
      <c r="F31" s="21">
        <f>'CDM - Q'!R188</f>
        <v>618.58364700000004</v>
      </c>
      <c r="G31" s="20">
        <f>'CDM - Q'!V188</f>
        <v>9.3000000000000007</v>
      </c>
      <c r="H31" s="20">
        <v>1.4</v>
      </c>
      <c r="I31" s="20">
        <v>1.7</v>
      </c>
      <c r="J31">
        <v>0</v>
      </c>
      <c r="K31" s="20">
        <f t="shared" si="1"/>
        <v>651.8673111191107</v>
      </c>
      <c r="L31" s="20">
        <v>651.959332973914</v>
      </c>
      <c r="M31" s="20">
        <f>'[3]Quarterly Results'!$F28</f>
        <v>-1.3723147076186</v>
      </c>
      <c r="N31" s="20">
        <f>AVERAGEIFS('NZ - M'!C:C,'NZ - M'!$B:$B,"&gt;="&amp;EDATE('NZ - Q - RBNZ Scenarios'!$B31,-2),'NZ - M'!$B:$B,"&lt;="&amp;EOMONTH('NZ - Q - RBNZ Scenarios'!$B31,0))</f>
        <v>4.833333333333333</v>
      </c>
      <c r="O31" s="2">
        <v>2.1292039272276799</v>
      </c>
      <c r="P31">
        <v>30547</v>
      </c>
    </row>
    <row r="32" spans="1:16" x14ac:dyDescent="0.25">
      <c r="B32" s="13">
        <v>34486</v>
      </c>
      <c r="C32">
        <v>30748</v>
      </c>
      <c r="D32" s="21">
        <f>'CDM - Q'!U189/'CDM - Q'!T189*100</f>
        <v>92.774741955069828</v>
      </c>
      <c r="E32" s="21">
        <f>'CDM - Q'!S189</f>
        <v>710.11000799999999</v>
      </c>
      <c r="F32" s="21">
        <f>'CDM - Q'!R189</f>
        <v>621.05798100000004</v>
      </c>
      <c r="G32" s="20">
        <f>'CDM - Q'!V189</f>
        <v>8.5</v>
      </c>
      <c r="H32" s="20">
        <v>1.4</v>
      </c>
      <c r="I32" s="20">
        <v>1.6</v>
      </c>
      <c r="J32">
        <v>0</v>
      </c>
      <c r="K32" s="20">
        <f t="shared" si="1"/>
        <v>656.45031205014072</v>
      </c>
      <c r="L32" s="20">
        <v>656.54298087134202</v>
      </c>
      <c r="M32" s="20">
        <f>'[3]Quarterly Results'!$F29</f>
        <v>-1.4562856797893899</v>
      </c>
      <c r="N32" s="20">
        <f>AVERAGEIFS('NZ - M'!C:C,'NZ - M'!$B:$B,"&gt;="&amp;EDATE('NZ - Q - RBNZ Scenarios'!$B32,-2),'NZ - M'!$B:$B,"&lt;="&amp;EOMONTH('NZ - Q - RBNZ Scenarios'!$B32,0))</f>
        <v>6</v>
      </c>
      <c r="O32" s="2">
        <v>2.0111503579522898</v>
      </c>
      <c r="P32">
        <v>30748</v>
      </c>
    </row>
    <row r="33" spans="1:16" x14ac:dyDescent="0.25">
      <c r="B33" s="13">
        <v>34578</v>
      </c>
      <c r="C33">
        <v>31274</v>
      </c>
      <c r="D33" s="21">
        <f>'CDM - Q'!U190/'CDM - Q'!T190*100</f>
        <v>92.540145985401452</v>
      </c>
      <c r="E33" s="21">
        <f>'CDM - Q'!S190</f>
        <v>713.60808599999996</v>
      </c>
      <c r="F33" s="21">
        <f>'CDM - Q'!R190</f>
        <v>628.48098500000003</v>
      </c>
      <c r="G33" s="20">
        <f>'CDM - Q'!V190</f>
        <v>8</v>
      </c>
      <c r="H33" s="20">
        <v>1.8</v>
      </c>
      <c r="I33" s="20">
        <v>1.7</v>
      </c>
      <c r="J33">
        <v>0</v>
      </c>
      <c r="K33" s="20">
        <f t="shared" si="1"/>
        <v>662.80794574128083</v>
      </c>
      <c r="L33" s="20">
        <v>662.90151204765198</v>
      </c>
      <c r="M33" s="20">
        <f>'[3]Quarterly Results'!$F30</f>
        <v>-0.52801559705137802</v>
      </c>
      <c r="N33" s="20">
        <f>AVERAGEIFS('NZ - M'!C:C,'NZ - M'!$B:$B,"&gt;="&amp;EDATE('NZ - Q - RBNZ Scenarios'!$B33,-2),'NZ - M'!$B:$B,"&lt;="&amp;EOMONTH('NZ - Q - RBNZ Scenarios'!$B33,0))</f>
        <v>7.083333333333333</v>
      </c>
      <c r="O33" s="2">
        <v>1.2424890833395701</v>
      </c>
      <c r="P33">
        <v>31274</v>
      </c>
    </row>
    <row r="34" spans="1:16" x14ac:dyDescent="0.25">
      <c r="B34" s="13">
        <v>34669</v>
      </c>
      <c r="C34">
        <v>31690</v>
      </c>
      <c r="D34" s="21">
        <f>'CDM - Q'!U191/'CDM - Q'!T191*100</f>
        <v>92.167892687148424</v>
      </c>
      <c r="E34" s="21">
        <f>'CDM - Q'!S191</f>
        <v>715.00731800000005</v>
      </c>
      <c r="F34" s="21">
        <f>'CDM - Q'!R191</f>
        <v>635.90398900000002</v>
      </c>
      <c r="G34" s="20">
        <f>'CDM - Q'!V191</f>
        <v>7.6</v>
      </c>
      <c r="H34" s="20">
        <v>2.5</v>
      </c>
      <c r="I34" s="20">
        <v>2</v>
      </c>
      <c r="J34">
        <v>0</v>
      </c>
      <c r="K34" s="20">
        <f t="shared" si="1"/>
        <v>670.04382850576644</v>
      </c>
      <c r="L34" s="20">
        <v>670.13841627669296</v>
      </c>
      <c r="M34" s="20">
        <f>'[3]Quarterly Results'!$F31</f>
        <v>2.4289256501789199E-2</v>
      </c>
      <c r="N34" s="20">
        <f>AVERAGEIFS('NZ - M'!C:C,'NZ - M'!$B:$B,"&gt;="&amp;EDATE('NZ - Q - RBNZ Scenarios'!$B34,-2),'NZ - M'!$B:$B,"&lt;="&amp;EOMONTH('NZ - Q - RBNZ Scenarios'!$B34,0))</f>
        <v>8.3333333333333339</v>
      </c>
      <c r="O34" s="2">
        <v>1.1132318249472899</v>
      </c>
      <c r="P34">
        <v>31690</v>
      </c>
    </row>
    <row r="35" spans="1:16" x14ac:dyDescent="0.25">
      <c r="A35">
        <v>1995</v>
      </c>
      <c r="B35" s="13">
        <v>34759</v>
      </c>
      <c r="C35">
        <v>32076</v>
      </c>
      <c r="D35" s="21">
        <f>'CDM - Q'!U192/'CDM - Q'!T192*100</f>
        <v>91.821353803210044</v>
      </c>
      <c r="E35" s="21">
        <f>'CDM - Q'!S192</f>
        <v>717.80578100000002</v>
      </c>
      <c r="F35" s="21">
        <f>'CDM - Q'!R192</f>
        <v>643.32699300000002</v>
      </c>
      <c r="G35" s="20">
        <f>'CDM - Q'!V192</f>
        <v>6.8</v>
      </c>
      <c r="H35" s="20">
        <v>2.8</v>
      </c>
      <c r="I35" s="20">
        <v>2.1</v>
      </c>
      <c r="J35">
        <v>0</v>
      </c>
      <c r="K35" s="20">
        <f t="shared" si="1"/>
        <v>677.52743923530272</v>
      </c>
      <c r="L35" s="20">
        <v>677.62308344168503</v>
      </c>
      <c r="M35" s="20">
        <f>'[3]Quarterly Results'!$F32</f>
        <v>0.46454492522476898</v>
      </c>
      <c r="N35" s="20">
        <f>AVERAGEIFS('NZ - M'!C:C,'NZ - M'!$B:$B,"&gt;="&amp;EDATE('NZ - Q - RBNZ Scenarios'!$B35,-2),'NZ - M'!$B:$B,"&lt;="&amp;EOMONTH('NZ - Q - RBNZ Scenarios'!$B35,0))</f>
        <v>9</v>
      </c>
      <c r="O35" s="2">
        <v>1.4703176028262901</v>
      </c>
      <c r="P35">
        <v>32076</v>
      </c>
    </row>
    <row r="36" spans="1:16" x14ac:dyDescent="0.25">
      <c r="B36" s="13">
        <v>34851</v>
      </c>
      <c r="C36">
        <v>32488</v>
      </c>
      <c r="D36" s="21">
        <f>'CDM - Q'!U193/'CDM - Q'!T193*100</f>
        <v>90.771835755608862</v>
      </c>
      <c r="E36" s="21">
        <f>'CDM - Q'!S193</f>
        <v>719.904628</v>
      </c>
      <c r="F36" s="21">
        <f>'CDM - Q'!R193</f>
        <v>649.51283000000001</v>
      </c>
      <c r="G36" s="20">
        <f>'CDM - Q'!V193</f>
        <v>6.4</v>
      </c>
      <c r="H36" s="20">
        <v>2.6</v>
      </c>
      <c r="I36" s="20">
        <v>1.9</v>
      </c>
      <c r="J36">
        <v>0</v>
      </c>
      <c r="K36" s="20">
        <f t="shared" si="1"/>
        <v>682.93304483689315</v>
      </c>
      <c r="L36" s="20">
        <v>683.02945213393104</v>
      </c>
      <c r="M36" s="20">
        <f>'[3]Quarterly Results'!$F33</f>
        <v>0.95445544753797895</v>
      </c>
      <c r="N36" s="20">
        <f>AVERAGEIFS('NZ - M'!C:C,'NZ - M'!$B:$B,"&gt;="&amp;EDATE('NZ - Q - RBNZ Scenarios'!$B36,-2),'NZ - M'!$B:$B,"&lt;="&amp;EOMONTH('NZ - Q - RBNZ Scenarios'!$B36,0))</f>
        <v>9</v>
      </c>
      <c r="O36" s="2">
        <v>2.1530807008719601</v>
      </c>
      <c r="P36">
        <v>32488</v>
      </c>
    </row>
    <row r="37" spans="1:16" x14ac:dyDescent="0.25">
      <c r="B37" s="13">
        <v>34943</v>
      </c>
      <c r="C37">
        <v>32789</v>
      </c>
      <c r="D37" s="21">
        <f>'CDM - Q'!U194/'CDM - Q'!T194*100</f>
        <v>91.104675217211422</v>
      </c>
      <c r="E37" s="21">
        <f>'CDM - Q'!S194</f>
        <v>724.10232299999996</v>
      </c>
      <c r="F37" s="21">
        <f>'CDM - Q'!R194</f>
        <v>650.74999700000001</v>
      </c>
      <c r="G37" s="20">
        <f>'CDM - Q'!V194</f>
        <v>6.2</v>
      </c>
      <c r="H37" s="20">
        <v>2</v>
      </c>
      <c r="I37" s="20">
        <v>1.8</v>
      </c>
      <c r="J37">
        <v>0</v>
      </c>
      <c r="K37" s="20">
        <f t="shared" si="1"/>
        <v>684.8104050649988</v>
      </c>
      <c r="L37" s="20">
        <v>684.90707738249</v>
      </c>
      <c r="M37" s="20">
        <f>'[3]Quarterly Results'!$F34</f>
        <v>1.0890210208658599</v>
      </c>
      <c r="N37" s="20">
        <f>AVERAGEIFS('NZ - M'!C:C,'NZ - M'!$B:$B,"&gt;="&amp;EDATE('NZ - Q - RBNZ Scenarios'!$B37,-2),'NZ - M'!$B:$B,"&lt;="&amp;EOMONTH('NZ - Q - RBNZ Scenarios'!$B37,0))</f>
        <v>9</v>
      </c>
      <c r="O37" s="2">
        <v>1.26128433923877</v>
      </c>
      <c r="P37">
        <v>32789</v>
      </c>
    </row>
    <row r="38" spans="1:16" x14ac:dyDescent="0.25">
      <c r="B38" s="13">
        <v>35034</v>
      </c>
      <c r="C38">
        <v>33009</v>
      </c>
      <c r="D38" s="21">
        <f>'CDM - Q'!U195/'CDM - Q'!T195*100</f>
        <v>90.452876376988982</v>
      </c>
      <c r="E38" s="21">
        <f>'CDM - Q'!S195</f>
        <v>728.30001800000002</v>
      </c>
      <c r="F38" s="21">
        <f>'CDM - Q'!R195</f>
        <v>654.46149800000001</v>
      </c>
      <c r="G38" s="20">
        <f>'CDM - Q'!V195</f>
        <v>6.4</v>
      </c>
      <c r="H38" s="20">
        <v>1.8</v>
      </c>
      <c r="I38" s="20">
        <v>1.9</v>
      </c>
      <c r="J38">
        <v>0</v>
      </c>
      <c r="K38" s="20">
        <f t="shared" si="1"/>
        <v>688.31747826416131</v>
      </c>
      <c r="L38" s="20">
        <v>688.41464566305206</v>
      </c>
      <c r="M38" s="20">
        <f>'[3]Quarterly Results'!$F35</f>
        <v>0.96711956478574002</v>
      </c>
      <c r="N38" s="20">
        <f>AVERAGEIFS('NZ - M'!C:C,'NZ - M'!$B:$B,"&gt;="&amp;EDATE('NZ - Q - RBNZ Scenarios'!$B38,-2),'NZ - M'!$B:$B,"&lt;="&amp;EOMONTH('NZ - Q - RBNZ Scenarios'!$B38,0))</f>
        <v>8.5</v>
      </c>
      <c r="O38" s="2">
        <v>1.3506295420027501</v>
      </c>
      <c r="P38">
        <v>33009</v>
      </c>
    </row>
    <row r="39" spans="1:16" x14ac:dyDescent="0.25">
      <c r="A39">
        <v>1996</v>
      </c>
      <c r="B39" s="13">
        <v>35125</v>
      </c>
      <c r="C39">
        <v>33472</v>
      </c>
      <c r="D39" s="21">
        <f>'CDM - Q'!U196/'CDM - Q'!T196*100</f>
        <v>89.789988112534672</v>
      </c>
      <c r="E39" s="21">
        <f>'CDM - Q'!S196</f>
        <v>731.79809599999999</v>
      </c>
      <c r="F39" s="21">
        <f>'CDM - Q'!R196</f>
        <v>657.55441699999994</v>
      </c>
      <c r="G39" s="20">
        <f>'CDM - Q'!V196</f>
        <v>6.4</v>
      </c>
      <c r="H39" s="20">
        <v>1.9</v>
      </c>
      <c r="I39" s="20">
        <v>1.8</v>
      </c>
      <c r="J39">
        <v>0</v>
      </c>
      <c r="K39" s="20">
        <f t="shared" si="1"/>
        <v>693.43778441912218</v>
      </c>
      <c r="L39" s="20">
        <v>693.53567463393199</v>
      </c>
      <c r="M39" s="20">
        <f>'[3]Quarterly Results'!$F36</f>
        <v>1.5546824870745499</v>
      </c>
      <c r="N39" s="20">
        <f>AVERAGEIFS('NZ - M'!C:C,'NZ - M'!$B:$B,"&gt;="&amp;EDATE('NZ - Q - RBNZ Scenarios'!$B39,-2),'NZ - M'!$B:$B,"&lt;="&amp;EOMONTH('NZ - Q - RBNZ Scenarios'!$B39,0))</f>
        <v>8.6666666666666661</v>
      </c>
      <c r="O39" s="2">
        <v>1.0586658600063299</v>
      </c>
      <c r="P39">
        <v>33472</v>
      </c>
    </row>
    <row r="40" spans="1:16" x14ac:dyDescent="0.25">
      <c r="B40" s="13">
        <v>35217</v>
      </c>
      <c r="C40">
        <v>33764</v>
      </c>
      <c r="D40" s="21">
        <f>'CDM - Q'!U197/'CDM - Q'!T197*100</f>
        <v>88.939315352697093</v>
      </c>
      <c r="E40" s="21">
        <f>'CDM - Q'!S197</f>
        <v>733.89694399999996</v>
      </c>
      <c r="F40" s="21">
        <f>'CDM - Q'!R197</f>
        <v>662.50308600000005</v>
      </c>
      <c r="G40" s="20">
        <f>'CDM - Q'!V197</f>
        <v>6.2</v>
      </c>
      <c r="H40" s="20">
        <v>1.8</v>
      </c>
      <c r="I40" s="20">
        <v>1.7</v>
      </c>
      <c r="J40">
        <v>0</v>
      </c>
      <c r="K40" s="20">
        <f t="shared" si="1"/>
        <v>696.85602470143147</v>
      </c>
      <c r="L40" s="20">
        <v>696.95439745740498</v>
      </c>
      <c r="M40" s="20">
        <f>'[3]Quarterly Results'!$F37</f>
        <v>1.62238756181601</v>
      </c>
      <c r="N40" s="20">
        <f>AVERAGEIFS('NZ - M'!C:C,'NZ - M'!$B:$B,"&gt;="&amp;EDATE('NZ - Q - RBNZ Scenarios'!$B40,-2),'NZ - M'!$B:$B,"&lt;="&amp;EOMONTH('NZ - Q - RBNZ Scenarios'!$B40,0))</f>
        <v>9.5833333333333339</v>
      </c>
      <c r="O40" s="2">
        <v>1.3507995733448299</v>
      </c>
      <c r="P40">
        <v>33764</v>
      </c>
    </row>
    <row r="41" spans="1:16" x14ac:dyDescent="0.25">
      <c r="B41" s="13">
        <v>35309</v>
      </c>
      <c r="C41">
        <v>33982</v>
      </c>
      <c r="D41" s="21">
        <f>'CDM - Q'!U198/'CDM - Q'!T198*100</f>
        <v>87.115481593545127</v>
      </c>
      <c r="E41" s="21">
        <f>'CDM - Q'!S198</f>
        <v>738.09463800000003</v>
      </c>
      <c r="F41" s="21">
        <f>'CDM - Q'!R198</f>
        <v>666.21458700000005</v>
      </c>
      <c r="G41" s="20">
        <f>'CDM - Q'!V198</f>
        <v>6.5</v>
      </c>
      <c r="H41" s="20">
        <v>1.9</v>
      </c>
      <c r="I41" s="20">
        <v>1.7</v>
      </c>
      <c r="J41">
        <v>0</v>
      </c>
      <c r="K41" s="20">
        <f t="shared" si="1"/>
        <v>700.12671965279208</v>
      </c>
      <c r="L41" s="20">
        <v>700.22555412146505</v>
      </c>
      <c r="M41" s="20">
        <f>'[3]Quarterly Results'!$F38</f>
        <v>1.45648140293297</v>
      </c>
      <c r="N41" s="20">
        <f>AVERAGEIFS('NZ - M'!C:C,'NZ - M'!$B:$B,"&gt;="&amp;EDATE('NZ - Q - RBNZ Scenarios'!$B41,-2),'NZ - M'!$B:$B,"&lt;="&amp;EOMONTH('NZ - Q - RBNZ Scenarios'!$B41,0))</f>
        <v>9.75</v>
      </c>
      <c r="O41" s="2">
        <v>1.87924861040791</v>
      </c>
      <c r="P41">
        <v>33982</v>
      </c>
    </row>
    <row r="42" spans="1:16" x14ac:dyDescent="0.25">
      <c r="B42" s="13">
        <v>35400</v>
      </c>
      <c r="C42">
        <v>34426</v>
      </c>
      <c r="D42" s="21">
        <f>'CDM - Q'!U199/'CDM - Q'!T199*100</f>
        <v>86.469976605146869</v>
      </c>
      <c r="E42" s="21">
        <f>'CDM - Q'!S199</f>
        <v>742.99194899999998</v>
      </c>
      <c r="F42" s="21">
        <f>'CDM - Q'!R199</f>
        <v>671.16325700000004</v>
      </c>
      <c r="G42" s="20">
        <f>'CDM - Q'!V199</f>
        <v>6.2</v>
      </c>
      <c r="H42" s="20">
        <v>1.8</v>
      </c>
      <c r="I42" s="20">
        <v>2</v>
      </c>
      <c r="J42">
        <v>0</v>
      </c>
      <c r="K42" s="20">
        <f t="shared" si="1"/>
        <v>705.00743757905707</v>
      </c>
      <c r="L42" s="20">
        <v>705.10696104180704</v>
      </c>
      <c r="M42" s="20">
        <f>'[3]Quarterly Results'!$F39</f>
        <v>1.93780085523569</v>
      </c>
      <c r="N42" s="20">
        <f>AVERAGEIFS('NZ - M'!C:C,'NZ - M'!$B:$B,"&gt;="&amp;EDATE('NZ - Q - RBNZ Scenarios'!$B42,-2),'NZ - M'!$B:$B,"&lt;="&amp;EOMONTH('NZ - Q - RBNZ Scenarios'!$B42,0))</f>
        <v>8.9166666666666661</v>
      </c>
      <c r="O42" s="2">
        <v>1.2730942177698801</v>
      </c>
      <c r="P42">
        <v>34426</v>
      </c>
    </row>
    <row r="43" spans="1:16" x14ac:dyDescent="0.25">
      <c r="A43">
        <v>1997</v>
      </c>
      <c r="B43" s="13">
        <v>35490</v>
      </c>
      <c r="C43">
        <v>34299</v>
      </c>
      <c r="D43" s="21">
        <f>'CDM - Q'!U200/'CDM - Q'!T200*100</f>
        <v>86.000520426749944</v>
      </c>
      <c r="E43" s="21">
        <f>'CDM - Q'!S200</f>
        <v>747.88925900000004</v>
      </c>
      <c r="F43" s="21">
        <f>'CDM - Q'!R200</f>
        <v>669.30750599999999</v>
      </c>
      <c r="G43" s="20">
        <f>'CDM - Q'!V200</f>
        <v>6.7</v>
      </c>
      <c r="H43" s="20">
        <v>1.9</v>
      </c>
      <c r="I43" s="20">
        <v>2</v>
      </c>
      <c r="J43">
        <v>0</v>
      </c>
      <c r="K43" s="20">
        <f t="shared" si="1"/>
        <v>705.56262710207943</v>
      </c>
      <c r="L43" s="20">
        <v>705.66222893901499</v>
      </c>
      <c r="M43" s="20">
        <f>'[3]Quarterly Results'!$F40</f>
        <v>0.76089619410251597</v>
      </c>
      <c r="N43" s="20">
        <f>AVERAGEIFS('NZ - M'!C:C,'NZ - M'!$B:$B,"&gt;="&amp;EDATE('NZ - Q - RBNZ Scenarios'!$B43,-2),'NZ - M'!$B:$B,"&lt;="&amp;EOMONTH('NZ - Q - RBNZ Scenarios'!$B43,0))</f>
        <v>7.5</v>
      </c>
      <c r="O43" s="2">
        <v>-1.5366515575720999E-2</v>
      </c>
      <c r="P43">
        <v>34299</v>
      </c>
    </row>
    <row r="44" spans="1:16" x14ac:dyDescent="0.25">
      <c r="B44" s="13">
        <v>35582</v>
      </c>
      <c r="C44">
        <v>34970</v>
      </c>
      <c r="D44" s="21">
        <f>'CDM - Q'!U201/'CDM - Q'!T201*100</f>
        <v>78.334888059701484</v>
      </c>
      <c r="E44" s="21">
        <f>'CDM - Q'!S201</f>
        <v>752.08695399999999</v>
      </c>
      <c r="F44" s="21">
        <f>'CDM - Q'!R201</f>
        <v>669.92609000000004</v>
      </c>
      <c r="G44" s="20">
        <f>'CDM - Q'!V201</f>
        <v>6.8</v>
      </c>
      <c r="H44" s="20">
        <v>1.7</v>
      </c>
      <c r="I44" s="20">
        <v>2</v>
      </c>
      <c r="J44">
        <v>0</v>
      </c>
      <c r="K44" s="20">
        <f t="shared" si="1"/>
        <v>707.85455066154077</v>
      </c>
      <c r="L44" s="20">
        <v>707.95447604140202</v>
      </c>
      <c r="M44" s="20">
        <f>'[3]Quarterly Results'!$F41</f>
        <v>1.8582890922412401</v>
      </c>
      <c r="N44" s="20">
        <f>AVERAGEIFS('NZ - M'!C:C,'NZ - M'!$B:$B,"&gt;="&amp;EDATE('NZ - Q - RBNZ Scenarios'!$B44,-2),'NZ - M'!$B:$B,"&lt;="&amp;EOMONTH('NZ - Q - RBNZ Scenarios'!$B44,0))</f>
        <v>7.5</v>
      </c>
      <c r="O44" s="2">
        <v>1.3740788414882099</v>
      </c>
      <c r="P44">
        <v>34970</v>
      </c>
    </row>
    <row r="45" spans="1:16" x14ac:dyDescent="0.25">
      <c r="B45" s="13">
        <v>35674</v>
      </c>
      <c r="C45">
        <v>34889</v>
      </c>
      <c r="D45" s="21">
        <f>'CDM - Q'!U202/'CDM - Q'!T202*100</f>
        <v>88.068848611292211</v>
      </c>
      <c r="E45" s="21">
        <f>'CDM - Q'!S202</f>
        <v>755.58503299999995</v>
      </c>
      <c r="F45" s="21">
        <f>'CDM - Q'!R202</f>
        <v>673.01900699999999</v>
      </c>
      <c r="G45" s="20">
        <f>'CDM - Q'!V202</f>
        <v>7</v>
      </c>
      <c r="H45" s="20">
        <v>1.5</v>
      </c>
      <c r="I45" s="20">
        <v>1.8</v>
      </c>
      <c r="J45">
        <v>0</v>
      </c>
      <c r="K45" s="20">
        <f t="shared" si="1"/>
        <v>708.97824194162126</v>
      </c>
      <c r="L45" s="20">
        <v>709.07832594909598</v>
      </c>
      <c r="M45" s="20">
        <f>'[3]Quarterly Results'!$F42</f>
        <v>0.80802658874955202</v>
      </c>
      <c r="N45" s="20">
        <f>AVERAGEIFS('NZ - M'!C:C,'NZ - M'!$B:$B,"&gt;="&amp;EDATE('NZ - Q - RBNZ Scenarios'!$B45,-2),'NZ - M'!$B:$B,"&lt;="&amp;EOMONTH('NZ - Q - RBNZ Scenarios'!$B45,0))</f>
        <v>8</v>
      </c>
      <c r="O45" s="2">
        <v>2.5745389776206502</v>
      </c>
      <c r="P45">
        <v>34889</v>
      </c>
    </row>
    <row r="46" spans="1:16" x14ac:dyDescent="0.25">
      <c r="B46" s="13">
        <v>35765</v>
      </c>
      <c r="C46">
        <v>34828</v>
      </c>
      <c r="D46" s="21">
        <f>'CDM - Q'!U203/'CDM - Q'!T203*100</f>
        <v>88.22568484543855</v>
      </c>
      <c r="E46" s="21">
        <f>'CDM - Q'!S203</f>
        <v>759.08311200000003</v>
      </c>
      <c r="F46" s="21">
        <f>'CDM - Q'!R203</f>
        <v>676.73050999999998</v>
      </c>
      <c r="G46" s="20">
        <f>'CDM - Q'!V203</f>
        <v>7</v>
      </c>
      <c r="H46" s="20">
        <v>1.7</v>
      </c>
      <c r="I46" s="20">
        <v>1.8</v>
      </c>
      <c r="J46">
        <v>0</v>
      </c>
      <c r="K46" s="20">
        <f t="shared" si="1"/>
        <v>712.55378550659384</v>
      </c>
      <c r="L46" s="20">
        <v>712.65437426119297</v>
      </c>
      <c r="M46" s="20">
        <f>'[3]Quarterly Results'!$F43</f>
        <v>-0.18881253423651101</v>
      </c>
      <c r="N46" s="20">
        <f>AVERAGEIFS('NZ - M'!C:C,'NZ - M'!$B:$B,"&gt;="&amp;EDATE('NZ - Q - RBNZ Scenarios'!$B46,-2),'NZ - M'!$B:$B,"&lt;="&amp;EOMONTH('NZ - Q - RBNZ Scenarios'!$B46,0))</f>
        <v>8.0833333333333339</v>
      </c>
      <c r="O46" s="2">
        <v>6.3131563464047205E-2</v>
      </c>
      <c r="P46">
        <v>34828</v>
      </c>
    </row>
    <row r="47" spans="1:16" x14ac:dyDescent="0.25">
      <c r="A47">
        <v>1998</v>
      </c>
      <c r="B47" s="13">
        <v>35855</v>
      </c>
      <c r="C47">
        <v>34642</v>
      </c>
      <c r="D47" s="21">
        <f>'CDM - Q'!U204/'CDM - Q'!T204*100</f>
        <v>90.39455439304173</v>
      </c>
      <c r="E47" s="21">
        <f>'CDM - Q'!S204</f>
        <v>761.881575</v>
      </c>
      <c r="F47" s="21">
        <f>'CDM - Q'!R204</f>
        <v>677.96767699999998</v>
      </c>
      <c r="G47" s="20">
        <f>'CDM - Q'!V204</f>
        <v>7.4</v>
      </c>
      <c r="H47" s="20">
        <v>1.7</v>
      </c>
      <c r="I47" s="20">
        <v>1.8</v>
      </c>
      <c r="J47">
        <v>0</v>
      </c>
      <c r="K47" s="20">
        <f t="shared" si="1"/>
        <v>714.29267672883725</v>
      </c>
      <c r="L47" s="20">
        <v>714.39351095669895</v>
      </c>
      <c r="M47" s="20">
        <f>'[3]Quarterly Results'!$F44</f>
        <v>-1.5501351009659301</v>
      </c>
      <c r="N47" s="20">
        <f>AVERAGEIFS('NZ - M'!C:C,'NZ - M'!$B:$B,"&gt;="&amp;EDATE('NZ - Q - RBNZ Scenarios'!$B47,-2),'NZ - M'!$B:$B,"&lt;="&amp;EOMONTH('NZ - Q - RBNZ Scenarios'!$B47,0))</f>
        <v>9</v>
      </c>
      <c r="O47" s="2">
        <v>-0.76692306224650497</v>
      </c>
      <c r="P47">
        <v>34642</v>
      </c>
    </row>
    <row r="48" spans="1:16" x14ac:dyDescent="0.25">
      <c r="B48" s="13">
        <v>35947</v>
      </c>
      <c r="C48">
        <v>34825</v>
      </c>
      <c r="D48" s="21">
        <f>'CDM - Q'!U205/'CDM - Q'!T205*100</f>
        <v>93.601416287303991</v>
      </c>
      <c r="E48" s="21">
        <f>'CDM - Q'!S205</f>
        <v>766.77888499999995</v>
      </c>
      <c r="F48" s="21">
        <f>'CDM - Q'!R205</f>
        <v>681.06059500000003</v>
      </c>
      <c r="G48" s="20">
        <f>'CDM - Q'!V205</f>
        <v>7.9</v>
      </c>
      <c r="H48" s="20">
        <v>1.5</v>
      </c>
      <c r="I48" s="20">
        <v>1.7</v>
      </c>
      <c r="J48">
        <v>0</v>
      </c>
      <c r="K48" s="20">
        <f t="shared" si="1"/>
        <v>716.10326890958447</v>
      </c>
      <c r="L48" s="20">
        <v>716.20435873248505</v>
      </c>
      <c r="M48" s="20">
        <f>'[3]Quarterly Results'!$F45</f>
        <v>-1.86379215215947</v>
      </c>
      <c r="N48" s="20">
        <f>AVERAGEIFS('NZ - M'!C:C,'NZ - M'!$B:$B,"&gt;="&amp;EDATE('NZ - Q - RBNZ Scenarios'!$B48,-2),'NZ - M'!$B:$B,"&lt;="&amp;EOMONTH('NZ - Q - RBNZ Scenarios'!$B48,0))</f>
        <v>9</v>
      </c>
      <c r="O48" s="2">
        <v>-1.99397368135994</v>
      </c>
      <c r="P48">
        <v>34825</v>
      </c>
    </row>
    <row r="49" spans="1:16" x14ac:dyDescent="0.25">
      <c r="B49" s="13">
        <v>36039</v>
      </c>
      <c r="C49">
        <v>34859</v>
      </c>
      <c r="D49" s="21">
        <f>'CDM - Q'!U206/'CDM - Q'!T206*100</f>
        <v>94.411354707895072</v>
      </c>
      <c r="E49" s="21">
        <f>'CDM - Q'!S206</f>
        <v>769.57734800000003</v>
      </c>
      <c r="F49" s="21">
        <f>'CDM - Q'!R206</f>
        <v>684.77209700000003</v>
      </c>
      <c r="G49" s="20">
        <f>'CDM - Q'!V206</f>
        <v>7.7</v>
      </c>
      <c r="H49" s="20">
        <v>1.4</v>
      </c>
      <c r="I49" s="20">
        <v>1.7</v>
      </c>
      <c r="J49">
        <v>0</v>
      </c>
      <c r="K49" s="20">
        <f t="shared" si="1"/>
        <v>721.05902682094415</v>
      </c>
      <c r="L49" s="20">
        <v>721.16081623105697</v>
      </c>
      <c r="M49" s="20">
        <f>'[3]Quarterly Results'!$F46</f>
        <v>-2.5926324436347699</v>
      </c>
      <c r="N49" s="20">
        <f>AVERAGEIFS('NZ - M'!C:C,'NZ - M'!$B:$B,"&gt;="&amp;EDATE('NZ - Q - RBNZ Scenarios'!$B49,-2),'NZ - M'!$B:$B,"&lt;="&amp;EOMONTH('NZ - Q - RBNZ Scenarios'!$B49,0))</f>
        <v>6.5</v>
      </c>
      <c r="O49" s="2">
        <v>-2.29929101886075</v>
      </c>
      <c r="P49">
        <v>34859</v>
      </c>
    </row>
    <row r="50" spans="1:16" x14ac:dyDescent="0.25">
      <c r="B50" s="13">
        <v>36130</v>
      </c>
      <c r="C50">
        <v>35204</v>
      </c>
      <c r="D50" s="21">
        <f>'CDM - Q'!U207/'CDM - Q'!T207*100</f>
        <v>93.265910212136163</v>
      </c>
      <c r="E50" s="21">
        <f>'CDM - Q'!S207</f>
        <v>772.375811</v>
      </c>
      <c r="F50" s="21">
        <f>'CDM - Q'!R207</f>
        <v>679.20484399999998</v>
      </c>
      <c r="G50" s="20">
        <f>'CDM - Q'!V207</f>
        <v>7.9</v>
      </c>
      <c r="H50" s="20">
        <v>1.5</v>
      </c>
      <c r="I50" s="20">
        <v>1.8</v>
      </c>
      <c r="J50">
        <v>0</v>
      </c>
      <c r="K50" s="20">
        <f t="shared" si="1"/>
        <v>714.45254579916946</v>
      </c>
      <c r="L50" s="20">
        <v>714.55340259519505</v>
      </c>
      <c r="M50" s="20">
        <f>'[3]Quarterly Results'!$F47</f>
        <v>-2.4538500249891402</v>
      </c>
      <c r="N50" s="20">
        <f>AVERAGEIFS('NZ - M'!C:C,'NZ - M'!$B:$B,"&gt;="&amp;EDATE('NZ - Q - RBNZ Scenarios'!$B50,-2),'NZ - M'!$B:$B,"&lt;="&amp;EOMONTH('NZ - Q - RBNZ Scenarios'!$B50,0))</f>
        <v>4.333333333333333</v>
      </c>
      <c r="O50" s="2">
        <v>-0.63835141271208995</v>
      </c>
      <c r="P50">
        <v>35204</v>
      </c>
    </row>
    <row r="51" spans="1:16" x14ac:dyDescent="0.25">
      <c r="A51">
        <v>1999</v>
      </c>
      <c r="B51" s="13">
        <v>36220</v>
      </c>
      <c r="C51">
        <v>35617</v>
      </c>
      <c r="D51" s="21">
        <f>'CDM - Q'!U208/'CDM - Q'!T208*100</f>
        <v>92.485480621073847</v>
      </c>
      <c r="E51" s="21">
        <f>'CDM - Q'!S208</f>
        <v>775.17427399999997</v>
      </c>
      <c r="F51" s="21">
        <f>'CDM - Q'!R208</f>
        <v>677.34909300000004</v>
      </c>
      <c r="G51" s="20">
        <f>'CDM - Q'!V208</f>
        <v>7.5</v>
      </c>
      <c r="H51" s="20">
        <v>1.3</v>
      </c>
      <c r="I51" s="20">
        <v>1.7</v>
      </c>
      <c r="J51">
        <v>0</v>
      </c>
      <c r="K51" s="20">
        <f>K52*L51/L52</f>
        <v>714.4151625455371</v>
      </c>
      <c r="L51" s="20">
        <v>714.51601406429802</v>
      </c>
      <c r="M51" s="20">
        <f>'[3]Quarterly Results'!$F48</f>
        <v>-2.1234789678322601</v>
      </c>
      <c r="N51" s="20">
        <f>AVERAGEIFS('NZ - M'!C:C,'NZ - M'!$B:$B,"&gt;="&amp;EDATE('NZ - Q - RBNZ Scenarios'!$B51,-2),'NZ - M'!$B:$B,"&lt;="&amp;EOMONTH('NZ - Q - RBNZ Scenarios'!$B51,0))</f>
        <v>4.5</v>
      </c>
      <c r="O51" s="2">
        <v>-0.52589159592013601</v>
      </c>
      <c r="P51">
        <v>35617</v>
      </c>
    </row>
    <row r="52" spans="1:16" x14ac:dyDescent="0.25">
      <c r="B52" s="13">
        <v>36312</v>
      </c>
      <c r="C52">
        <v>35900</v>
      </c>
      <c r="D52" s="21">
        <f>'CDM - Q'!U209/'CDM - Q'!T209*100</f>
        <v>92.250837279131531</v>
      </c>
      <c r="E52" s="21">
        <f>'CDM - Q'!S209</f>
        <v>777.27312199999994</v>
      </c>
      <c r="F52" s="21">
        <f>'CDM - Q'!R209</f>
        <v>678.58626000000004</v>
      </c>
      <c r="G52" s="20">
        <f>'CDM - Q'!V209</f>
        <v>7.3</v>
      </c>
      <c r="H52" s="20">
        <v>1.4</v>
      </c>
      <c r="I52" s="20">
        <v>1.8</v>
      </c>
      <c r="J52">
        <v>0</v>
      </c>
      <c r="K52" s="20">
        <v>713.813802406327</v>
      </c>
      <c r="L52" s="20">
        <v>713.914569033156</v>
      </c>
      <c r="M52" s="20">
        <f>'[3]Quarterly Results'!$F49</f>
        <v>-2.1655738982417301</v>
      </c>
      <c r="N52" s="20">
        <f>AVERAGEIFS('NZ - M'!C:C,'NZ - M'!$B:$B,"&gt;="&amp;EDATE('NZ - Q - RBNZ Scenarios'!$B52,-2),'NZ - M'!$B:$B,"&lt;="&amp;EOMONTH('NZ - Q - RBNZ Scenarios'!$B52,0))</f>
        <v>4.5</v>
      </c>
      <c r="O52" s="2">
        <v>-0.64626466856658704</v>
      </c>
      <c r="P52">
        <v>35900</v>
      </c>
    </row>
    <row r="53" spans="1:16" x14ac:dyDescent="0.25">
      <c r="B53" s="13">
        <v>36404</v>
      </c>
      <c r="C53">
        <v>36902</v>
      </c>
      <c r="D53" s="21">
        <f>'CDM - Q'!U210/'CDM - Q'!T210*100</f>
        <v>93.496117925059082</v>
      </c>
      <c r="E53" s="21">
        <f>'CDM - Q'!S210</f>
        <v>780.77120000000002</v>
      </c>
      <c r="F53" s="21">
        <f>'CDM - Q'!R210</f>
        <v>681.30060500000002</v>
      </c>
      <c r="G53" s="20">
        <f>'CDM - Q'!V210</f>
        <v>7</v>
      </c>
      <c r="H53" s="20">
        <v>1.7</v>
      </c>
      <c r="I53" s="20">
        <v>1.9</v>
      </c>
      <c r="J53">
        <v>0</v>
      </c>
      <c r="K53" s="20">
        <v>715.05957178248104</v>
      </c>
      <c r="L53" s="20">
        <v>715.11869868081305</v>
      </c>
      <c r="M53" s="20">
        <f>'[3]Quarterly Results'!$F50</f>
        <v>-0.27277767520024498</v>
      </c>
      <c r="N53" s="20">
        <f>AVERAGEIFS('NZ - M'!C:C,'NZ - M'!$B:$B,"&gt;="&amp;EDATE('NZ - Q - RBNZ Scenarios'!$B53,-2),'NZ - M'!$B:$B,"&lt;="&amp;EOMONTH('NZ - Q - RBNZ Scenarios'!$B53,0))</f>
        <v>4.5</v>
      </c>
      <c r="O53" s="2">
        <v>-3.89714989916356E-2</v>
      </c>
      <c r="P53">
        <v>36902</v>
      </c>
    </row>
    <row r="54" spans="1:16" x14ac:dyDescent="0.25">
      <c r="B54" s="13">
        <v>36495</v>
      </c>
      <c r="C54">
        <v>37351</v>
      </c>
      <c r="D54" s="21">
        <f>'CDM - Q'!U211/'CDM - Q'!T211*100</f>
        <v>87.953288260602335</v>
      </c>
      <c r="E54" s="21">
        <f>'CDM - Q'!S211</f>
        <v>783.56966399999999</v>
      </c>
      <c r="F54" s="21">
        <f>'CDM - Q'!R211</f>
        <v>682.65777800000001</v>
      </c>
      <c r="G54" s="20">
        <f>'CDM - Q'!V211</f>
        <v>6.4</v>
      </c>
      <c r="H54" s="20">
        <v>1.9</v>
      </c>
      <c r="I54" s="20">
        <v>1.9</v>
      </c>
      <c r="J54">
        <v>0</v>
      </c>
      <c r="K54" s="20">
        <v>715.66155534006396</v>
      </c>
      <c r="L54" s="20">
        <v>715.33606077642503</v>
      </c>
      <c r="M54" s="20">
        <f>'[3]Quarterly Results'!$F51</f>
        <v>9.9885055407270301E-2</v>
      </c>
      <c r="N54" s="20">
        <f>AVERAGEIFS('NZ - M'!C:C,'NZ - M'!$B:$B,"&gt;="&amp;EDATE('NZ - Q - RBNZ Scenarios'!$B54,-2),'NZ - M'!$B:$B,"&lt;="&amp;EOMONTH('NZ - Q - RBNZ Scenarios'!$B54,0))</f>
        <v>4.833333333333333</v>
      </c>
      <c r="O54" s="2">
        <v>7.2388434897163706E-2</v>
      </c>
      <c r="P54">
        <v>37351</v>
      </c>
    </row>
    <row r="55" spans="1:16" x14ac:dyDescent="0.25">
      <c r="A55">
        <v>2000</v>
      </c>
      <c r="B55" s="13">
        <v>36586</v>
      </c>
      <c r="C55">
        <v>37894</v>
      </c>
      <c r="D55" s="21">
        <f>'CDM - Q'!U212/'CDM - Q'!T212*100</f>
        <v>102.41705620795804</v>
      </c>
      <c r="E55" s="21">
        <f>'CDM - Q'!S212</f>
        <v>786.36812699999996</v>
      </c>
      <c r="F55" s="21">
        <f>'CDM - Q'!R212</f>
        <v>687.40788199999997</v>
      </c>
      <c r="G55" s="20">
        <f>'CDM - Q'!V212</f>
        <v>6.5</v>
      </c>
      <c r="H55" s="20">
        <v>2.1</v>
      </c>
      <c r="I55" s="20">
        <v>2.1</v>
      </c>
      <c r="J55">
        <v>0</v>
      </c>
      <c r="K55" s="20">
        <v>719.31298882373801</v>
      </c>
      <c r="L55" s="20">
        <v>719.47719088249505</v>
      </c>
      <c r="M55" s="20">
        <f>'[3]Quarterly Results'!$F52</f>
        <v>0.69150551077709799</v>
      </c>
      <c r="N55" s="20">
        <f>AVERAGEIFS('NZ - M'!C:C,'NZ - M'!$B:$B,"&gt;="&amp;EDATE('NZ - Q - RBNZ Scenarios'!$B55,-2),'NZ - M'!$B:$B,"&lt;="&amp;EOMONTH('NZ - Q - RBNZ Scenarios'!$B55,0))</f>
        <v>5.416666666666667</v>
      </c>
      <c r="O55" s="2">
        <v>0.96474656269937786</v>
      </c>
      <c r="P55">
        <v>37894</v>
      </c>
    </row>
    <row r="56" spans="1:16" x14ac:dyDescent="0.25">
      <c r="B56" s="13">
        <v>36678</v>
      </c>
      <c r="C56">
        <v>37906</v>
      </c>
      <c r="D56" s="21">
        <f>'CDM - Q'!U213/'CDM - Q'!T213*100</f>
        <v>103.72579918955425</v>
      </c>
      <c r="E56" s="21">
        <f>'CDM - Q'!S213</f>
        <v>789.86620500000004</v>
      </c>
      <c r="F56" s="21">
        <f>'CDM - Q'!R213</f>
        <v>692.15798600000005</v>
      </c>
      <c r="G56" s="20">
        <f>'CDM - Q'!V213</f>
        <v>6.3</v>
      </c>
      <c r="H56" s="20">
        <v>2.2999999999999998</v>
      </c>
      <c r="I56" s="20">
        <v>2.1</v>
      </c>
      <c r="J56">
        <v>0</v>
      </c>
      <c r="K56" s="20">
        <v>724.61783927868805</v>
      </c>
      <c r="L56" s="20">
        <v>724.72671601419199</v>
      </c>
      <c r="M56" s="20">
        <f>'[3]Quarterly Results'!$F53</f>
        <v>-0.10735882976166999</v>
      </c>
      <c r="N56" s="20">
        <f>AVERAGEIFS('NZ - M'!C:C,'NZ - M'!$B:$B,"&gt;="&amp;EDATE('NZ - Q - RBNZ Scenarios'!$B56,-2),'NZ - M'!$B:$B,"&lt;="&amp;EOMONTH('NZ - Q - RBNZ Scenarios'!$B56,0))</f>
        <v>6.333333333333333</v>
      </c>
      <c r="O56" s="2">
        <v>0.22984244982819083</v>
      </c>
      <c r="P56">
        <v>37906</v>
      </c>
    </row>
    <row r="57" spans="1:16" x14ac:dyDescent="0.25">
      <c r="B57" s="13">
        <v>36770</v>
      </c>
      <c r="C57">
        <v>38053</v>
      </c>
      <c r="D57" s="21">
        <f>'CDM - Q'!U214/'CDM - Q'!T214*100</f>
        <v>108.74341441542428</v>
      </c>
      <c r="E57" s="21">
        <f>'CDM - Q'!S214</f>
        <v>792.664669</v>
      </c>
      <c r="F57" s="21">
        <f>'CDM - Q'!R214</f>
        <v>701.65819299999998</v>
      </c>
      <c r="G57" s="20">
        <f>'CDM - Q'!V214</f>
        <v>6</v>
      </c>
      <c r="H57" s="20">
        <v>2.6</v>
      </c>
      <c r="I57" s="20">
        <v>2.2999999999999998</v>
      </c>
      <c r="J57">
        <v>0</v>
      </c>
      <c r="K57" s="20">
        <v>731.024860872624</v>
      </c>
      <c r="L57" s="20">
        <v>731.06126219065698</v>
      </c>
      <c r="M57" s="20">
        <f>'[3]Quarterly Results'!$F54</f>
        <v>-0.55803750153891896</v>
      </c>
      <c r="N57" s="20">
        <f>AVERAGEIFS('NZ - M'!C:C,'NZ - M'!$B:$B,"&gt;="&amp;EDATE('NZ - Q - RBNZ Scenarios'!$B57,-2),'NZ - M'!$B:$B,"&lt;="&amp;EOMONTH('NZ - Q - RBNZ Scenarios'!$B57,0))</f>
        <v>6.5</v>
      </c>
      <c r="O57" s="2">
        <v>-0.16027878740998072</v>
      </c>
      <c r="P57">
        <v>38053</v>
      </c>
    </row>
    <row r="58" spans="1:16" x14ac:dyDescent="0.25">
      <c r="B58" s="13">
        <v>36861</v>
      </c>
      <c r="C58">
        <v>38124</v>
      </c>
      <c r="D58" s="21">
        <f>'CDM - Q'!U215/'CDM - Q'!T215*100</f>
        <v>116.03285328532853</v>
      </c>
      <c r="E58" s="21">
        <f>'CDM - Q'!S215</f>
        <v>796.16274699999997</v>
      </c>
      <c r="F58" s="21">
        <f>'CDM - Q'!R215</f>
        <v>709.80122800000004</v>
      </c>
      <c r="G58" s="20">
        <f>'CDM - Q'!V215</f>
        <v>5.8</v>
      </c>
      <c r="H58" s="20">
        <v>2.8</v>
      </c>
      <c r="I58" s="20">
        <v>2.4</v>
      </c>
      <c r="J58">
        <v>0</v>
      </c>
      <c r="K58" s="20">
        <v>738.14937812878304</v>
      </c>
      <c r="L58" s="20">
        <v>737.84112084771596</v>
      </c>
      <c r="M58" s="20">
        <f>'[3]Quarterly Results'!$F55</f>
        <v>-1.20623756175733</v>
      </c>
      <c r="N58" s="20">
        <f>AVERAGEIFS('NZ - M'!C:C,'NZ - M'!$B:$B,"&gt;="&amp;EDATE('NZ - Q - RBNZ Scenarios'!$B58,-2),'NZ - M'!$B:$B,"&lt;="&amp;EOMONTH('NZ - Q - RBNZ Scenarios'!$B58,0))</f>
        <v>6.5</v>
      </c>
      <c r="O58" s="2">
        <v>-0.72104638758655593</v>
      </c>
      <c r="P58">
        <v>38124</v>
      </c>
    </row>
    <row r="59" spans="1:16" x14ac:dyDescent="0.25">
      <c r="A59">
        <v>2001</v>
      </c>
      <c r="B59" s="13">
        <v>36951</v>
      </c>
      <c r="C59">
        <v>38254</v>
      </c>
      <c r="D59" s="21">
        <f>'CDM - Q'!U216/'CDM - Q'!T216*100</f>
        <v>111.14314225523894</v>
      </c>
      <c r="E59" s="21">
        <f>'CDM - Q'!S216</f>
        <v>800.36044200000003</v>
      </c>
      <c r="F59" s="21">
        <f>'CDM - Q'!R216</f>
        <v>708.44405600000005</v>
      </c>
      <c r="G59" s="20">
        <f>'CDM - Q'!V216</f>
        <v>5.5</v>
      </c>
      <c r="H59" s="20">
        <v>2.6</v>
      </c>
      <c r="I59" s="20">
        <v>2.2999999999999998</v>
      </c>
      <c r="J59">
        <v>0</v>
      </c>
      <c r="K59" s="20">
        <v>737.67017357479301</v>
      </c>
      <c r="L59" s="20">
        <v>737.840725795259</v>
      </c>
      <c r="M59" s="20">
        <f>'[3]Quarterly Results'!$F56</f>
        <v>-1.69805915396701</v>
      </c>
      <c r="N59" s="20">
        <f>AVERAGEIFS('NZ - M'!C:C,'NZ - M'!$B:$B,"&gt;="&amp;EDATE('NZ - Q - RBNZ Scenarios'!$B59,-2),'NZ - M'!$B:$B,"&lt;="&amp;EOMONTH('NZ - Q - RBNZ Scenarios'!$B59,0))</f>
        <v>6.416666666666667</v>
      </c>
      <c r="O59" s="2">
        <v>-1.0729742408163019</v>
      </c>
      <c r="P59">
        <v>38254</v>
      </c>
    </row>
    <row r="60" spans="1:16" x14ac:dyDescent="0.25">
      <c r="B60" s="13">
        <v>37043</v>
      </c>
      <c r="C60">
        <v>38790</v>
      </c>
      <c r="D60" s="21">
        <f>'CDM - Q'!U217/'CDM - Q'!T217*100</f>
        <v>111.94382022471909</v>
      </c>
      <c r="E60" s="21">
        <f>'CDM - Q'!S217</f>
        <v>803.858521</v>
      </c>
      <c r="F60" s="21">
        <f>'CDM - Q'!R217</f>
        <v>714.551332</v>
      </c>
      <c r="G60" s="20">
        <f>'CDM - Q'!V217</f>
        <v>5.4</v>
      </c>
      <c r="H60" s="20">
        <v>2.5</v>
      </c>
      <c r="I60" s="20">
        <v>2.2000000000000002</v>
      </c>
      <c r="J60">
        <v>0</v>
      </c>
      <c r="K60" s="20">
        <v>742.13872788337096</v>
      </c>
      <c r="L60" s="20">
        <v>742.25239512230098</v>
      </c>
      <c r="M60" s="20">
        <f>'[3]Quarterly Results'!$F57</f>
        <v>-1.1475089776357099</v>
      </c>
      <c r="N60" s="20">
        <f>AVERAGEIFS('NZ - M'!C:C,'NZ - M'!$B:$B,"&gt;="&amp;EDATE('NZ - Q - RBNZ Scenarios'!$B60,-2),'NZ - M'!$B:$B,"&lt;="&amp;EOMONTH('NZ - Q - RBNZ Scenarios'!$B60,0))</f>
        <v>5.833333333333333</v>
      </c>
      <c r="O60" s="2">
        <v>-0.44854720993893482</v>
      </c>
      <c r="P60">
        <v>38790</v>
      </c>
    </row>
    <row r="61" spans="1:16" x14ac:dyDescent="0.25">
      <c r="B61" s="13">
        <v>37135</v>
      </c>
      <c r="C61">
        <v>39084</v>
      </c>
      <c r="D61" s="21">
        <f>'CDM - Q'!U218/'CDM - Q'!T218*100</f>
        <v>109.68060586104708</v>
      </c>
      <c r="E61" s="21">
        <f>'CDM - Q'!S218</f>
        <v>808.75583099999994</v>
      </c>
      <c r="F61" s="21">
        <f>'CDM - Q'!R218</f>
        <v>718.62284999999997</v>
      </c>
      <c r="G61" s="20">
        <f>'CDM - Q'!V218</f>
        <v>5.4</v>
      </c>
      <c r="H61" s="20">
        <v>2.5</v>
      </c>
      <c r="I61" s="20">
        <v>2.2999999999999998</v>
      </c>
      <c r="J61">
        <v>0</v>
      </c>
      <c r="K61" s="20">
        <v>746.21496891783602</v>
      </c>
      <c r="L61" s="20">
        <v>746.19233046887803</v>
      </c>
      <c r="M61" s="20">
        <f>'[3]Quarterly Results'!$F58</f>
        <v>-1.2202383905310801</v>
      </c>
      <c r="N61" s="20">
        <f>AVERAGEIFS('NZ - M'!C:C,'NZ - M'!$B:$B,"&gt;="&amp;EDATE('NZ - Q - RBNZ Scenarios'!$B61,-2),'NZ - M'!$B:$B,"&lt;="&amp;EOMONTH('NZ - Q - RBNZ Scenarios'!$B61,0))</f>
        <v>5.583333333333333</v>
      </c>
      <c r="O61" s="2">
        <v>-0.53405856127078044</v>
      </c>
      <c r="P61">
        <v>39084</v>
      </c>
    </row>
    <row r="62" spans="1:16" x14ac:dyDescent="0.25">
      <c r="B62" s="13">
        <v>37226</v>
      </c>
      <c r="C62">
        <v>39662</v>
      </c>
      <c r="D62" s="21">
        <f>'CDM - Q'!U219/'CDM - Q'!T219*100</f>
        <v>108.92953782876936</v>
      </c>
      <c r="E62" s="21">
        <f>'CDM - Q'!S219</f>
        <v>812.95352600000001</v>
      </c>
      <c r="F62" s="21">
        <f>'CDM - Q'!R219</f>
        <v>722.69436800000005</v>
      </c>
      <c r="G62" s="20">
        <f>'CDM - Q'!V219</f>
        <v>5.6</v>
      </c>
      <c r="H62" s="20">
        <v>2.2000000000000002</v>
      </c>
      <c r="I62" s="20">
        <v>2.1</v>
      </c>
      <c r="J62">
        <v>0</v>
      </c>
      <c r="K62" s="20">
        <v>750.567170759296</v>
      </c>
      <c r="L62" s="20">
        <v>750.33843930638295</v>
      </c>
      <c r="M62" s="20">
        <f>'[3]Quarterly Results'!$F59</f>
        <v>-0.58439660463542398</v>
      </c>
      <c r="N62" s="20">
        <f>AVERAGEIFS('NZ - M'!C:C,'NZ - M'!$B:$B,"&gt;="&amp;EDATE('NZ - Q - RBNZ Scenarios'!$B62,-2),'NZ - M'!$B:$B,"&lt;="&amp;EOMONTH('NZ - Q - RBNZ Scenarios'!$B62,0))</f>
        <v>4.916666666666667</v>
      </c>
      <c r="O62" s="2">
        <v>2.3463573572278453E-3</v>
      </c>
      <c r="P62">
        <v>39662</v>
      </c>
    </row>
    <row r="63" spans="1:16" x14ac:dyDescent="0.25">
      <c r="A63">
        <v>2002</v>
      </c>
      <c r="B63" s="13">
        <v>37316</v>
      </c>
      <c r="C63">
        <v>40002</v>
      </c>
      <c r="D63" s="21">
        <f>'CDM - Q'!U220/'CDM - Q'!T220*100</f>
        <v>109.77286312014346</v>
      </c>
      <c r="E63" s="21">
        <f>'CDM - Q'!S220</f>
        <v>816.72025699999995</v>
      </c>
      <c r="F63" s="21">
        <f>'CDM - Q'!R220</f>
        <v>726.76588500000003</v>
      </c>
      <c r="G63" s="20">
        <f>'CDM - Q'!V220</f>
        <v>5.3</v>
      </c>
      <c r="H63" s="20">
        <v>2.4</v>
      </c>
      <c r="I63" s="20">
        <v>2.2000000000000002</v>
      </c>
      <c r="J63">
        <v>0</v>
      </c>
      <c r="K63" s="20">
        <v>756.01588351625605</v>
      </c>
      <c r="L63" s="20">
        <v>756.18233069534904</v>
      </c>
      <c r="M63" s="20">
        <f>'[3]Quarterly Results'!$F60</f>
        <v>-0.54369000210042395</v>
      </c>
      <c r="N63" s="20">
        <f>AVERAGEIFS('NZ - M'!C:C,'NZ - M'!$B:$B,"&gt;="&amp;EDATE('NZ - Q - RBNZ Scenarios'!$B63,-2),'NZ - M'!$B:$B,"&lt;="&amp;EOMONTH('NZ - Q - RBNZ Scenarios'!$B63,0))</f>
        <v>4.833333333333333</v>
      </c>
      <c r="O63" s="2">
        <v>-0.13631062644208922</v>
      </c>
      <c r="P63">
        <v>40002</v>
      </c>
    </row>
    <row r="64" spans="1:16" x14ac:dyDescent="0.25">
      <c r="B64" s="13">
        <v>37408</v>
      </c>
      <c r="C64">
        <v>40529</v>
      </c>
      <c r="D64" s="21">
        <f>'CDM - Q'!U221/'CDM - Q'!T221*100</f>
        <v>104.96566296883255</v>
      </c>
      <c r="E64" s="21">
        <f>'CDM - Q'!S221</f>
        <v>820.73955000000001</v>
      </c>
      <c r="F64" s="21">
        <f>'CDM - Q'!R221</f>
        <v>734.23033399999997</v>
      </c>
      <c r="G64" s="20">
        <f>'CDM - Q'!V221</f>
        <v>5.3</v>
      </c>
      <c r="H64" s="20">
        <v>2.6</v>
      </c>
      <c r="I64" s="20">
        <v>2.2999999999999998</v>
      </c>
      <c r="J64">
        <v>0</v>
      </c>
      <c r="K64" s="20">
        <v>762.19898234286904</v>
      </c>
      <c r="L64" s="20">
        <v>762.236457648346</v>
      </c>
      <c r="M64" s="20">
        <f>'[3]Quarterly Results'!$F61</f>
        <v>-5.5223174582336602E-2</v>
      </c>
      <c r="N64" s="20">
        <f>AVERAGEIFS('NZ - M'!C:C,'NZ - M'!$B:$B,"&gt;="&amp;EDATE('NZ - Q - RBNZ Scenarios'!$B64,-2),'NZ - M'!$B:$B,"&lt;="&amp;EOMONTH('NZ - Q - RBNZ Scenarios'!$B64,0))</f>
        <v>5.416666666666667</v>
      </c>
      <c r="O64" s="2">
        <v>0.20134903702530849</v>
      </c>
      <c r="P64">
        <v>40529</v>
      </c>
    </row>
    <row r="65" spans="1:16" x14ac:dyDescent="0.25">
      <c r="B65" s="13">
        <v>37500</v>
      </c>
      <c r="C65">
        <v>41014</v>
      </c>
      <c r="D65" s="21">
        <f>'CDM - Q'!U222/'CDM - Q'!T222*100</f>
        <v>102.64449564259242</v>
      </c>
      <c r="E65" s="21">
        <f>'CDM - Q'!S222</f>
        <v>826.36655900000005</v>
      </c>
      <c r="F65" s="21">
        <f>'CDM - Q'!R222</f>
        <v>737.62326499999995</v>
      </c>
      <c r="G65" s="20">
        <f>'CDM - Q'!V222</f>
        <v>5.5</v>
      </c>
      <c r="H65" s="20">
        <v>2.4</v>
      </c>
      <c r="I65" s="20">
        <v>2.2000000000000002</v>
      </c>
      <c r="J65">
        <v>0</v>
      </c>
      <c r="K65" s="20">
        <v>766.428066433087</v>
      </c>
      <c r="L65" s="20">
        <v>766.42666740769903</v>
      </c>
      <c r="M65" s="20">
        <f>'[3]Quarterly Results'!$F62</f>
        <v>0.32131526942800798</v>
      </c>
      <c r="N65" s="20">
        <f>AVERAGEIFS('NZ - M'!C:C,'NZ - M'!$B:$B,"&gt;="&amp;EDATE('NZ - Q - RBNZ Scenarios'!$B65,-2),'NZ - M'!$B:$B,"&lt;="&amp;EOMONTH('NZ - Q - RBNZ Scenarios'!$B65,0))</f>
        <v>5.75</v>
      </c>
      <c r="O65" s="2">
        <v>0.36817742513276164</v>
      </c>
      <c r="P65">
        <v>41014</v>
      </c>
    </row>
    <row r="66" spans="1:16" x14ac:dyDescent="0.25">
      <c r="B66" s="13">
        <v>37591</v>
      </c>
      <c r="C66">
        <v>41587</v>
      </c>
      <c r="D66" s="21">
        <f>'CDM - Q'!U223/'CDM - Q'!T223*100</f>
        <v>99.197214430796009</v>
      </c>
      <c r="E66" s="21">
        <f>'CDM - Q'!S223</f>
        <v>830.385852</v>
      </c>
      <c r="F66" s="21">
        <f>'CDM - Q'!R223</f>
        <v>742.37336900000003</v>
      </c>
      <c r="G66" s="20">
        <f>'CDM - Q'!V223</f>
        <v>5.0999999999999996</v>
      </c>
      <c r="H66" s="20">
        <v>2.5</v>
      </c>
      <c r="I66" s="20">
        <v>2.4</v>
      </c>
      <c r="J66">
        <v>0</v>
      </c>
      <c r="K66" s="20">
        <v>771.29105974916001</v>
      </c>
      <c r="L66" s="20">
        <v>771.15838551589798</v>
      </c>
      <c r="M66" s="20">
        <f>'[3]Quarterly Results'!$F63</f>
        <v>0.90335153248510502</v>
      </c>
      <c r="N66" s="20">
        <f>AVERAGEIFS('NZ - M'!C:C,'NZ - M'!$B:$B,"&gt;="&amp;EDATE('NZ - Q - RBNZ Scenarios'!$B66,-2),'NZ - M'!$B:$B,"&lt;="&amp;EOMONTH('NZ - Q - RBNZ Scenarios'!$B66,0))</f>
        <v>5.75</v>
      </c>
      <c r="O66" s="2">
        <v>0.73071935483228312</v>
      </c>
      <c r="P66">
        <v>41587</v>
      </c>
    </row>
    <row r="67" spans="1:16" x14ac:dyDescent="0.25">
      <c r="A67">
        <v>2003</v>
      </c>
      <c r="B67" s="13">
        <v>37681</v>
      </c>
      <c r="C67">
        <v>41844</v>
      </c>
      <c r="D67" s="21">
        <f>'CDM - Q'!U224/'CDM - Q'!T224*100</f>
        <v>96.795438906910448</v>
      </c>
      <c r="E67" s="21">
        <f>'CDM - Q'!S224</f>
        <v>835.20900300000005</v>
      </c>
      <c r="F67" s="21">
        <f>'CDM - Q'!R224</f>
        <v>745.08771400000001</v>
      </c>
      <c r="G67" s="20">
        <f>'CDM - Q'!V224</f>
        <v>5</v>
      </c>
      <c r="H67" s="20">
        <v>2.4</v>
      </c>
      <c r="I67" s="20">
        <v>2.4</v>
      </c>
      <c r="J67">
        <v>0</v>
      </c>
      <c r="K67" s="20">
        <v>775.22637001732005</v>
      </c>
      <c r="L67" s="20">
        <v>775.32584441536301</v>
      </c>
      <c r="M67" s="20">
        <f>'[3]Quarterly Results'!$F64</f>
        <v>0.72720602898529996</v>
      </c>
      <c r="N67" s="20">
        <f>AVERAGEIFS('NZ - M'!C:C,'NZ - M'!$B:$B,"&gt;="&amp;EDATE('NZ - Q - RBNZ Scenarios'!$B67,-2),'NZ - M'!$B:$B,"&lt;="&amp;EOMONTH('NZ - Q - RBNZ Scenarios'!$B67,0))</f>
        <v>5.75</v>
      </c>
      <c r="O67" s="2">
        <v>0.3356638770781431</v>
      </c>
      <c r="P67">
        <v>41844</v>
      </c>
    </row>
    <row r="68" spans="1:16" x14ac:dyDescent="0.25">
      <c r="B68" s="13">
        <v>37773</v>
      </c>
      <c r="C68">
        <v>42043</v>
      </c>
      <c r="D68" s="21">
        <f>'CDM - Q'!U225/'CDM - Q'!T225*100</f>
        <v>92.536191013348372</v>
      </c>
      <c r="E68" s="21">
        <f>'CDM - Q'!S225</f>
        <v>839.228296</v>
      </c>
      <c r="F68" s="21">
        <f>'CDM - Q'!R225</f>
        <v>745.08771400000001</v>
      </c>
      <c r="G68" s="20">
        <f>'CDM - Q'!V225</f>
        <v>4.8</v>
      </c>
      <c r="H68" s="20">
        <v>2.2999999999999998</v>
      </c>
      <c r="I68" s="20">
        <v>2.2999999999999998</v>
      </c>
      <c r="J68">
        <v>0</v>
      </c>
      <c r="K68" s="20">
        <v>778.08770613942704</v>
      </c>
      <c r="L68" s="20">
        <v>778.06056995917697</v>
      </c>
      <c r="M68" s="20">
        <f>'[3]Quarterly Results'!$F65</f>
        <v>0.42212229099195298</v>
      </c>
      <c r="N68" s="20">
        <f>AVERAGEIFS('NZ - M'!C:C,'NZ - M'!$B:$B,"&gt;="&amp;EDATE('NZ - Q - RBNZ Scenarios'!$B68,-2),'NZ - M'!$B:$B,"&lt;="&amp;EOMONTH('NZ - Q - RBNZ Scenarios'!$B68,0))</f>
        <v>5.416666666666667</v>
      </c>
      <c r="O68" s="2">
        <v>-0.19449766084365658</v>
      </c>
      <c r="P68">
        <v>42043</v>
      </c>
    </row>
    <row r="69" spans="1:16" x14ac:dyDescent="0.25">
      <c r="B69" s="13">
        <v>37865</v>
      </c>
      <c r="C69">
        <v>42950</v>
      </c>
      <c r="D69" s="21">
        <f>'CDM - Q'!U226/'CDM - Q'!T226*100</f>
        <v>91.294397656536063</v>
      </c>
      <c r="E69" s="21">
        <f>'CDM - Q'!S226</f>
        <v>845.65916400000003</v>
      </c>
      <c r="F69" s="21">
        <f>'CDM - Q'!R226</f>
        <v>748.48064499999998</v>
      </c>
      <c r="G69" s="20">
        <f>'CDM - Q'!V226</f>
        <v>4.5</v>
      </c>
      <c r="H69" s="20">
        <v>1.9</v>
      </c>
      <c r="I69" s="20">
        <v>2.2000000000000002</v>
      </c>
      <c r="J69">
        <v>0</v>
      </c>
      <c r="K69" s="20">
        <v>778.25526801286196</v>
      </c>
      <c r="L69" s="20">
        <v>778.32461716706598</v>
      </c>
      <c r="M69" s="20">
        <f>'[3]Quarterly Results'!$F66</f>
        <v>1.76371935504046</v>
      </c>
      <c r="N69" s="20">
        <f>AVERAGEIFS('NZ - M'!C:C,'NZ - M'!$B:$B,"&gt;="&amp;EDATE('NZ - Q - RBNZ Scenarios'!$B69,-2),'NZ - M'!$B:$B,"&lt;="&amp;EOMONTH('NZ - Q - RBNZ Scenarios'!$B69,0))</f>
        <v>5</v>
      </c>
      <c r="O69" s="2">
        <v>0.95625959381008641</v>
      </c>
      <c r="P69">
        <v>42950</v>
      </c>
    </row>
    <row r="70" spans="1:16" x14ac:dyDescent="0.25">
      <c r="B70" s="13">
        <v>37956</v>
      </c>
      <c r="C70">
        <v>43513</v>
      </c>
      <c r="D70" s="21">
        <f>'CDM - Q'!U227/'CDM - Q'!T227*100</f>
        <v>88.54475658698307</v>
      </c>
      <c r="E70" s="21">
        <f>'CDM - Q'!S227</f>
        <v>850.48231499999997</v>
      </c>
      <c r="F70" s="21">
        <f>'CDM - Q'!R227</f>
        <v>753.90933500000006</v>
      </c>
      <c r="G70" s="20">
        <f>'CDM - Q'!V227</f>
        <v>4.7</v>
      </c>
      <c r="H70" s="20">
        <v>2</v>
      </c>
      <c r="I70" s="20">
        <v>2.2999999999999998</v>
      </c>
      <c r="J70">
        <v>0</v>
      </c>
      <c r="K70" s="20">
        <v>782.84135105457801</v>
      </c>
      <c r="L70" s="20">
        <v>782.75141794073397</v>
      </c>
      <c r="M70" s="20">
        <f>'[3]Quarterly Results'!$F67</f>
        <v>2.29034905876237</v>
      </c>
      <c r="N70" s="20">
        <f>AVERAGEIFS('NZ - M'!C:C,'NZ - M'!$B:$B,"&gt;="&amp;EDATE('NZ - Q - RBNZ Scenarios'!$B70,-2),'NZ - M'!$B:$B,"&lt;="&amp;EOMONTH('NZ - Q - RBNZ Scenarios'!$B70,0))</f>
        <v>5</v>
      </c>
      <c r="O70" s="2">
        <v>1.2992772265971075</v>
      </c>
      <c r="P70">
        <v>43513</v>
      </c>
    </row>
    <row r="71" spans="1:16" x14ac:dyDescent="0.25">
      <c r="A71">
        <v>2004</v>
      </c>
      <c r="B71" s="13">
        <v>38047</v>
      </c>
      <c r="C71">
        <v>44260</v>
      </c>
      <c r="D71" s="21">
        <f>'CDM - Q'!U228/'CDM - Q'!T228*100</f>
        <v>86.889250814332257</v>
      </c>
      <c r="E71" s="21">
        <f>'CDM - Q'!S228</f>
        <v>853.69774900000004</v>
      </c>
      <c r="F71" s="21">
        <f>'CDM - Q'!R228</f>
        <v>756.62368000000004</v>
      </c>
      <c r="G71" s="20">
        <f>'CDM - Q'!V228</f>
        <v>4.3</v>
      </c>
      <c r="H71" s="20">
        <v>2.2000000000000002</v>
      </c>
      <c r="I71" s="20">
        <v>2.2999999999999998</v>
      </c>
      <c r="J71">
        <v>0</v>
      </c>
      <c r="K71" s="20">
        <v>786.940301503348</v>
      </c>
      <c r="L71" s="20">
        <v>786.972974849818</v>
      </c>
      <c r="M71" s="20">
        <f>'[3]Quarterly Results'!$F68</f>
        <v>3.22586211985492</v>
      </c>
      <c r="N71" s="20">
        <f>AVERAGEIFS('NZ - M'!C:C,'NZ - M'!$B:$B,"&gt;="&amp;EDATE('NZ - Q - RBNZ Scenarios'!$B71,-2),'NZ - M'!$B:$B,"&lt;="&amp;EOMONTH('NZ - Q - RBNZ Scenarios'!$B71,0))</f>
        <v>5.25</v>
      </c>
      <c r="O71" s="2">
        <v>2.0406476821254174</v>
      </c>
      <c r="P71">
        <v>44260</v>
      </c>
    </row>
    <row r="72" spans="1:16" x14ac:dyDescent="0.25">
      <c r="B72" s="13">
        <v>38139</v>
      </c>
      <c r="C72">
        <v>44647</v>
      </c>
      <c r="D72" s="21">
        <f>'CDM - Q'!U229/'CDM - Q'!T229*100</f>
        <v>89.703176254100327</v>
      </c>
      <c r="E72" s="21">
        <f>'CDM - Q'!S229</f>
        <v>858.52089999999998</v>
      </c>
      <c r="F72" s="21">
        <f>'CDM - Q'!R229</f>
        <v>762.73095699999999</v>
      </c>
      <c r="G72" s="20">
        <f>'CDM - Q'!V229</f>
        <v>4.2</v>
      </c>
      <c r="H72" s="20">
        <v>2.4</v>
      </c>
      <c r="I72" s="20">
        <v>2.4</v>
      </c>
      <c r="J72">
        <v>0</v>
      </c>
      <c r="K72" s="20">
        <v>790.62093981580801</v>
      </c>
      <c r="L72" s="20">
        <v>790.56946336419503</v>
      </c>
      <c r="M72" s="20">
        <f>'[3]Quarterly Results'!$F69</f>
        <v>3.3417779183265899</v>
      </c>
      <c r="N72" s="20">
        <f>AVERAGEIFS('NZ - M'!C:C,'NZ - M'!$B:$B,"&gt;="&amp;EDATE('NZ - Q - RBNZ Scenarios'!$B72,-2),'NZ - M'!$B:$B,"&lt;="&amp;EOMONTH('NZ - Q - RBNZ Scenarios'!$B72,0))</f>
        <v>5.583333333333333</v>
      </c>
      <c r="O72" s="2">
        <v>2.0029771324640184</v>
      </c>
      <c r="P72">
        <v>44647</v>
      </c>
    </row>
    <row r="73" spans="1:16" x14ac:dyDescent="0.25">
      <c r="B73" s="13">
        <v>38231</v>
      </c>
      <c r="C73">
        <v>44781</v>
      </c>
      <c r="D73" s="21">
        <f>'CDM - Q'!U230/'CDM - Q'!T230*100</f>
        <v>87.659204176884742</v>
      </c>
      <c r="E73" s="21">
        <f>'CDM - Q'!S230</f>
        <v>864.14791000000002</v>
      </c>
      <c r="F73" s="21">
        <f>'CDM - Q'!R230</f>
        <v>767.48105999999996</v>
      </c>
      <c r="G73" s="20">
        <f>'CDM - Q'!V230</f>
        <v>3.9</v>
      </c>
      <c r="H73" s="20">
        <v>2.7</v>
      </c>
      <c r="I73" s="20">
        <v>2.5</v>
      </c>
      <c r="J73">
        <v>0</v>
      </c>
      <c r="K73" s="20">
        <v>796.73945419601102</v>
      </c>
      <c r="L73" s="20">
        <v>796.86763410703099</v>
      </c>
      <c r="M73" s="20">
        <f>'[3]Quarterly Results'!$F70</f>
        <v>2.9052110158753099</v>
      </c>
      <c r="N73" s="20">
        <f>AVERAGEIFS('NZ - M'!C:C,'NZ - M'!$B:$B,"&gt;="&amp;EDATE('NZ - Q - RBNZ Scenarios'!$B73,-2),'NZ - M'!$B:$B,"&lt;="&amp;EOMONTH('NZ - Q - RBNZ Scenarios'!$B73,0))</f>
        <v>6.083333333333333</v>
      </c>
      <c r="O73" s="2">
        <v>1.4162054636923298</v>
      </c>
      <c r="P73">
        <v>44781</v>
      </c>
    </row>
    <row r="74" spans="1:16" x14ac:dyDescent="0.25">
      <c r="B74" s="13">
        <v>38322</v>
      </c>
      <c r="C74">
        <v>44955</v>
      </c>
      <c r="D74" s="21">
        <f>'CDM - Q'!U231/'CDM - Q'!T231*100</f>
        <v>87.567856869791271</v>
      </c>
      <c r="E74" s="21">
        <f>'CDM - Q'!S231</f>
        <v>871.38263700000005</v>
      </c>
      <c r="F74" s="21">
        <f>'CDM - Q'!R231</f>
        <v>774.26692300000002</v>
      </c>
      <c r="G74" s="20">
        <f>'CDM - Q'!V231</f>
        <v>3.7</v>
      </c>
      <c r="H74" s="20">
        <v>2.7</v>
      </c>
      <c r="I74" s="20">
        <v>2.5</v>
      </c>
      <c r="J74">
        <v>0</v>
      </c>
      <c r="K74" s="20">
        <v>801.90634273235798</v>
      </c>
      <c r="L74" s="20">
        <v>801.80921177531297</v>
      </c>
      <c r="M74" s="20">
        <f>'[3]Quarterly Results'!$F71</f>
        <v>2.5646785661347402</v>
      </c>
      <c r="N74" s="20">
        <f>AVERAGEIFS('NZ - M'!C:C,'NZ - M'!$B:$B,"&gt;="&amp;EDATE('NZ - Q - RBNZ Scenarios'!$B74,-2),'NZ - M'!$B:$B,"&lt;="&amp;EOMONTH('NZ - Q - RBNZ Scenarios'!$B74,0))</f>
        <v>6.5</v>
      </c>
      <c r="O74" s="2">
        <v>0.94721102896678333</v>
      </c>
      <c r="P74">
        <v>44955</v>
      </c>
    </row>
    <row r="75" spans="1:16" x14ac:dyDescent="0.25">
      <c r="A75">
        <v>2005</v>
      </c>
      <c r="B75" s="13">
        <v>38412</v>
      </c>
      <c r="C75">
        <v>45474</v>
      </c>
      <c r="D75" s="21">
        <f>'CDM - Q'!U232/'CDM - Q'!T232*100</f>
        <v>87.916539284622445</v>
      </c>
      <c r="E75" s="21">
        <f>'CDM - Q'!S232</f>
        <v>875.401929</v>
      </c>
      <c r="F75" s="21">
        <f>'CDM - Q'!R232</f>
        <v>777.65985499999999</v>
      </c>
      <c r="G75" s="20">
        <f>'CDM - Q'!V232</f>
        <v>3.9</v>
      </c>
      <c r="H75" s="20">
        <v>2.7</v>
      </c>
      <c r="I75" s="20">
        <v>2.5</v>
      </c>
      <c r="J75">
        <v>0</v>
      </c>
      <c r="K75" s="20">
        <v>807.02915162499403</v>
      </c>
      <c r="L75" s="20">
        <v>807.04257416720702</v>
      </c>
      <c r="M75" s="20">
        <f>'[3]Quarterly Results'!$F72</f>
        <v>2.98128861538562</v>
      </c>
      <c r="N75" s="20">
        <f>AVERAGEIFS('NZ - M'!C:C,'NZ - M'!$B:$B,"&gt;="&amp;EDATE('NZ - Q - RBNZ Scenarios'!$B75,-2),'NZ - M'!$B:$B,"&lt;="&amp;EOMONTH('NZ - Q - RBNZ Scenarios'!$B75,0))</f>
        <v>6.583333333333333</v>
      </c>
      <c r="O75" s="2">
        <v>1.2846368261614858</v>
      </c>
      <c r="P75">
        <v>45474</v>
      </c>
    </row>
    <row r="76" spans="1:16" x14ac:dyDescent="0.25">
      <c r="B76" s="13">
        <v>38504</v>
      </c>
      <c r="C76">
        <v>46203</v>
      </c>
      <c r="D76" s="21">
        <f>'CDM - Q'!U233/'CDM - Q'!T233*100</f>
        <v>87.094629533870133</v>
      </c>
      <c r="E76" s="21">
        <f>'CDM - Q'!S233</f>
        <v>881.83279700000003</v>
      </c>
      <c r="F76" s="21">
        <f>'CDM - Q'!R233</f>
        <v>784.44571699999995</v>
      </c>
      <c r="G76" s="20">
        <f>'CDM - Q'!V233</f>
        <v>3.8</v>
      </c>
      <c r="H76" s="20">
        <v>2.8</v>
      </c>
      <c r="I76" s="20">
        <v>2.6</v>
      </c>
      <c r="J76">
        <v>0</v>
      </c>
      <c r="K76" s="20">
        <v>812.44008630306098</v>
      </c>
      <c r="L76" s="20">
        <v>812.40724462733397</v>
      </c>
      <c r="M76" s="20">
        <f>'[3]Quarterly Results'!$F73</f>
        <v>3.84759150209395</v>
      </c>
      <c r="N76" s="20">
        <f>AVERAGEIFS('NZ - M'!C:C,'NZ - M'!$B:$B,"&gt;="&amp;EDATE('NZ - Q - RBNZ Scenarios'!$B76,-2),'NZ - M'!$B:$B,"&lt;="&amp;EOMONTH('NZ - Q - RBNZ Scenarios'!$B76,0))</f>
        <v>6.75</v>
      </c>
      <c r="O76" s="2">
        <v>2.0915240104824586</v>
      </c>
      <c r="P76">
        <v>46203</v>
      </c>
    </row>
    <row r="77" spans="1:16" x14ac:dyDescent="0.25">
      <c r="B77" s="13">
        <v>38596</v>
      </c>
      <c r="C77">
        <v>46444</v>
      </c>
      <c r="D77" s="21">
        <f>'CDM - Q'!U234/'CDM - Q'!T234*100</f>
        <v>88.81363338431288</v>
      </c>
      <c r="E77" s="21">
        <f>'CDM - Q'!S234</f>
        <v>890.67524100000003</v>
      </c>
      <c r="F77" s="21">
        <f>'CDM - Q'!R234</f>
        <v>793.267338</v>
      </c>
      <c r="G77" s="20">
        <f>'CDM - Q'!V234</f>
        <v>3.8</v>
      </c>
      <c r="H77" s="20">
        <v>2.9</v>
      </c>
      <c r="I77" s="20">
        <v>2.7</v>
      </c>
      <c r="J77">
        <v>0</v>
      </c>
      <c r="K77" s="20">
        <v>818.41928790816803</v>
      </c>
      <c r="L77" s="20">
        <v>818.52429910655803</v>
      </c>
      <c r="M77" s="20">
        <f>'[3]Quarterly Results'!$F74</f>
        <v>3.6689335226972499</v>
      </c>
      <c r="N77" s="20">
        <f>AVERAGEIFS('NZ - M'!C:C,'NZ - M'!$B:$B,"&gt;="&amp;EDATE('NZ - Q - RBNZ Scenarios'!$B77,-2),'NZ - M'!$B:$B,"&lt;="&amp;EOMONTH('NZ - Q - RBNZ Scenarios'!$B77,0))</f>
        <v>6.75</v>
      </c>
      <c r="O77" s="2">
        <v>1.7901661885360145</v>
      </c>
      <c r="P77">
        <v>46444</v>
      </c>
    </row>
    <row r="78" spans="1:16" x14ac:dyDescent="0.25">
      <c r="B78" s="13">
        <v>38687</v>
      </c>
      <c r="C78">
        <v>46257</v>
      </c>
      <c r="D78" s="21">
        <f>'CDM - Q'!U235/'CDM - Q'!T235*100</f>
        <v>90.376663408766262</v>
      </c>
      <c r="E78" s="21">
        <f>'CDM - Q'!S235</f>
        <v>897.90996800000005</v>
      </c>
      <c r="F78" s="21">
        <f>'CDM - Q'!R235</f>
        <v>798.69602899999995</v>
      </c>
      <c r="G78" s="20">
        <f>'CDM - Q'!V235</f>
        <v>3.7</v>
      </c>
      <c r="H78" s="20">
        <v>3.2</v>
      </c>
      <c r="I78" s="20">
        <v>2.77</v>
      </c>
      <c r="J78">
        <v>0</v>
      </c>
      <c r="K78" s="20">
        <v>824.33462973371502</v>
      </c>
      <c r="L78" s="20">
        <v>824.22823640971296</v>
      </c>
      <c r="M78" s="20">
        <f>'[3]Quarterly Results'!$F75</f>
        <v>2.5894313228465902</v>
      </c>
      <c r="N78" s="20">
        <f>AVERAGEIFS('NZ - M'!C:C,'NZ - M'!$B:$B,"&gt;="&amp;EDATE('NZ - Q - RBNZ Scenarios'!$B78,-2),'NZ - M'!$B:$B,"&lt;="&amp;EOMONTH('NZ - Q - RBNZ Scenarios'!$B78,0))</f>
        <v>7.083333333333333</v>
      </c>
      <c r="O78" s="2">
        <v>0.57946873543791899</v>
      </c>
      <c r="P78">
        <v>46257</v>
      </c>
    </row>
    <row r="79" spans="1:16" x14ac:dyDescent="0.25">
      <c r="A79">
        <v>2006</v>
      </c>
      <c r="B79" s="13">
        <v>38777</v>
      </c>
      <c r="C79">
        <v>46996</v>
      </c>
      <c r="D79" s="21">
        <f>'CDM - Q'!U236/'CDM - Q'!T236*100</f>
        <v>94.232079327832864</v>
      </c>
      <c r="E79" s="21">
        <f>'CDM - Q'!S236</f>
        <v>903.53697699999998</v>
      </c>
      <c r="F79" s="21">
        <f>'CDM - Q'!R236</f>
        <v>803.44613200000003</v>
      </c>
      <c r="G79" s="20">
        <f>'CDM - Q'!V236</f>
        <v>4.0999999999999996</v>
      </c>
      <c r="H79" s="20">
        <v>2.9</v>
      </c>
      <c r="I79" s="20">
        <v>2.56</v>
      </c>
      <c r="J79">
        <v>0</v>
      </c>
      <c r="K79" s="20">
        <v>827.98252091608197</v>
      </c>
      <c r="L79" s="20">
        <v>828.04217635041698</v>
      </c>
      <c r="M79" s="20">
        <f>'[3]Quarterly Results'!$F76</f>
        <v>3.4741379738831601</v>
      </c>
      <c r="N79" s="20">
        <f>AVERAGEIFS('NZ - M'!C:C,'NZ - M'!$B:$B,"&gt;="&amp;EDATE('NZ - Q - RBNZ Scenarios'!$B79,-2),'NZ - M'!$B:$B,"&lt;="&amp;EOMONTH('NZ - Q - RBNZ Scenarios'!$B79,0))</f>
        <v>7.25</v>
      </c>
      <c r="O79" s="2">
        <v>1.4052855979802854</v>
      </c>
      <c r="P79">
        <v>46996</v>
      </c>
    </row>
    <row r="80" spans="1:16" x14ac:dyDescent="0.25">
      <c r="B80" s="13">
        <v>38869</v>
      </c>
      <c r="C80">
        <v>47197</v>
      </c>
      <c r="D80" s="21">
        <f>'CDM - Q'!U237/'CDM - Q'!T237*100</f>
        <v>99.474253904437916</v>
      </c>
      <c r="E80" s="21">
        <f>'CDM - Q'!S237</f>
        <v>909.16398700000002</v>
      </c>
      <c r="F80" s="21">
        <f>'CDM - Q'!R237</f>
        <v>815.66068499999994</v>
      </c>
      <c r="G80" s="20">
        <f>'CDM - Q'!V237</f>
        <v>3.7</v>
      </c>
      <c r="H80" s="20">
        <v>3.22</v>
      </c>
      <c r="I80" s="20">
        <v>2.67</v>
      </c>
      <c r="J80">
        <v>0</v>
      </c>
      <c r="K80" s="20">
        <v>836.01529182520801</v>
      </c>
      <c r="L80" s="20">
        <v>835.98302705638696</v>
      </c>
      <c r="M80" s="20">
        <f>'[3]Quarterly Results'!$F77</f>
        <v>3.2385050766880799</v>
      </c>
      <c r="N80" s="20">
        <f>AVERAGEIFS('NZ - M'!C:C,'NZ - M'!$B:$B,"&gt;="&amp;EDATE('NZ - Q - RBNZ Scenarios'!$B80,-2),'NZ - M'!$B:$B,"&lt;="&amp;EOMONTH('NZ - Q - RBNZ Scenarios'!$B80,0))</f>
        <v>7.25</v>
      </c>
      <c r="O80" s="2">
        <v>1.1086829128484219</v>
      </c>
      <c r="P80">
        <v>47197</v>
      </c>
    </row>
    <row r="81" spans="1:16" x14ac:dyDescent="0.25">
      <c r="B81" s="13">
        <v>38961</v>
      </c>
      <c r="C81">
        <v>47475</v>
      </c>
      <c r="D81" s="21">
        <f>'CDM - Q'!U238/'CDM - Q'!T238*100</f>
        <v>99.992337751896414</v>
      </c>
      <c r="E81" s="21">
        <f>'CDM - Q'!S238</f>
        <v>918.81028900000001</v>
      </c>
      <c r="F81" s="21">
        <f>'CDM - Q'!R238</f>
        <v>821.37031000000002</v>
      </c>
      <c r="G81" s="20">
        <f>'CDM - Q'!V238</f>
        <v>3.9</v>
      </c>
      <c r="H81" s="20">
        <v>3.54</v>
      </c>
      <c r="I81" s="20">
        <v>2.92</v>
      </c>
      <c r="J81">
        <v>0</v>
      </c>
      <c r="K81" s="20">
        <v>839.12232278302599</v>
      </c>
      <c r="L81" s="20">
        <v>839.15002568780801</v>
      </c>
      <c r="M81" s="20">
        <f>'[3]Quarterly Results'!$F78</f>
        <v>3.1636669470088101</v>
      </c>
      <c r="N81" s="20">
        <f>AVERAGEIFS('NZ - M'!C:C,'NZ - M'!$B:$B,"&gt;="&amp;EDATE('NZ - Q - RBNZ Scenarios'!$B81,-2),'NZ - M'!$B:$B,"&lt;="&amp;EOMONTH('NZ - Q - RBNZ Scenarios'!$B81,0))</f>
        <v>7.25</v>
      </c>
      <c r="O81" s="2">
        <v>1.0426159159018342</v>
      </c>
      <c r="P81">
        <v>47475</v>
      </c>
    </row>
    <row r="82" spans="1:16" x14ac:dyDescent="0.25">
      <c r="B82" s="13">
        <v>39052</v>
      </c>
      <c r="C82">
        <v>47863</v>
      </c>
      <c r="D82" s="21">
        <f>'CDM - Q'!U239/'CDM - Q'!T239*100</f>
        <v>95.759047113269105</v>
      </c>
      <c r="E82" s="21">
        <f>'CDM - Q'!S239</f>
        <v>926.84887500000002</v>
      </c>
      <c r="F82" s="21">
        <f>'CDM - Q'!R239</f>
        <v>819.73898899999995</v>
      </c>
      <c r="G82" s="20">
        <f>'CDM - Q'!V239</f>
        <v>3.8</v>
      </c>
      <c r="H82" s="20">
        <v>2.98</v>
      </c>
      <c r="I82" s="20">
        <v>2.73</v>
      </c>
      <c r="J82">
        <v>0</v>
      </c>
      <c r="K82" s="20">
        <v>843.44313254283497</v>
      </c>
      <c r="L82" s="20">
        <v>843.38360462974094</v>
      </c>
      <c r="M82" s="20">
        <f>'[3]Quarterly Results'!$F79</f>
        <v>3.3281434950278799</v>
      </c>
      <c r="N82" s="20">
        <f>AVERAGEIFS('NZ - M'!C:C,'NZ - M'!$B:$B,"&gt;="&amp;EDATE('NZ - Q - RBNZ Scenarios'!$B82,-2),'NZ - M'!$B:$B,"&lt;="&amp;EOMONTH('NZ - Q - RBNZ Scenarios'!$B82,0))</f>
        <v>7.25</v>
      </c>
      <c r="O82" s="2">
        <v>1.2626830055254183</v>
      </c>
      <c r="P82">
        <v>47863</v>
      </c>
    </row>
    <row r="83" spans="1:16" x14ac:dyDescent="0.25">
      <c r="A83">
        <v>2007</v>
      </c>
      <c r="B83" s="13">
        <v>39142</v>
      </c>
      <c r="C83">
        <v>48495</v>
      </c>
      <c r="D83" s="21">
        <f>'CDM - Q'!U240/'CDM - Q'!T240*100</f>
        <v>94.71733759627962</v>
      </c>
      <c r="E83" s="21">
        <f>'CDM - Q'!S240</f>
        <v>932.47588399999995</v>
      </c>
      <c r="F83" s="21">
        <f>'CDM - Q'!R240</f>
        <v>823.81729199999995</v>
      </c>
      <c r="G83" s="20">
        <f>'CDM - Q'!V240</f>
        <v>3.9</v>
      </c>
      <c r="H83" s="20">
        <v>2.67</v>
      </c>
      <c r="I83" s="20">
        <v>2.56</v>
      </c>
      <c r="J83">
        <v>0</v>
      </c>
      <c r="K83" s="20">
        <v>849.02281146832195</v>
      </c>
      <c r="L83" s="20">
        <v>849.12334611028905</v>
      </c>
      <c r="M83" s="20">
        <f>'[3]Quarterly Results'!$F80</f>
        <v>3.9912921128137802</v>
      </c>
      <c r="N83" s="20">
        <f>AVERAGEIFS('NZ - M'!C:C,'NZ - M'!$B:$B,"&gt;="&amp;EDATE('NZ - Q - RBNZ Scenarios'!$B83,-2),'NZ - M'!$B:$B,"&lt;="&amp;EOMONTH('NZ - Q - RBNZ Scenarios'!$B83,0))</f>
        <v>7.333333333333333</v>
      </c>
      <c r="O83" s="2">
        <v>2.012107789879197</v>
      </c>
      <c r="P83">
        <v>48495</v>
      </c>
    </row>
    <row r="84" spans="1:16" x14ac:dyDescent="0.25">
      <c r="B84" s="13">
        <v>39234</v>
      </c>
      <c r="C84">
        <v>48930</v>
      </c>
      <c r="D84" s="21">
        <f>'CDM - Q'!U241/'CDM - Q'!T241*100</f>
        <v>90.079365079365076</v>
      </c>
      <c r="E84" s="21">
        <f>'CDM - Q'!S241</f>
        <v>938.90675199999998</v>
      </c>
      <c r="F84" s="21">
        <f>'CDM - Q'!R241</f>
        <v>831.97389899999996</v>
      </c>
      <c r="G84" s="20">
        <f>'CDM - Q'!V241</f>
        <v>3.6</v>
      </c>
      <c r="H84" s="20">
        <v>2.72</v>
      </c>
      <c r="I84" s="20">
        <v>2.58</v>
      </c>
      <c r="J84">
        <v>0</v>
      </c>
      <c r="K84" s="20">
        <v>853.75311341517204</v>
      </c>
      <c r="L84" s="20">
        <v>853.70124740779795</v>
      </c>
      <c r="M84" s="20">
        <f>'[3]Quarterly Results'!$F81</f>
        <v>4.2527388543553899</v>
      </c>
      <c r="N84" s="20">
        <f>AVERAGEIFS('NZ - M'!C:C,'NZ - M'!$B:$B,"&gt;="&amp;EDATE('NZ - Q - RBNZ Scenarios'!$B84,-2),'NZ - M'!$B:$B,"&lt;="&amp;EOMONTH('NZ - Q - RBNZ Scenarios'!$B84,0))</f>
        <v>7.833333333333333</v>
      </c>
      <c r="O84" s="2">
        <v>2.3508327158712445</v>
      </c>
      <c r="P84">
        <v>48930</v>
      </c>
    </row>
    <row r="85" spans="1:16" x14ac:dyDescent="0.25">
      <c r="B85" s="13">
        <v>39326</v>
      </c>
      <c r="C85">
        <v>49315</v>
      </c>
      <c r="D85" s="21">
        <f>'CDM - Q'!U242/'CDM - Q'!T242*100</f>
        <v>91.235642185868429</v>
      </c>
      <c r="E85" s="21">
        <f>'CDM - Q'!S242</f>
        <v>946.94533799999999</v>
      </c>
      <c r="F85" s="21">
        <f>'CDM - Q'!R242</f>
        <v>836.05220199999997</v>
      </c>
      <c r="G85" s="20">
        <f>'CDM - Q'!V242</f>
        <v>3.6</v>
      </c>
      <c r="H85" s="20">
        <v>2.73</v>
      </c>
      <c r="I85" s="20">
        <v>2.64</v>
      </c>
      <c r="J85">
        <v>0</v>
      </c>
      <c r="K85" s="20">
        <v>854.64507834527001</v>
      </c>
      <c r="L85" s="20">
        <v>854.60488027619397</v>
      </c>
      <c r="M85" s="20">
        <f>'[3]Quarterly Results'!$F82</f>
        <v>4.4078167373264803</v>
      </c>
      <c r="N85" s="20">
        <f>AVERAGEIFS('NZ - M'!C:C,'NZ - M'!$B:$B,"&gt;="&amp;EDATE('NZ - Q - RBNZ Scenarios'!$B85,-2),'NZ - M'!$B:$B,"&lt;="&amp;EOMONTH('NZ - Q - RBNZ Scenarios'!$B85,0))</f>
        <v>8.25</v>
      </c>
      <c r="O85" s="2">
        <v>2.6172853394344631</v>
      </c>
      <c r="P85">
        <v>49315</v>
      </c>
    </row>
    <row r="86" spans="1:16" x14ac:dyDescent="0.25">
      <c r="B86" s="13">
        <v>39417</v>
      </c>
      <c r="C86">
        <v>49406</v>
      </c>
      <c r="D86" s="21">
        <f>'CDM - Q'!U243/'CDM - Q'!T243*100</f>
        <v>93.536070734811432</v>
      </c>
      <c r="E86" s="21">
        <f>'CDM - Q'!S243</f>
        <v>957.39549799999998</v>
      </c>
      <c r="F86" s="21">
        <f>'CDM - Q'!R243</f>
        <v>845.84013100000004</v>
      </c>
      <c r="G86" s="20">
        <f>'CDM - Q'!V243</f>
        <v>3.4</v>
      </c>
      <c r="H86" s="20">
        <v>2.98</v>
      </c>
      <c r="I86" s="20">
        <v>2.7</v>
      </c>
      <c r="J86">
        <v>0</v>
      </c>
      <c r="K86" s="20">
        <v>859.37497037641299</v>
      </c>
      <c r="L86" s="20">
        <v>859.37702609571897</v>
      </c>
      <c r="M86" s="20">
        <f>'[3]Quarterly Results'!$F83</f>
        <v>3.9797997563348999</v>
      </c>
      <c r="N86" s="20">
        <f>AVERAGEIFS('NZ - M'!C:C,'NZ - M'!$B:$B,"&gt;="&amp;EDATE('NZ - Q - RBNZ Scenarios'!$B86,-2),'NZ - M'!$B:$B,"&lt;="&amp;EOMONTH('NZ - Q - RBNZ Scenarios'!$B86,0))</f>
        <v>8.25</v>
      </c>
      <c r="O86" s="2">
        <v>2.2894097753311851</v>
      </c>
      <c r="P86">
        <v>49406</v>
      </c>
    </row>
    <row r="87" spans="1:16" x14ac:dyDescent="0.25">
      <c r="A87">
        <v>2008</v>
      </c>
      <c r="B87" s="13">
        <v>39508</v>
      </c>
      <c r="C87">
        <v>49212</v>
      </c>
      <c r="D87" s="21">
        <f>'CDM - Q'!U244/'CDM - Q'!T244*100</f>
        <v>94.776119402985074</v>
      </c>
      <c r="E87" s="21">
        <f>'CDM - Q'!S244</f>
        <v>964.630225</v>
      </c>
      <c r="F87" s="21">
        <f>'CDM - Q'!R244</f>
        <v>851.549755</v>
      </c>
      <c r="G87" s="20">
        <f>'CDM - Q'!V244</f>
        <v>3.8</v>
      </c>
      <c r="H87" s="20">
        <v>3</v>
      </c>
      <c r="I87" s="20">
        <v>2.73</v>
      </c>
      <c r="J87">
        <v>0</v>
      </c>
      <c r="K87" s="20">
        <v>863.377794217173</v>
      </c>
      <c r="L87" s="20">
        <v>863.49438765852597</v>
      </c>
      <c r="M87" s="20">
        <f>'[3]Quarterly Results'!$F84</f>
        <v>2.9778382683325999</v>
      </c>
      <c r="N87" s="20">
        <f>AVERAGEIFS('NZ - M'!C:C,'NZ - M'!$B:$B,"&gt;="&amp;EDATE('NZ - Q - RBNZ Scenarios'!$B87,-2),'NZ - M'!$B:$B,"&lt;="&amp;EOMONTH('NZ - Q - RBNZ Scenarios'!$B87,0))</f>
        <v>8.25</v>
      </c>
      <c r="O87" s="2">
        <v>1.3465788989332375</v>
      </c>
      <c r="P87">
        <v>49212</v>
      </c>
    </row>
    <row r="88" spans="1:16" x14ac:dyDescent="0.25">
      <c r="B88" s="13">
        <v>39600</v>
      </c>
      <c r="C88">
        <v>49106</v>
      </c>
      <c r="D88" s="21">
        <f>'CDM - Q'!U245/'CDM - Q'!T245*100</f>
        <v>98.836032388663966</v>
      </c>
      <c r="E88" s="21">
        <f>'CDM - Q'!S245</f>
        <v>972.66881000000001</v>
      </c>
      <c r="F88" s="21">
        <f>'CDM - Q'!R245</f>
        <v>865.41598699999997</v>
      </c>
      <c r="G88" s="20">
        <f>'CDM - Q'!V245</f>
        <v>3.8</v>
      </c>
      <c r="H88" s="20">
        <v>3.29</v>
      </c>
      <c r="I88" s="20">
        <v>2.86</v>
      </c>
      <c r="J88">
        <v>0</v>
      </c>
      <c r="K88" s="20">
        <v>866.35100064520498</v>
      </c>
      <c r="L88" s="20">
        <v>866.26173683288698</v>
      </c>
      <c r="M88" s="20">
        <f>'[3]Quarterly Results'!$F85</f>
        <v>2.1624907788318999</v>
      </c>
      <c r="N88" s="20">
        <f>AVERAGEIFS('NZ - M'!C:C,'NZ - M'!$B:$B,"&gt;="&amp;EDATE('NZ - Q - RBNZ Scenarios'!$B88,-2),'NZ - M'!$B:$B,"&lt;="&amp;EOMONTH('NZ - Q - RBNZ Scenarios'!$B88,0))</f>
        <v>8.25</v>
      </c>
      <c r="O88" s="2">
        <v>0.68029141638573398</v>
      </c>
      <c r="P88">
        <v>49106</v>
      </c>
    </row>
    <row r="89" spans="1:16" x14ac:dyDescent="0.25">
      <c r="B89" s="13">
        <v>39692</v>
      </c>
      <c r="C89">
        <v>48938</v>
      </c>
      <c r="D89" s="21">
        <f>'CDM - Q'!U246/'CDM - Q'!T246*100</f>
        <v>108.59503003823048</v>
      </c>
      <c r="E89" s="21">
        <f>'CDM - Q'!S246</f>
        <v>984.72668799999997</v>
      </c>
      <c r="F89" s="21">
        <f>'CDM - Q'!R246</f>
        <v>878.46655799999996</v>
      </c>
      <c r="G89" s="20">
        <f>'CDM - Q'!V246</f>
        <v>4.0999999999999996</v>
      </c>
      <c r="H89" s="20">
        <v>3.63</v>
      </c>
      <c r="I89" s="20">
        <v>2.97</v>
      </c>
      <c r="J89">
        <v>0</v>
      </c>
      <c r="K89" s="20">
        <v>871.85746779171302</v>
      </c>
      <c r="L89" s="20">
        <v>871.812099174585</v>
      </c>
      <c r="M89" s="20">
        <f>'[3]Quarterly Results'!$F86</f>
        <v>1.21990257915835</v>
      </c>
      <c r="N89" s="20">
        <f>AVERAGEIFS('NZ - M'!C:C,'NZ - M'!$B:$B,"&gt;="&amp;EDATE('NZ - Q - RBNZ Scenarios'!$B89,-2),'NZ - M'!$B:$B,"&lt;="&amp;EOMONTH('NZ - Q - RBNZ Scenarios'!$B89,0))</f>
        <v>7.833333333333333</v>
      </c>
      <c r="O89" s="2">
        <v>-3.3757449254083423E-2</v>
      </c>
      <c r="P89">
        <v>48938</v>
      </c>
    </row>
    <row r="90" spans="1:16" x14ac:dyDescent="0.25">
      <c r="B90" s="13">
        <v>39783</v>
      </c>
      <c r="C90">
        <v>48623</v>
      </c>
      <c r="D90" s="21">
        <f>'CDM - Q'!U247/'CDM - Q'!T247*100</f>
        <v>114.9755591764183</v>
      </c>
      <c r="E90" s="21">
        <f>'CDM - Q'!S247</f>
        <v>991.157556</v>
      </c>
      <c r="F90" s="21">
        <f>'CDM - Q'!R247</f>
        <v>874.38825399999996</v>
      </c>
      <c r="G90" s="20">
        <f>'CDM - Q'!V247</f>
        <v>4.4000000000000004</v>
      </c>
      <c r="H90" s="20">
        <v>2.77</v>
      </c>
      <c r="I90" s="20">
        <v>2.65</v>
      </c>
      <c r="J90">
        <v>0</v>
      </c>
      <c r="K90" s="20">
        <v>877.13568816512395</v>
      </c>
      <c r="L90" s="20">
        <v>877.16919896223999</v>
      </c>
      <c r="M90" s="20">
        <f>'[3]Quarterly Results'!$F87</f>
        <v>-1.72155341745963E-2</v>
      </c>
      <c r="N90" s="20">
        <f>AVERAGEIFS('NZ - M'!C:C,'NZ - M'!$B:$B,"&gt;="&amp;EDATE('NZ - Q - RBNZ Scenarios'!$B90,-2),'NZ - M'!$B:$B,"&lt;="&amp;EOMONTH('NZ - Q - RBNZ Scenarios'!$B90,0))</f>
        <v>6</v>
      </c>
      <c r="O90" s="2">
        <v>-1.0160465817767268</v>
      </c>
      <c r="P90">
        <v>48623</v>
      </c>
    </row>
    <row r="91" spans="1:16" x14ac:dyDescent="0.25">
      <c r="A91">
        <v>2009</v>
      </c>
      <c r="B91" s="13">
        <v>39873</v>
      </c>
      <c r="C91">
        <v>48190</v>
      </c>
      <c r="D91" s="21">
        <f>'CDM - Q'!U248/'CDM - Q'!T248*100</f>
        <v>111.25049622866217</v>
      </c>
      <c r="E91" s="21">
        <f>'CDM - Q'!S248</f>
        <v>996.78456600000004</v>
      </c>
      <c r="F91" s="21">
        <f>'CDM - Q'!R248</f>
        <v>876.83523700000001</v>
      </c>
      <c r="G91" s="20">
        <f>'CDM - Q'!V248</f>
        <v>5</v>
      </c>
      <c r="H91" s="20">
        <v>2.02</v>
      </c>
      <c r="I91" s="20">
        <v>2.21</v>
      </c>
      <c r="J91">
        <v>0</v>
      </c>
      <c r="K91" s="20">
        <v>881.777578312988</v>
      </c>
      <c r="L91" s="20">
        <v>881.88201930294701</v>
      </c>
      <c r="M91" s="20">
        <f>'[3]Quarterly Results'!$F88</f>
        <v>-1.49210050414716</v>
      </c>
      <c r="N91" s="20">
        <f>AVERAGEIFS('NZ - M'!C:C,'NZ - M'!$B:$B,"&gt;="&amp;EDATE('NZ - Q - RBNZ Scenarios'!$B91,-2),'NZ - M'!$B:$B,"&lt;="&amp;EOMONTH('NZ - Q - RBNZ Scenarios'!$B91,0))</f>
        <v>3.3333333333333335</v>
      </c>
      <c r="O91" s="2">
        <v>-2.2189148217209498</v>
      </c>
      <c r="P91">
        <v>48190</v>
      </c>
    </row>
    <row r="92" spans="1:16" x14ac:dyDescent="0.25">
      <c r="B92" s="13">
        <v>39965</v>
      </c>
      <c r="C92">
        <v>48161</v>
      </c>
      <c r="D92" s="21">
        <f>'CDM - Q'!U249/'CDM - Q'!T249*100</f>
        <v>105.02061605626972</v>
      </c>
      <c r="E92" s="21">
        <f>'CDM - Q'!S249</f>
        <v>1000</v>
      </c>
      <c r="F92" s="21">
        <f>'CDM - Q'!R249</f>
        <v>881.72920099999999</v>
      </c>
      <c r="G92" s="20">
        <f>'CDM - Q'!V249</f>
        <v>5.8</v>
      </c>
      <c r="H92" s="20">
        <v>1.77</v>
      </c>
      <c r="I92" s="20">
        <v>2.17</v>
      </c>
      <c r="J92">
        <v>0</v>
      </c>
      <c r="K92" s="20">
        <v>884.75979683590003</v>
      </c>
      <c r="L92" s="20">
        <v>884.65486641592202</v>
      </c>
      <c r="M92" s="20">
        <f>'[3]Quarterly Results'!$F89</f>
        <v>-2.1397029572663802</v>
      </c>
      <c r="N92" s="20">
        <f>AVERAGEIFS('NZ - M'!C:C,'NZ - M'!$B:$B,"&gt;="&amp;EDATE('NZ - Q - RBNZ Scenarios'!$B92,-2),'NZ - M'!$B:$B,"&lt;="&amp;EOMONTH('NZ - Q - RBNZ Scenarios'!$B92,0))</f>
        <v>2.5</v>
      </c>
      <c r="O92" s="2">
        <v>-2.6408697936591223</v>
      </c>
      <c r="P92">
        <v>48161</v>
      </c>
    </row>
    <row r="93" spans="1:16" x14ac:dyDescent="0.25">
      <c r="B93" s="13">
        <v>40057</v>
      </c>
      <c r="C93">
        <v>48394</v>
      </c>
      <c r="D93" s="21">
        <f>'CDM - Q'!U250/'CDM - Q'!T250*100</f>
        <v>100.65075921908895</v>
      </c>
      <c r="E93" s="21">
        <f>'CDM - Q'!S250</f>
        <v>1005</v>
      </c>
      <c r="F93" s="21">
        <f>'CDM - Q'!R250</f>
        <v>893.14845000000003</v>
      </c>
      <c r="G93" s="20">
        <f>'CDM - Q'!V250</f>
        <v>6.2</v>
      </c>
      <c r="H93" s="20">
        <v>1.83</v>
      </c>
      <c r="I93" s="20">
        <v>2.25</v>
      </c>
      <c r="J93">
        <v>0</v>
      </c>
      <c r="K93" s="20">
        <v>893.28880202706102</v>
      </c>
      <c r="L93" s="20">
        <v>893.26292433840001</v>
      </c>
      <c r="M93" s="20">
        <f>'[3]Quarterly Results'!$F90</f>
        <v>-2.2398151755941198</v>
      </c>
      <c r="N93" s="20">
        <f>AVERAGEIFS('NZ - M'!C:C,'NZ - M'!$B:$B,"&gt;="&amp;EDATE('NZ - Q - RBNZ Scenarios'!$B93,-2),'NZ - M'!$B:$B,"&lt;="&amp;EOMONTH('NZ - Q - RBNZ Scenarios'!$B93,0))</f>
        <v>2.5</v>
      </c>
      <c r="O93" s="2">
        <v>-2.5394339857178823</v>
      </c>
      <c r="P93">
        <v>48394</v>
      </c>
    </row>
    <row r="94" spans="1:16" x14ac:dyDescent="0.25">
      <c r="B94" s="13">
        <v>40148</v>
      </c>
      <c r="C94">
        <v>49014</v>
      </c>
      <c r="D94" s="21">
        <f>'CDM - Q'!U251/'CDM - Q'!T251*100</f>
        <v>95.834285279110503</v>
      </c>
      <c r="E94" s="21">
        <f>'CDM - Q'!S251</f>
        <v>1009</v>
      </c>
      <c r="F94" s="21">
        <f>'CDM - Q'!R251</f>
        <v>891.51712899999995</v>
      </c>
      <c r="G94" s="20">
        <f>'CDM - Q'!V251</f>
        <v>6.6</v>
      </c>
      <c r="H94" s="20">
        <v>2.12</v>
      </c>
      <c r="I94" s="20">
        <v>2.61</v>
      </c>
      <c r="J94">
        <v>0</v>
      </c>
      <c r="K94" s="20">
        <v>896.73204943509904</v>
      </c>
      <c r="L94" s="20">
        <v>896.76605971129402</v>
      </c>
      <c r="M94" s="20">
        <f>'[3]Quarterly Results'!$F91</f>
        <v>-1.5589744874354201</v>
      </c>
      <c r="N94" s="20">
        <f>AVERAGEIFS('NZ - M'!C:C,'NZ - M'!$B:$B,"&gt;="&amp;EDATE('NZ - Q - RBNZ Scenarios'!$B94,-2),'NZ - M'!$B:$B,"&lt;="&amp;EOMONTH('NZ - Q - RBNZ Scenarios'!$B94,0))</f>
        <v>2.5</v>
      </c>
      <c r="O94" s="2">
        <v>-1.6630024235629741</v>
      </c>
      <c r="P94">
        <v>49014</v>
      </c>
    </row>
    <row r="95" spans="1:16" x14ac:dyDescent="0.25">
      <c r="A95">
        <v>2010</v>
      </c>
      <c r="B95" s="13">
        <v>40238</v>
      </c>
      <c r="C95">
        <v>49177</v>
      </c>
      <c r="D95" s="21">
        <f>'CDM - Q'!U252/'CDM - Q'!T252*100</f>
        <v>98.938635174527249</v>
      </c>
      <c r="E95" s="21">
        <f>'CDM - Q'!S252</f>
        <v>1012</v>
      </c>
      <c r="F95" s="21">
        <f>'CDM - Q'!R252</f>
        <v>894.77977199999998</v>
      </c>
      <c r="G95" s="20">
        <f>'CDM - Q'!V252</f>
        <v>5.9</v>
      </c>
      <c r="H95" s="20">
        <v>2.09</v>
      </c>
      <c r="I95" s="20">
        <v>2.65</v>
      </c>
      <c r="J95">
        <v>0</v>
      </c>
      <c r="K95" s="20">
        <v>896.63226331717703</v>
      </c>
      <c r="L95" s="20">
        <v>896.72104551723999</v>
      </c>
      <c r="M95" s="20">
        <f>'[3]Quarterly Results'!$F92</f>
        <v>-1.79704000660784</v>
      </c>
      <c r="N95" s="20">
        <f>AVERAGEIFS('NZ - M'!C:C,'NZ - M'!$B:$B,"&gt;="&amp;EDATE('NZ - Q - RBNZ Scenarios'!$B95,-2),'NZ - M'!$B:$B,"&lt;="&amp;EOMONTH('NZ - Q - RBNZ Scenarios'!$B95,0))</f>
        <v>2.5</v>
      </c>
      <c r="O95" s="2">
        <v>-1.7304257765693065</v>
      </c>
      <c r="P95">
        <v>49177</v>
      </c>
    </row>
    <row r="96" spans="1:16" x14ac:dyDescent="0.25">
      <c r="B96" s="13">
        <v>40330</v>
      </c>
      <c r="C96">
        <v>49506</v>
      </c>
      <c r="D96" s="21">
        <f>'CDM - Q'!U253/'CDM - Q'!T253*100</f>
        <v>99.368853662116535</v>
      </c>
      <c r="E96" s="21">
        <f>'CDM - Q'!S253</f>
        <v>1016</v>
      </c>
      <c r="F96" s="21">
        <f>'CDM - Q'!R253</f>
        <v>896.41109300000005</v>
      </c>
      <c r="G96" s="20">
        <f>'CDM - Q'!V253</f>
        <v>6.6</v>
      </c>
      <c r="H96" s="20">
        <v>2.87</v>
      </c>
      <c r="I96" s="20">
        <v>2.8</v>
      </c>
      <c r="J96">
        <v>0</v>
      </c>
      <c r="K96" s="20">
        <v>899.74592304206794</v>
      </c>
      <c r="L96" s="20">
        <v>899.63690665210595</v>
      </c>
      <c r="M96" s="20">
        <f>'[3]Quarterly Results'!$F93</f>
        <v>-1.7264853264942399</v>
      </c>
      <c r="N96" s="20">
        <f>AVERAGEIFS('NZ - M'!C:C,'NZ - M'!$B:$B,"&gt;="&amp;EDATE('NZ - Q - RBNZ Scenarios'!$B96,-2),'NZ - M'!$B:$B,"&lt;="&amp;EOMONTH('NZ - Q - RBNZ Scenarios'!$B96,0))</f>
        <v>2.5833333333333335</v>
      </c>
      <c r="O96" s="2">
        <v>-1.4389506539241264</v>
      </c>
      <c r="P96">
        <v>49506</v>
      </c>
    </row>
    <row r="97" spans="1:16" x14ac:dyDescent="0.25">
      <c r="B97" s="13">
        <v>40422</v>
      </c>
      <c r="C97">
        <v>49388</v>
      </c>
      <c r="D97" s="21">
        <f>'CDM - Q'!U254/'CDM - Q'!T254*100</f>
        <v>99.132056523922245</v>
      </c>
      <c r="E97" s="21">
        <f>'CDM - Q'!S254</f>
        <v>1021</v>
      </c>
      <c r="F97" s="21">
        <f>'CDM - Q'!R254</f>
        <v>906.19902100000002</v>
      </c>
      <c r="G97" s="20">
        <f>'CDM - Q'!V254</f>
        <v>6.1</v>
      </c>
      <c r="H97" s="20">
        <v>3.85</v>
      </c>
      <c r="I97" s="20">
        <v>2.57</v>
      </c>
      <c r="J97">
        <v>0</v>
      </c>
      <c r="K97" s="20">
        <v>905.77321947869405</v>
      </c>
      <c r="L97" s="20">
        <v>905.77913218320498</v>
      </c>
      <c r="M97" s="20">
        <f>'[3]Quarterly Results'!$F94</f>
        <v>-2.5326773591582201</v>
      </c>
      <c r="N97" s="20">
        <f>AVERAGEIFS('NZ - M'!C:C,'NZ - M'!$B:$B,"&gt;="&amp;EDATE('NZ - Q - RBNZ Scenarios'!$B97,-2),'NZ - M'!$B:$B,"&lt;="&amp;EOMONTH('NZ - Q - RBNZ Scenarios'!$B97,0))</f>
        <v>3</v>
      </c>
      <c r="O97" s="2">
        <v>-2.0692453938859665</v>
      </c>
      <c r="P97">
        <v>49388</v>
      </c>
    </row>
    <row r="98" spans="1:16" x14ac:dyDescent="0.25">
      <c r="B98" s="13">
        <v>40513</v>
      </c>
      <c r="C98">
        <v>49118</v>
      </c>
      <c r="D98" s="21">
        <f>'CDM - Q'!U255/'CDM - Q'!T255*100</f>
        <v>97.2358803986711</v>
      </c>
      <c r="E98" s="21">
        <f>'CDM - Q'!S255</f>
        <v>1026</v>
      </c>
      <c r="F98" s="21">
        <f>'CDM - Q'!R255</f>
        <v>927.40619900000002</v>
      </c>
      <c r="G98" s="20">
        <f>'CDM - Q'!V255</f>
        <v>6.2</v>
      </c>
      <c r="H98" s="20">
        <v>3.43</v>
      </c>
      <c r="I98" s="20">
        <v>2.6</v>
      </c>
      <c r="J98">
        <v>0</v>
      </c>
      <c r="K98" s="20">
        <v>904.55699856383205</v>
      </c>
      <c r="L98" s="20">
        <v>904.57474578819301</v>
      </c>
      <c r="M98" s="20">
        <f>'[3]Quarterly Results'!$F95</f>
        <v>-3.6541193400455998</v>
      </c>
      <c r="N98" s="20">
        <f>AVERAGEIFS('NZ - M'!C:C,'NZ - M'!$B:$B,"&gt;="&amp;EDATE('NZ - Q - RBNZ Scenarios'!$B98,-2),'NZ - M'!$B:$B,"&lt;="&amp;EOMONTH('NZ - Q - RBNZ Scenarios'!$B98,0))</f>
        <v>3</v>
      </c>
      <c r="O98" s="2">
        <v>-3.0209641976363688</v>
      </c>
      <c r="P98">
        <v>49118</v>
      </c>
    </row>
    <row r="99" spans="1:16" x14ac:dyDescent="0.25">
      <c r="A99">
        <v>2011</v>
      </c>
      <c r="B99" s="13">
        <v>40603</v>
      </c>
      <c r="C99">
        <v>49631</v>
      </c>
      <c r="D99" s="21">
        <f>'CDM - Q'!U256/'CDM - Q'!T256*100</f>
        <v>102.27428885529753</v>
      </c>
      <c r="E99" s="21">
        <f>'CDM - Q'!S256</f>
        <v>1031</v>
      </c>
      <c r="F99" s="21">
        <f>'CDM - Q'!R256</f>
        <v>934.74714500000005</v>
      </c>
      <c r="G99" s="20">
        <f>'CDM - Q'!V256</f>
        <v>6</v>
      </c>
      <c r="H99" s="20">
        <v>2.87</v>
      </c>
      <c r="I99" s="20">
        <v>2.64</v>
      </c>
      <c r="J99">
        <v>0</v>
      </c>
      <c r="K99" s="20">
        <v>907.03488468137903</v>
      </c>
      <c r="L99" s="20">
        <v>907.09284606481003</v>
      </c>
      <c r="M99" s="20">
        <f>'[3]Quarterly Results'!$F96</f>
        <v>-3.2112921326775399</v>
      </c>
      <c r="N99" s="20">
        <f>AVERAGEIFS('NZ - M'!C:C,'NZ - M'!$B:$B,"&gt;="&amp;EDATE('NZ - Q - RBNZ Scenarios'!$B99,-2),'NZ - M'!$B:$B,"&lt;="&amp;EOMONTH('NZ - Q - RBNZ Scenarios'!$B99,0))</f>
        <v>2.8333333333333335</v>
      </c>
      <c r="O99" s="2">
        <v>-2.366030898312971</v>
      </c>
      <c r="P99">
        <v>49631</v>
      </c>
    </row>
    <row r="100" spans="1:16" x14ac:dyDescent="0.25">
      <c r="B100" s="13">
        <v>40695</v>
      </c>
      <c r="C100">
        <v>49828</v>
      </c>
      <c r="D100" s="21">
        <f>'CDM - Q'!U257/'CDM - Q'!T257*100</f>
        <v>101.97123068726692</v>
      </c>
      <c r="E100" s="21">
        <f>'CDM - Q'!S257</f>
        <v>1035</v>
      </c>
      <c r="F100" s="21">
        <f>'CDM - Q'!R257</f>
        <v>943.71941300000003</v>
      </c>
      <c r="G100" s="20">
        <f>'CDM - Q'!V257</f>
        <v>6.1</v>
      </c>
      <c r="H100" s="20">
        <v>3.12</v>
      </c>
      <c r="I100" s="20">
        <v>3</v>
      </c>
      <c r="J100">
        <v>0</v>
      </c>
      <c r="K100" s="20">
        <v>912.02340116693995</v>
      </c>
      <c r="L100" s="20">
        <v>911.96366097296004</v>
      </c>
      <c r="M100" s="20">
        <f>'[3]Quarterly Results'!$F97</f>
        <v>-3.4020523372182199</v>
      </c>
      <c r="N100" s="20">
        <f>AVERAGEIFS('NZ - M'!C:C,'NZ - M'!$B:$B,"&gt;="&amp;EDATE('NZ - Q - RBNZ Scenarios'!$B100,-2),'NZ - M'!$B:$B,"&lt;="&amp;EOMONTH('NZ - Q - RBNZ Scenarios'!$B100,0))</f>
        <v>2.5</v>
      </c>
      <c r="O100" s="2">
        <v>-2.3729292143408967</v>
      </c>
      <c r="P100">
        <v>49828</v>
      </c>
    </row>
    <row r="101" spans="1:16" x14ac:dyDescent="0.25">
      <c r="B101" s="13">
        <v>40787</v>
      </c>
      <c r="C101">
        <v>50371</v>
      </c>
      <c r="D101" s="21">
        <f>'CDM - Q'!U258/'CDM - Q'!T258*100</f>
        <v>99.50738916256158</v>
      </c>
      <c r="E101" s="21">
        <f>'CDM - Q'!S258</f>
        <v>1041</v>
      </c>
      <c r="F101" s="21">
        <f>'CDM - Q'!R258</f>
        <v>947.79771600000004</v>
      </c>
      <c r="G101" s="20">
        <f>'CDM - Q'!V258</f>
        <v>6</v>
      </c>
      <c r="H101" s="20">
        <v>2.94</v>
      </c>
      <c r="I101" s="20">
        <v>2.86</v>
      </c>
      <c r="J101">
        <v>0</v>
      </c>
      <c r="K101" s="20">
        <v>914.00626476090395</v>
      </c>
      <c r="L101" s="20">
        <v>913.98327246107704</v>
      </c>
      <c r="M101" s="20">
        <f>'[3]Quarterly Results'!$F98</f>
        <v>-2.9156696838841301</v>
      </c>
      <c r="N101" s="20">
        <f>AVERAGEIFS('NZ - M'!C:C,'NZ - M'!$B:$B,"&gt;="&amp;EDATE('NZ - Q - RBNZ Scenarios'!$B101,-2),'NZ - M'!$B:$B,"&lt;="&amp;EOMONTH('NZ - Q - RBNZ Scenarios'!$B101,0))</f>
        <v>2.5</v>
      </c>
      <c r="O101" s="2">
        <v>-1.697740014124324</v>
      </c>
      <c r="P101">
        <v>50371</v>
      </c>
    </row>
    <row r="102" spans="1:16" x14ac:dyDescent="0.25">
      <c r="B102" s="13">
        <v>40878</v>
      </c>
      <c r="C102">
        <v>50669</v>
      </c>
      <c r="D102" s="21">
        <f>'CDM - Q'!U259/'CDM - Q'!T259*100</f>
        <v>101.1093502377179</v>
      </c>
      <c r="E102" s="21">
        <f>'CDM - Q'!S259</f>
        <v>1047</v>
      </c>
      <c r="F102" s="21">
        <f>'CDM - Q'!R259</f>
        <v>944.53507300000001</v>
      </c>
      <c r="G102" s="20">
        <f>'CDM - Q'!V259</f>
        <v>6.1</v>
      </c>
      <c r="H102" s="20">
        <v>2.72</v>
      </c>
      <c r="I102" s="20">
        <v>2.82</v>
      </c>
      <c r="J102">
        <v>0</v>
      </c>
      <c r="K102" s="20">
        <v>915.52673516377399</v>
      </c>
      <c r="L102" s="20">
        <v>915.561631525434</v>
      </c>
      <c r="M102" s="20">
        <f>'[3]Quarterly Results'!$F99</f>
        <v>-2.9239021089554802</v>
      </c>
      <c r="N102" s="20">
        <f>AVERAGEIFS('NZ - M'!C:C,'NZ - M'!$B:$B,"&gt;="&amp;EDATE('NZ - Q - RBNZ Scenarios'!$B102,-2),'NZ - M'!$B:$B,"&lt;="&amp;EOMONTH('NZ - Q - RBNZ Scenarios'!$B102,0))</f>
        <v>2.5</v>
      </c>
      <c r="O102" s="2">
        <v>-1.5171556075447601</v>
      </c>
      <c r="P102">
        <v>50669</v>
      </c>
    </row>
    <row r="103" spans="1:16" x14ac:dyDescent="0.25">
      <c r="A103">
        <v>2012</v>
      </c>
      <c r="B103" s="13">
        <v>40969</v>
      </c>
      <c r="C103">
        <v>50974</v>
      </c>
      <c r="D103" s="21">
        <f>'CDM - Q'!U260/'CDM - Q'!T260*100</f>
        <v>100.53188080743351</v>
      </c>
      <c r="E103" s="21">
        <f>'CDM - Q'!S260</f>
        <v>1052</v>
      </c>
      <c r="F103" s="21">
        <f>'CDM - Q'!R260</f>
        <v>949.42903799999999</v>
      </c>
      <c r="G103" s="20">
        <f>'CDM - Q'!V260</f>
        <v>6.4</v>
      </c>
      <c r="H103" s="20">
        <v>2.2400000000000002</v>
      </c>
      <c r="I103" s="20">
        <v>2.5</v>
      </c>
      <c r="J103">
        <v>0</v>
      </c>
      <c r="K103" s="20">
        <v>920.41490859896703</v>
      </c>
      <c r="L103" s="20">
        <v>920.44454975311396</v>
      </c>
      <c r="M103" s="20">
        <f>'[3]Quarterly Results'!$F100</f>
        <v>-2.9242556693719299</v>
      </c>
      <c r="N103" s="20">
        <f>AVERAGEIFS('NZ - M'!C:C,'NZ - M'!$B:$B,"&gt;="&amp;EDATE('NZ - Q - RBNZ Scenarios'!$B103,-2),'NZ - M'!$B:$B,"&lt;="&amp;EOMONTH('NZ - Q - RBNZ Scenarios'!$B103,0))</f>
        <v>2.5</v>
      </c>
      <c r="O103" s="2">
        <v>-1.3245156038031791</v>
      </c>
      <c r="P103">
        <v>50974</v>
      </c>
    </row>
    <row r="104" spans="1:16" x14ac:dyDescent="0.25">
      <c r="B104" s="13">
        <v>41061</v>
      </c>
      <c r="C104">
        <v>51249</v>
      </c>
      <c r="D104" s="21">
        <f>'CDM - Q'!U261/'CDM - Q'!T261*100</f>
        <v>101.94732325566045</v>
      </c>
      <c r="E104" s="21">
        <f>'CDM - Q'!S261</f>
        <v>1056</v>
      </c>
      <c r="F104" s="21">
        <f>'CDM - Q'!R261</f>
        <v>952.69168000000002</v>
      </c>
      <c r="G104" s="20">
        <f>'CDM - Q'!V261</f>
        <v>6.4</v>
      </c>
      <c r="H104" s="20">
        <v>2</v>
      </c>
      <c r="I104" s="20">
        <v>2.41</v>
      </c>
      <c r="J104">
        <v>0</v>
      </c>
      <c r="K104" s="20">
        <v>922.57032070027799</v>
      </c>
      <c r="L104" s="20">
        <v>922.54519943134403</v>
      </c>
      <c r="M104" s="20">
        <f>'[3]Quarterly Results'!$F101</f>
        <v>-2.9903102354526099</v>
      </c>
      <c r="N104" s="20">
        <f>AVERAGEIFS('NZ - M'!C:C,'NZ - M'!$B:$B,"&gt;="&amp;EDATE('NZ - Q - RBNZ Scenarios'!$B104,-2),'NZ - M'!$B:$B,"&lt;="&amp;EOMONTH('NZ - Q - RBNZ Scenarios'!$B104,0))</f>
        <v>2.5</v>
      </c>
      <c r="O104" s="2">
        <v>-1.2049813372867808</v>
      </c>
      <c r="P104">
        <v>51249</v>
      </c>
    </row>
    <row r="105" spans="1:16" x14ac:dyDescent="0.25">
      <c r="B105" s="13">
        <v>41153</v>
      </c>
      <c r="C105">
        <v>51311</v>
      </c>
      <c r="D105" s="21">
        <f>'CDM - Q'!U262/'CDM - Q'!T262*100</f>
        <v>100.13003901170352</v>
      </c>
      <c r="E105" s="21">
        <f>'CDM - Q'!S262</f>
        <v>1061</v>
      </c>
      <c r="F105" s="21">
        <f>'CDM - Q'!R262</f>
        <v>955.13866199999995</v>
      </c>
      <c r="G105" s="20">
        <f>'CDM - Q'!V262</f>
        <v>6.7</v>
      </c>
      <c r="H105" s="20">
        <v>1.98</v>
      </c>
      <c r="I105" s="20">
        <v>2.3199999999999998</v>
      </c>
      <c r="J105">
        <v>0</v>
      </c>
      <c r="K105" s="20">
        <v>923.38074590202405</v>
      </c>
      <c r="L105" s="20">
        <v>923.32504804586199</v>
      </c>
      <c r="M105" s="20">
        <f>'[3]Quarterly Results'!$F102</f>
        <v>-3.4761463193690201</v>
      </c>
      <c r="N105" s="20">
        <f>AVERAGEIFS('NZ - M'!C:C,'NZ - M'!$B:$B,"&gt;="&amp;EDATE('NZ - Q - RBNZ Scenarios'!$B105,-2),'NZ - M'!$B:$B,"&lt;="&amp;EOMONTH('NZ - Q - RBNZ Scenarios'!$B105,0))</f>
        <v>2.5</v>
      </c>
      <c r="O105" s="2">
        <v>-1.4792410363379269</v>
      </c>
      <c r="P105">
        <v>51311</v>
      </c>
    </row>
    <row r="106" spans="1:16" x14ac:dyDescent="0.25">
      <c r="B106" s="13">
        <v>41244</v>
      </c>
      <c r="C106">
        <v>52042</v>
      </c>
      <c r="D106" s="21">
        <f>'CDM - Q'!U263/'CDM - Q'!T263*100</f>
        <v>98.016155088852983</v>
      </c>
      <c r="E106" s="21">
        <f>'CDM - Q'!S263</f>
        <v>1066</v>
      </c>
      <c r="F106" s="21">
        <f>'CDM - Q'!R263</f>
        <v>953.507341</v>
      </c>
      <c r="G106" s="20">
        <f>'CDM - Q'!V263</f>
        <v>6.3</v>
      </c>
      <c r="H106" s="20">
        <v>1.77</v>
      </c>
      <c r="I106" s="20">
        <v>2.27</v>
      </c>
      <c r="J106">
        <v>0</v>
      </c>
      <c r="K106" s="20">
        <v>925.55177411660395</v>
      </c>
      <c r="L106" s="20">
        <v>925.619117440438</v>
      </c>
      <c r="M106" s="20">
        <f>'[3]Quarterly Results'!$F103</f>
        <v>-2.6857590705232601</v>
      </c>
      <c r="N106" s="20">
        <f>AVERAGEIFS('NZ - M'!C:C,'NZ - M'!$B:$B,"&gt;="&amp;EDATE('NZ - Q - RBNZ Scenarios'!$B106,-2),'NZ - M'!$B:$B,"&lt;="&amp;EOMONTH('NZ - Q - RBNZ Scenarios'!$B106,0))</f>
        <v>2.5</v>
      </c>
      <c r="O106" s="2">
        <v>-0.57014945438948683</v>
      </c>
      <c r="P106">
        <v>52042</v>
      </c>
    </row>
    <row r="107" spans="1:16" x14ac:dyDescent="0.25">
      <c r="A107">
        <v>2013</v>
      </c>
      <c r="B107" s="13">
        <v>41334</v>
      </c>
      <c r="C107">
        <v>51876</v>
      </c>
      <c r="D107" s="21">
        <f>'CDM - Q'!U264/'CDM - Q'!T264*100</f>
        <v>96.538631905334427</v>
      </c>
      <c r="E107" s="21">
        <f>'CDM - Q'!S264</f>
        <v>1070</v>
      </c>
      <c r="F107" s="21">
        <f>'CDM - Q'!R264</f>
        <v>957.585644</v>
      </c>
      <c r="G107" s="20">
        <f>'CDM - Q'!V264</f>
        <v>5.8</v>
      </c>
      <c r="H107" s="20">
        <v>1.68</v>
      </c>
      <c r="I107" s="20">
        <v>2.17</v>
      </c>
      <c r="J107">
        <v>0</v>
      </c>
      <c r="K107" s="20">
        <v>928.76128090671398</v>
      </c>
      <c r="L107" s="20">
        <v>928.77732371812999</v>
      </c>
      <c r="M107" s="20">
        <f>'[3]Quarterly Results'!$F104</f>
        <v>-3.6119338651286799</v>
      </c>
      <c r="N107" s="20">
        <f>AVERAGEIFS('NZ - M'!C:C,'NZ - M'!$B:$B,"&gt;="&amp;EDATE('NZ - Q - RBNZ Scenarios'!$B107,-2),'NZ - M'!$B:$B,"&lt;="&amp;EOMONTH('NZ - Q - RBNZ Scenarios'!$B107,0))</f>
        <v>2.5</v>
      </c>
      <c r="O107" s="2">
        <v>-1.3854020627293617</v>
      </c>
      <c r="P107">
        <v>51876</v>
      </c>
    </row>
    <row r="108" spans="1:16" x14ac:dyDescent="0.25">
      <c r="B108" s="13">
        <v>41426</v>
      </c>
      <c r="C108">
        <v>52436</v>
      </c>
      <c r="D108" s="21">
        <f>'CDM - Q'!U265/'CDM - Q'!T265*100</f>
        <v>95.68035903509319</v>
      </c>
      <c r="E108" s="21">
        <f>'CDM - Q'!S265</f>
        <v>1074</v>
      </c>
      <c r="F108" s="21">
        <f>'CDM - Q'!R265</f>
        <v>959.21696599999996</v>
      </c>
      <c r="G108" s="20">
        <f>'CDM - Q'!V265</f>
        <v>6</v>
      </c>
      <c r="H108" s="20">
        <v>1.52</v>
      </c>
      <c r="I108" s="20">
        <v>2.06</v>
      </c>
      <c r="J108">
        <v>0</v>
      </c>
      <c r="K108" s="20">
        <v>931.64855611282201</v>
      </c>
      <c r="L108" s="20">
        <v>931.60472364589396</v>
      </c>
      <c r="M108" s="20">
        <f>'[3]Quarterly Results'!$F105</f>
        <v>-3.1768947157087899</v>
      </c>
      <c r="N108" s="20">
        <f>AVERAGEIFS('NZ - M'!C:C,'NZ - M'!$B:$B,"&gt;="&amp;EDATE('NZ - Q - RBNZ Scenarios'!$B108,-2),'NZ - M'!$B:$B,"&lt;="&amp;EOMONTH('NZ - Q - RBNZ Scenarios'!$B108,0))</f>
        <v>2.5</v>
      </c>
      <c r="O108" s="2">
        <v>-0.8990879602183357</v>
      </c>
      <c r="P108">
        <v>52436</v>
      </c>
    </row>
    <row r="109" spans="1:16" x14ac:dyDescent="0.25">
      <c r="B109" s="13">
        <v>41518</v>
      </c>
      <c r="C109">
        <v>52742</v>
      </c>
      <c r="D109" s="21">
        <f>'CDM - Q'!U266/'CDM - Q'!T266*100</f>
        <v>96.712916095992369</v>
      </c>
      <c r="E109" s="21">
        <f>'CDM - Q'!S266</f>
        <v>1079</v>
      </c>
      <c r="F109" s="21">
        <f>'CDM - Q'!R266</f>
        <v>968.18923299999994</v>
      </c>
      <c r="G109" s="20">
        <f>'CDM - Q'!V266</f>
        <v>5.8</v>
      </c>
      <c r="H109" s="20">
        <v>1.9</v>
      </c>
      <c r="I109" s="20">
        <v>2.36</v>
      </c>
      <c r="J109">
        <v>0</v>
      </c>
      <c r="K109" s="20">
        <v>935.24150480731396</v>
      </c>
      <c r="L109" s="20">
        <v>935.18521211651796</v>
      </c>
      <c r="M109" s="20">
        <f>'[3]Quarterly Results'!$F106</f>
        <v>-3.2232258568936798</v>
      </c>
      <c r="N109" s="20">
        <f>AVERAGEIFS('NZ - M'!C:C,'NZ - M'!$B:$B,"&gt;="&amp;EDATE('NZ - Q - RBNZ Scenarios'!$B109,-2),'NZ - M'!$B:$B,"&lt;="&amp;EOMONTH('NZ - Q - RBNZ Scenarios'!$B109,0))</f>
        <v>2.5</v>
      </c>
      <c r="O109" s="2">
        <v>-0.99636014106945126</v>
      </c>
      <c r="P109">
        <v>52742</v>
      </c>
    </row>
    <row r="110" spans="1:16" x14ac:dyDescent="0.25">
      <c r="B110" s="14">
        <v>41609</v>
      </c>
      <c r="C110">
        <v>52910</v>
      </c>
      <c r="D110" s="21">
        <f>'CDM - Q'!U267/'CDM - Q'!T267*100</f>
        <v>93.196550698780854</v>
      </c>
      <c r="E110" s="21">
        <f>'CDM - Q'!S267</f>
        <v>1083</v>
      </c>
      <c r="F110" s="21">
        <f>'CDM - Q'!R267</f>
        <v>969.00489400000004</v>
      </c>
      <c r="G110" s="20">
        <f>'CDM - Q'!V267</f>
        <v>5.7</v>
      </c>
      <c r="H110" s="20">
        <v>1.94</v>
      </c>
      <c r="I110" s="20">
        <v>2.34</v>
      </c>
      <c r="J110">
        <v>0</v>
      </c>
      <c r="K110" s="20">
        <v>941.11668021779406</v>
      </c>
      <c r="L110" s="20">
        <v>941.24379733537603</v>
      </c>
      <c r="M110" s="20">
        <f>'[3]Quarterly Results'!$F107</f>
        <v>-3.5370705593029101</v>
      </c>
      <c r="N110" s="20">
        <f>AVERAGEIFS('NZ - M'!C:C,'NZ - M'!$B:$B,"&gt;="&amp;EDATE('NZ - Q - RBNZ Scenarios'!$B110,-2),'NZ - M'!$B:$B,"&lt;="&amp;EOMONTH('NZ - Q - RBNZ Scenarios'!$B110,0))</f>
        <v>2.5</v>
      </c>
      <c r="O110" s="2">
        <v>-1.3422282485827357</v>
      </c>
      <c r="P110">
        <v>52910</v>
      </c>
    </row>
    <row r="111" spans="1:16" x14ac:dyDescent="0.25">
      <c r="A111">
        <v>2014</v>
      </c>
      <c r="B111" s="14">
        <v>41699</v>
      </c>
      <c r="C111">
        <v>53725</v>
      </c>
      <c r="D111" s="21">
        <f>'CDM - Q'!U268/'CDM - Q'!T268*100</f>
        <v>93.616773442050089</v>
      </c>
      <c r="E111" s="21">
        <f>'CDM - Q'!S268</f>
        <v>1087</v>
      </c>
      <c r="F111" s="21">
        <f>'CDM - Q'!R268</f>
        <v>972.26753699999995</v>
      </c>
      <c r="G111" s="20">
        <f>'CDM - Q'!V268</f>
        <v>5.6</v>
      </c>
      <c r="H111" s="20">
        <v>2.0299999999999998</v>
      </c>
      <c r="I111" s="20">
        <v>2.33</v>
      </c>
      <c r="J111">
        <v>0</v>
      </c>
      <c r="K111" s="20">
        <v>943.69579496148799</v>
      </c>
      <c r="L111" s="20">
        <v>943.67722488028096</v>
      </c>
      <c r="M111" s="20">
        <f>'[3]Quarterly Results'!$F108</f>
        <v>-2.6621515024723399</v>
      </c>
      <c r="N111" s="20">
        <f>AVERAGEIFS('NZ - M'!C:C,'NZ - M'!$B:$B,"&gt;="&amp;EDATE('NZ - Q - RBNZ Scenarios'!$B111,-2),'NZ - M'!$B:$B,"&lt;="&amp;EOMONTH('NZ - Q - RBNZ Scenarios'!$B111,0))</f>
        <v>2.5833333333333335</v>
      </c>
      <c r="O111" s="2">
        <v>-0.59041551795802971</v>
      </c>
      <c r="P111">
        <v>53725</v>
      </c>
    </row>
    <row r="112" spans="1:16" x14ac:dyDescent="0.25">
      <c r="B112" s="14">
        <v>41791</v>
      </c>
      <c r="C112">
        <v>53956</v>
      </c>
      <c r="D112" s="21">
        <f>'CDM - Q'!U269/'CDM - Q'!T269*100</f>
        <v>92.020943600250419</v>
      </c>
      <c r="E112" s="21">
        <f>'CDM - Q'!S269</f>
        <v>1092</v>
      </c>
      <c r="F112" s="21">
        <f>'CDM - Q'!R269</f>
        <v>974.714519</v>
      </c>
      <c r="G112" s="20">
        <f>'CDM - Q'!V269</f>
        <v>5.3</v>
      </c>
      <c r="H112" s="20">
        <v>2.08</v>
      </c>
      <c r="I112" s="20">
        <v>2.36</v>
      </c>
      <c r="J112">
        <v>0</v>
      </c>
      <c r="K112" s="20">
        <v>944.99160159129201</v>
      </c>
      <c r="L112" s="20">
        <v>944.88135649826404</v>
      </c>
      <c r="M112" s="20">
        <f>'[3]Quarterly Results'!$F109</f>
        <v>-2.8707367550933598</v>
      </c>
      <c r="N112" s="20">
        <f>AVERAGEIFS('NZ - M'!C:C,'NZ - M'!$B:$B,"&gt;="&amp;EDATE('NZ - Q - RBNZ Scenarios'!$B112,-2),'NZ - M'!$B:$B,"&lt;="&amp;EOMONTH('NZ - Q - RBNZ Scenarios'!$B112,0))</f>
        <v>3.0833333333333335</v>
      </c>
      <c r="O112" s="2">
        <v>-0.95205269458801012</v>
      </c>
      <c r="P112">
        <v>53956</v>
      </c>
    </row>
    <row r="113" spans="1:16" x14ac:dyDescent="0.25">
      <c r="B113" s="14">
        <v>41883</v>
      </c>
      <c r="C113">
        <v>54670</v>
      </c>
      <c r="D113" s="21">
        <f>'CDM - Q'!U270/'CDM - Q'!T270*100</f>
        <v>91.565452091767881</v>
      </c>
      <c r="E113" s="21">
        <f>'CDM - Q'!S270</f>
        <v>1096</v>
      </c>
      <c r="F113" s="21">
        <f>'CDM - Q'!R270</f>
        <v>977.97716200000002</v>
      </c>
      <c r="G113" s="20">
        <f>'CDM - Q'!V270</f>
        <v>5.3</v>
      </c>
      <c r="H113" s="20">
        <v>1.96</v>
      </c>
      <c r="I113" s="20">
        <v>2.23</v>
      </c>
      <c r="J113">
        <v>0</v>
      </c>
      <c r="K113" s="20">
        <v>948.61133533347902</v>
      </c>
      <c r="L113" s="20">
        <v>948.62573358288796</v>
      </c>
      <c r="M113" s="20">
        <f>'[3]Quarterly Results'!$F110</f>
        <v>-2.2158680649926601</v>
      </c>
      <c r="N113" s="20">
        <f>AVERAGEIFS('NZ - M'!C:C,'NZ - M'!$B:$B,"&gt;="&amp;EDATE('NZ - Q - RBNZ Scenarios'!$B113,-2),'NZ - M'!$B:$B,"&lt;="&amp;EOMONTH('NZ - Q - RBNZ Scenarios'!$B113,0))</f>
        <v>3.5</v>
      </c>
      <c r="O113" s="2">
        <v>-0.48951380114364346</v>
      </c>
      <c r="P113">
        <v>54670</v>
      </c>
    </row>
    <row r="114" spans="1:16" x14ac:dyDescent="0.25">
      <c r="B114" s="14">
        <v>41974</v>
      </c>
      <c r="C114">
        <v>55532</v>
      </c>
      <c r="D114" s="21">
        <f>'CDM - Q'!U271/'CDM - Q'!T271*100</f>
        <v>92.549277988250154</v>
      </c>
      <c r="E114" s="21">
        <f>'CDM - Q'!S271</f>
        <v>1102</v>
      </c>
      <c r="F114" s="21">
        <f>'CDM - Q'!R271</f>
        <v>976.34583999999995</v>
      </c>
      <c r="G114" s="20">
        <f>'CDM - Q'!V271</f>
        <v>5.5</v>
      </c>
      <c r="H114" s="20">
        <v>1.59</v>
      </c>
      <c r="I114" s="20">
        <v>2.06</v>
      </c>
      <c r="J114">
        <v>0</v>
      </c>
      <c r="K114" s="20">
        <v>950.80279936282602</v>
      </c>
      <c r="L114" s="20">
        <v>950.97153504308505</v>
      </c>
      <c r="M114" s="20">
        <f>'[3]Quarterly Results'!$F111</f>
        <v>-1.3200601278095401</v>
      </c>
      <c r="N114" s="20">
        <f>AVERAGEIFS('NZ - M'!C:C,'NZ - M'!$B:$B,"&gt;="&amp;EDATE('NZ - Q - RBNZ Scenarios'!$B114,-2),'NZ - M'!$B:$B,"&lt;="&amp;EOMONTH('NZ - Q - RBNZ Scenarios'!$B114,0))</f>
        <v>3.5</v>
      </c>
      <c r="O114" s="2">
        <v>0.20601089189817728</v>
      </c>
      <c r="P114">
        <v>55532</v>
      </c>
    </row>
    <row r="115" spans="1:16" x14ac:dyDescent="0.25">
      <c r="A115">
        <v>2015</v>
      </c>
      <c r="B115" s="14">
        <v>42064</v>
      </c>
      <c r="C115">
        <v>55717</v>
      </c>
      <c r="D115" s="21">
        <f>'CDM - Q'!U272/'CDM - Q'!T272*100</f>
        <v>90.473861536789485</v>
      </c>
      <c r="E115" s="21">
        <f>'CDM - Q'!S272</f>
        <v>1105</v>
      </c>
      <c r="F115" s="21">
        <f>'CDM - Q'!R272</f>
        <v>974.714519</v>
      </c>
      <c r="G115" s="20">
        <f>'CDM - Q'!V272</f>
        <v>5.5</v>
      </c>
      <c r="H115" s="20">
        <v>1.1100000000000001</v>
      </c>
      <c r="I115" s="20">
        <v>1.8</v>
      </c>
      <c r="J115">
        <v>0</v>
      </c>
      <c r="K115" s="20">
        <v>953.10820890013099</v>
      </c>
      <c r="L115" s="20">
        <v>953.012446156745</v>
      </c>
      <c r="M115" s="20">
        <f>'[3]Quarterly Results'!$F112</f>
        <v>-1.6399734962202599</v>
      </c>
      <c r="N115" s="20">
        <f>AVERAGEIFS('NZ - M'!C:C,'NZ - M'!$B:$B,"&gt;="&amp;EDATE('NZ - Q - RBNZ Scenarios'!$B115,-2),'NZ - M'!$B:$B,"&lt;="&amp;EOMONTH('NZ - Q - RBNZ Scenarios'!$B115,0))</f>
        <v>3.5</v>
      </c>
      <c r="O115" s="2">
        <v>-0.29549799211755473</v>
      </c>
      <c r="P115">
        <v>55717</v>
      </c>
    </row>
    <row r="116" spans="1:16" x14ac:dyDescent="0.25">
      <c r="B116" s="14">
        <v>42156</v>
      </c>
      <c r="C116">
        <v>56153</v>
      </c>
      <c r="D116" s="21">
        <f>'CDM - Q'!U273/'CDM - Q'!T273*100</f>
        <v>90.359380858015101</v>
      </c>
      <c r="E116" s="21">
        <f>'CDM - Q'!S273</f>
        <v>1110</v>
      </c>
      <c r="F116" s="21">
        <f>'CDM - Q'!R273</f>
        <v>978.792822</v>
      </c>
      <c r="G116" s="20">
        <f>'CDM - Q'!V273</f>
        <v>5.5</v>
      </c>
      <c r="H116" s="20">
        <v>1.32</v>
      </c>
      <c r="I116" s="20">
        <v>1.85</v>
      </c>
      <c r="J116">
        <v>0</v>
      </c>
      <c r="K116" s="20">
        <v>955.97851012540696</v>
      </c>
      <c r="L116" s="20">
        <v>955.83596945932095</v>
      </c>
      <c r="M116" s="20">
        <f>'[3]Quarterly Results'!$F113</f>
        <v>-1.5251198310835901</v>
      </c>
      <c r="N116" s="20">
        <f>AVERAGEIFS('NZ - M'!C:C,'NZ - M'!$B:$B,"&gt;="&amp;EDATE('NZ - Q - RBNZ Scenarios'!$B116,-2),'NZ - M'!$B:$B,"&lt;="&amp;EOMONTH('NZ - Q - RBNZ Scenarios'!$B116,0))</f>
        <v>3.4166666666666665</v>
      </c>
      <c r="O116" s="2">
        <v>-0.3620990105749668</v>
      </c>
      <c r="P116">
        <v>56153</v>
      </c>
    </row>
    <row r="117" spans="1:16" x14ac:dyDescent="0.25">
      <c r="B117" s="14">
        <v>42248</v>
      </c>
      <c r="C117">
        <v>56696</v>
      </c>
      <c r="D117" s="21">
        <f>'CDM - Q'!U274/'CDM - Q'!T274*100</f>
        <v>95.678108562442389</v>
      </c>
      <c r="E117" s="21">
        <f>'CDM - Q'!S274</f>
        <v>1114</v>
      </c>
      <c r="F117" s="21">
        <f>'CDM - Q'!R274</f>
        <v>982.05546500000003</v>
      </c>
      <c r="G117" s="20">
        <f>'CDM - Q'!V274</f>
        <v>5.7</v>
      </c>
      <c r="H117" s="20">
        <v>1.46</v>
      </c>
      <c r="I117" s="20">
        <v>1.94</v>
      </c>
      <c r="J117">
        <v>0</v>
      </c>
      <c r="K117" s="20">
        <v>956.87726373735995</v>
      </c>
      <c r="L117" s="20">
        <v>957.00336294471697</v>
      </c>
      <c r="M117" s="20">
        <f>'[3]Quarterly Results'!$F114</f>
        <v>-1.23606492770356</v>
      </c>
      <c r="N117" s="20">
        <f>AVERAGEIFS('NZ - M'!C:C,'NZ - M'!$B:$B,"&gt;="&amp;EDATE('NZ - Q - RBNZ Scenarios'!$B117,-2),'NZ - M'!$B:$B,"&lt;="&amp;EOMONTH('NZ - Q - RBNZ Scenarios'!$B117,0))</f>
        <v>2.9166666666666665</v>
      </c>
      <c r="O117" s="2">
        <v>-0.28685140265572295</v>
      </c>
      <c r="P117">
        <v>56696</v>
      </c>
    </row>
    <row r="118" spans="1:16" x14ac:dyDescent="0.25">
      <c r="B118" s="14">
        <v>42339</v>
      </c>
      <c r="C118">
        <v>57276</v>
      </c>
      <c r="D118" s="21">
        <f>'CDM - Q'!U275/'CDM - Q'!T275*100</f>
        <v>93.667189443513067</v>
      </c>
      <c r="E118" s="21">
        <f>'CDM - Q'!S275</f>
        <v>1119</v>
      </c>
      <c r="F118" s="21">
        <f>'CDM - Q'!R275</f>
        <v>977.16150100000004</v>
      </c>
      <c r="G118" s="20">
        <f>'CDM - Q'!V275</f>
        <v>5</v>
      </c>
      <c r="H118" s="20">
        <v>1.51</v>
      </c>
      <c r="I118" s="20">
        <v>1.85</v>
      </c>
      <c r="J118">
        <v>0</v>
      </c>
      <c r="K118" s="20">
        <v>958.77205966780002</v>
      </c>
      <c r="L118" s="20">
        <v>958.87855147213497</v>
      </c>
      <c r="M118" s="20">
        <f>'[3]Quarterly Results'!$F115</f>
        <v>-0.88418811183456403</v>
      </c>
      <c r="N118" s="20">
        <f>AVERAGEIFS('NZ - M'!C:C,'NZ - M'!$B:$B,"&gt;="&amp;EDATE('NZ - Q - RBNZ Scenarios'!$B118,-2),'NZ - M'!$B:$B,"&lt;="&amp;EOMONTH('NZ - Q - RBNZ Scenarios'!$B118,0))</f>
        <v>2.6666666666666665</v>
      </c>
      <c r="O118" s="2">
        <v>-0.13299110820462012</v>
      </c>
      <c r="P118">
        <v>57276</v>
      </c>
    </row>
    <row r="119" spans="1:16" x14ac:dyDescent="0.25">
      <c r="A119">
        <v>2016</v>
      </c>
      <c r="B119" s="14">
        <v>42430</v>
      </c>
      <c r="C119">
        <v>57984</v>
      </c>
      <c r="D119" s="21">
        <f>'CDM - Q'!U276/'CDM - Q'!T276*100</f>
        <v>90.952099349497345</v>
      </c>
      <c r="E119" s="21">
        <f>'CDM - Q'!S276</f>
        <v>1123</v>
      </c>
      <c r="F119" s="21">
        <f>'CDM - Q'!R276</f>
        <v>978.792822</v>
      </c>
      <c r="G119" s="20">
        <f>'CDM - Q'!V276</f>
        <v>5.3</v>
      </c>
      <c r="H119" s="20">
        <v>1.0900000000000001</v>
      </c>
      <c r="I119" s="20">
        <v>1.63</v>
      </c>
      <c r="J119">
        <v>0</v>
      </c>
      <c r="K119" s="20">
        <v>962.79579734834499</v>
      </c>
      <c r="L119" s="20">
        <v>962.68105527834598</v>
      </c>
      <c r="M119" s="20">
        <f>'[3]Quarterly Results'!$F116</f>
        <v>-0.342163709749217</v>
      </c>
      <c r="N119" s="20">
        <f>AVERAGEIFS('NZ - M'!C:C,'NZ - M'!$B:$B,"&gt;="&amp;EDATE('NZ - Q - RBNZ Scenarios'!$B119,-2),'NZ - M'!$B:$B,"&lt;="&amp;EOMONTH('NZ - Q - RBNZ Scenarios'!$B119,0))</f>
        <v>2.4166666666666665</v>
      </c>
      <c r="O119" s="2">
        <v>0.24299947645167824</v>
      </c>
      <c r="P119">
        <v>57984</v>
      </c>
    </row>
    <row r="120" spans="1:16" x14ac:dyDescent="0.25">
      <c r="B120" s="14">
        <v>42522</v>
      </c>
      <c r="C120">
        <v>58493</v>
      </c>
      <c r="D120" s="21">
        <f>'CDM - Q'!U277/'CDM - Q'!T277*100</f>
        <v>90.864728722846039</v>
      </c>
      <c r="E120" s="21">
        <f>'CDM - Q'!S277</f>
        <v>1127</v>
      </c>
      <c r="F120" s="21">
        <f>'CDM - Q'!R277</f>
        <v>982.871126</v>
      </c>
      <c r="G120" s="20">
        <f>'CDM - Q'!V277</f>
        <v>5.0999999999999996</v>
      </c>
      <c r="H120" s="20">
        <v>1.22</v>
      </c>
      <c r="I120" s="20">
        <v>1.64</v>
      </c>
      <c r="J120">
        <v>0</v>
      </c>
      <c r="K120" s="20">
        <v>966.065438515702</v>
      </c>
      <c r="L120" s="20">
        <v>965.95728139948403</v>
      </c>
      <c r="M120" s="20">
        <f>'[3]Quarterly Results'!$F117</f>
        <v>-0.14306120090532701</v>
      </c>
      <c r="N120" s="20">
        <f>AVERAGEIFS('NZ - M'!C:C,'NZ - M'!$B:$B,"&gt;="&amp;EDATE('NZ - Q - RBNZ Scenarios'!$B120,-2),'NZ - M'!$B:$B,"&lt;="&amp;EOMONTH('NZ - Q - RBNZ Scenarios'!$B120,0))</f>
        <v>2.25</v>
      </c>
      <c r="O120" s="2">
        <v>0.2862107188559031</v>
      </c>
      <c r="P120">
        <v>58493</v>
      </c>
    </row>
    <row r="121" spans="1:16" x14ac:dyDescent="0.25">
      <c r="B121" s="14">
        <v>42614</v>
      </c>
      <c r="C121">
        <v>59073</v>
      </c>
      <c r="D121" s="21">
        <f>'CDM - Q'!U278/'CDM - Q'!T278*100</f>
        <v>88.478931140801649</v>
      </c>
      <c r="E121" s="21">
        <f>'CDM - Q'!S278</f>
        <v>1132</v>
      </c>
      <c r="F121" s="21">
        <f>'CDM - Q'!R278</f>
        <v>986.13376800000003</v>
      </c>
      <c r="G121" s="20">
        <f>'CDM - Q'!V278</f>
        <v>5</v>
      </c>
      <c r="H121" s="20">
        <v>1.26</v>
      </c>
      <c r="I121" s="20">
        <v>1.65</v>
      </c>
      <c r="J121">
        <v>0</v>
      </c>
      <c r="K121" s="20">
        <v>969.11095485281396</v>
      </c>
      <c r="L121" s="20">
        <v>969.27064784757704</v>
      </c>
      <c r="M121" s="20">
        <f>'[3]Quarterly Results'!$F118</f>
        <v>0.161418811536164</v>
      </c>
      <c r="N121" s="20">
        <f>AVERAGEIFS('NZ - M'!C:C,'NZ - M'!$B:$B,"&gt;="&amp;EDATE('NZ - Q - RBNZ Scenarios'!$B121,-2),'NZ - M'!$B:$B,"&lt;="&amp;EOMONTH('NZ - Q - RBNZ Scenarios'!$B121,0))</f>
        <v>2.0833333333333335</v>
      </c>
      <c r="O121" s="2">
        <v>0.44860742583531421</v>
      </c>
      <c r="P121">
        <v>59073</v>
      </c>
    </row>
    <row r="122" spans="1:16" x14ac:dyDescent="0.25">
      <c r="B122" s="14">
        <v>42705</v>
      </c>
      <c r="C122">
        <v>59225</v>
      </c>
      <c r="D122" s="21">
        <f>'CDM - Q'!U279/'CDM - Q'!T279*100</f>
        <v>88.39894212185942</v>
      </c>
      <c r="E122" s="21">
        <f>'CDM - Q'!S279</f>
        <v>1137</v>
      </c>
      <c r="F122" s="21">
        <f>'CDM - Q'!R279</f>
        <v>990.21207200000003</v>
      </c>
      <c r="G122" s="20">
        <f>'CDM - Q'!V279</f>
        <v>5.3</v>
      </c>
      <c r="H122" s="20">
        <v>1.29</v>
      </c>
      <c r="I122" s="20">
        <v>1.68</v>
      </c>
      <c r="J122">
        <v>0</v>
      </c>
      <c r="K122" s="20">
        <v>974.11609313039901</v>
      </c>
      <c r="L122" s="20">
        <v>974.11755209086505</v>
      </c>
      <c r="M122" s="20">
        <f>'[3]Quarterly Results'!$F119</f>
        <v>-0.25644728393885402</v>
      </c>
      <c r="N122" s="20">
        <f>AVERAGEIFS('NZ - M'!C:C,'NZ - M'!$B:$B,"&gt;="&amp;EDATE('NZ - Q - RBNZ Scenarios'!$B122,-2),'NZ - M'!$B:$B,"&lt;="&amp;EOMONTH('NZ - Q - RBNZ Scenarios'!$B122,0))</f>
        <v>1.8333333333333333</v>
      </c>
      <c r="O122" s="2">
        <v>-9.285896221774427E-2</v>
      </c>
      <c r="P122">
        <v>59225</v>
      </c>
    </row>
    <row r="123" spans="1:16" x14ac:dyDescent="0.25">
      <c r="A123">
        <v>2017</v>
      </c>
      <c r="B123" s="14">
        <v>42795</v>
      </c>
      <c r="C123">
        <v>59894</v>
      </c>
      <c r="D123" s="21">
        <f>'CDM - Q'!U280/'CDM - Q'!T280*100</f>
        <v>92.033490424145185</v>
      </c>
      <c r="E123" s="21">
        <f>'CDM - Q'!S280</f>
        <v>1141</v>
      </c>
      <c r="F123" s="21">
        <f>'CDM - Q'!R280</f>
        <v>1000</v>
      </c>
      <c r="G123" s="20">
        <f>'CDM - Q'!V280</f>
        <v>4.9000000000000004</v>
      </c>
      <c r="H123" s="20">
        <v>1.56</v>
      </c>
      <c r="I123" s="20">
        <v>1.92</v>
      </c>
      <c r="J123">
        <v>0</v>
      </c>
      <c r="K123" s="20">
        <v>978.29895607693902</v>
      </c>
      <c r="L123" s="20">
        <v>978.23297681557801</v>
      </c>
      <c r="M123" s="20">
        <f>'[3]Quarterly Results'!$F120</f>
        <v>0.184556573045598</v>
      </c>
      <c r="N123" s="20">
        <f>AVERAGEIFS('NZ - M'!C:C,'NZ - M'!$B:$B,"&gt;="&amp;EDATE('NZ - Q - RBNZ Scenarios'!$B123,-2),'NZ - M'!$B:$B,"&lt;="&amp;EOMONTH('NZ - Q - RBNZ Scenarios'!$B123,0))</f>
        <v>1.75</v>
      </c>
      <c r="O123" s="2">
        <v>0.26155046462948484</v>
      </c>
      <c r="P123">
        <v>59894</v>
      </c>
    </row>
    <row r="124" spans="1:16" x14ac:dyDescent="0.25">
      <c r="B124" s="14">
        <v>42887</v>
      </c>
      <c r="C124">
        <v>60381</v>
      </c>
      <c r="D124" s="21">
        <f>'CDM - Q'!U281/'CDM - Q'!T281*100</f>
        <v>92.673648848927968</v>
      </c>
      <c r="E124" s="21">
        <f>'CDM - Q'!S281</f>
        <v>1146</v>
      </c>
      <c r="F124" s="21">
        <f>'CDM - Q'!R281</f>
        <v>1000</v>
      </c>
      <c r="G124" s="20">
        <f>'CDM - Q'!V281</f>
        <v>4.9000000000000004</v>
      </c>
      <c r="H124" s="20">
        <v>1.92</v>
      </c>
      <c r="I124" s="20">
        <v>2.17</v>
      </c>
      <c r="J124">
        <v>0</v>
      </c>
      <c r="K124" s="20">
        <v>980.20461507672599</v>
      </c>
      <c r="L124" s="20">
        <v>980.17855389534498</v>
      </c>
      <c r="M124" s="20">
        <f>'[3]Quarterly Results'!$F121</f>
        <v>0.31238091904326998</v>
      </c>
      <c r="N124" s="20">
        <f>AVERAGEIFS('NZ - M'!C:C,'NZ - M'!$B:$B,"&gt;="&amp;EDATE('NZ - Q - RBNZ Scenarios'!$B124,-2),'NZ - M'!$B:$B,"&lt;="&amp;EOMONTH('NZ - Q - RBNZ Scenarios'!$B124,0))</f>
        <v>1.75</v>
      </c>
      <c r="O124" s="2">
        <v>0.27051051834983803</v>
      </c>
      <c r="P124">
        <v>60381</v>
      </c>
    </row>
    <row r="125" spans="1:16" x14ac:dyDescent="0.25">
      <c r="B125" s="14">
        <v>42979</v>
      </c>
      <c r="C125">
        <v>60825</v>
      </c>
      <c r="D125" s="21">
        <f>'CDM - Q'!U282/'CDM - Q'!T282*100</f>
        <v>88.904989615031639</v>
      </c>
      <c r="E125" s="21">
        <f>'CDM - Q'!S282</f>
        <v>1153</v>
      </c>
      <c r="F125" s="21">
        <f>'CDM - Q'!R282</f>
        <v>1004.893964</v>
      </c>
      <c r="G125" s="20">
        <f>'CDM - Q'!V282</f>
        <v>4.7</v>
      </c>
      <c r="H125" s="20">
        <v>1.77</v>
      </c>
      <c r="I125" s="20">
        <v>2.09</v>
      </c>
      <c r="J125">
        <v>0</v>
      </c>
      <c r="K125" s="20">
        <v>983.80413447787203</v>
      </c>
      <c r="L125" s="20">
        <v>983.90481420613401</v>
      </c>
      <c r="M125" s="20">
        <f>'[3]Quarterly Results'!$F122</f>
        <v>0.36653894581017898</v>
      </c>
      <c r="N125" s="20">
        <f>AVERAGEIFS('NZ - M'!C:C,'NZ - M'!$B:$B,"&gt;="&amp;EDATE('NZ - Q - RBNZ Scenarios'!$B125,-2),'NZ - M'!$B:$B,"&lt;="&amp;EOMONTH('NZ - Q - RBNZ Scenarios'!$B125,0))</f>
        <v>1.75</v>
      </c>
      <c r="O125" s="2">
        <v>0.24266590512597</v>
      </c>
      <c r="P125">
        <v>60825</v>
      </c>
    </row>
    <row r="126" spans="1:16" x14ac:dyDescent="0.25">
      <c r="B126" s="14">
        <v>43070</v>
      </c>
      <c r="C126">
        <v>61382</v>
      </c>
      <c r="D126" s="21">
        <f>'CDM - Q'!U283/'CDM - Q'!T283*100</f>
        <v>92.953425676303809</v>
      </c>
      <c r="E126" s="21">
        <f>'CDM - Q'!S283</f>
        <v>1158</v>
      </c>
      <c r="F126" s="21">
        <f>'CDM - Q'!R283</f>
        <v>1006</v>
      </c>
      <c r="G126" s="20">
        <f>'CDM - Q'!V283</f>
        <v>4.5</v>
      </c>
      <c r="H126" s="20">
        <v>1.87</v>
      </c>
      <c r="I126" s="20">
        <v>2.02</v>
      </c>
      <c r="J126">
        <v>0</v>
      </c>
      <c r="K126" s="20">
        <v>984.87818372706704</v>
      </c>
      <c r="L126" s="20">
        <v>984.769547891873</v>
      </c>
      <c r="M126" s="20">
        <f>'[3]Quarterly Results'!$F123</f>
        <v>0.59342387296088905</v>
      </c>
      <c r="N126" s="20">
        <f>AVERAGEIFS('NZ - M'!C:C,'NZ - M'!$B:$B,"&gt;="&amp;EDATE('NZ - Q - RBNZ Scenarios'!$B126,-2),'NZ - M'!$B:$B,"&lt;="&amp;EOMONTH('NZ - Q - RBNZ Scenarios'!$B126,0))</f>
        <v>1.75</v>
      </c>
      <c r="O126" s="2">
        <v>0.38526586348102626</v>
      </c>
      <c r="P126">
        <v>61382</v>
      </c>
    </row>
    <row r="127" spans="1:16" x14ac:dyDescent="0.25">
      <c r="A127">
        <v>2018</v>
      </c>
      <c r="B127" s="14">
        <v>43160</v>
      </c>
      <c r="C127">
        <v>61956</v>
      </c>
      <c r="D127" s="21">
        <f>'CDM - Q'!U284/'CDM - Q'!T284*100</f>
        <v>93.516914379502154</v>
      </c>
      <c r="E127" s="21">
        <f>'CDM - Q'!S284</f>
        <v>1162</v>
      </c>
      <c r="F127" s="21">
        <f>'CDM - Q'!R284</f>
        <v>1011</v>
      </c>
      <c r="G127" s="20">
        <f>'CDM - Q'!V284</f>
        <v>4.4000000000000004</v>
      </c>
      <c r="H127" s="20">
        <v>1.86</v>
      </c>
      <c r="I127" s="20">
        <v>2.11</v>
      </c>
      <c r="J127">
        <v>0</v>
      </c>
      <c r="K127" s="20">
        <v>987.60939770280902</v>
      </c>
      <c r="L127" s="20">
        <v>987.67481678945296</v>
      </c>
      <c r="M127" s="20">
        <f>'[3]Quarterly Results'!$F124</f>
        <v>0.840615850536644</v>
      </c>
      <c r="N127" s="20">
        <f>AVERAGEIFS('NZ - M'!C:C,'NZ - M'!$B:$B,"&gt;="&amp;EDATE('NZ - Q - RBNZ Scenarios'!$B127,-2),'NZ - M'!$B:$B,"&lt;="&amp;EOMONTH('NZ - Q - RBNZ Scenarios'!$B127,0))</f>
        <v>1.75</v>
      </c>
      <c r="O127" s="2">
        <v>0.57621709094860751</v>
      </c>
      <c r="P127">
        <v>61956</v>
      </c>
    </row>
    <row r="128" spans="1:16" x14ac:dyDescent="0.25">
      <c r="B128" s="14">
        <v>43252</v>
      </c>
      <c r="C128">
        <v>62521</v>
      </c>
      <c r="D128" s="21">
        <f>'CDM - Q'!U285/'CDM - Q'!T285*100</f>
        <v>94.703303656166668</v>
      </c>
      <c r="E128" s="21">
        <f>'CDM - Q'!S285</f>
        <v>1168</v>
      </c>
      <c r="F128" s="21">
        <f>'CDM - Q'!R285</f>
        <v>1015</v>
      </c>
      <c r="G128" s="20">
        <f>'CDM - Q'!V285</f>
        <v>4.5999999999999996</v>
      </c>
      <c r="H128" s="20">
        <v>1.8</v>
      </c>
      <c r="I128" s="20">
        <v>2.0099999999999998</v>
      </c>
      <c r="J128">
        <v>0</v>
      </c>
      <c r="K128" s="20">
        <v>991.21897503103298</v>
      </c>
      <c r="L128" s="20">
        <v>991.23887719740105</v>
      </c>
      <c r="M128" s="20">
        <f>'[3]Quarterly Results'!$F125</f>
        <v>1.06716140160332</v>
      </c>
      <c r="N128" s="20">
        <f>AVERAGEIFS('NZ - M'!C:C,'NZ - M'!$B:$B,"&gt;="&amp;EDATE('NZ - Q - RBNZ Scenarios'!$B128,-2),'NZ - M'!$B:$B,"&lt;="&amp;EOMONTH('NZ - Q - RBNZ Scenarios'!$B128,0))</f>
        <v>1.75</v>
      </c>
      <c r="O128" s="2">
        <v>0.70339993324562367</v>
      </c>
      <c r="P128">
        <v>62521</v>
      </c>
    </row>
    <row r="129" spans="1:16" x14ac:dyDescent="0.25">
      <c r="B129" s="14">
        <v>43344</v>
      </c>
      <c r="C129">
        <v>62578</v>
      </c>
      <c r="D129" s="21">
        <f>'CDM - Q'!U286/'CDM - Q'!T286*100</f>
        <v>97.564073486051257</v>
      </c>
      <c r="E129" s="21">
        <f>'CDM - Q'!S286</f>
        <v>1174</v>
      </c>
      <c r="F129" s="21">
        <f>'CDM - Q'!R286</f>
        <v>1024</v>
      </c>
      <c r="G129" s="20">
        <f>'CDM - Q'!V286</f>
        <v>4</v>
      </c>
      <c r="H129" s="20">
        <v>1.86</v>
      </c>
      <c r="I129" s="20">
        <v>2.04</v>
      </c>
      <c r="J129">
        <v>0</v>
      </c>
      <c r="K129" s="20">
        <v>995.40576846289696</v>
      </c>
      <c r="L129" s="20">
        <v>995.39940294530595</v>
      </c>
      <c r="M129" s="20">
        <f>'[3]Quarterly Results'!$F126</f>
        <v>0.49871770128769699</v>
      </c>
      <c r="N129" s="20">
        <f>AVERAGEIFS('NZ - M'!C:C,'NZ - M'!$B:$B,"&gt;="&amp;EDATE('NZ - Q - RBNZ Scenarios'!$B129,-2),'NZ - M'!$B:$B,"&lt;="&amp;EOMONTH('NZ - Q - RBNZ Scenarios'!$B129,0))</f>
        <v>1.75</v>
      </c>
      <c r="O129" s="2">
        <v>7.9741495361505405E-2</v>
      </c>
      <c r="P129">
        <v>62578</v>
      </c>
    </row>
    <row r="130" spans="1:16" x14ac:dyDescent="0.25">
      <c r="B130" s="14">
        <v>43435</v>
      </c>
      <c r="C130">
        <v>63524</v>
      </c>
      <c r="D130" s="21">
        <f>'CDM - Q'!U287/'CDM - Q'!T287*100</f>
        <v>98.0736029077692</v>
      </c>
      <c r="E130" s="21">
        <f>'CDM - Q'!S287</f>
        <v>1180</v>
      </c>
      <c r="F130" s="21">
        <f>'CDM - Q'!R287</f>
        <v>1025</v>
      </c>
      <c r="G130" s="20">
        <f>'CDM - Q'!V287</f>
        <v>4.3</v>
      </c>
      <c r="H130" s="20">
        <v>2.09</v>
      </c>
      <c r="I130" s="20">
        <v>2.0299999999999998</v>
      </c>
      <c r="J130">
        <v>0</v>
      </c>
      <c r="K130" s="20">
        <v>999.13651661858603</v>
      </c>
      <c r="L130" s="20">
        <v>998.99924406086302</v>
      </c>
      <c r="M130" s="20">
        <f>'[3]Quarterly Results'!$F127</f>
        <v>1.3067827481530301</v>
      </c>
      <c r="N130" s="20">
        <f>AVERAGEIFS('NZ - M'!C:C,'NZ - M'!$B:$B,"&gt;="&amp;EDATE('NZ - Q - RBNZ Scenarios'!$B130,-2),'NZ - M'!$B:$B,"&lt;="&amp;EOMONTH('NZ - Q - RBNZ Scenarios'!$B130,0))</f>
        <v>1.75</v>
      </c>
      <c r="O130" s="2">
        <v>0.89680601089013501</v>
      </c>
      <c r="P130">
        <v>63524</v>
      </c>
    </row>
    <row r="131" spans="1:16" x14ac:dyDescent="0.25">
      <c r="A131">
        <v>2019</v>
      </c>
      <c r="B131" s="14">
        <v>43525</v>
      </c>
      <c r="C131">
        <v>64075</v>
      </c>
      <c r="D131" s="21">
        <f>'CDM - Q'!U288/'CDM - Q'!T288*100</f>
        <v>97.356808357348697</v>
      </c>
      <c r="E131" s="21">
        <f>'CDM - Q'!S288</f>
        <v>1185</v>
      </c>
      <c r="F131" s="21">
        <f>'CDM - Q'!R288</f>
        <v>1026</v>
      </c>
      <c r="G131" s="20">
        <f>'CDM - Q'!V288</f>
        <v>4.2</v>
      </c>
      <c r="H131" s="20">
        <v>1.82</v>
      </c>
      <c r="I131" s="20">
        <v>2.02</v>
      </c>
      <c r="J131">
        <v>0</v>
      </c>
      <c r="K131" s="20">
        <v>1002.59201343463</v>
      </c>
      <c r="L131" s="20">
        <v>1002.7349776116</v>
      </c>
      <c r="M131" s="20">
        <f>'[3]Quarterly Results'!$F128</f>
        <v>1.49424839319825</v>
      </c>
      <c r="N131" s="20">
        <f>AVERAGEIFS('NZ - M'!C:C,'NZ - M'!$B:$B,"&gt;="&amp;EDATE('NZ - Q - RBNZ Scenarios'!$B131,-2),'NZ - M'!$B:$B,"&lt;="&amp;EOMONTH('NZ - Q - RBNZ Scenarios'!$B131,0))</f>
        <v>1.75</v>
      </c>
      <c r="O131" s="2">
        <v>1.1862972076761817</v>
      </c>
      <c r="P131">
        <v>64075</v>
      </c>
    </row>
    <row r="132" spans="1:16" x14ac:dyDescent="0.25">
      <c r="B132" s="14">
        <v>43617</v>
      </c>
      <c r="C132">
        <v>64115</v>
      </c>
      <c r="D132" s="21">
        <f>'CDM - Q'!U289/'CDM - Q'!T289*100</f>
        <v>97.720262840284306</v>
      </c>
      <c r="E132" s="21">
        <f>'CDM - Q'!S289</f>
        <v>1193</v>
      </c>
      <c r="F132" s="21">
        <f>'CDM - Q'!R289</f>
        <v>1032</v>
      </c>
      <c r="G132" s="20">
        <f>'CDM - Q'!V289</f>
        <v>4.0999999999999996</v>
      </c>
      <c r="H132" s="20">
        <v>1.97</v>
      </c>
      <c r="I132" s="20">
        <v>2.0099999999999998</v>
      </c>
      <c r="J132">
        <v>0</v>
      </c>
      <c r="K132" s="20">
        <v>1008.15109223216</v>
      </c>
      <c r="L132" s="20">
        <v>1008.20151048941</v>
      </c>
      <c r="M132" s="20">
        <f>'[3]Quarterly Results'!$F129</f>
        <v>0.90323738108891605</v>
      </c>
      <c r="N132" s="20">
        <f>AVERAGEIFS('NZ - M'!C:C,'NZ - M'!$B:$B,"&gt;="&amp;EDATE('NZ - Q - RBNZ Scenarios'!$B132,-2),'NZ - M'!$B:$B,"&lt;="&amp;EOMONTH('NZ - Q - RBNZ Scenarios'!$B132,0))</f>
        <v>1.5833333333333333</v>
      </c>
      <c r="O132" s="2">
        <v>0.56967128031018011</v>
      </c>
      <c r="P132">
        <v>64115</v>
      </c>
    </row>
    <row r="133" spans="1:16" x14ac:dyDescent="0.25">
      <c r="B133" s="14">
        <v>43709</v>
      </c>
      <c r="C133">
        <v>64613</v>
      </c>
      <c r="D133" s="21">
        <f>'CDM - Q'!U290/'CDM - Q'!T290*100</f>
        <v>96.805983282006153</v>
      </c>
      <c r="E133" s="21">
        <f>'CDM - Q'!S290</f>
        <v>1202</v>
      </c>
      <c r="F133" s="21">
        <f>'CDM - Q'!R290</f>
        <v>1039</v>
      </c>
      <c r="G133" s="20">
        <f>'CDM - Q'!V290</f>
        <v>4.0999999999999996</v>
      </c>
      <c r="H133" s="20">
        <v>1.71</v>
      </c>
      <c r="I133" s="20">
        <v>1.86</v>
      </c>
      <c r="J133">
        <v>0</v>
      </c>
      <c r="K133" s="20">
        <v>1012.83953187962</v>
      </c>
      <c r="L133" s="20">
        <v>1012.7634060102</v>
      </c>
      <c r="M133" s="20">
        <f>'[3]Quarterly Results'!$F130</f>
        <v>1.0099259284855699</v>
      </c>
      <c r="N133" s="20">
        <f>AVERAGEIFS('NZ - M'!C:C,'NZ - M'!$B:$B,"&gt;="&amp;EDATE('NZ - Q - RBNZ Scenarios'!$B133,-2),'NZ - M'!$B:$B,"&lt;="&amp;EOMONTH('NZ - Q - RBNZ Scenarios'!$B133,0))</f>
        <v>1.1666666666666667</v>
      </c>
      <c r="O133" s="2">
        <v>0.67998165504830677</v>
      </c>
      <c r="P133">
        <v>64613</v>
      </c>
    </row>
    <row r="134" spans="1:16" x14ac:dyDescent="0.25">
      <c r="B134" s="14">
        <v>43800</v>
      </c>
      <c r="C134">
        <v>65286</v>
      </c>
      <c r="D134" s="21">
        <f>'CDM - Q'!U291/'CDM - Q'!T291*100</f>
        <v>97.698478804085752</v>
      </c>
      <c r="E134" s="21">
        <f>'CDM - Q'!S291</f>
        <v>1211</v>
      </c>
      <c r="F134" s="21">
        <f>'CDM - Q'!R291</f>
        <v>1044</v>
      </c>
      <c r="G134" s="20">
        <f>'CDM - Q'!V291</f>
        <v>4.0999999999999996</v>
      </c>
      <c r="H134" s="20">
        <v>1.66</v>
      </c>
      <c r="I134" s="20">
        <v>1.8</v>
      </c>
      <c r="J134">
        <v>0</v>
      </c>
      <c r="K134" s="20">
        <v>1018.156672443</v>
      </c>
      <c r="L134" s="20">
        <v>1018.00449454236</v>
      </c>
      <c r="M134" s="20">
        <f>'[3]Quarterly Results'!$F131</f>
        <v>1.3685273102379301</v>
      </c>
      <c r="N134" s="20">
        <f>AVERAGEIFS('NZ - M'!C:C,'NZ - M'!$B:$B,"&gt;="&amp;EDATE('NZ - Q - RBNZ Scenarios'!$B134,-2),'NZ - M'!$B:$B,"&lt;="&amp;EOMONTH('NZ - Q - RBNZ Scenarios'!$B134,0))</f>
        <v>1</v>
      </c>
      <c r="O134" s="2">
        <v>0.92505040905402414</v>
      </c>
      <c r="P134">
        <v>65286</v>
      </c>
    </row>
    <row r="135" spans="1:16" x14ac:dyDescent="0.25">
      <c r="A135">
        <v>2020</v>
      </c>
      <c r="B135" s="14">
        <v>43891</v>
      </c>
      <c r="C135">
        <v>64576</v>
      </c>
      <c r="D135" s="21">
        <f>'CDM - Q'!U292/'CDM - Q'!T292*100</f>
        <v>99.561464247795783</v>
      </c>
      <c r="E135" s="21">
        <f>'CDM - Q'!S292</f>
        <v>1215</v>
      </c>
      <c r="F135" s="21">
        <f>'CDM - Q'!R292</f>
        <v>1052</v>
      </c>
      <c r="G135" s="20">
        <f>'CDM - Q'!V292</f>
        <v>4.2</v>
      </c>
      <c r="H135" s="20">
        <v>1.88</v>
      </c>
      <c r="I135" s="20">
        <v>1.93</v>
      </c>
      <c r="J135" s="20">
        <f>AVERAGEIFS('CDM - D'!D:D,'CDM - D'!B:B,"&gt;="&amp;EDATE('NZ - Q - RBNZ Scenarios'!B135,-2),'CDM - D'!B:B,"&lt;="&amp;EOMONTH('NZ - Q - RBNZ Scenarios'!B135,0))</f>
        <v>23.003626373626382</v>
      </c>
      <c r="K135" s="20">
        <v>1026.54929384307</v>
      </c>
      <c r="L135" s="20">
        <v>1026.7490524320301</v>
      </c>
      <c r="M135" s="20">
        <f>'[3]Quarterly Results'!$F132</f>
        <v>2.3632927728362199</v>
      </c>
      <c r="N135" s="20">
        <f>AVERAGEIFS('NZ - M'!C:C,'NZ - M'!$B:$B,"&gt;="&amp;EDATE('NZ - Q - RBNZ Scenarios'!$B135,-2),'NZ - M'!$B:$B,"&lt;="&amp;EOMONTH('NZ - Q - RBNZ Scenarios'!$B135,0))</f>
        <v>0.75</v>
      </c>
      <c r="O135" s="2">
        <v>-0.23814508665548451</v>
      </c>
      <c r="P135">
        <v>64576</v>
      </c>
    </row>
    <row r="136" spans="1:16" x14ac:dyDescent="0.25">
      <c r="B136" s="14">
        <v>43983</v>
      </c>
      <c r="C136">
        <v>57891</v>
      </c>
      <c r="D136" s="21">
        <f>'CDM - Q'!U293/'CDM - Q'!T293*100</f>
        <v>100.87285600927791</v>
      </c>
      <c r="E136" s="21">
        <f>'CDM - Q'!S293</f>
        <v>1218</v>
      </c>
      <c r="F136" s="21">
        <f>'CDM - Q'!R293</f>
        <v>1047</v>
      </c>
      <c r="G136" s="20">
        <f>'CDM - Q'!V293</f>
        <v>4.0999999999999996</v>
      </c>
      <c r="H136" s="20">
        <v>0.74</v>
      </c>
      <c r="I136" s="20">
        <v>1.24</v>
      </c>
      <c r="J136" s="20">
        <f>AVERAGEIFS('CDM - D'!D:D,'CDM - D'!B:B,"&gt;="&amp;EDATE('NZ - Q - RBNZ Scenarios'!B136,-2),'CDM - D'!B:B,"&lt;="&amp;EOMONTH('NZ - Q - RBNZ Scenarios'!B136,0))</f>
        <v>59.513186813186913</v>
      </c>
      <c r="K136" s="20">
        <v>1027.9707426034799</v>
      </c>
      <c r="L136" s="20">
        <v>1028.0146722510301</v>
      </c>
      <c r="M136" s="20">
        <f>'[3]Quarterly Results'!$F133</f>
        <v>-4.72164236682395</v>
      </c>
      <c r="N136" s="20">
        <f>AVERAGEIFS('NZ - M'!C:C,'NZ - M'!$B:$B,"&gt;="&amp;EDATE('NZ - Q - RBNZ Scenarios'!$B136,-2),'NZ - M'!$B:$B,"&lt;="&amp;EOMONTH('NZ - Q - RBNZ Scenarios'!$B136,0))</f>
        <v>0.25</v>
      </c>
      <c r="O136" s="2">
        <v>-2.2196385140070234</v>
      </c>
      <c r="P136">
        <v>57891</v>
      </c>
    </row>
    <row r="137" spans="1:16" x14ac:dyDescent="0.25">
      <c r="B137" s="14">
        <v>44075</v>
      </c>
      <c r="C137">
        <v>66048</v>
      </c>
      <c r="D137" s="21">
        <f>'CDM - Q'!U294/'CDM - Q'!T294*100</f>
        <v>95.269310608543648</v>
      </c>
      <c r="E137" s="21">
        <f>'CDM - Q'!S294</f>
        <v>1225</v>
      </c>
      <c r="F137" s="21">
        <f>'CDM - Q'!R294</f>
        <v>1054</v>
      </c>
      <c r="G137" s="20">
        <f>'CDM - Q'!V294</f>
        <v>5.2</v>
      </c>
      <c r="H137" s="20">
        <v>1.03</v>
      </c>
      <c r="I137" s="20">
        <v>1.43</v>
      </c>
      <c r="J137" s="20">
        <f>AVERAGEIFS('CDM - D'!D:D,'CDM - D'!B:B,"&gt;="&amp;EDATE('NZ - Q - RBNZ Scenarios'!B137,-2),'CDM - D'!B:B,"&lt;="&amp;EOMONTH('NZ - Q - RBNZ Scenarios'!B137,0))</f>
        <v>40.215652173913078</v>
      </c>
      <c r="K137" s="20">
        <v>1030.1967002971801</v>
      </c>
      <c r="L137" s="20">
        <v>1030.08883306807</v>
      </c>
      <c r="M137" s="20">
        <f>'[3]Quarterly Results'!$F134</f>
        <v>5.34895994188554</v>
      </c>
      <c r="N137" s="20">
        <f>AVERAGEIFS('NZ - M'!C:C,'NZ - M'!$B:$B,"&gt;="&amp;EDATE('NZ - Q - RBNZ Scenarios'!$B137,-2),'NZ - M'!$B:$B,"&lt;="&amp;EOMONTH('NZ - Q - RBNZ Scenarios'!$B137,0))</f>
        <v>0.25</v>
      </c>
      <c r="O137" s="2">
        <v>0.33448793445955433</v>
      </c>
      <c r="P137">
        <v>66048</v>
      </c>
    </row>
    <row r="138" spans="1:16" x14ac:dyDescent="0.25">
      <c r="B138" s="14">
        <v>44166</v>
      </c>
      <c r="C138">
        <v>66341</v>
      </c>
      <c r="D138" s="21">
        <f>'CDM - Q'!U295/'CDM - Q'!T295*100</f>
        <v>94.598952035469566</v>
      </c>
      <c r="E138" s="21">
        <f>'CDM - Q'!S295</f>
        <v>1230</v>
      </c>
      <c r="F138" s="21">
        <f>'CDM - Q'!R295</f>
        <v>1059</v>
      </c>
      <c r="G138" s="20">
        <f>'CDM - Q'!V295</f>
        <v>4.9000000000000004</v>
      </c>
      <c r="H138" s="20">
        <v>1.23</v>
      </c>
      <c r="I138" s="20">
        <v>1.59</v>
      </c>
      <c r="J138" s="20">
        <f>AVERAGEIFS('CDM - D'!D:D,'CDM - D'!B:B,"&gt;="&amp;EDATE('NZ - Q - RBNZ Scenarios'!B138,-2),'CDM - D'!B:B,"&lt;="&amp;EOMONTH('NZ - Q - RBNZ Scenarios'!B138,0))</f>
        <v>23.457826086956537</v>
      </c>
      <c r="K138" s="20">
        <v>1039.26931482587</v>
      </c>
      <c r="L138" s="20">
        <v>1039.12954071067</v>
      </c>
      <c r="M138" s="20">
        <f>'[3]Quarterly Results'!$F135</f>
        <v>3.2022630651410098</v>
      </c>
      <c r="N138" s="20">
        <f>AVERAGEIFS('NZ - M'!C:C,'NZ - M'!$B:$B,"&gt;="&amp;EDATE('NZ - Q - RBNZ Scenarios'!$B138,-2),'NZ - M'!$B:$B,"&lt;="&amp;EOMONTH('NZ - Q - RBNZ Scenarios'!$B138,0))</f>
        <v>0.25</v>
      </c>
      <c r="O138" s="2">
        <v>0.31733309409179339</v>
      </c>
      <c r="P138">
        <v>66341</v>
      </c>
    </row>
    <row r="139" spans="1:16" x14ac:dyDescent="0.25">
      <c r="A139">
        <v>2021</v>
      </c>
      <c r="B139" s="14">
        <v>44256</v>
      </c>
      <c r="C139">
        <v>67636</v>
      </c>
      <c r="D139" s="21">
        <f>'CDM - Q'!U296/'CDM - Q'!T296*100</f>
        <v>96.698992022165953</v>
      </c>
      <c r="E139" s="21">
        <f>'CDM - Q'!S296</f>
        <v>1235</v>
      </c>
      <c r="F139" s="21">
        <f>'CDM - Q'!R296</f>
        <v>1068</v>
      </c>
      <c r="G139" s="20">
        <f>'CDM - Q'!V296</f>
        <v>4.5999999999999996</v>
      </c>
      <c r="H139" s="20">
        <v>1.73</v>
      </c>
      <c r="I139" s="20">
        <v>1.89</v>
      </c>
      <c r="J139" s="20">
        <f>AVERAGEIFS('CDM - D'!D:D,'CDM - D'!B:B,"&gt;="&amp;EDATE('NZ - Q - RBNZ Scenarios'!B139,-2),'CDM - D'!B:B,"&lt;="&amp;EOMONTH('NZ - Q - RBNZ Scenarios'!B139,0))</f>
        <v>28.444444444444407</v>
      </c>
      <c r="K139" s="20">
        <v>1047.4798985027701</v>
      </c>
      <c r="L139" s="20">
        <v>1047.6987652442899</v>
      </c>
      <c r="M139" s="20">
        <f>'[3]Quarterly Results'!$F136</f>
        <v>5.0946861946394</v>
      </c>
      <c r="N139" s="20">
        <f>AVERAGEIFS('NZ - M'!C:C,'NZ - M'!$B:$B,"&gt;="&amp;EDATE('NZ - Q - RBNZ Scenarios'!$B139,-2),'NZ - M'!$B:$B,"&lt;="&amp;EOMONTH('NZ - Q - RBNZ Scenarios'!$B139,0))</f>
        <v>0.25</v>
      </c>
      <c r="O139" s="2">
        <v>2.0336138746358556</v>
      </c>
      <c r="P139">
        <v>67636</v>
      </c>
    </row>
    <row r="140" spans="1:16" x14ac:dyDescent="0.25">
      <c r="B140" s="14">
        <v>44348</v>
      </c>
      <c r="C140">
        <v>68172</v>
      </c>
      <c r="D140" s="21">
        <f>'CDM - Q'!U297/'CDM - Q'!T297*100</f>
        <v>100.17145306472352</v>
      </c>
      <c r="E140" s="21">
        <f>'CDM - Q'!S297</f>
        <v>1244</v>
      </c>
      <c r="F140" s="21">
        <f>'CDM - Q'!R297</f>
        <v>1082</v>
      </c>
      <c r="G140" s="20">
        <f>'CDM - Q'!V297</f>
        <v>4</v>
      </c>
      <c r="H140" s="20">
        <v>1.87</v>
      </c>
      <c r="I140" s="20">
        <v>2.0499999999999998</v>
      </c>
      <c r="J140" s="20">
        <f>AVERAGEIFS('CDM - D'!D:D,'CDM - D'!B:B,"&gt;="&amp;EDATE('NZ - Q - RBNZ Scenarios'!B140,-2),'CDM - D'!B:B,"&lt;="&amp;EOMONTH('NZ - Q - RBNZ Scenarios'!B140,0))</f>
        <v>22.220000000000024</v>
      </c>
      <c r="K140" s="20">
        <v>1062.4494911280201</v>
      </c>
      <c r="L140" s="20">
        <v>1062.47691788884</v>
      </c>
      <c r="M140" s="20">
        <f>'[3]Quarterly Results'!$F137</f>
        <v>4.5360860491055597</v>
      </c>
      <c r="N140" s="20">
        <f>AVERAGEIFS('NZ - M'!C:C,'NZ - M'!$B:$B,"&gt;="&amp;EDATE('NZ - Q - RBNZ Scenarios'!$B140,-2),'NZ - M'!$B:$B,"&lt;="&amp;EOMONTH('NZ - Q - RBNZ Scenarios'!$B140,0))</f>
        <v>0.25</v>
      </c>
      <c r="O140" s="2">
        <v>2.6011576742097455</v>
      </c>
      <c r="P140">
        <v>68172</v>
      </c>
    </row>
    <row r="141" spans="1:16" x14ac:dyDescent="0.25">
      <c r="B141" s="14">
        <v>44440</v>
      </c>
      <c r="C141">
        <v>65242</v>
      </c>
      <c r="D141" s="21">
        <f>'CDM - Q'!U298/'CDM - Q'!T298*100</f>
        <v>102.81987856982235</v>
      </c>
      <c r="E141" s="21">
        <f>'CDM - Q'!S298</f>
        <v>1254</v>
      </c>
      <c r="F141" s="21">
        <f>'CDM - Q'!R298</f>
        <v>1106</v>
      </c>
      <c r="G141" s="20">
        <f>'CDM - Q'!V298</f>
        <v>3.3</v>
      </c>
      <c r="H141" s="20">
        <v>3.02</v>
      </c>
      <c r="I141" s="20">
        <v>2.27</v>
      </c>
      <c r="J141" s="20">
        <f>AVERAGEIFS('CDM - D'!D:D,'CDM - D'!B:B,"&gt;="&amp;EDATE('NZ - Q - RBNZ Scenarios'!B141,-2),'CDM - D'!B:B,"&lt;="&amp;EOMONTH('NZ - Q - RBNZ Scenarios'!B141,0))</f>
        <v>54.468695652173992</v>
      </c>
      <c r="K141" s="20">
        <v>1079.9184629983099</v>
      </c>
      <c r="L141" s="20">
        <v>1079.80626716301</v>
      </c>
      <c r="M141" s="20">
        <f>'[3]Quarterly Results'!$F138</f>
        <v>3.4013011015502701</v>
      </c>
      <c r="N141" s="20">
        <f>AVERAGEIFS('NZ - M'!C:C,'NZ - M'!$B:$B,"&gt;="&amp;EDATE('NZ - Q - RBNZ Scenarios'!$B141,-2),'NZ - M'!$B:$B,"&lt;="&amp;EOMONTH('NZ - Q - RBNZ Scenarios'!$B141,0))</f>
        <v>0.25</v>
      </c>
      <c r="O141" s="2">
        <v>3.0890654831792297</v>
      </c>
      <c r="P141">
        <v>65242</v>
      </c>
    </row>
    <row r="142" spans="1:16" x14ac:dyDescent="0.25">
      <c r="B142" s="14">
        <v>44531</v>
      </c>
      <c r="C142">
        <v>67901</v>
      </c>
      <c r="D142" s="21">
        <f>'CDM - Q'!U299/'CDM - Q'!T299*100</f>
        <v>106.92760499033562</v>
      </c>
      <c r="E142" s="21">
        <f>'CDM - Q'!S299</f>
        <v>1262</v>
      </c>
      <c r="F142" s="21">
        <f>'CDM - Q'!R299</f>
        <v>1122</v>
      </c>
      <c r="G142" s="20">
        <f>'CDM - Q'!V299</f>
        <v>3.2</v>
      </c>
      <c r="H142" s="20">
        <v>3.7</v>
      </c>
      <c r="I142" s="20">
        <v>2.96</v>
      </c>
      <c r="J142" s="20">
        <f>AVERAGEIFS('CDM - D'!D:D,'CDM - D'!B:B,"&gt;="&amp;EDATE('NZ - Q - RBNZ Scenarios'!B142,-2),'CDM - D'!B:B,"&lt;="&amp;EOMONTH('NZ - Q - RBNZ Scenarios'!B142,0))</f>
        <v>74.542608695652106</v>
      </c>
      <c r="K142" s="20">
        <v>1094.5928542690499</v>
      </c>
      <c r="L142" s="20">
        <v>1094.44589410766</v>
      </c>
      <c r="M142" s="20">
        <f>'[3]Quarterly Results'!$F139</f>
        <v>9.0965898016331099</v>
      </c>
      <c r="N142" s="20">
        <f>AVERAGEIFS('NZ - M'!C:C,'NZ - M'!$B:$B,"&gt;="&amp;EDATE('NZ - Q - RBNZ Scenarios'!$B142,-2),'NZ - M'!$B:$B,"&lt;="&amp;EOMONTH('NZ - Q - RBNZ Scenarios'!$B142,0))</f>
        <v>0.66666666666666663</v>
      </c>
      <c r="O142" s="2">
        <v>2.9183614675914646</v>
      </c>
      <c r="P142">
        <v>67901</v>
      </c>
    </row>
    <row r="143" spans="1:16" x14ac:dyDescent="0.25">
      <c r="A143">
        <v>2022</v>
      </c>
      <c r="B143" s="14">
        <v>44621</v>
      </c>
      <c r="C143">
        <v>67815</v>
      </c>
      <c r="D143" s="21">
        <f>'CDM - Q'!U300/'CDM - Q'!T300*100</f>
        <v>114.7232889089677</v>
      </c>
      <c r="E143" s="21">
        <f>'CDM - Q'!S300</f>
        <v>1272</v>
      </c>
      <c r="F143" s="21">
        <f>'CDM - Q'!R300</f>
        <v>1142</v>
      </c>
      <c r="G143" s="20">
        <f>'CDM - Q'!V300</f>
        <v>3.3</v>
      </c>
      <c r="H143" s="20">
        <v>4.4000000000000004</v>
      </c>
      <c r="I143" s="20">
        <v>3.27</v>
      </c>
      <c r="J143" s="20">
        <f>AVERAGEIFS('CDM - D'!D:D,'CDM - D'!B:B,"&gt;="&amp;EDATE('NZ - Q - RBNZ Scenarios'!B143,-2),'CDM - D'!B:B,"&lt;="&amp;EOMONTH('NZ - Q - RBNZ Scenarios'!B143,0))</f>
        <v>60.442999999999877</v>
      </c>
      <c r="K143" s="20">
        <v>1109.42483607902</v>
      </c>
      <c r="L143" s="20">
        <v>1109.6790063278199</v>
      </c>
      <c r="M143" s="20">
        <f>'[3]Quarterly Results'!$F140</f>
        <v>6.7354042721703697</v>
      </c>
      <c r="N143" s="20">
        <f>AVERAGEIFS('NZ - M'!C:C,'NZ - M'!$B:$B,"&gt;="&amp;EDATE('NZ - Q - RBNZ Scenarios'!$B143,-2),'NZ - M'!$B:$B,"&lt;="&amp;EOMONTH('NZ - Q - RBNZ Scenarios'!$B143,0))</f>
        <v>0.91666666666666663</v>
      </c>
      <c r="O143" s="2">
        <v>2.4532778904534052</v>
      </c>
      <c r="P143">
        <v>67815</v>
      </c>
    </row>
    <row r="144" spans="1:16" x14ac:dyDescent="0.25">
      <c r="B144" s="14">
        <v>44713</v>
      </c>
      <c r="C144">
        <v>68483</v>
      </c>
      <c r="D144" s="21">
        <f>'CDM - Q'!U301/'CDM - Q'!T301*100</f>
        <v>120.68216091546174</v>
      </c>
      <c r="E144" s="21">
        <f>'CDM - Q'!S301</f>
        <v>1286</v>
      </c>
      <c r="F144" s="21">
        <f>'CDM - Q'!R301</f>
        <v>1161</v>
      </c>
      <c r="G144" s="20">
        <f>'CDM - Q'!V301</f>
        <v>3.3</v>
      </c>
      <c r="H144" s="20">
        <v>4.88</v>
      </c>
      <c r="I144" s="20">
        <v>3.29</v>
      </c>
      <c r="J144" s="20">
        <f>AVERAGEIFS('CDM - D'!D:D,'CDM - D'!B:B,"&gt;="&amp;EDATE('NZ - Q - RBNZ Scenarios'!B144,-2),'CDM - D'!B:B,"&lt;="&amp;EOMONTH('NZ - Q - RBNZ Scenarios'!B144,0))</f>
        <v>32.223626373626388</v>
      </c>
      <c r="K144" s="20">
        <v>1127.2818576602299</v>
      </c>
      <c r="L144" s="20">
        <v>1127.27329842482</v>
      </c>
      <c r="M144" s="20">
        <f>'[3]Quarterly Results'!$F141</f>
        <v>3.75721566593865</v>
      </c>
      <c r="N144" s="20">
        <f>AVERAGEIFS('NZ - M'!C:C,'NZ - M'!$B:$B,"&gt;="&amp;EDATE('NZ - Q - RBNZ Scenarios'!$B144,-2),'NZ - M'!$B:$B,"&lt;="&amp;EOMONTH('NZ - Q - RBNZ Scenarios'!$B144,0))</f>
        <v>1.8333333333333333</v>
      </c>
      <c r="O144" s="2">
        <v>2.2183321117809083</v>
      </c>
      <c r="P144">
        <v>68483</v>
      </c>
    </row>
    <row r="145" spans="1:16" x14ac:dyDescent="0.25">
      <c r="B145" s="14">
        <v>44805</v>
      </c>
      <c r="C145">
        <v>69795</v>
      </c>
      <c r="D145" s="21">
        <f>'CDM - Q'!U302/'CDM - Q'!T302*100</f>
        <v>126.90885360017403</v>
      </c>
      <c r="E145" s="21">
        <f>'CDM - Q'!S302</f>
        <v>1300</v>
      </c>
      <c r="F145" s="21">
        <f>'CDM - Q'!R302</f>
        <v>1186</v>
      </c>
      <c r="G145" s="20">
        <f>'CDM - Q'!V302</f>
        <v>3.3</v>
      </c>
      <c r="H145" s="20">
        <v>4.8600000000000003</v>
      </c>
      <c r="I145" s="20">
        <v>3.07</v>
      </c>
      <c r="J145" s="20">
        <f>AVERAGEIFS('CDM - D'!D:D,'CDM - D'!B:B,"&gt;="&amp;EDATE('NZ - Q - RBNZ Scenarios'!B145,-2),'CDM - D'!B:B,"&lt;="&amp;EOMONTH('NZ - Q - RBNZ Scenarios'!B145,0))</f>
        <v>19.008369565217404</v>
      </c>
      <c r="K145" s="20">
        <v>1148.19129668542</v>
      </c>
      <c r="L145" s="20">
        <v>1148.0908299013299</v>
      </c>
      <c r="M145" s="20">
        <f>'[3]Quarterly Results'!$F142</f>
        <v>3.4309250990464299</v>
      </c>
      <c r="N145" s="20">
        <f>AVERAGEIFS('NZ - M'!C:C,'NZ - M'!$B:$B,"&gt;="&amp;EDATE('NZ - Q - RBNZ Scenarios'!$B145,-2),'NZ - M'!$B:$B,"&lt;="&amp;EOMONTH('NZ - Q - RBNZ Scenarios'!$B145,0))</f>
        <v>2.8333333333333335</v>
      </c>
      <c r="O145" s="2">
        <v>3.8922236660295519</v>
      </c>
      <c r="P145">
        <v>69795</v>
      </c>
    </row>
    <row r="146" spans="1:16" x14ac:dyDescent="0.25">
      <c r="B146" s="14">
        <v>44896</v>
      </c>
      <c r="C146">
        <v>69954</v>
      </c>
      <c r="D146" s="21">
        <f>'CDM - Q'!U303/'CDM - Q'!T303*100</f>
        <v>127.87411689145793</v>
      </c>
      <c r="E146" s="21">
        <f>'CDM - Q'!S303</f>
        <v>1314</v>
      </c>
      <c r="F146" s="21">
        <f>'CDM - Q'!R303</f>
        <v>1203</v>
      </c>
      <c r="G146" s="20">
        <f>'CDM - Q'!V303</f>
        <v>3.4</v>
      </c>
      <c r="H146" s="20">
        <v>5.08</v>
      </c>
      <c r="I146" s="20">
        <v>3.62</v>
      </c>
      <c r="J146" s="20">
        <f>AVERAGEIFS('CDM - D'!D:D,'CDM - D'!B:B,"&gt;="&amp;EDATE('NZ - Q - RBNZ Scenarios'!B146,-2),'CDM - D'!B:B,"&lt;="&amp;EOMONTH('NZ - Q - RBNZ Scenarios'!B146,0))</f>
        <v>11.110000000000012</v>
      </c>
      <c r="K146" s="20">
        <v>1167.74092122498</v>
      </c>
      <c r="L146" s="20">
        <v>1167.59636131671</v>
      </c>
      <c r="M146" s="20">
        <f>'[3]Quarterly Results'!$F143</f>
        <v>2.1161238361103001</v>
      </c>
      <c r="N146" s="20">
        <f>AVERAGEIFS('NZ - M'!C:C,'NZ - M'!$B:$B,"&gt;="&amp;EDATE('NZ - Q - RBNZ Scenarios'!$B146,-2),'NZ - M'!$B:$B,"&lt;="&amp;EOMONTH('NZ - Q - RBNZ Scenarios'!$B146,0))</f>
        <v>4</v>
      </c>
      <c r="O146" s="2">
        <v>3.2739442930586184</v>
      </c>
      <c r="P146">
        <v>69954</v>
      </c>
    </row>
    <row r="147" spans="1:16" x14ac:dyDescent="0.25">
      <c r="A147">
        <v>2023</v>
      </c>
      <c r="B147" s="14">
        <v>44986</v>
      </c>
      <c r="C147">
        <v>69892</v>
      </c>
      <c r="D147" s="21">
        <f>'CDM - Q'!U304/'CDM - Q'!T304*100</f>
        <v>123.7941701886628</v>
      </c>
      <c r="E147" s="21">
        <f>'CDM - Q'!S304</f>
        <v>1327</v>
      </c>
      <c r="F147" s="21">
        <f>'CDM - Q'!R304</f>
        <v>1218</v>
      </c>
      <c r="G147" s="20">
        <f>'CDM - Q'!V304</f>
        <v>3.5</v>
      </c>
      <c r="H147" s="20">
        <v>5.1100000000000003</v>
      </c>
      <c r="I147" s="20">
        <v>3.3</v>
      </c>
      <c r="J147">
        <v>0</v>
      </c>
      <c r="K147" s="20">
        <v>1181.9113915861799</v>
      </c>
      <c r="L147" s="20">
        <v>1182.17114295434</v>
      </c>
      <c r="M147" s="20">
        <f>'[3]Quarterly Results'!$F144</f>
        <v>0.22305737293101</v>
      </c>
      <c r="N147" s="20">
        <f>AVERAGEIFS('NZ - M'!C:C,'NZ - M'!$B:$B,"&gt;="&amp;EDATE('NZ - Q - RBNZ Scenarios'!$B147,-2),'NZ - M'!$B:$B,"&lt;="&amp;EOMONTH('NZ - Q - RBNZ Scenarios'!$B147,0))</f>
        <v>4.583333333333333</v>
      </c>
      <c r="O147" s="2">
        <v>2.3657346645546644</v>
      </c>
      <c r="P147">
        <v>69892</v>
      </c>
    </row>
    <row r="148" spans="1:16" x14ac:dyDescent="0.25">
      <c r="B148" s="14">
        <v>45078</v>
      </c>
      <c r="C148">
        <v>70558</v>
      </c>
      <c r="D148" s="21">
        <f>'CDM - Q'!U305/'CDM - Q'!T305*100</f>
        <v>121.53825845910151</v>
      </c>
      <c r="E148" s="21">
        <f>'CDM - Q'!S305</f>
        <v>1341</v>
      </c>
      <c r="F148" s="21">
        <f>'CDM - Q'!R305</f>
        <v>1231</v>
      </c>
      <c r="G148" s="20">
        <f>'CDM - Q'!V305</f>
        <v>3.7</v>
      </c>
      <c r="H148" s="20">
        <v>4.28</v>
      </c>
      <c r="I148" s="20">
        <v>2.79</v>
      </c>
      <c r="J148">
        <v>0</v>
      </c>
      <c r="K148" s="20">
        <v>1195.9791547248799</v>
      </c>
      <c r="L148" s="20">
        <v>1195.9582714164701</v>
      </c>
      <c r="M148" s="20">
        <f>'[3]Quarterly Results'!$F145</f>
        <v>0.54393072266847298</v>
      </c>
      <c r="N148" s="20">
        <f>AVERAGEIFS('NZ - M'!C:C,'NZ - M'!$B:$B,"&gt;="&amp;EDATE('NZ - Q - RBNZ Scenarios'!$B148,-2),'NZ - M'!$B:$B,"&lt;="&amp;EOMONTH('NZ - Q - RBNZ Scenarios'!$B148,0))</f>
        <v>5.416666666666667</v>
      </c>
      <c r="O148" s="2">
        <v>2.4392013818158227</v>
      </c>
      <c r="P148">
        <v>70558</v>
      </c>
    </row>
    <row r="149" spans="1:16" x14ac:dyDescent="0.25">
      <c r="B149" s="14">
        <v>45170</v>
      </c>
      <c r="C149">
        <v>70635</v>
      </c>
      <c r="D149" s="21">
        <f>'CDM - Q'!U306/'CDM - Q'!T306*100</f>
        <v>120.14856893161459</v>
      </c>
      <c r="E149" s="21">
        <f>'CDM - Q'!S306</f>
        <v>1356</v>
      </c>
      <c r="F149" s="21">
        <f>'CDM - Q'!R306</f>
        <v>1253</v>
      </c>
      <c r="G149" s="20">
        <f>'CDM - Q'!V306</f>
        <v>3.9</v>
      </c>
      <c r="H149" s="20">
        <v>4.17</v>
      </c>
      <c r="I149" s="20">
        <v>2.83</v>
      </c>
      <c r="J149">
        <v>0</v>
      </c>
      <c r="K149" s="20">
        <v>1207.77841581131</v>
      </c>
      <c r="L149" s="20">
        <v>1207.69268898623</v>
      </c>
      <c r="M149" s="20">
        <f>'[3]Quarterly Results'!$F146</f>
        <v>3.6284400213537397E-2</v>
      </c>
      <c r="N149" s="20">
        <f>AVERAGEIFS('NZ - M'!C:C,'NZ - M'!$B:$B,"&gt;="&amp;EDATE('NZ - Q - RBNZ Scenarios'!$B149,-2),'NZ - M'!$B:$B,"&lt;="&amp;EOMONTH('NZ - Q - RBNZ Scenarios'!$B149,0))</f>
        <v>5.5</v>
      </c>
      <c r="O149" s="2">
        <v>1.8370218080134233</v>
      </c>
      <c r="P149">
        <v>70635</v>
      </c>
    </row>
    <row r="150" spans="1:16" x14ac:dyDescent="0.25">
      <c r="B150" s="14">
        <v>45261</v>
      </c>
      <c r="C150">
        <v>70969</v>
      </c>
      <c r="D150" s="21">
        <f>'CDM - Q'!U307/'CDM - Q'!T307*100</f>
        <v>123.15131608959445</v>
      </c>
      <c r="E150" s="21">
        <f>'CDM - Q'!S307</f>
        <v>1370</v>
      </c>
      <c r="F150" s="21">
        <f>'CDM - Q'!R307</f>
        <v>1259</v>
      </c>
      <c r="G150" s="20">
        <f>'CDM - Q'!V307</f>
        <v>4</v>
      </c>
      <c r="H150" s="20">
        <v>3.6</v>
      </c>
      <c r="I150" s="20">
        <v>2.76</v>
      </c>
      <c r="J150">
        <v>0</v>
      </c>
      <c r="K150" s="20">
        <v>1215.6015053459901</v>
      </c>
      <c r="L150" s="20">
        <v>1215.4383910844199</v>
      </c>
      <c r="M150" s="20">
        <f>'[3]Quarterly Results'!$F147</f>
        <v>-8.5594473517053099E-2</v>
      </c>
      <c r="N150" s="20">
        <f>AVERAGEIFS('NZ - M'!C:C,'NZ - M'!$B:$B,"&gt;="&amp;EDATE('NZ - Q - RBNZ Scenarios'!$B150,-2),'NZ - M'!$B:$B,"&lt;="&amp;EOMONTH('NZ - Q - RBNZ Scenarios'!$B150,0))</f>
        <v>5.5</v>
      </c>
      <c r="O150" s="2">
        <v>1.396753845147261</v>
      </c>
      <c r="P150">
        <v>70969</v>
      </c>
    </row>
    <row r="151" spans="1:16" x14ac:dyDescent="0.25">
      <c r="A151">
        <v>2024</v>
      </c>
      <c r="B151" s="14">
        <v>45352</v>
      </c>
      <c r="C151">
        <v>70970</v>
      </c>
      <c r="D151" s="21">
        <f>'CDM - Q'!U308/'CDM - Q'!T308*100</f>
        <v>118.33261339092873</v>
      </c>
      <c r="E151" s="21">
        <f>'CDM - Q'!S308</f>
        <v>1382</v>
      </c>
      <c r="F151" s="21">
        <f>'CDM - Q'!R308</f>
        <v>1267</v>
      </c>
      <c r="G151" s="20">
        <f>'CDM - Q'!V308</f>
        <v>4.4000000000000004</v>
      </c>
      <c r="H151" s="20">
        <v>3.22</v>
      </c>
      <c r="I151" s="20">
        <v>2.5</v>
      </c>
      <c r="J151">
        <v>0</v>
      </c>
      <c r="K151" s="20">
        <v>1229.8494682818</v>
      </c>
      <c r="L151" s="20">
        <v>1230.1163012510699</v>
      </c>
      <c r="M151" s="20">
        <f>'[3]Quarterly Results'!$F148</f>
        <v>-0.495292805912811</v>
      </c>
      <c r="N151" s="20">
        <f>AVERAGEIFS('NZ - M'!C:C,'NZ - M'!$B:$B,"&gt;="&amp;EDATE('NZ - Q - RBNZ Scenarios'!$B151,-2),'NZ - M'!$B:$B,"&lt;="&amp;EOMONTH('NZ - Q - RBNZ Scenarios'!$B151,0))</f>
        <v>5.5</v>
      </c>
      <c r="O151" s="2">
        <v>1.0465293378868754</v>
      </c>
      <c r="P151">
        <v>70970</v>
      </c>
    </row>
    <row r="152" spans="1:16" x14ac:dyDescent="0.25">
      <c r="B152" s="14">
        <v>45444</v>
      </c>
      <c r="C152">
        <v>70625</v>
      </c>
      <c r="D152" s="21">
        <f>'CDM - Q'!U309/'CDM - Q'!T309*100</f>
        <v>121.03054936410122</v>
      </c>
      <c r="E152" s="21">
        <f>'CDM - Q'!S309</f>
        <v>1398</v>
      </c>
      <c r="F152" s="21">
        <f>'CDM - Q'!R309</f>
        <v>1272</v>
      </c>
      <c r="G152" s="20">
        <f>'CDM - Q'!V309</f>
        <v>4.7</v>
      </c>
      <c r="H152" s="20">
        <v>2.73</v>
      </c>
      <c r="I152" s="20">
        <v>2.33</v>
      </c>
      <c r="J152">
        <v>0</v>
      </c>
      <c r="K152" s="20">
        <v>1237.10597251119</v>
      </c>
      <c r="L152" s="20">
        <v>1237.1079490602101</v>
      </c>
      <c r="M152" s="20">
        <f>'[3]Quarterly Results'!$F149</f>
        <v>-1.6206428730698399</v>
      </c>
      <c r="N152" s="20">
        <f>AVERAGEIFS('NZ - M'!C:C,'NZ - M'!$B:$B,"&gt;="&amp;EDATE('NZ - Q - RBNZ Scenarios'!$B152,-2),'NZ - M'!$B:$B,"&lt;="&amp;EOMONTH('NZ - Q - RBNZ Scenarios'!$B152,0))</f>
        <v>5.5</v>
      </c>
      <c r="O152" s="2">
        <v>-0.22880859044186694</v>
      </c>
      <c r="P152">
        <v>70625</v>
      </c>
    </row>
    <row r="153" spans="1:16" x14ac:dyDescent="0.25">
      <c r="B153" s="14">
        <v>45536</v>
      </c>
      <c r="C153">
        <v>69792</v>
      </c>
      <c r="D153" s="21">
        <f>'CDM - Q'!U310/'CDM - Q'!T310*100</f>
        <v>120.05806281340723</v>
      </c>
      <c r="E153" s="21">
        <f>'CDM - Q'!S310</f>
        <v>1407</v>
      </c>
      <c r="F153" s="21">
        <f>'CDM - Q'!R310</f>
        <v>1280</v>
      </c>
      <c r="G153" s="20">
        <f>'CDM - Q'!V310</f>
        <v>4.9000000000000004</v>
      </c>
      <c r="H153" s="20">
        <v>2.4</v>
      </c>
      <c r="I153" s="20">
        <v>2.0299999999999998</v>
      </c>
      <c r="J153">
        <v>0</v>
      </c>
      <c r="K153" s="20">
        <v>1244.94678220778</v>
      </c>
      <c r="L153" s="20">
        <v>1244.82174731391</v>
      </c>
      <c r="M153" s="20">
        <f>'[3]Quarterly Results'!$F150</f>
        <v>-3.4209879519695501</v>
      </c>
      <c r="N153" s="20">
        <f>AVERAGEIFS('NZ - M'!C:C,'NZ - M'!$B:$B,"&gt;="&amp;EDATE('NZ - Q - RBNZ Scenarios'!$B153,-2),'NZ - M'!$B:$B,"&lt;="&amp;EOMONTH('NZ - Q - RBNZ Scenarios'!$B153,0))</f>
        <v>5.333333333333333</v>
      </c>
      <c r="O153" s="2">
        <v>-1.5583945536675603</v>
      </c>
      <c r="P153">
        <v>69792</v>
      </c>
    </row>
    <row r="154" spans="1:16" x14ac:dyDescent="0.25">
      <c r="B154" s="14">
        <v>45627</v>
      </c>
      <c r="C154">
        <v>69830</v>
      </c>
      <c r="D154" s="21">
        <f>'CDM - Q'!U311/'CDM - Q'!T311*100</f>
        <v>120.67566984510508</v>
      </c>
      <c r="E154" s="21">
        <f>'CDM - Q'!S311</f>
        <v>1415</v>
      </c>
      <c r="F154" s="21">
        <f>'CDM - Q'!R311</f>
        <v>1287</v>
      </c>
      <c r="G154" s="20">
        <f>'CDM - Q'!V311</f>
        <v>5.0999999999999996</v>
      </c>
      <c r="H154" s="20">
        <v>2.0499999999999998</v>
      </c>
      <c r="I154" s="20">
        <v>2.12</v>
      </c>
      <c r="J154">
        <v>0</v>
      </c>
      <c r="K154" s="20">
        <v>1252.87658806128</v>
      </c>
      <c r="L154" s="20">
        <v>1252.75691320435</v>
      </c>
      <c r="M154" s="20">
        <f>'[3]Quarterly Results'!$F151</f>
        <v>-3.9666521754936701</v>
      </c>
      <c r="N154" s="20">
        <f>AVERAGEIFS('NZ - M'!C:C,'NZ - M'!$B:$B,"&gt;="&amp;EDATE('NZ - Q - RBNZ Scenarios'!$B154,-2),'NZ - M'!$B:$B,"&lt;="&amp;EOMONTH('NZ - Q - RBNZ Scenarios'!$B154,0))</f>
        <v>4.416666666666667</v>
      </c>
      <c r="O154" s="2">
        <v>-1.3976755365895592</v>
      </c>
      <c r="P154">
        <v>69830</v>
      </c>
    </row>
    <row r="155" spans="1:16" x14ac:dyDescent="0.25">
      <c r="A155">
        <v>2025</v>
      </c>
      <c r="B155" s="14">
        <v>45717</v>
      </c>
      <c r="C155">
        <v>70435</v>
      </c>
      <c r="D155" s="21">
        <f>'CDM - Q'!U312/'CDM - Q'!T312*100</f>
        <v>126.16717679010216</v>
      </c>
      <c r="E155" s="21">
        <f>'CDM - Q'!S312</f>
        <v>1422</v>
      </c>
      <c r="F155" s="21">
        <f>'CDM - Q'!R312</f>
        <v>1299</v>
      </c>
      <c r="G155" s="20">
        <f>'CDM - Q'!V312</f>
        <v>5.0999999999999996</v>
      </c>
      <c r="H155" s="20">
        <v>2.15</v>
      </c>
      <c r="I155" s="20">
        <v>2.06</v>
      </c>
      <c r="J155">
        <v>0</v>
      </c>
      <c r="K155" s="20">
        <v>1261.95504047541</v>
      </c>
      <c r="L155" s="20">
        <v>1262.18992891375</v>
      </c>
      <c r="M155" s="20">
        <f>'[3]Quarterly Results'!$F152</f>
        <v>-3.4479477248217698</v>
      </c>
      <c r="N155" s="20">
        <f>AVERAGEIFS('NZ - M'!C:C,'NZ - M'!$B:$B,"&gt;="&amp;EDATE('NZ - Q - RBNZ Scenarios'!$B155,-2),'NZ - M'!$B:$B,"&lt;="&amp;EOMONTH('NZ - Q - RBNZ Scenarios'!$B155,0))</f>
        <v>3.9166666666666665</v>
      </c>
      <c r="O155" s="2">
        <v>-0.74926166853259946</v>
      </c>
      <c r="P155">
        <v>70435</v>
      </c>
    </row>
    <row r="156" spans="1:16" x14ac:dyDescent="0.25">
      <c r="B156" s="14">
        <v>45809</v>
      </c>
      <c r="C156">
        <v>69969</v>
      </c>
      <c r="D156" s="21">
        <f>'CDM - Q'!U313/'CDM - Q'!T313*100</f>
        <v>121.73913043478262</v>
      </c>
      <c r="E156" s="21">
        <f>'CDM - Q'!S313</f>
        <v>1431</v>
      </c>
      <c r="F156" s="21">
        <f>'CDM - Q'!R313</f>
        <v>1306</v>
      </c>
      <c r="G156" s="20">
        <f>'CDM - Q'!V313</f>
        <v>5.2</v>
      </c>
      <c r="H156" s="20">
        <v>2.41</v>
      </c>
      <c r="I156" s="20">
        <v>2.29</v>
      </c>
      <c r="J156">
        <v>0</v>
      </c>
      <c r="K156" s="20">
        <v>1270.40349457143</v>
      </c>
      <c r="L156" s="20">
        <v>1270.3932251624001</v>
      </c>
      <c r="M156" s="20">
        <f>'[3]Quarterly Results'!$F153</f>
        <v>-4.85626330900255</v>
      </c>
      <c r="N156" s="20">
        <f>AVERAGEIFS('NZ - M'!C:C,'NZ - M'!$B:$B,"&gt;="&amp;EDATE('NZ - Q - RBNZ Scenarios'!$B156,-2),'NZ - M'!$B:$B,"&lt;="&amp;EOMONTH('NZ - Q - RBNZ Scenarios'!$B156,0))</f>
        <v>3.3333333333333335</v>
      </c>
      <c r="O156" s="2">
        <v>-1.9834450522499807</v>
      </c>
      <c r="P156">
        <v>69969</v>
      </c>
    </row>
    <row r="157" spans="1:16" x14ac:dyDescent="0.25">
      <c r="B157" s="14">
        <v>45901</v>
      </c>
      <c r="C157">
        <v>70581</v>
      </c>
      <c r="D157" s="21">
        <f>'CDM - Q'!U314/'CDM - Q'!T314*100</f>
        <v>122.37633689839573</v>
      </c>
      <c r="E157" s="21">
        <f>'CDM - Q'!S314</f>
        <v>1437</v>
      </c>
      <c r="F157" s="21">
        <f>'CDM - Q'!R314</f>
        <v>1319</v>
      </c>
      <c r="G157" s="20">
        <f>'CDM - Q'!V314</f>
        <v>5.3</v>
      </c>
      <c r="H157" s="20">
        <v>2.37</v>
      </c>
      <c r="I157" s="20">
        <v>2.2799999999999998</v>
      </c>
      <c r="J157">
        <v>0</v>
      </c>
      <c r="K157" s="20">
        <v>1276.3220806361601</v>
      </c>
      <c r="L157">
        <v>1276.2046391640199</v>
      </c>
      <c r="M157" s="20">
        <f>'[3]Quarterly Results'!$F154</f>
        <v>-4.5617081293834802</v>
      </c>
      <c r="N157" s="20">
        <f>AVERAGEIFS('NZ - M'!C:C,'NZ - M'!$B:$B,"&gt;="&amp;EDATE('NZ - Q - RBNZ Scenarios'!$B157,-2),'NZ - M'!$B:$B,"&lt;="&amp;EOMONTH('NZ - Q - RBNZ Scenarios'!$B157,0))</f>
        <v>3.0833333333333335</v>
      </c>
      <c r="O157" s="2">
        <v>0</v>
      </c>
      <c r="P157">
        <v>70581</v>
      </c>
    </row>
    <row r="158" spans="1:16" x14ac:dyDescent="0.25">
      <c r="B158" s="14">
        <v>45992</v>
      </c>
      <c r="C158">
        <v>70904</v>
      </c>
      <c r="D158" s="21">
        <f>'CDM - Q'!U315/'CDM - Q'!T315*100</f>
        <v>125.46481428041389</v>
      </c>
      <c r="E158" s="21">
        <f>'CDM - Q'!S315</f>
        <v>1443</v>
      </c>
      <c r="F158" s="21">
        <f>'CDM - Q'!R315</f>
        <v>1327</v>
      </c>
      <c r="G158" s="20">
        <f>'CDM - Q'!V315</f>
        <v>5.4</v>
      </c>
      <c r="H158" s="20">
        <v>2.39</v>
      </c>
      <c r="I158" s="20">
        <v>2.2799999999999998</v>
      </c>
      <c r="J158">
        <v>0</v>
      </c>
      <c r="K158" s="20">
        <v>1284.18661362948</v>
      </c>
      <c r="L158">
        <v>1284.12739828348</v>
      </c>
      <c r="M158" s="20">
        <f>'[3]Quarterly Results'!$F155</f>
        <v>-4.8684738768350604</v>
      </c>
      <c r="N158" s="20">
        <f>AVERAGEIFS('NZ - M'!C:C,'NZ - M'!$B:$B,"&gt;="&amp;EDATE('NZ - Q - RBNZ Scenarios'!$B158,-2),'NZ - M'!$B:$B,"&lt;="&amp;EOMONTH('NZ - Q - RBNZ Scenarios'!$B158,0))</f>
        <v>2.3333333333333335</v>
      </c>
      <c r="O158" s="58">
        <v>-1.4</v>
      </c>
      <c r="P158">
        <v>70904</v>
      </c>
    </row>
    <row r="159" spans="1:16" x14ac:dyDescent="0.25">
      <c r="A159">
        <v>2026</v>
      </c>
      <c r="B159" s="14">
        <v>46082</v>
      </c>
      <c r="C159">
        <v>71471</v>
      </c>
      <c r="D159" s="21"/>
      <c r="E159" s="21"/>
      <c r="F159" s="21">
        <f>'CDM - Q'!R316</f>
        <v>1339</v>
      </c>
      <c r="G159" s="20">
        <f>'CDM - Q'!V316</f>
        <v>5.3</v>
      </c>
      <c r="H159" s="20">
        <v>2.59</v>
      </c>
      <c r="I159" s="20">
        <v>2.37</v>
      </c>
      <c r="J159">
        <v>0</v>
      </c>
      <c r="K159" s="20">
        <v>1294.1041580268</v>
      </c>
      <c r="L159">
        <v>1294.2491421812499</v>
      </c>
      <c r="M159" s="20"/>
      <c r="N159" s="20">
        <f>AVERAGEIFS('NZ - M'!C:C,'NZ - M'!$B:$B,"&gt;="&amp;EDATE('NZ - Q - RBNZ Scenarios'!$B159,-2),'NZ - M'!$B:$B,"&lt;="&amp;EOMONTH('NZ - Q - RBNZ Scenarios'!$B159,0))</f>
        <v>2.25</v>
      </c>
      <c r="O159" s="58">
        <v>-1.1000000000000001</v>
      </c>
      <c r="P159" s="31">
        <v>-0.9</v>
      </c>
    </row>
    <row r="160" spans="1:16" x14ac:dyDescent="0.25">
      <c r="B160" s="14">
        <v>46174</v>
      </c>
      <c r="C160" s="31"/>
      <c r="F160" s="31">
        <v>19560.808280000001</v>
      </c>
      <c r="G160" s="20"/>
      <c r="K160" s="39">
        <v>18904.946474617667</v>
      </c>
      <c r="M160" s="20"/>
      <c r="N160" s="39">
        <v>0.5</v>
      </c>
      <c r="O160" s="58">
        <v>-1</v>
      </c>
      <c r="P160" s="31">
        <v>-0.9</v>
      </c>
    </row>
    <row r="161" spans="1:16" x14ac:dyDescent="0.25">
      <c r="B161" s="14">
        <v>46266</v>
      </c>
      <c r="C161" s="31"/>
      <c r="F161" s="31">
        <v>288662.17312536761</v>
      </c>
      <c r="K161" s="39">
        <v>278983.50896683359</v>
      </c>
      <c r="M161" s="39"/>
      <c r="N161" s="39">
        <v>0.3</v>
      </c>
      <c r="O161" s="58">
        <v>-0.9</v>
      </c>
      <c r="P161" s="31">
        <v>-0.9</v>
      </c>
    </row>
    <row r="162" spans="1:16" x14ac:dyDescent="0.25">
      <c r="B162" s="14">
        <v>46357</v>
      </c>
      <c r="C162" s="31"/>
      <c r="F162" s="31">
        <v>4276261.6390313143</v>
      </c>
      <c r="K162" s="39">
        <v>4132881.2306803004</v>
      </c>
      <c r="M162" s="39"/>
      <c r="N162" s="39">
        <v>0.2</v>
      </c>
      <c r="O162" s="58">
        <v>-0.8</v>
      </c>
      <c r="P162" s="31">
        <v>-0.8</v>
      </c>
    </row>
    <row r="163" spans="1:16" x14ac:dyDescent="0.25">
      <c r="A163">
        <v>2027</v>
      </c>
      <c r="B163" s="14">
        <v>46447</v>
      </c>
      <c r="C163" s="31"/>
      <c r="F163" s="31">
        <v>63653993.289485894</v>
      </c>
      <c r="K163" s="39">
        <v>61519714.257605463</v>
      </c>
      <c r="M163" s="39"/>
      <c r="N163" s="39">
        <v>0.2</v>
      </c>
      <c r="O163" s="58">
        <v>-0.6</v>
      </c>
      <c r="P163" s="31">
        <v>-0.7</v>
      </c>
    </row>
    <row r="164" spans="1:16" x14ac:dyDescent="0.25">
      <c r="B164" s="14">
        <v>46539</v>
      </c>
      <c r="C164" s="31"/>
      <c r="F164" s="31">
        <v>950680313.42755663</v>
      </c>
      <c r="K164" s="39">
        <v>918804590.41136849</v>
      </c>
      <c r="N164" s="39">
        <v>0.1</v>
      </c>
      <c r="O164" s="58">
        <v>-0.4</v>
      </c>
      <c r="P164" s="31">
        <v>-0.6</v>
      </c>
    </row>
    <row r="165" spans="1:16" x14ac:dyDescent="0.25">
      <c r="B165" s="14">
        <v>46631</v>
      </c>
      <c r="C165" s="21"/>
      <c r="F165" s="31">
        <v>14290924414.653257</v>
      </c>
      <c r="K165" s="39">
        <v>13811758556.422323</v>
      </c>
      <c r="N165" s="39">
        <v>0</v>
      </c>
      <c r="O165" s="58">
        <v>-0.2</v>
      </c>
      <c r="P165" s="31">
        <v>-0.5</v>
      </c>
    </row>
    <row r="166" spans="1:16" x14ac:dyDescent="0.25">
      <c r="B166" s="14">
        <v>46722</v>
      </c>
      <c r="F166" s="31">
        <v>215655071247.95694</v>
      </c>
      <c r="K166" s="39">
        <v>208424290068.36957</v>
      </c>
      <c r="N166" s="39">
        <v>0</v>
      </c>
      <c r="O166" s="58">
        <v>-0.1</v>
      </c>
      <c r="P166" s="31">
        <v>-0.4</v>
      </c>
    </row>
    <row r="167" spans="1:16" x14ac:dyDescent="0.25">
      <c r="A167">
        <v>2028</v>
      </c>
      <c r="B167" s="14">
        <v>46813</v>
      </c>
      <c r="F167" s="31">
        <v>3270007735125.646</v>
      </c>
      <c r="K167" s="39">
        <v>3160366397913.291</v>
      </c>
      <c r="N167" s="39">
        <v>0</v>
      </c>
      <c r="O167" s="58">
        <v>0</v>
      </c>
      <c r="P167" s="31">
        <v>-0.3</v>
      </c>
    </row>
    <row r="168" spans="1:16" x14ac:dyDescent="0.25">
      <c r="B168" s="14">
        <v>46905</v>
      </c>
      <c r="F168" s="31">
        <v>49749331871455.172</v>
      </c>
      <c r="K168" s="39">
        <v>48081267538390.836</v>
      </c>
      <c r="N168" s="39">
        <v>0</v>
      </c>
      <c r="O168" s="58">
        <v>-0.1</v>
      </c>
      <c r="P168" s="31">
        <v>-0.2</v>
      </c>
    </row>
    <row r="169" spans="1:16" x14ac:dyDescent="0.25">
      <c r="B169" s="14">
        <v>46997</v>
      </c>
      <c r="F169" s="31">
        <v>761809512457539.88</v>
      </c>
      <c r="K169" s="39">
        <v>736266510601696.38</v>
      </c>
      <c r="N169" s="39">
        <v>0</v>
      </c>
      <c r="O169" s="58">
        <v>-0.1</v>
      </c>
      <c r="P169" s="31">
        <v>-0.1</v>
      </c>
    </row>
    <row r="170" spans="1:16" x14ac:dyDescent="0.25">
      <c r="B170" s="14">
        <v>47088</v>
      </c>
      <c r="F170" s="31">
        <v>1.1710656517454742E+16</v>
      </c>
      <c r="K170" s="39">
        <v>1.1318005446200018E+16</v>
      </c>
      <c r="N170" s="39">
        <v>0</v>
      </c>
      <c r="O170" s="58">
        <v>0</v>
      </c>
      <c r="P170" s="31">
        <v>0</v>
      </c>
    </row>
    <row r="171" spans="1:16" x14ac:dyDescent="0.25">
      <c r="A171">
        <v>2029</v>
      </c>
      <c r="B171" s="14">
        <v>47178</v>
      </c>
      <c r="F171" s="31">
        <v>1.8088750089823366E+17</v>
      </c>
      <c r="K171" s="39">
        <v>1.7482245485248742E+17</v>
      </c>
      <c r="N171" s="39">
        <v>0</v>
      </c>
      <c r="O171" s="58">
        <v>0</v>
      </c>
      <c r="P171" s="31"/>
    </row>
    <row r="172" spans="1:16" x14ac:dyDescent="0.25">
      <c r="F172" s="31"/>
      <c r="K172" s="39"/>
    </row>
    <row r="173" spans="1:16" x14ac:dyDescent="0.25">
      <c r="F173" s="31"/>
    </row>
    <row r="174" spans="1:16" x14ac:dyDescent="0.25">
      <c r="F174" s="31"/>
    </row>
    <row r="175" spans="1:16" x14ac:dyDescent="0.25">
      <c r="F175" s="31"/>
    </row>
    <row r="176" spans="1:16" x14ac:dyDescent="0.25">
      <c r="F176" s="3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F445-FFF4-4B7F-8F8A-C584357EEEA9}">
  <dimension ref="A1:P172"/>
  <sheetViews>
    <sheetView workbookViewId="0">
      <pane xSplit="2" ySplit="2" topLeftCell="C146" activePane="bottomRight" state="frozen"/>
      <selection pane="topRight" activeCell="C1" sqref="C1"/>
      <selection pane="bottomLeft" activeCell="A3" sqref="A3"/>
      <selection pane="bottomRight" activeCell="M158" sqref="M158"/>
    </sheetView>
  </sheetViews>
  <sheetFormatPr defaultRowHeight="15" x14ac:dyDescent="0.25"/>
  <cols>
    <col min="2" max="2" width="9.140625" style="12"/>
    <col min="13" max="13" width="9.42578125" bestFit="1" customWidth="1"/>
  </cols>
  <sheetData>
    <row r="1" spans="1:16" ht="75" x14ac:dyDescent="0.25">
      <c r="C1" s="4" t="s">
        <v>18</v>
      </c>
      <c r="D1" s="4" t="s">
        <v>9</v>
      </c>
      <c r="E1" s="4" t="s">
        <v>3</v>
      </c>
      <c r="F1" s="4" t="s">
        <v>4</v>
      </c>
      <c r="G1" s="4" t="s">
        <v>10</v>
      </c>
      <c r="H1" s="4" t="s">
        <v>29</v>
      </c>
      <c r="I1" s="4" t="s">
        <v>30</v>
      </c>
      <c r="J1" s="4" t="s">
        <v>11</v>
      </c>
      <c r="K1" s="4" t="s">
        <v>182</v>
      </c>
      <c r="L1" s="4" t="str">
        <f>F1</f>
        <v>Consumer Price Index (CPI): All Groups</v>
      </c>
      <c r="M1" s="4" t="s">
        <v>183</v>
      </c>
      <c r="N1" s="4" t="s">
        <v>49</v>
      </c>
      <c r="O1" s="4" t="s">
        <v>185</v>
      </c>
      <c r="P1" s="4" t="s">
        <v>187</v>
      </c>
    </row>
    <row r="2" spans="1:16" ht="60" x14ac:dyDescent="0.25">
      <c r="B2" s="12" t="s">
        <v>0</v>
      </c>
      <c r="F2" t="s">
        <v>126</v>
      </c>
      <c r="L2" s="7" t="s">
        <v>202</v>
      </c>
    </row>
    <row r="3" spans="1:16" x14ac:dyDescent="0.25">
      <c r="A3">
        <v>1987</v>
      </c>
      <c r="B3" s="13">
        <v>31837</v>
      </c>
      <c r="E3" s="30">
        <f t="shared" ref="E3:E24" si="0">E4*$F3/$F4</f>
        <v>542.58311512010403</v>
      </c>
      <c r="F3" s="21">
        <f>'CDM - Q'!R160</f>
        <v>473.15606200000002</v>
      </c>
      <c r="G3" s="20">
        <f>'CDM - Q'!V160</f>
        <v>4.0999999999999996</v>
      </c>
      <c r="K3" s="20">
        <f t="shared" ref="K3:K50" si="1">K4*L3/L4</f>
        <v>499.00775228429421</v>
      </c>
      <c r="L3" s="20">
        <v>499.02399800643798</v>
      </c>
      <c r="N3" s="20">
        <f>AVERAGEIFS('NZ - M'!C:C,'NZ - M'!$B:$B,"&gt;="&amp;EDATE('NZ - Q'!$B3,-2),'NZ - M'!$B:$B,"&lt;="&amp;EOMONTH('NZ - Q'!$B3,0))</f>
        <v>25</v>
      </c>
    </row>
    <row r="4" spans="1:16" x14ac:dyDescent="0.25">
      <c r="B4" s="13">
        <v>31929</v>
      </c>
      <c r="C4">
        <v>27977</v>
      </c>
      <c r="D4" s="21">
        <f>'CDM - Q'!U161/'CDM - Q'!T161*100</f>
        <v>86.894770819883789</v>
      </c>
      <c r="E4" s="30">
        <f t="shared" si="0"/>
        <v>560.36106719339875</v>
      </c>
      <c r="F4" s="21">
        <f>'CDM - Q'!R161</f>
        <v>488.65920899999998</v>
      </c>
      <c r="G4" s="20">
        <f>'CDM - Q'!V161</f>
        <v>4.2</v>
      </c>
      <c r="K4" s="20">
        <f t="shared" si="1"/>
        <v>512.7438227748803</v>
      </c>
      <c r="L4" s="20">
        <v>512.76051568924402</v>
      </c>
      <c r="N4" s="20">
        <f>AVERAGEIFS('NZ - M'!C:C,'NZ - M'!$B:$B,"&gt;="&amp;EDATE('NZ - Q'!$B4,-2),'NZ - M'!$B:$B,"&lt;="&amp;EOMONTH('NZ - Q'!$B4,0))</f>
        <v>22.333333333333332</v>
      </c>
      <c r="O4" s="2">
        <v>-0.20934484749357499</v>
      </c>
      <c r="P4">
        <v>27977</v>
      </c>
    </row>
    <row r="5" spans="1:16" x14ac:dyDescent="0.25">
      <c r="B5" s="13">
        <v>32021</v>
      </c>
      <c r="C5">
        <v>28129</v>
      </c>
      <c r="D5" s="21">
        <f>'CDM - Q'!U162/'CDM - Q'!T162*100</f>
        <v>86.944818304172273</v>
      </c>
      <c r="E5" s="30">
        <f t="shared" si="0"/>
        <v>569.25004380341204</v>
      </c>
      <c r="F5" s="21">
        <f>'CDM - Q'!R162</f>
        <v>496.41078299999998</v>
      </c>
      <c r="G5" s="20">
        <f>'CDM - Q'!V162</f>
        <v>4.2</v>
      </c>
      <c r="H5" s="20">
        <v>9.8000000000000007</v>
      </c>
      <c r="I5" s="20">
        <v>8.3000000000000007</v>
      </c>
      <c r="J5">
        <v>0</v>
      </c>
      <c r="K5" s="20">
        <f t="shared" si="1"/>
        <v>521.39703521262152</v>
      </c>
      <c r="L5" s="20">
        <v>521.41400984141603</v>
      </c>
      <c r="N5" s="20">
        <f>AVERAGEIFS('NZ - M'!C:C,'NZ - M'!$B:$B,"&gt;="&amp;EDATE('NZ - Q'!$B5,-2),'NZ - M'!$B:$B,"&lt;="&amp;EOMONTH('NZ - Q'!$B5,0))</f>
        <v>19</v>
      </c>
      <c r="O5" s="2">
        <v>-0.13626759542084699</v>
      </c>
      <c r="P5">
        <v>28129</v>
      </c>
    </row>
    <row r="6" spans="1:16" x14ac:dyDescent="0.25">
      <c r="B6" s="13">
        <v>32112</v>
      </c>
      <c r="C6">
        <v>28259</v>
      </c>
      <c r="D6" s="21">
        <f>'CDM - Q'!U163/'CDM - Q'!T163*100</f>
        <v>82.608695652173907</v>
      </c>
      <c r="E6" s="30">
        <f t="shared" si="0"/>
        <v>580.9834932955838</v>
      </c>
      <c r="F6" s="21">
        <f>'CDM - Q'!R163</f>
        <v>506.64286099999998</v>
      </c>
      <c r="G6" s="20">
        <f>'CDM - Q'!V163</f>
        <v>4.4000000000000004</v>
      </c>
      <c r="H6" s="20">
        <v>8.9</v>
      </c>
      <c r="I6" s="20">
        <v>7.4</v>
      </c>
      <c r="J6">
        <v>0</v>
      </c>
      <c r="K6" s="20">
        <f t="shared" si="1"/>
        <v>531.69263919710363</v>
      </c>
      <c r="L6" s="20">
        <v>531.70994901011295</v>
      </c>
      <c r="N6" s="20">
        <f>AVERAGEIFS('NZ - M'!C:C,'NZ - M'!$B:$B,"&gt;="&amp;EDATE('NZ - Q'!$B6,-2),'NZ - M'!$B:$B,"&lt;="&amp;EOMONTH('NZ - Q'!$B6,0))</f>
        <v>18.166666666666668</v>
      </c>
      <c r="O6" s="2">
        <v>-6.7460810338282301E-2</v>
      </c>
      <c r="P6">
        <v>28259</v>
      </c>
    </row>
    <row r="7" spans="1:16" x14ac:dyDescent="0.25">
      <c r="A7">
        <v>1988</v>
      </c>
      <c r="B7" s="13">
        <v>32203</v>
      </c>
      <c r="C7">
        <v>28149</v>
      </c>
      <c r="D7" s="21">
        <f>'CDM - Q'!U164/'CDM - Q'!T164*100</f>
        <v>80.851523665441974</v>
      </c>
      <c r="E7" s="30">
        <f t="shared" si="0"/>
        <v>591.29470519994447</v>
      </c>
      <c r="F7" s="21">
        <f>'CDM - Q'!R164</f>
        <v>515.63468599999999</v>
      </c>
      <c r="G7" s="20">
        <f>'CDM - Q'!V164</f>
        <v>5</v>
      </c>
      <c r="H7" s="20">
        <v>7.7</v>
      </c>
      <c r="I7" s="20">
        <v>6.7</v>
      </c>
      <c r="J7">
        <v>0</v>
      </c>
      <c r="K7" s="20">
        <f t="shared" si="1"/>
        <v>543.0756459022848</v>
      </c>
      <c r="L7" s="20">
        <v>543.09332630104802</v>
      </c>
      <c r="M7" s="20">
        <f>'[3]Quarterly Results'!$F4</f>
        <v>6.2425067332115001</v>
      </c>
      <c r="N7" s="20">
        <f>AVERAGEIFS('NZ - M'!C:C,'NZ - M'!$B:$B,"&gt;="&amp;EDATE('NZ - Q'!$B7,-2),'NZ - M'!$B:$B,"&lt;="&amp;EOMONTH('NZ - Q'!$B7,0))</f>
        <v>16.833333333333332</v>
      </c>
      <c r="O7" s="2">
        <v>0.116446292779137</v>
      </c>
      <c r="P7">
        <v>28149</v>
      </c>
    </row>
    <row r="8" spans="1:16" x14ac:dyDescent="0.25">
      <c r="B8" s="13">
        <v>32295</v>
      </c>
      <c r="C8">
        <v>28019</v>
      </c>
      <c r="D8" s="21">
        <f>'CDM - Q'!U165/'CDM - Q'!T165*100</f>
        <v>80.808743169398909</v>
      </c>
      <c r="E8" s="30">
        <f t="shared" si="0"/>
        <v>595.91697248672017</v>
      </c>
      <c r="F8" s="21">
        <f>'CDM - Q'!R165</f>
        <v>519.66550400000006</v>
      </c>
      <c r="G8" s="20">
        <f>'CDM - Q'!V165</f>
        <v>5.5</v>
      </c>
      <c r="H8" s="20">
        <v>6.6</v>
      </c>
      <c r="I8" s="20">
        <v>5.6</v>
      </c>
      <c r="J8">
        <v>0</v>
      </c>
      <c r="K8" s="20">
        <f t="shared" si="1"/>
        <v>549.1651820024922</v>
      </c>
      <c r="L8" s="20">
        <v>549.18306065250704</v>
      </c>
      <c r="M8" s="20">
        <f>'[3]Quarterly Results'!$F5</f>
        <v>5.2746193074500196</v>
      </c>
      <c r="N8" s="20">
        <f>AVERAGEIFS('NZ - M'!C:C,'NZ - M'!$B:$B,"&gt;="&amp;EDATE('NZ - Q'!$B8,-2),'NZ - M'!$B:$B,"&lt;="&amp;EOMONTH('NZ - Q'!$B8,0))</f>
        <v>16.333333333333332</v>
      </c>
      <c r="O8" s="2">
        <v>9.9238139743817996E-2</v>
      </c>
      <c r="P8">
        <v>28019</v>
      </c>
    </row>
    <row r="9" spans="1:16" x14ac:dyDescent="0.25">
      <c r="B9" s="13">
        <v>32387</v>
      </c>
      <c r="C9">
        <v>28085</v>
      </c>
      <c r="D9" s="21">
        <f>'CDM - Q'!U166/'CDM - Q'!T166*100</f>
        <v>82.622085349758038</v>
      </c>
      <c r="E9" s="30">
        <f t="shared" si="0"/>
        <v>601.25035914076727</v>
      </c>
      <c r="F9" s="21">
        <f>'CDM - Q'!R166</f>
        <v>524.31644900000003</v>
      </c>
      <c r="G9" s="20">
        <f>'CDM - Q'!V166</f>
        <v>6.4</v>
      </c>
      <c r="H9" s="20">
        <v>4.9000000000000004</v>
      </c>
      <c r="I9" s="20">
        <v>4.5999999999999996</v>
      </c>
      <c r="J9">
        <v>0</v>
      </c>
      <c r="K9" s="20">
        <f t="shared" si="1"/>
        <v>553.74616565613485</v>
      </c>
      <c r="L9" s="20">
        <v>553.76419344489</v>
      </c>
      <c r="M9" s="20">
        <f>'[3]Quarterly Results'!$F6</f>
        <v>4.8858132705174899</v>
      </c>
      <c r="N9" s="20">
        <f>AVERAGEIFS('NZ - M'!C:C,'NZ - M'!$B:$B,"&gt;="&amp;EDATE('NZ - Q'!$B9,-2),'NZ - M'!$B:$B,"&lt;="&amp;EOMONTH('NZ - Q'!$B9,0))</f>
        <v>14.666666666666666</v>
      </c>
      <c r="O9" s="2">
        <v>1.4671049060288099</v>
      </c>
      <c r="P9">
        <v>28085</v>
      </c>
    </row>
    <row r="10" spans="1:16" x14ac:dyDescent="0.25">
      <c r="B10" s="13">
        <v>32478</v>
      </c>
      <c r="C10">
        <v>27840</v>
      </c>
      <c r="D10" s="21">
        <f>'CDM - Q'!U167/'CDM - Q'!T167*100</f>
        <v>85.811403508771932</v>
      </c>
      <c r="E10" s="30">
        <f t="shared" si="0"/>
        <v>608.36153905269964</v>
      </c>
      <c r="F10" s="21">
        <f>'CDM - Q'!R167</f>
        <v>530.51770699999997</v>
      </c>
      <c r="G10" s="20">
        <f>'CDM - Q'!V167</f>
        <v>6.3</v>
      </c>
      <c r="H10" s="20">
        <v>4.8</v>
      </c>
      <c r="I10" s="20">
        <v>4.7</v>
      </c>
      <c r="J10">
        <v>0</v>
      </c>
      <c r="K10" s="20">
        <f t="shared" si="1"/>
        <v>559.66014159882275</v>
      </c>
      <c r="L10" s="20">
        <v>559.678361923284</v>
      </c>
      <c r="M10" s="20">
        <f>'[3]Quarterly Results'!$F7</f>
        <v>3.41201736337882</v>
      </c>
      <c r="N10" s="20">
        <f>AVERAGEIFS('NZ - M'!C:C,'NZ - M'!$B:$B,"&gt;="&amp;EDATE('NZ - Q'!$B10,-2),'NZ - M'!$B:$B,"&lt;="&amp;EOMONTH('NZ - Q'!$B10,0))</f>
        <v>14.25</v>
      </c>
      <c r="O10" s="2">
        <v>1.2477475410664201</v>
      </c>
      <c r="P10">
        <v>27840</v>
      </c>
    </row>
    <row r="11" spans="1:16" x14ac:dyDescent="0.25">
      <c r="A11">
        <v>1989</v>
      </c>
      <c r="B11" s="13">
        <v>32568</v>
      </c>
      <c r="C11">
        <v>28197</v>
      </c>
      <c r="D11" s="21">
        <f>'CDM - Q'!U168/'CDM - Q'!T168*100</f>
        <v>87.494832575444406</v>
      </c>
      <c r="E11" s="30">
        <f t="shared" si="0"/>
        <v>615.0535162380005</v>
      </c>
      <c r="F11" s="21">
        <f>'CDM - Q'!R168</f>
        <v>536.35340199999996</v>
      </c>
      <c r="G11" s="20">
        <f>'CDM - Q'!V168</f>
        <v>7.1</v>
      </c>
      <c r="H11" s="20">
        <v>4.8</v>
      </c>
      <c r="I11" s="20">
        <v>4.9000000000000004</v>
      </c>
      <c r="J11">
        <v>0</v>
      </c>
      <c r="K11" s="20">
        <f t="shared" si="1"/>
        <v>565.03541345707868</v>
      </c>
      <c r="L11" s="20">
        <v>565.05380877916798</v>
      </c>
      <c r="M11" s="20">
        <f>'[3]Quarterly Results'!$F8</f>
        <v>4.0423836006913403</v>
      </c>
      <c r="N11" s="20">
        <f>AVERAGEIFS('NZ - M'!C:C,'NZ - M'!$B:$B,"&gt;="&amp;EDATE('NZ - Q'!$B11,-2),'NZ - M'!$B:$B,"&lt;="&amp;EOMONTH('NZ - Q'!$B11,0))</f>
        <v>13.583333333333334</v>
      </c>
      <c r="O11" s="2">
        <v>2.2542566132413402</v>
      </c>
      <c r="P11">
        <v>28197</v>
      </c>
    </row>
    <row r="12" spans="1:16" x14ac:dyDescent="0.25">
      <c r="B12" s="13">
        <v>32660</v>
      </c>
      <c r="C12">
        <v>28360</v>
      </c>
      <c r="D12" s="21">
        <f>'CDM - Q'!U169/'CDM - Q'!T169*100</f>
        <v>89.129164231443596</v>
      </c>
      <c r="E12" s="30">
        <f t="shared" si="0"/>
        <v>622.3538552983465</v>
      </c>
      <c r="F12" s="21">
        <f>'CDM - Q'!R169</f>
        <v>542.71961499999998</v>
      </c>
      <c r="G12" s="20">
        <f>'CDM - Q'!V169</f>
        <v>7.5</v>
      </c>
      <c r="H12" s="20">
        <v>6</v>
      </c>
      <c r="I12" s="20">
        <v>4.7</v>
      </c>
      <c r="J12">
        <v>0</v>
      </c>
      <c r="K12" s="20">
        <f t="shared" si="1"/>
        <v>570.76960941563812</v>
      </c>
      <c r="L12" s="20">
        <v>570.78819142050702</v>
      </c>
      <c r="M12" s="20">
        <f>'[3]Quarterly Results'!$F9</f>
        <v>3.9913750558770702</v>
      </c>
      <c r="N12" s="20">
        <f>AVERAGEIFS('NZ - M'!C:C,'NZ - M'!$B:$B,"&gt;="&amp;EDATE('NZ - Q'!$B12,-2),'NZ - M'!$B:$B,"&lt;="&amp;EOMONTH('NZ - Q'!$B12,0))</f>
        <v>13.5</v>
      </c>
      <c r="O12" s="2">
        <v>2.6432927924826499</v>
      </c>
      <c r="P12">
        <v>28360</v>
      </c>
    </row>
    <row r="13" spans="1:16" x14ac:dyDescent="0.25">
      <c r="B13" s="13">
        <v>32752</v>
      </c>
      <c r="C13">
        <v>28042</v>
      </c>
      <c r="D13" s="21">
        <f>'CDM - Q'!U170/'CDM - Q'!T170*100</f>
        <v>89.717514124293785</v>
      </c>
      <c r="E13" s="30">
        <f t="shared" si="0"/>
        <v>644.25487018592105</v>
      </c>
      <c r="F13" s="21">
        <f>'CDM - Q'!R170</f>
        <v>561.81825200000003</v>
      </c>
      <c r="G13" s="20">
        <f>'CDM - Q'!V170</f>
        <v>7.4</v>
      </c>
      <c r="H13" s="20">
        <v>6.2</v>
      </c>
      <c r="I13" s="20">
        <v>4.5999999999999996</v>
      </c>
      <c r="J13">
        <v>0</v>
      </c>
      <c r="K13" s="20">
        <f t="shared" si="1"/>
        <v>591.34936159445783</v>
      </c>
      <c r="L13" s="20">
        <v>591.36861359480099</v>
      </c>
      <c r="M13" s="20">
        <f>'[3]Quarterly Results'!$F10</f>
        <v>2.2624179019534201</v>
      </c>
      <c r="N13" s="20">
        <f>AVERAGEIFS('NZ - M'!C:C,'NZ - M'!$B:$B,"&gt;="&amp;EDATE('NZ - Q'!$B13,-2),'NZ - M'!$B:$B,"&lt;="&amp;EOMONTH('NZ - Q'!$B13,0))</f>
        <v>13.5</v>
      </c>
      <c r="O13" s="2">
        <v>-1.44102037885467</v>
      </c>
      <c r="P13">
        <v>28042</v>
      </c>
    </row>
    <row r="14" spans="1:16" x14ac:dyDescent="0.25">
      <c r="B14" s="13">
        <v>32843</v>
      </c>
      <c r="C14">
        <v>27986</v>
      </c>
      <c r="D14" s="21">
        <f>'CDM - Q'!U171/'CDM - Q'!T171*100</f>
        <v>88.867117919486986</v>
      </c>
      <c r="E14" s="30">
        <f t="shared" si="0"/>
        <v>652.16356997458035</v>
      </c>
      <c r="F14" s="21">
        <f>'CDM - Q'!R171</f>
        <v>568.71498199999996</v>
      </c>
      <c r="G14" s="20">
        <f>'CDM - Q'!V171</f>
        <v>7.3</v>
      </c>
      <c r="H14" s="20">
        <v>5.5</v>
      </c>
      <c r="I14" s="20">
        <v>4.8</v>
      </c>
      <c r="J14">
        <v>0</v>
      </c>
      <c r="K14" s="20">
        <f t="shared" si="1"/>
        <v>598.02876458789819</v>
      </c>
      <c r="L14" s="20">
        <v>598.04823404322997</v>
      </c>
      <c r="M14" s="20">
        <f>'[3]Quarterly Results'!$F11</f>
        <v>1.43428585773462</v>
      </c>
      <c r="N14" s="20">
        <f>AVERAGEIFS('NZ - M'!C:C,'NZ - M'!$B:$B,"&gt;="&amp;EDATE('NZ - Q'!$B14,-2),'NZ - M'!$B:$B,"&lt;="&amp;EOMONTH('NZ - Q'!$B14,0))</f>
        <v>13.75</v>
      </c>
      <c r="O14" s="2">
        <v>0.87454674859674897</v>
      </c>
      <c r="P14">
        <v>27986</v>
      </c>
    </row>
    <row r="15" spans="1:16" x14ac:dyDescent="0.25">
      <c r="A15">
        <v>1990</v>
      </c>
      <c r="B15" s="13">
        <v>32933</v>
      </c>
      <c r="C15">
        <v>27936</v>
      </c>
      <c r="D15" s="21">
        <f>'CDM - Q'!U172/'CDM - Q'!T172*100</f>
        <v>87.264239028944914</v>
      </c>
      <c r="E15" s="30">
        <f t="shared" si="0"/>
        <v>658.24718528483618</v>
      </c>
      <c r="F15" s="21">
        <f>'CDM - Q'!R172</f>
        <v>574.02015900000004</v>
      </c>
      <c r="G15" s="20">
        <f>'CDM - Q'!V172</f>
        <v>7.2</v>
      </c>
      <c r="H15" s="20">
        <v>4.9000000000000004</v>
      </c>
      <c r="I15" s="20">
        <v>4.4000000000000004</v>
      </c>
      <c r="J15">
        <v>0</v>
      </c>
      <c r="K15" s="20">
        <f t="shared" si="1"/>
        <v>605.24369411976488</v>
      </c>
      <c r="L15" s="20">
        <v>605.26339846471501</v>
      </c>
      <c r="M15" s="20">
        <f>'[3]Quarterly Results'!$F12</f>
        <v>0.62902861587681802</v>
      </c>
      <c r="N15" s="20">
        <f>AVERAGEIFS('NZ - M'!C:C,'NZ - M'!$B:$B,"&gt;="&amp;EDATE('NZ - Q'!$B15,-2),'NZ - M'!$B:$B,"&lt;="&amp;EOMONTH('NZ - Q'!$B15,0))</f>
        <v>13.666666666666666</v>
      </c>
      <c r="O15" s="2">
        <v>1.73710316086559</v>
      </c>
      <c r="P15">
        <v>27936</v>
      </c>
    </row>
    <row r="16" spans="1:16" x14ac:dyDescent="0.25">
      <c r="B16" s="13">
        <v>33025</v>
      </c>
      <c r="C16">
        <v>27930</v>
      </c>
      <c r="D16" s="21">
        <f>'CDM - Q'!U173/'CDM - Q'!T173*100</f>
        <v>89.853234281572753</v>
      </c>
      <c r="E16" s="30">
        <f t="shared" si="0"/>
        <v>669.80605517703441</v>
      </c>
      <c r="F16" s="21">
        <f>'CDM - Q'!R173</f>
        <v>584.09999600000003</v>
      </c>
      <c r="G16" s="20">
        <f>'CDM - Q'!V173</f>
        <v>7.7</v>
      </c>
      <c r="H16" s="20">
        <v>4.4000000000000004</v>
      </c>
      <c r="I16" s="20">
        <v>4</v>
      </c>
      <c r="J16">
        <v>0</v>
      </c>
      <c r="K16" s="20">
        <f t="shared" si="1"/>
        <v>613.34623861278715</v>
      </c>
      <c r="L16" s="20">
        <v>613.36620674459402</v>
      </c>
      <c r="M16" s="20">
        <f>'[3]Quarterly Results'!$F13</f>
        <v>-2.3302634612229398E-2</v>
      </c>
      <c r="N16" s="20">
        <f>AVERAGEIFS('NZ - M'!C:C,'NZ - M'!$B:$B,"&gt;="&amp;EDATE('NZ - Q'!$B16,-2),'NZ - M'!$B:$B,"&lt;="&amp;EOMONTH('NZ - Q'!$B16,0))</f>
        <v>13.583333333333334</v>
      </c>
      <c r="O16" s="2">
        <v>0.88388202229854296</v>
      </c>
      <c r="P16">
        <v>27930</v>
      </c>
    </row>
    <row r="17" spans="1:16" x14ac:dyDescent="0.25">
      <c r="B17" s="13">
        <v>33117</v>
      </c>
      <c r="C17">
        <v>28184</v>
      </c>
      <c r="D17" s="21">
        <f>'CDM - Q'!U174/'CDM - Q'!T174*100</f>
        <v>88.732645069419718</v>
      </c>
      <c r="E17" s="30">
        <f t="shared" si="0"/>
        <v>676.49803236233538</v>
      </c>
      <c r="F17" s="21">
        <f>'CDM - Q'!R174</f>
        <v>589.93569100000002</v>
      </c>
      <c r="G17" s="20">
        <f>'CDM - Q'!V174</f>
        <v>8.1</v>
      </c>
      <c r="H17" s="20">
        <v>4.7</v>
      </c>
      <c r="I17" s="20">
        <v>4.4000000000000004</v>
      </c>
      <c r="J17">
        <v>0</v>
      </c>
      <c r="K17" s="20">
        <f t="shared" si="1"/>
        <v>619.45974235506378</v>
      </c>
      <c r="L17" s="20">
        <v>619.47990951841405</v>
      </c>
      <c r="M17" s="20">
        <f>'[3]Quarterly Results'!$F14</f>
        <v>0.230799986959353</v>
      </c>
      <c r="N17" s="20">
        <f>AVERAGEIFS('NZ - M'!C:C,'NZ - M'!$B:$B,"&gt;="&amp;EDATE('NZ - Q'!$B17,-2),'NZ - M'!$B:$B,"&lt;="&amp;EOMONTH('NZ - Q'!$B17,0))</f>
        <v>14.25</v>
      </c>
      <c r="O17" s="2">
        <v>0.69921095459015703</v>
      </c>
      <c r="P17">
        <v>28184</v>
      </c>
    </row>
    <row r="18" spans="1:16" x14ac:dyDescent="0.25">
      <c r="B18" s="13">
        <v>33208</v>
      </c>
      <c r="C18">
        <v>28514</v>
      </c>
      <c r="D18" s="21">
        <f>'CDM - Q'!U175/'CDM - Q'!T175*100</f>
        <v>92.177191328934967</v>
      </c>
      <c r="E18" s="30">
        <f t="shared" si="0"/>
        <v>683.79837027594954</v>
      </c>
      <c r="F18" s="21">
        <f>'CDM - Q'!R175</f>
        <v>596.30190300000004</v>
      </c>
      <c r="G18" s="20">
        <f>'CDM - Q'!V175</f>
        <v>8.9</v>
      </c>
      <c r="H18" s="20">
        <v>5.2</v>
      </c>
      <c r="I18" s="20">
        <v>4.5</v>
      </c>
      <c r="J18">
        <v>0</v>
      </c>
      <c r="K18" s="20">
        <f t="shared" si="1"/>
        <v>626.18123300037132</v>
      </c>
      <c r="L18" s="20">
        <v>626.20161898891797</v>
      </c>
      <c r="M18" s="20">
        <f>'[3]Quarterly Results'!$F15</f>
        <v>0.73340637722138602</v>
      </c>
      <c r="N18" s="20">
        <f>AVERAGEIFS('NZ - M'!C:C,'NZ - M'!$B:$B,"&gt;="&amp;EDATE('NZ - Q'!$B18,-2),'NZ - M'!$B:$B,"&lt;="&amp;EOMONTH('NZ - Q'!$B18,0))</f>
        <v>13.75</v>
      </c>
      <c r="O18" s="2">
        <v>2.7219797440517701</v>
      </c>
      <c r="P18">
        <v>28514</v>
      </c>
    </row>
    <row r="19" spans="1:16" x14ac:dyDescent="0.25">
      <c r="A19">
        <v>1991</v>
      </c>
      <c r="B19" s="13">
        <v>33298</v>
      </c>
      <c r="C19">
        <v>27824</v>
      </c>
      <c r="D19" s="21">
        <f>'CDM - Q'!U176/'CDM - Q'!T176*100</f>
        <v>91.870845204178536</v>
      </c>
      <c r="E19" s="30">
        <f t="shared" si="0"/>
        <v>688.05690110780176</v>
      </c>
      <c r="F19" s="21">
        <f>'CDM - Q'!R176</f>
        <v>600.01552700000002</v>
      </c>
      <c r="G19" s="20">
        <f>'CDM - Q'!V176</f>
        <v>9.8000000000000007</v>
      </c>
      <c r="H19" s="20">
        <v>4.2</v>
      </c>
      <c r="I19" s="20">
        <v>3.7</v>
      </c>
      <c r="J19">
        <v>0</v>
      </c>
      <c r="K19" s="20">
        <f t="shared" si="1"/>
        <v>631.98890930299387</v>
      </c>
      <c r="L19" s="20">
        <v>632.00948436655005</v>
      </c>
      <c r="M19" s="20">
        <f>'[3]Quarterly Results'!$F16</f>
        <v>-2.3328359274474701</v>
      </c>
      <c r="N19" s="20">
        <f>AVERAGEIFS('NZ - M'!C:C,'NZ - M'!$B:$B,"&gt;="&amp;EDATE('NZ - Q'!$B19,-2),'NZ - M'!$B:$B,"&lt;="&amp;EOMONTH('NZ - Q'!$B19,0))</f>
        <v>12</v>
      </c>
      <c r="O19" s="2">
        <v>-1.5409246528026399</v>
      </c>
      <c r="P19">
        <v>27824</v>
      </c>
    </row>
    <row r="20" spans="1:16" x14ac:dyDescent="0.25">
      <c r="B20" s="13">
        <v>33390</v>
      </c>
      <c r="C20">
        <v>27637</v>
      </c>
      <c r="D20" s="21">
        <f>'CDM - Q'!U177/'CDM - Q'!T177*100</f>
        <v>90.193020081887312</v>
      </c>
      <c r="E20" s="30">
        <f t="shared" si="0"/>
        <v>688.66526298284691</v>
      </c>
      <c r="F20" s="21">
        <f>'CDM - Q'!R177</f>
        <v>600.54604500000005</v>
      </c>
      <c r="G20" s="20">
        <f>'CDM - Q'!V177</f>
        <v>10.5</v>
      </c>
      <c r="H20" s="20">
        <v>3</v>
      </c>
      <c r="I20" s="20">
        <v>2.7</v>
      </c>
      <c r="J20">
        <v>0</v>
      </c>
      <c r="K20" s="20">
        <f t="shared" si="1"/>
        <v>634.75338751959623</v>
      </c>
      <c r="L20" s="20">
        <v>634.77405258364797</v>
      </c>
      <c r="M20" s="20">
        <f>'[3]Quarterly Results'!$F17</f>
        <v>-3.6558576454565501</v>
      </c>
      <c r="N20" s="20">
        <f>AVERAGEIFS('NZ - M'!C:C,'NZ - M'!$B:$B,"&gt;="&amp;EDATE('NZ - Q'!$B20,-2),'NZ - M'!$B:$B,"&lt;="&amp;EOMONTH('NZ - Q'!$B20,0))</f>
        <v>10.416666666666666</v>
      </c>
      <c r="O20" s="2">
        <v>-2.8039499960337699</v>
      </c>
      <c r="P20">
        <v>27637</v>
      </c>
    </row>
    <row r="21" spans="1:16" x14ac:dyDescent="0.25">
      <c r="B21" s="13">
        <v>33482</v>
      </c>
      <c r="C21">
        <v>27726</v>
      </c>
      <c r="D21" s="21">
        <f>'CDM - Q'!U178/'CDM - Q'!T178*100</f>
        <v>90.948360494796773</v>
      </c>
      <c r="E21" s="30">
        <f t="shared" si="0"/>
        <v>691.09870933629554</v>
      </c>
      <c r="F21" s="21">
        <f>'CDM - Q'!R178</f>
        <v>602.66811600000005</v>
      </c>
      <c r="G21" s="20">
        <f>'CDM - Q'!V178</f>
        <v>11.2</v>
      </c>
      <c r="H21" s="20">
        <v>2.5</v>
      </c>
      <c r="I21" s="20">
        <v>2.5</v>
      </c>
      <c r="J21">
        <v>0</v>
      </c>
      <c r="K21" s="20">
        <f t="shared" si="1"/>
        <v>636.03016650201675</v>
      </c>
      <c r="L21" s="20">
        <v>636.05087313295098</v>
      </c>
      <c r="M21" s="20">
        <f>'[3]Quarterly Results'!$F18</f>
        <v>-4.0023964699581596</v>
      </c>
      <c r="N21" s="20">
        <f>AVERAGEIFS('NZ - M'!C:C,'NZ - M'!$B:$B,"&gt;="&amp;EDATE('NZ - Q'!$B21,-2),'NZ - M'!$B:$B,"&lt;="&amp;EOMONTH('NZ - Q'!$B21,0))</f>
        <v>9.4166666666666661</v>
      </c>
      <c r="O21" s="2">
        <v>-1.79873529632868</v>
      </c>
      <c r="P21">
        <v>27726</v>
      </c>
    </row>
    <row r="22" spans="1:16" x14ac:dyDescent="0.25">
      <c r="B22" s="13">
        <v>33573</v>
      </c>
      <c r="C22">
        <v>27906</v>
      </c>
      <c r="D22" s="21">
        <f>'CDM - Q'!U179/'CDM - Q'!T179*100</f>
        <v>93.962848297213625</v>
      </c>
      <c r="E22" s="30">
        <f t="shared" si="0"/>
        <v>690.49034746125039</v>
      </c>
      <c r="F22" s="21">
        <f>'CDM - Q'!R179</f>
        <v>602.13759800000003</v>
      </c>
      <c r="G22" s="20">
        <f>'CDM - Q'!V179</f>
        <v>11</v>
      </c>
      <c r="H22" s="20">
        <v>2.2999999999999998</v>
      </c>
      <c r="I22" s="20">
        <v>2.4</v>
      </c>
      <c r="J22">
        <v>0</v>
      </c>
      <c r="K22" s="20">
        <f t="shared" si="1"/>
        <v>635.06411640763952</v>
      </c>
      <c r="L22" s="20">
        <v>635.08479158779699</v>
      </c>
      <c r="M22" s="20">
        <f>'[3]Quarterly Results'!$F19</f>
        <v>-4.0243369920712402</v>
      </c>
      <c r="N22" s="20">
        <f>AVERAGEIFS('NZ - M'!C:C,'NZ - M'!$B:$B,"&gt;="&amp;EDATE('NZ - Q'!$B22,-2),'NZ - M'!$B:$B,"&lt;="&amp;EOMONTH('NZ - Q'!$B22,0))</f>
        <v>8.0833333333333339</v>
      </c>
      <c r="O22" s="2">
        <v>-2.4321796580334598</v>
      </c>
      <c r="P22">
        <v>27906</v>
      </c>
    </row>
    <row r="23" spans="1:16" x14ac:dyDescent="0.25">
      <c r="A23">
        <v>1992</v>
      </c>
      <c r="B23" s="13">
        <v>33664</v>
      </c>
      <c r="C23">
        <v>27990</v>
      </c>
      <c r="D23" s="21">
        <f>'CDM - Q'!U180/'CDM - Q'!T180*100</f>
        <v>94.811490125673245</v>
      </c>
      <c r="E23" s="30">
        <f t="shared" si="0"/>
        <v>693.53215568974406</v>
      </c>
      <c r="F23" s="21">
        <f>'CDM - Q'!R180</f>
        <v>604.79018699999995</v>
      </c>
      <c r="G23" s="20">
        <f>'CDM - Q'!V180</f>
        <v>11</v>
      </c>
      <c r="H23" s="20">
        <v>2.2000000000000002</v>
      </c>
      <c r="I23" s="20">
        <v>2.2000000000000002</v>
      </c>
      <c r="J23">
        <v>0</v>
      </c>
      <c r="K23" s="20">
        <f t="shared" si="1"/>
        <v>636.94944375661203</v>
      </c>
      <c r="L23" s="20">
        <v>636.970180315584</v>
      </c>
      <c r="M23" s="20">
        <f>'[3]Quarterly Results'!$F20</f>
        <v>-4.4012123816194499</v>
      </c>
      <c r="N23" s="20">
        <f>AVERAGEIFS('NZ - M'!C:C,'NZ - M'!$B:$B,"&gt;="&amp;EDATE('NZ - Q'!$B23,-2),'NZ - M'!$B:$B,"&lt;="&amp;EOMONTH('NZ - Q'!$B23,0))</f>
        <v>7.25</v>
      </c>
      <c r="O23" s="2">
        <v>-2.2642121384009699</v>
      </c>
      <c r="P23">
        <v>27990</v>
      </c>
    </row>
    <row r="24" spans="1:16" x14ac:dyDescent="0.25">
      <c r="B24" s="13">
        <v>33756</v>
      </c>
      <c r="C24">
        <v>27993</v>
      </c>
      <c r="D24" s="21">
        <f>'CDM - Q'!U181/'CDM - Q'!T181*100</f>
        <v>98.163636363636357</v>
      </c>
      <c r="E24" s="30">
        <f t="shared" si="0"/>
        <v>695.35724016814777</v>
      </c>
      <c r="F24" s="21">
        <f>'CDM - Q'!R181</f>
        <v>606.38174000000004</v>
      </c>
      <c r="G24" s="20">
        <f>'CDM - Q'!V181</f>
        <v>10.5</v>
      </c>
      <c r="H24" s="20">
        <v>2.2999999999999998</v>
      </c>
      <c r="I24" s="20">
        <v>2.2000000000000002</v>
      </c>
      <c r="J24">
        <v>0</v>
      </c>
      <c r="K24" s="20">
        <f t="shared" si="1"/>
        <v>637.60843997369125</v>
      </c>
      <c r="L24" s="20">
        <v>637.62919798697806</v>
      </c>
      <c r="M24" s="20">
        <f>'[3]Quarterly Results'!$F21</f>
        <v>-5.0674214985973496</v>
      </c>
      <c r="N24" s="20">
        <f>AVERAGEIFS('NZ - M'!C:C,'NZ - M'!$B:$B,"&gt;="&amp;EDATE('NZ - Q'!$B24,-2),'NZ - M'!$B:$B,"&lt;="&amp;EOMONTH('NZ - Q'!$B24,0))</f>
        <v>6.833333333333333</v>
      </c>
      <c r="O24" s="2">
        <v>-1.94950065461245</v>
      </c>
      <c r="P24">
        <v>27993</v>
      </c>
    </row>
    <row r="25" spans="1:16" x14ac:dyDescent="0.25">
      <c r="B25" s="13">
        <v>33848</v>
      </c>
      <c r="C25">
        <v>27778</v>
      </c>
      <c r="D25" s="21">
        <f>'CDM - Q'!U182/'CDM - Q'!T182*100</f>
        <v>98.065209602293081</v>
      </c>
      <c r="E25" s="30">
        <f>E26*$F25/$F26</f>
        <v>697.79068537486467</v>
      </c>
      <c r="F25" s="21">
        <f>'CDM - Q'!R182</f>
        <v>608.50381000000004</v>
      </c>
      <c r="G25" s="20">
        <f>'CDM - Q'!V182</f>
        <v>10.6</v>
      </c>
      <c r="H25" s="20">
        <v>1.8</v>
      </c>
      <c r="I25" s="20">
        <v>2.1</v>
      </c>
      <c r="J25">
        <v>0</v>
      </c>
      <c r="K25" s="20">
        <f t="shared" si="1"/>
        <v>640.4375031778585</v>
      </c>
      <c r="L25" s="20">
        <v>640.45835329427302</v>
      </c>
      <c r="M25" s="20">
        <f>'[3]Quarterly Results'!$F22</f>
        <v>-6.5168985655006004</v>
      </c>
      <c r="N25" s="20">
        <f>AVERAGEIFS('NZ - M'!C:C,'NZ - M'!$B:$B,"&gt;="&amp;EDATE('NZ - Q'!$B25,-2),'NZ - M'!$B:$B,"&lt;="&amp;EOMONTH('NZ - Q'!$B25,0))</f>
        <v>6.25</v>
      </c>
      <c r="O25" s="2">
        <v>-4.5268499264944104</v>
      </c>
      <c r="P25">
        <v>27778</v>
      </c>
    </row>
    <row r="26" spans="1:16" x14ac:dyDescent="0.25">
      <c r="B26" s="13">
        <v>33939</v>
      </c>
      <c r="C26">
        <v>28128</v>
      </c>
      <c r="D26" s="21">
        <f>'CDM - Q'!U183/'CDM - Q'!T183*100</f>
        <v>97.584289190128601</v>
      </c>
      <c r="E26" s="21">
        <f>'CDM - Q'!S183</f>
        <v>699.615771</v>
      </c>
      <c r="F26" s="21">
        <f>'CDM - Q'!R183</f>
        <v>610.09536400000002</v>
      </c>
      <c r="G26" s="20">
        <f>'CDM - Q'!V183</f>
        <v>10.6</v>
      </c>
      <c r="H26" s="20">
        <v>1.7</v>
      </c>
      <c r="I26" s="20">
        <v>1.9</v>
      </c>
      <c r="J26">
        <v>0</v>
      </c>
      <c r="K26" s="20">
        <f t="shared" si="1"/>
        <v>641.55947783701356</v>
      </c>
      <c r="L26" s="20">
        <v>641.58036448049302</v>
      </c>
      <c r="M26" s="20">
        <f>'[3]Quarterly Results'!$F23</f>
        <v>-5.9713706793948198</v>
      </c>
      <c r="N26" s="20">
        <f>AVERAGEIFS('NZ - M'!C:C,'NZ - M'!$B:$B,"&gt;="&amp;EDATE('NZ - Q'!$B26,-2),'NZ - M'!$B:$B,"&lt;="&amp;EOMONTH('NZ - Q'!$B26,0))</f>
        <v>6.5</v>
      </c>
      <c r="O26" s="2">
        <v>-4.1545299887953702</v>
      </c>
      <c r="P26">
        <v>28128</v>
      </c>
    </row>
    <row r="27" spans="1:16" x14ac:dyDescent="0.25">
      <c r="A27">
        <v>1993</v>
      </c>
      <c r="B27" s="13">
        <v>34029</v>
      </c>
      <c r="C27">
        <v>28589</v>
      </c>
      <c r="D27" s="21">
        <f>'CDM - Q'!U184/'CDM - Q'!T184*100</f>
        <v>97.232570516232045</v>
      </c>
      <c r="E27" s="21">
        <f>'CDM - Q'!S184</f>
        <v>701.71461799999997</v>
      </c>
      <c r="F27" s="21">
        <f>'CDM - Q'!R184</f>
        <v>610.62588100000005</v>
      </c>
      <c r="G27" s="20">
        <f>'CDM - Q'!V184</f>
        <v>10.1</v>
      </c>
      <c r="H27" s="20">
        <v>1.8</v>
      </c>
      <c r="I27" s="20">
        <v>1.9</v>
      </c>
      <c r="J27">
        <v>0</v>
      </c>
      <c r="K27" s="20">
        <f t="shared" si="1"/>
        <v>643.75326042753829</v>
      </c>
      <c r="L27" s="20">
        <v>643.77421849191705</v>
      </c>
      <c r="M27" s="20">
        <f>'[3]Quarterly Results'!$F24</f>
        <v>-5.0572003023891003</v>
      </c>
      <c r="N27" s="20">
        <f>AVERAGEIFS('NZ - M'!C:C,'NZ - M'!$B:$B,"&gt;="&amp;EDATE('NZ - Q'!$B27,-2),'NZ - M'!$B:$B,"&lt;="&amp;EOMONTH('NZ - Q'!$B27,0))</f>
        <v>7</v>
      </c>
      <c r="O27" s="2">
        <v>-2.7314707462400198</v>
      </c>
      <c r="P27">
        <v>28589</v>
      </c>
    </row>
    <row r="28" spans="1:16" x14ac:dyDescent="0.25">
      <c r="B28" s="13">
        <v>34121</v>
      </c>
      <c r="C28">
        <v>29221</v>
      </c>
      <c r="D28" s="21">
        <f>'CDM - Q'!U185/'CDM - Q'!T185*100</f>
        <v>96.188531563722989</v>
      </c>
      <c r="E28" s="21">
        <f>'CDM - Q'!S185</f>
        <v>703.81346599999995</v>
      </c>
      <c r="F28" s="21">
        <f>'CDM - Q'!R185</f>
        <v>614.33950500000003</v>
      </c>
      <c r="G28" s="20">
        <f>'CDM - Q'!V185</f>
        <v>10.199999999999999</v>
      </c>
      <c r="H28" s="20">
        <v>1.5</v>
      </c>
      <c r="I28" s="20">
        <v>1.7</v>
      </c>
      <c r="J28">
        <v>0</v>
      </c>
      <c r="K28" s="20">
        <f t="shared" si="1"/>
        <v>645.60807214239435</v>
      </c>
      <c r="L28" s="20">
        <v>645.62909059211904</v>
      </c>
      <c r="M28" s="20">
        <f>'[3]Quarterly Results'!$F25</f>
        <v>-3.6008001418744802</v>
      </c>
      <c r="N28" s="20">
        <f>AVERAGEIFS('NZ - M'!C:C,'NZ - M'!$B:$B,"&gt;="&amp;EDATE('NZ - Q'!$B28,-2),'NZ - M'!$B:$B,"&lt;="&amp;EOMONTH('NZ - Q'!$B28,0))</f>
        <v>6.583333333333333</v>
      </c>
      <c r="O28" s="2">
        <v>-2.79626852802543</v>
      </c>
      <c r="P28">
        <v>29221</v>
      </c>
    </row>
    <row r="29" spans="1:16" x14ac:dyDescent="0.25">
      <c r="B29" s="13">
        <v>34213</v>
      </c>
      <c r="C29">
        <v>29813</v>
      </c>
      <c r="D29" s="21">
        <f>'CDM - Q'!U186/'CDM - Q'!T186*100</f>
        <v>96.252730633506971</v>
      </c>
      <c r="E29" s="21">
        <f>'CDM - Q'!S186</f>
        <v>705.21269700000005</v>
      </c>
      <c r="F29" s="21">
        <f>'CDM - Q'!R186</f>
        <v>617.52261199999998</v>
      </c>
      <c r="G29" s="20">
        <f>'CDM - Q'!V186</f>
        <v>9.5</v>
      </c>
      <c r="H29" s="20">
        <v>1.5</v>
      </c>
      <c r="I29" s="20">
        <v>1.7</v>
      </c>
      <c r="J29">
        <v>0</v>
      </c>
      <c r="K29" s="20">
        <f t="shared" si="1"/>
        <v>648.83233118016665</v>
      </c>
      <c r="L29" s="20">
        <v>648.85345459903499</v>
      </c>
      <c r="M29" s="20">
        <f>'[3]Quarterly Results'!$F26</f>
        <v>-2.3232518333029901</v>
      </c>
      <c r="N29" s="20">
        <f>AVERAGEIFS('NZ - M'!C:C,'NZ - M'!$B:$B,"&gt;="&amp;EDATE('NZ - Q'!$B29,-2),'NZ - M'!$B:$B,"&lt;="&amp;EOMONTH('NZ - Q'!$B29,0))</f>
        <v>5.5</v>
      </c>
      <c r="O29" s="2">
        <v>-0.86979516378864397</v>
      </c>
      <c r="P29">
        <v>29813</v>
      </c>
    </row>
    <row r="30" spans="1:16" x14ac:dyDescent="0.25">
      <c r="B30" s="13">
        <v>34304</v>
      </c>
      <c r="C30">
        <v>30091</v>
      </c>
      <c r="D30" s="21">
        <f>'CDM - Q'!U187/'CDM - Q'!T187*100</f>
        <v>93.622240392477522</v>
      </c>
      <c r="E30" s="21">
        <f>'CDM - Q'!S187</f>
        <v>706.61192900000003</v>
      </c>
      <c r="F30" s="21">
        <f>'CDM - Q'!R187</f>
        <v>618.58364700000004</v>
      </c>
      <c r="G30" s="20">
        <f>'CDM - Q'!V187</f>
        <v>9.4</v>
      </c>
      <c r="H30" s="20">
        <v>1.6</v>
      </c>
      <c r="I30" s="20">
        <v>1.7</v>
      </c>
      <c r="J30">
        <v>0</v>
      </c>
      <c r="K30" s="20">
        <f t="shared" si="1"/>
        <v>649.58835535644846</v>
      </c>
      <c r="L30" s="20">
        <v>649.60950338847897</v>
      </c>
      <c r="M30" s="20">
        <f>'[3]Quarterly Results'!$F27</f>
        <v>-2.1278778710900199</v>
      </c>
      <c r="N30" s="20">
        <f>AVERAGEIFS('NZ - M'!C:C,'NZ - M'!$B:$B,"&gt;="&amp;EDATE('NZ - Q'!$B30,-2),'NZ - M'!$B:$B,"&lt;="&amp;EOMONTH('NZ - Q'!$B30,0))</f>
        <v>5.333333333333333</v>
      </c>
      <c r="O30" s="2">
        <v>-5.5766838988802199E-2</v>
      </c>
      <c r="P30">
        <v>30091</v>
      </c>
    </row>
    <row r="31" spans="1:16" x14ac:dyDescent="0.25">
      <c r="A31">
        <v>1994</v>
      </c>
      <c r="B31" s="13">
        <v>34394</v>
      </c>
      <c r="C31">
        <v>30547</v>
      </c>
      <c r="D31" s="21">
        <f>'CDM - Q'!U188/'CDM - Q'!T188*100</f>
        <v>92.611879576891781</v>
      </c>
      <c r="E31" s="21">
        <f>'CDM - Q'!S188</f>
        <v>708.71077600000001</v>
      </c>
      <c r="F31" s="21">
        <f>'CDM - Q'!R188</f>
        <v>618.58364700000004</v>
      </c>
      <c r="G31" s="20">
        <f>'CDM - Q'!V188</f>
        <v>9.3000000000000007</v>
      </c>
      <c r="H31" s="20">
        <v>1.4</v>
      </c>
      <c r="I31" s="20">
        <v>1.7</v>
      </c>
      <c r="J31">
        <v>0</v>
      </c>
      <c r="K31" s="20">
        <f t="shared" si="1"/>
        <v>651.84456558920976</v>
      </c>
      <c r="L31" s="20">
        <v>651.86578707453702</v>
      </c>
      <c r="M31" s="20">
        <f>'[3]Quarterly Results'!$F28</f>
        <v>-1.3723147076186</v>
      </c>
      <c r="N31" s="20">
        <f>AVERAGEIFS('NZ - M'!C:C,'NZ - M'!$B:$B,"&gt;="&amp;EDATE('NZ - Q'!$B31,-2),'NZ - M'!$B:$B,"&lt;="&amp;EOMONTH('NZ - Q'!$B31,0))</f>
        <v>4.833333333333333</v>
      </c>
      <c r="O31" s="2">
        <v>2.1292039272276799</v>
      </c>
      <c r="P31">
        <v>30547</v>
      </c>
    </row>
    <row r="32" spans="1:16" x14ac:dyDescent="0.25">
      <c r="B32" s="13">
        <v>34486</v>
      </c>
      <c r="C32">
        <v>30748</v>
      </c>
      <c r="D32" s="21">
        <f>'CDM - Q'!U189/'CDM - Q'!T189*100</f>
        <v>92.774741955069828</v>
      </c>
      <c r="E32" s="21">
        <f>'CDM - Q'!S189</f>
        <v>710.11000799999999</v>
      </c>
      <c r="F32" s="21">
        <f>'CDM - Q'!R189</f>
        <v>621.05798100000004</v>
      </c>
      <c r="G32" s="20">
        <f>'CDM - Q'!V189</f>
        <v>8.5</v>
      </c>
      <c r="H32" s="20">
        <v>1.4</v>
      </c>
      <c r="I32" s="20">
        <v>1.6</v>
      </c>
      <c r="J32">
        <v>0</v>
      </c>
      <c r="K32" s="20">
        <f t="shared" si="1"/>
        <v>656.44588217297951</v>
      </c>
      <c r="L32" s="20">
        <v>656.467253459007</v>
      </c>
      <c r="M32" s="20">
        <f>'[3]Quarterly Results'!$F29</f>
        <v>-1.4562856797893899</v>
      </c>
      <c r="N32" s="20">
        <f>AVERAGEIFS('NZ - M'!C:C,'NZ - M'!$B:$B,"&gt;="&amp;EDATE('NZ - Q'!$B32,-2),'NZ - M'!$B:$B,"&lt;="&amp;EOMONTH('NZ - Q'!$B32,0))</f>
        <v>6</v>
      </c>
      <c r="O32" s="2">
        <v>2.0111503579522898</v>
      </c>
      <c r="P32">
        <v>30748</v>
      </c>
    </row>
    <row r="33" spans="1:16" x14ac:dyDescent="0.25">
      <c r="B33" s="13">
        <v>34578</v>
      </c>
      <c r="C33">
        <v>31274</v>
      </c>
      <c r="D33" s="21">
        <f>'CDM - Q'!U190/'CDM - Q'!T190*100</f>
        <v>92.540145985401452</v>
      </c>
      <c r="E33" s="21">
        <f>'CDM - Q'!S190</f>
        <v>713.60808599999996</v>
      </c>
      <c r="F33" s="21">
        <f>'CDM - Q'!R190</f>
        <v>628.48098500000003</v>
      </c>
      <c r="G33" s="20">
        <f>'CDM - Q'!V190</f>
        <v>8</v>
      </c>
      <c r="H33" s="20">
        <v>1.8</v>
      </c>
      <c r="I33" s="20">
        <v>1.7</v>
      </c>
      <c r="J33">
        <v>0</v>
      </c>
      <c r="K33" s="20">
        <f t="shared" si="1"/>
        <v>662.76035292956863</v>
      </c>
      <c r="L33" s="20">
        <v>662.78192978983202</v>
      </c>
      <c r="M33" s="20">
        <f>'[3]Quarterly Results'!$F30</f>
        <v>-0.52801559705137802</v>
      </c>
      <c r="N33" s="20">
        <f>AVERAGEIFS('NZ - M'!C:C,'NZ - M'!$B:$B,"&gt;="&amp;EDATE('NZ - Q'!$B33,-2),'NZ - M'!$B:$B,"&lt;="&amp;EOMONTH('NZ - Q'!$B33,0))</f>
        <v>7.083333333333333</v>
      </c>
      <c r="O33" s="2">
        <v>1.2424890833395701</v>
      </c>
      <c r="P33">
        <v>31274</v>
      </c>
    </row>
    <row r="34" spans="1:16" x14ac:dyDescent="0.25">
      <c r="B34" s="13">
        <v>34669</v>
      </c>
      <c r="C34">
        <v>31690</v>
      </c>
      <c r="D34" s="21">
        <f>'CDM - Q'!U191/'CDM - Q'!T191*100</f>
        <v>92.167892687148424</v>
      </c>
      <c r="E34" s="21">
        <f>'CDM - Q'!S191</f>
        <v>715.00731800000005</v>
      </c>
      <c r="F34" s="21">
        <f>'CDM - Q'!R191</f>
        <v>635.90398900000002</v>
      </c>
      <c r="G34" s="20">
        <f>'CDM - Q'!V191</f>
        <v>7.6</v>
      </c>
      <c r="H34" s="20">
        <v>2.5</v>
      </c>
      <c r="I34" s="20">
        <v>2</v>
      </c>
      <c r="J34">
        <v>0</v>
      </c>
      <c r="K34" s="20">
        <f t="shared" si="1"/>
        <v>670.03355444668853</v>
      </c>
      <c r="L34" s="20">
        <v>670.05536809367595</v>
      </c>
      <c r="M34" s="20">
        <f>'[3]Quarterly Results'!$F31</f>
        <v>2.4289256501789199E-2</v>
      </c>
      <c r="N34" s="20">
        <f>AVERAGEIFS('NZ - M'!C:C,'NZ - M'!$B:$B,"&gt;="&amp;EDATE('NZ - Q'!$B34,-2),'NZ - M'!$B:$B,"&lt;="&amp;EOMONTH('NZ - Q'!$B34,0))</f>
        <v>8.3333333333333339</v>
      </c>
      <c r="O34" s="2">
        <v>1.1132318249472899</v>
      </c>
      <c r="P34">
        <v>31690</v>
      </c>
    </row>
    <row r="35" spans="1:16" x14ac:dyDescent="0.25">
      <c r="A35">
        <v>1995</v>
      </c>
      <c r="B35" s="13">
        <v>34759</v>
      </c>
      <c r="C35">
        <v>32076</v>
      </c>
      <c r="D35" s="21">
        <f>'CDM - Q'!U192/'CDM - Q'!T192*100</f>
        <v>91.821353803210044</v>
      </c>
      <c r="E35" s="21">
        <f>'CDM - Q'!S192</f>
        <v>717.80578100000002</v>
      </c>
      <c r="F35" s="21">
        <f>'CDM - Q'!R192</f>
        <v>643.32699300000002</v>
      </c>
      <c r="G35" s="20">
        <f>'CDM - Q'!V192</f>
        <v>6.8</v>
      </c>
      <c r="H35" s="20">
        <v>2.8</v>
      </c>
      <c r="I35" s="20">
        <v>2.1</v>
      </c>
      <c r="J35">
        <v>0</v>
      </c>
      <c r="K35" s="20">
        <f t="shared" si="1"/>
        <v>677.49444354898981</v>
      </c>
      <c r="L35" s="20">
        <v>677.51650009306798</v>
      </c>
      <c r="M35" s="20">
        <f>'[3]Quarterly Results'!$F32</f>
        <v>0.46454492522476898</v>
      </c>
      <c r="N35" s="20">
        <f>AVERAGEIFS('NZ - M'!C:C,'NZ - M'!$B:$B,"&gt;="&amp;EDATE('NZ - Q'!$B35,-2),'NZ - M'!$B:$B,"&lt;="&amp;EOMONTH('NZ - Q'!$B35,0))</f>
        <v>9</v>
      </c>
      <c r="O35" s="2">
        <v>1.4703176028262901</v>
      </c>
      <c r="P35">
        <v>32076</v>
      </c>
    </row>
    <row r="36" spans="1:16" x14ac:dyDescent="0.25">
      <c r="B36" s="13">
        <v>34851</v>
      </c>
      <c r="C36">
        <v>32488</v>
      </c>
      <c r="D36" s="21">
        <f>'CDM - Q'!U193/'CDM - Q'!T193*100</f>
        <v>90.771835755608862</v>
      </c>
      <c r="E36" s="21">
        <f>'CDM - Q'!S193</f>
        <v>719.904628</v>
      </c>
      <c r="F36" s="21">
        <f>'CDM - Q'!R193</f>
        <v>649.51283000000001</v>
      </c>
      <c r="G36" s="20">
        <f>'CDM - Q'!V193</f>
        <v>6.4</v>
      </c>
      <c r="H36" s="20">
        <v>2.6</v>
      </c>
      <c r="I36" s="20">
        <v>1.9</v>
      </c>
      <c r="J36">
        <v>0</v>
      </c>
      <c r="K36" s="20">
        <f t="shared" si="1"/>
        <v>682.96308607654942</v>
      </c>
      <c r="L36" s="20">
        <v>682.98532065803602</v>
      </c>
      <c r="M36" s="20">
        <f>'[3]Quarterly Results'!$F33</f>
        <v>0.95445544753797895</v>
      </c>
      <c r="N36" s="20">
        <f>AVERAGEIFS('NZ - M'!C:C,'NZ - M'!$B:$B,"&gt;="&amp;EDATE('NZ - Q'!$B36,-2),'NZ - M'!$B:$B,"&lt;="&amp;EOMONTH('NZ - Q'!$B36,0))</f>
        <v>9</v>
      </c>
      <c r="O36" s="2">
        <v>2.1530807008719601</v>
      </c>
      <c r="P36">
        <v>32488</v>
      </c>
    </row>
    <row r="37" spans="1:16" x14ac:dyDescent="0.25">
      <c r="B37" s="13">
        <v>34943</v>
      </c>
      <c r="C37">
        <v>32789</v>
      </c>
      <c r="D37" s="21">
        <f>'CDM - Q'!U194/'CDM - Q'!T194*100</f>
        <v>91.104675217211422</v>
      </c>
      <c r="E37" s="21">
        <f>'CDM - Q'!S194</f>
        <v>724.10232299999996</v>
      </c>
      <c r="F37" s="21">
        <f>'CDM - Q'!R194</f>
        <v>650.74999700000001</v>
      </c>
      <c r="G37" s="20">
        <f>'CDM - Q'!V194</f>
        <v>6.2</v>
      </c>
      <c r="H37" s="20">
        <v>2</v>
      </c>
      <c r="I37" s="20">
        <v>1.8</v>
      </c>
      <c r="J37">
        <v>0</v>
      </c>
      <c r="K37" s="20">
        <f t="shared" si="1"/>
        <v>684.73847299197132</v>
      </c>
      <c r="L37" s="20">
        <v>684.76076537304596</v>
      </c>
      <c r="M37" s="20">
        <f>'[3]Quarterly Results'!$F34</f>
        <v>1.0890210208658599</v>
      </c>
      <c r="N37" s="20">
        <f>AVERAGEIFS('NZ - M'!C:C,'NZ - M'!$B:$B,"&gt;="&amp;EDATE('NZ - Q'!$B37,-2),'NZ - M'!$B:$B,"&lt;="&amp;EOMONTH('NZ - Q'!$B37,0))</f>
        <v>9</v>
      </c>
      <c r="O37" s="2">
        <v>1.26128433923877</v>
      </c>
      <c r="P37">
        <v>32789</v>
      </c>
    </row>
    <row r="38" spans="1:16" x14ac:dyDescent="0.25">
      <c r="B38" s="13">
        <v>35034</v>
      </c>
      <c r="C38">
        <v>33009</v>
      </c>
      <c r="D38" s="21">
        <f>'CDM - Q'!U195/'CDM - Q'!T195*100</f>
        <v>90.452876376988982</v>
      </c>
      <c r="E38" s="21">
        <f>'CDM - Q'!S195</f>
        <v>728.30001800000002</v>
      </c>
      <c r="F38" s="21">
        <f>'CDM - Q'!R195</f>
        <v>654.46149800000001</v>
      </c>
      <c r="G38" s="20">
        <f>'CDM - Q'!V195</f>
        <v>6.4</v>
      </c>
      <c r="H38" s="20">
        <v>1.8</v>
      </c>
      <c r="I38" s="20">
        <v>1.9</v>
      </c>
      <c r="J38">
        <v>0</v>
      </c>
      <c r="K38" s="20">
        <f t="shared" si="1"/>
        <v>688.26998463683594</v>
      </c>
      <c r="L38" s="20">
        <v>688.29239198998596</v>
      </c>
      <c r="M38" s="20">
        <f>'[3]Quarterly Results'!$F35</f>
        <v>0.96711956478574002</v>
      </c>
      <c r="N38" s="20">
        <f>AVERAGEIFS('NZ - M'!C:C,'NZ - M'!$B:$B,"&gt;="&amp;EDATE('NZ - Q'!$B38,-2),'NZ - M'!$B:$B,"&lt;="&amp;EOMONTH('NZ - Q'!$B38,0))</f>
        <v>8.5</v>
      </c>
      <c r="O38" s="2">
        <v>1.3506295420027501</v>
      </c>
      <c r="P38">
        <v>33009</v>
      </c>
    </row>
    <row r="39" spans="1:16" x14ac:dyDescent="0.25">
      <c r="A39">
        <v>1996</v>
      </c>
      <c r="B39" s="13">
        <v>35125</v>
      </c>
      <c r="C39">
        <v>33472</v>
      </c>
      <c r="D39" s="21">
        <f>'CDM - Q'!U196/'CDM - Q'!T196*100</f>
        <v>89.789988112534672</v>
      </c>
      <c r="E39" s="21">
        <f>'CDM - Q'!S196</f>
        <v>731.79809599999999</v>
      </c>
      <c r="F39" s="21">
        <f>'CDM - Q'!R196</f>
        <v>657.55441699999994</v>
      </c>
      <c r="G39" s="20">
        <f>'CDM - Q'!V196</f>
        <v>6.4</v>
      </c>
      <c r="H39" s="20">
        <v>1.9</v>
      </c>
      <c r="I39" s="20">
        <v>1.8</v>
      </c>
      <c r="J39">
        <v>0</v>
      </c>
      <c r="K39" s="20">
        <f t="shared" si="1"/>
        <v>693.43532411603815</v>
      </c>
      <c r="L39" s="20">
        <v>693.45789963224695</v>
      </c>
      <c r="M39" s="20">
        <f>'[3]Quarterly Results'!$F36</f>
        <v>1.5546824870745499</v>
      </c>
      <c r="N39" s="20">
        <f>AVERAGEIFS('NZ - M'!C:C,'NZ - M'!$B:$B,"&gt;="&amp;EDATE('NZ - Q'!$B39,-2),'NZ - M'!$B:$B,"&lt;="&amp;EOMONTH('NZ - Q'!$B39,0))</f>
        <v>8.6666666666666661</v>
      </c>
      <c r="O39" s="2">
        <v>1.0586658600063299</v>
      </c>
      <c r="P39">
        <v>33472</v>
      </c>
    </row>
    <row r="40" spans="1:16" x14ac:dyDescent="0.25">
      <c r="B40" s="13">
        <v>35217</v>
      </c>
      <c r="C40">
        <v>33764</v>
      </c>
      <c r="D40" s="21">
        <f>'CDM - Q'!U197/'CDM - Q'!T197*100</f>
        <v>88.939315352697093</v>
      </c>
      <c r="E40" s="21">
        <f>'CDM - Q'!S197</f>
        <v>733.89694399999996</v>
      </c>
      <c r="F40" s="21">
        <f>'CDM - Q'!R197</f>
        <v>662.50308600000005</v>
      </c>
      <c r="G40" s="20">
        <f>'CDM - Q'!V197</f>
        <v>6.2</v>
      </c>
      <c r="H40" s="20">
        <v>1.8</v>
      </c>
      <c r="I40" s="20">
        <v>1.7</v>
      </c>
      <c r="J40">
        <v>0</v>
      </c>
      <c r="K40" s="20">
        <f t="shared" si="1"/>
        <v>696.91302919504608</v>
      </c>
      <c r="L40" s="20">
        <v>696.93571793160095</v>
      </c>
      <c r="M40" s="20">
        <f>'[3]Quarterly Results'!$F37</f>
        <v>1.62238756181601</v>
      </c>
      <c r="N40" s="20">
        <f>AVERAGEIFS('NZ - M'!C:C,'NZ - M'!$B:$B,"&gt;="&amp;EDATE('NZ - Q'!$B40,-2),'NZ - M'!$B:$B,"&lt;="&amp;EOMONTH('NZ - Q'!$B40,0))</f>
        <v>9.5833333333333339</v>
      </c>
      <c r="O40" s="2">
        <v>1.3507995733448299</v>
      </c>
      <c r="P40">
        <v>33764</v>
      </c>
    </row>
    <row r="41" spans="1:16" x14ac:dyDescent="0.25">
      <c r="B41" s="13">
        <v>35309</v>
      </c>
      <c r="C41">
        <v>33982</v>
      </c>
      <c r="D41" s="21">
        <f>'CDM - Q'!U198/'CDM - Q'!T198*100</f>
        <v>87.115481593545127</v>
      </c>
      <c r="E41" s="21">
        <f>'CDM - Q'!S198</f>
        <v>738.09463800000003</v>
      </c>
      <c r="F41" s="21">
        <f>'CDM - Q'!R198</f>
        <v>666.21458700000005</v>
      </c>
      <c r="G41" s="20">
        <f>'CDM - Q'!V198</f>
        <v>6.5</v>
      </c>
      <c r="H41" s="20">
        <v>1.9</v>
      </c>
      <c r="I41" s="20">
        <v>1.7</v>
      </c>
      <c r="J41">
        <v>0</v>
      </c>
      <c r="K41" s="20">
        <f t="shared" si="1"/>
        <v>700.04901691749001</v>
      </c>
      <c r="L41" s="20">
        <v>700.07180774942299</v>
      </c>
      <c r="M41" s="20">
        <f>'[3]Quarterly Results'!$F38</f>
        <v>1.45648140293297</v>
      </c>
      <c r="N41" s="20">
        <f>AVERAGEIFS('NZ - M'!C:C,'NZ - M'!$B:$B,"&gt;="&amp;EDATE('NZ - Q'!$B41,-2),'NZ - M'!$B:$B,"&lt;="&amp;EOMONTH('NZ - Q'!$B41,0))</f>
        <v>9.75</v>
      </c>
      <c r="O41" s="2">
        <v>1.87924861040791</v>
      </c>
      <c r="P41">
        <v>33982</v>
      </c>
    </row>
    <row r="42" spans="1:16" x14ac:dyDescent="0.25">
      <c r="B42" s="13">
        <v>35400</v>
      </c>
      <c r="C42">
        <v>34426</v>
      </c>
      <c r="D42" s="21">
        <f>'CDM - Q'!U199/'CDM - Q'!T199*100</f>
        <v>86.469976605146869</v>
      </c>
      <c r="E42" s="21">
        <f>'CDM - Q'!S199</f>
        <v>742.99194899999998</v>
      </c>
      <c r="F42" s="21">
        <f>'CDM - Q'!R199</f>
        <v>671.16325700000004</v>
      </c>
      <c r="G42" s="20">
        <f>'CDM - Q'!V199</f>
        <v>6.2</v>
      </c>
      <c r="H42" s="20">
        <v>1.8</v>
      </c>
      <c r="I42" s="20">
        <v>2</v>
      </c>
      <c r="J42">
        <v>0</v>
      </c>
      <c r="K42" s="20">
        <f t="shared" si="1"/>
        <v>704.89982505327703</v>
      </c>
      <c r="L42" s="20">
        <v>704.92277380837004</v>
      </c>
      <c r="M42" s="20">
        <f>'[3]Quarterly Results'!$F39</f>
        <v>1.93780085523569</v>
      </c>
      <c r="N42" s="20">
        <f>AVERAGEIFS('NZ - M'!C:C,'NZ - M'!$B:$B,"&gt;="&amp;EDATE('NZ - Q'!$B42,-2),'NZ - M'!$B:$B,"&lt;="&amp;EOMONTH('NZ - Q'!$B42,0))</f>
        <v>8.9166666666666661</v>
      </c>
      <c r="O42" s="2">
        <v>1.2730942177698801</v>
      </c>
      <c r="P42">
        <v>34426</v>
      </c>
    </row>
    <row r="43" spans="1:16" x14ac:dyDescent="0.25">
      <c r="A43">
        <v>1997</v>
      </c>
      <c r="B43" s="13">
        <v>35490</v>
      </c>
      <c r="C43">
        <v>34299</v>
      </c>
      <c r="D43" s="21">
        <f>'CDM - Q'!U200/'CDM - Q'!T200*100</f>
        <v>86.000520426749944</v>
      </c>
      <c r="E43" s="21">
        <f>'CDM - Q'!S200</f>
        <v>747.88925900000004</v>
      </c>
      <c r="F43" s="21">
        <f>'CDM - Q'!R200</f>
        <v>669.30750599999999</v>
      </c>
      <c r="G43" s="20">
        <f>'CDM - Q'!V200</f>
        <v>6.7</v>
      </c>
      <c r="H43" s="20">
        <v>1.9</v>
      </c>
      <c r="I43" s="20">
        <v>2</v>
      </c>
      <c r="J43">
        <v>0</v>
      </c>
      <c r="K43" s="20">
        <f t="shared" si="1"/>
        <v>705.60897016927493</v>
      </c>
      <c r="L43" s="20">
        <v>705.63194201133297</v>
      </c>
      <c r="M43" s="20">
        <f>'[3]Quarterly Results'!$F40</f>
        <v>0.76089619410251597</v>
      </c>
      <c r="N43" s="20">
        <f>AVERAGEIFS('NZ - M'!C:C,'NZ - M'!$B:$B,"&gt;="&amp;EDATE('NZ - Q'!$B43,-2),'NZ - M'!$B:$B,"&lt;="&amp;EOMONTH('NZ - Q'!$B43,0))</f>
        <v>7.5</v>
      </c>
      <c r="O43" s="2">
        <v>-1.5366515575720999E-2</v>
      </c>
      <c r="P43">
        <v>34299</v>
      </c>
    </row>
    <row r="44" spans="1:16" x14ac:dyDescent="0.25">
      <c r="B44" s="13">
        <v>35582</v>
      </c>
      <c r="C44">
        <v>34970</v>
      </c>
      <c r="D44" s="21">
        <f>'CDM - Q'!U201/'CDM - Q'!T201*100</f>
        <v>78.334888059701484</v>
      </c>
      <c r="E44" s="21">
        <f>'CDM - Q'!S201</f>
        <v>752.08695399999999</v>
      </c>
      <c r="F44" s="21">
        <f>'CDM - Q'!R201</f>
        <v>669.92609000000004</v>
      </c>
      <c r="G44" s="20">
        <f>'CDM - Q'!V201</f>
        <v>6.8</v>
      </c>
      <c r="H44" s="20">
        <v>1.7</v>
      </c>
      <c r="I44" s="20">
        <v>2</v>
      </c>
      <c r="J44">
        <v>0</v>
      </c>
      <c r="K44" s="20">
        <f t="shared" si="1"/>
        <v>707.88399463568192</v>
      </c>
      <c r="L44" s="20">
        <v>707.90704054355399</v>
      </c>
      <c r="M44" s="20">
        <f>'[3]Quarterly Results'!$F41</f>
        <v>1.8582890922412401</v>
      </c>
      <c r="N44" s="20">
        <f>AVERAGEIFS('NZ - M'!C:C,'NZ - M'!$B:$B,"&gt;="&amp;EDATE('NZ - Q'!$B44,-2),'NZ - M'!$B:$B,"&lt;="&amp;EOMONTH('NZ - Q'!$B44,0))</f>
        <v>7.5</v>
      </c>
      <c r="O44" s="2">
        <v>1.3740788414882099</v>
      </c>
      <c r="P44">
        <v>34970</v>
      </c>
    </row>
    <row r="45" spans="1:16" x14ac:dyDescent="0.25">
      <c r="B45" s="13">
        <v>35674</v>
      </c>
      <c r="C45">
        <v>34889</v>
      </c>
      <c r="D45" s="21">
        <f>'CDM - Q'!U202/'CDM - Q'!T202*100</f>
        <v>88.068848611292211</v>
      </c>
      <c r="E45" s="21">
        <f>'CDM - Q'!S202</f>
        <v>755.58503299999995</v>
      </c>
      <c r="F45" s="21">
        <f>'CDM - Q'!R202</f>
        <v>673.01900699999999</v>
      </c>
      <c r="G45" s="20">
        <f>'CDM - Q'!V202</f>
        <v>7</v>
      </c>
      <c r="H45" s="20">
        <v>1.5</v>
      </c>
      <c r="I45" s="20">
        <v>1.8</v>
      </c>
      <c r="J45">
        <v>0</v>
      </c>
      <c r="K45" s="20">
        <f t="shared" si="1"/>
        <v>708.96995281951718</v>
      </c>
      <c r="L45" s="20">
        <v>708.99303408189996</v>
      </c>
      <c r="M45" s="20">
        <f>'[3]Quarterly Results'!$F42</f>
        <v>0.80802658874955202</v>
      </c>
      <c r="N45" s="20">
        <f>AVERAGEIFS('NZ - M'!C:C,'NZ - M'!$B:$B,"&gt;="&amp;EDATE('NZ - Q'!$B45,-2),'NZ - M'!$B:$B,"&lt;="&amp;EOMONTH('NZ - Q'!$B45,0))</f>
        <v>8</v>
      </c>
      <c r="O45" s="2">
        <v>2.5745389776206502</v>
      </c>
      <c r="P45">
        <v>34889</v>
      </c>
    </row>
    <row r="46" spans="1:16" x14ac:dyDescent="0.25">
      <c r="B46" s="13">
        <v>35765</v>
      </c>
      <c r="C46">
        <v>34828</v>
      </c>
      <c r="D46" s="21">
        <f>'CDM - Q'!U203/'CDM - Q'!T203*100</f>
        <v>88.22568484543855</v>
      </c>
      <c r="E46" s="21">
        <f>'CDM - Q'!S203</f>
        <v>759.08311200000003</v>
      </c>
      <c r="F46" s="21">
        <f>'CDM - Q'!R203</f>
        <v>676.73050999999998</v>
      </c>
      <c r="G46" s="20">
        <f>'CDM - Q'!V203</f>
        <v>7</v>
      </c>
      <c r="H46" s="20">
        <v>1.7</v>
      </c>
      <c r="I46" s="20">
        <v>1.8</v>
      </c>
      <c r="J46">
        <v>0</v>
      </c>
      <c r="K46" s="20">
        <f t="shared" si="1"/>
        <v>712.36990058767026</v>
      </c>
      <c r="L46" s="20">
        <v>712.39309253892804</v>
      </c>
      <c r="M46" s="20">
        <f>'[3]Quarterly Results'!$F43</f>
        <v>-0.18881253423651101</v>
      </c>
      <c r="N46" s="20">
        <f>AVERAGEIFS('NZ - M'!C:C,'NZ - M'!$B:$B,"&gt;="&amp;EDATE('NZ - Q'!$B46,-2),'NZ - M'!$B:$B,"&lt;="&amp;EOMONTH('NZ - Q'!$B46,0))</f>
        <v>8.0833333333333339</v>
      </c>
      <c r="O46" s="2">
        <v>6.3131563464047205E-2</v>
      </c>
      <c r="P46">
        <v>34828</v>
      </c>
    </row>
    <row r="47" spans="1:16" x14ac:dyDescent="0.25">
      <c r="A47">
        <v>1998</v>
      </c>
      <c r="B47" s="13">
        <v>35855</v>
      </c>
      <c r="C47">
        <v>34642</v>
      </c>
      <c r="D47" s="21">
        <f>'CDM - Q'!U204/'CDM - Q'!T204*100</f>
        <v>90.39455439304173</v>
      </c>
      <c r="E47" s="21">
        <f>'CDM - Q'!S204</f>
        <v>761.881575</v>
      </c>
      <c r="F47" s="21">
        <f>'CDM - Q'!R204</f>
        <v>677.96767699999998</v>
      </c>
      <c r="G47" s="20">
        <f>'CDM - Q'!V204</f>
        <v>7.4</v>
      </c>
      <c r="H47" s="20">
        <v>1.7</v>
      </c>
      <c r="I47" s="20">
        <v>1.8</v>
      </c>
      <c r="J47">
        <v>0</v>
      </c>
      <c r="K47" s="20">
        <f t="shared" si="1"/>
        <v>714.36447395895357</v>
      </c>
      <c r="L47" s="20">
        <v>714.38773084564502</v>
      </c>
      <c r="M47" s="20">
        <f>'[3]Quarterly Results'!$F44</f>
        <v>-1.5501351009659301</v>
      </c>
      <c r="N47" s="20">
        <f>AVERAGEIFS('NZ - M'!C:C,'NZ - M'!$B:$B,"&gt;="&amp;EDATE('NZ - Q'!$B47,-2),'NZ - M'!$B:$B,"&lt;="&amp;EOMONTH('NZ - Q'!$B47,0))</f>
        <v>9</v>
      </c>
      <c r="O47" s="2">
        <v>-0.76692306224650497</v>
      </c>
      <c r="P47">
        <v>34642</v>
      </c>
    </row>
    <row r="48" spans="1:16" x14ac:dyDescent="0.25">
      <c r="B48" s="13">
        <v>35947</v>
      </c>
      <c r="C48">
        <v>34825</v>
      </c>
      <c r="D48" s="21">
        <f>'CDM - Q'!U205/'CDM - Q'!T205*100</f>
        <v>93.601416287303991</v>
      </c>
      <c r="E48" s="21">
        <f>'CDM - Q'!S205</f>
        <v>766.77888499999995</v>
      </c>
      <c r="F48" s="21">
        <f>'CDM - Q'!R205</f>
        <v>681.06059500000003</v>
      </c>
      <c r="G48" s="20">
        <f>'CDM - Q'!V205</f>
        <v>7.9</v>
      </c>
      <c r="H48" s="20">
        <v>1.5</v>
      </c>
      <c r="I48" s="20">
        <v>1.7</v>
      </c>
      <c r="J48">
        <v>0</v>
      </c>
      <c r="K48" s="20">
        <f t="shared" si="1"/>
        <v>716.09543089966814</v>
      </c>
      <c r="L48" s="20">
        <v>716.11874413948306</v>
      </c>
      <c r="M48" s="20">
        <f>'[3]Quarterly Results'!$F45</f>
        <v>-1.86379215215947</v>
      </c>
      <c r="N48" s="20">
        <f>AVERAGEIFS('NZ - M'!C:C,'NZ - M'!$B:$B,"&gt;="&amp;EDATE('NZ - Q'!$B48,-2),'NZ - M'!$B:$B,"&lt;="&amp;EOMONTH('NZ - Q'!$B48,0))</f>
        <v>9</v>
      </c>
      <c r="O48" s="2">
        <v>-1.99397368135994</v>
      </c>
      <c r="P48">
        <v>34825</v>
      </c>
    </row>
    <row r="49" spans="1:16" x14ac:dyDescent="0.25">
      <c r="B49" s="13">
        <v>36039</v>
      </c>
      <c r="C49">
        <v>34859</v>
      </c>
      <c r="D49" s="21">
        <f>'CDM - Q'!U206/'CDM - Q'!T206*100</f>
        <v>94.411354707895072</v>
      </c>
      <c r="E49" s="21">
        <f>'CDM - Q'!S206</f>
        <v>769.57734800000003</v>
      </c>
      <c r="F49" s="21">
        <f>'CDM - Q'!R206</f>
        <v>684.77209700000003</v>
      </c>
      <c r="G49" s="20">
        <f>'CDM - Q'!V206</f>
        <v>7.7</v>
      </c>
      <c r="H49" s="20">
        <v>1.4</v>
      </c>
      <c r="I49" s="20">
        <v>1.7</v>
      </c>
      <c r="J49">
        <v>0</v>
      </c>
      <c r="K49" s="20">
        <f t="shared" si="1"/>
        <v>721.12537629871997</v>
      </c>
      <c r="L49" s="20">
        <v>721.14885329369702</v>
      </c>
      <c r="M49" s="20">
        <f>'[3]Quarterly Results'!$F46</f>
        <v>-2.5926324436347699</v>
      </c>
      <c r="N49" s="20">
        <f>AVERAGEIFS('NZ - M'!C:C,'NZ - M'!$B:$B,"&gt;="&amp;EDATE('NZ - Q'!$B49,-2),'NZ - M'!$B:$B,"&lt;="&amp;EOMONTH('NZ - Q'!$B49,0))</f>
        <v>6.5</v>
      </c>
      <c r="O49" s="2">
        <v>-2.29929101886075</v>
      </c>
      <c r="P49">
        <v>34859</v>
      </c>
    </row>
    <row r="50" spans="1:16" x14ac:dyDescent="0.25">
      <c r="B50" s="13">
        <v>36130</v>
      </c>
      <c r="C50">
        <v>35204</v>
      </c>
      <c r="D50" s="21">
        <f>'CDM - Q'!U207/'CDM - Q'!T207*100</f>
        <v>93.265910212136163</v>
      </c>
      <c r="E50" s="21">
        <f>'CDM - Q'!S207</f>
        <v>772.375811</v>
      </c>
      <c r="F50" s="21">
        <f>'CDM - Q'!R207</f>
        <v>679.20484399999998</v>
      </c>
      <c r="G50" s="20">
        <f>'CDM - Q'!V207</f>
        <v>7.9</v>
      </c>
      <c r="H50" s="20">
        <v>1.5</v>
      </c>
      <c r="I50" s="20">
        <v>1.8</v>
      </c>
      <c r="J50">
        <v>0</v>
      </c>
      <c r="K50" s="20">
        <f t="shared" si="1"/>
        <v>714.22872198234882</v>
      </c>
      <c r="L50" s="20">
        <v>714.25197444949197</v>
      </c>
      <c r="M50" s="20">
        <f>'[3]Quarterly Results'!$F47</f>
        <v>-2.4538500249891402</v>
      </c>
      <c r="N50" s="20">
        <f>AVERAGEIFS('NZ - M'!C:C,'NZ - M'!$B:$B,"&gt;="&amp;EDATE('NZ - Q'!$B50,-2),'NZ - M'!$B:$B,"&lt;="&amp;EOMONTH('NZ - Q'!$B50,0))</f>
        <v>4.333333333333333</v>
      </c>
      <c r="O50" s="2">
        <v>-0.63835141271208995</v>
      </c>
      <c r="P50">
        <v>35204</v>
      </c>
    </row>
    <row r="51" spans="1:16" x14ac:dyDescent="0.25">
      <c r="A51">
        <v>1999</v>
      </c>
      <c r="B51" s="13">
        <v>36220</v>
      </c>
      <c r="C51">
        <v>35617</v>
      </c>
      <c r="D51" s="21">
        <f>'CDM - Q'!U208/'CDM - Q'!T208*100</f>
        <v>92.485480621073847</v>
      </c>
      <c r="E51" s="21">
        <f>'CDM - Q'!S208</f>
        <v>775.17427399999997</v>
      </c>
      <c r="F51" s="21">
        <f>'CDM - Q'!R208</f>
        <v>677.34909300000004</v>
      </c>
      <c r="G51" s="20">
        <f>'CDM - Q'!V208</f>
        <v>7.5</v>
      </c>
      <c r="H51" s="20">
        <v>1.3</v>
      </c>
      <c r="I51" s="20">
        <v>1.7</v>
      </c>
      <c r="J51">
        <v>0</v>
      </c>
      <c r="K51" s="20">
        <f>K52*L51/L52</f>
        <v>714.47508686290405</v>
      </c>
      <c r="L51" s="20">
        <v>714.49834735071499</v>
      </c>
      <c r="M51" s="20">
        <f>'[3]Quarterly Results'!$F48</f>
        <v>-2.1234789678322601</v>
      </c>
      <c r="N51" s="20">
        <f>AVERAGEIFS('NZ - M'!C:C,'NZ - M'!$B:$B,"&gt;="&amp;EDATE('NZ - Q'!$B51,-2),'NZ - M'!$B:$B,"&lt;="&amp;EOMONTH('NZ - Q'!$B51,0))</f>
        <v>4.5</v>
      </c>
      <c r="O51" s="2">
        <v>-0.52589159592013601</v>
      </c>
      <c r="P51">
        <v>35617</v>
      </c>
    </row>
    <row r="52" spans="1:16" x14ac:dyDescent="0.25">
      <c r="B52" s="13">
        <v>36312</v>
      </c>
      <c r="C52">
        <v>35900</v>
      </c>
      <c r="D52" s="21">
        <f>'CDM - Q'!U209/'CDM - Q'!T209*100</f>
        <v>92.250837279131531</v>
      </c>
      <c r="E52" s="21">
        <f>'CDM - Q'!S209</f>
        <v>777.27312199999994</v>
      </c>
      <c r="F52" s="21">
        <f>'CDM - Q'!R209</f>
        <v>678.58626000000004</v>
      </c>
      <c r="G52" s="20">
        <f>'CDM - Q'!V209</f>
        <v>7.3</v>
      </c>
      <c r="H52" s="20">
        <v>1.4</v>
      </c>
      <c r="I52" s="20">
        <v>1.8</v>
      </c>
      <c r="J52">
        <v>0</v>
      </c>
      <c r="K52" s="20">
        <v>713.813802406327</v>
      </c>
      <c r="L52" s="20">
        <v>713.83704136532697</v>
      </c>
      <c r="M52" s="20">
        <f>'[3]Quarterly Results'!$F49</f>
        <v>-2.1655738982417301</v>
      </c>
      <c r="N52" s="20">
        <f>AVERAGEIFS('NZ - M'!C:C,'NZ - M'!$B:$B,"&gt;="&amp;EDATE('NZ - Q'!$B52,-2),'NZ - M'!$B:$B,"&lt;="&amp;EOMONTH('NZ - Q'!$B52,0))</f>
        <v>4.5</v>
      </c>
      <c r="O52" s="2">
        <v>-0.64626466856658704</v>
      </c>
      <c r="P52">
        <v>35900</v>
      </c>
    </row>
    <row r="53" spans="1:16" x14ac:dyDescent="0.25">
      <c r="B53" s="13">
        <v>36404</v>
      </c>
      <c r="C53">
        <v>36902</v>
      </c>
      <c r="D53" s="21">
        <f>'CDM - Q'!U210/'CDM - Q'!T210*100</f>
        <v>93.496117925059082</v>
      </c>
      <c r="E53" s="21">
        <f>'CDM - Q'!S210</f>
        <v>780.77120000000002</v>
      </c>
      <c r="F53" s="21">
        <f>'CDM - Q'!R210</f>
        <v>681.30060500000002</v>
      </c>
      <c r="G53" s="20">
        <f>'CDM - Q'!V210</f>
        <v>7</v>
      </c>
      <c r="H53" s="20">
        <v>1.7</v>
      </c>
      <c r="I53" s="20">
        <v>1.9</v>
      </c>
      <c r="J53">
        <v>0</v>
      </c>
      <c r="K53" s="20">
        <v>715.05957178248104</v>
      </c>
      <c r="L53" s="20">
        <v>715.175616016503</v>
      </c>
      <c r="M53" s="20">
        <f>'[3]Quarterly Results'!$F50</f>
        <v>-0.27277767520024498</v>
      </c>
      <c r="N53" s="20">
        <f>AVERAGEIFS('NZ - M'!C:C,'NZ - M'!$B:$B,"&gt;="&amp;EDATE('NZ - Q'!$B53,-2),'NZ - M'!$B:$B,"&lt;="&amp;EOMONTH('NZ - Q'!$B53,0))</f>
        <v>4.5</v>
      </c>
      <c r="O53" s="2">
        <v>-3.89714989916356E-2</v>
      </c>
      <c r="P53">
        <v>36902</v>
      </c>
    </row>
    <row r="54" spans="1:16" x14ac:dyDescent="0.25">
      <c r="B54" s="13">
        <v>36495</v>
      </c>
      <c r="C54">
        <v>37351</v>
      </c>
      <c r="D54" s="21">
        <f>'CDM - Q'!U211/'CDM - Q'!T211*100</f>
        <v>87.953288260602335</v>
      </c>
      <c r="E54" s="21">
        <f>'CDM - Q'!S211</f>
        <v>783.56966399999999</v>
      </c>
      <c r="F54" s="21">
        <f>'CDM - Q'!R211</f>
        <v>682.65777800000001</v>
      </c>
      <c r="G54" s="20">
        <f>'CDM - Q'!V211</f>
        <v>6.4</v>
      </c>
      <c r="H54" s="20">
        <v>1.9</v>
      </c>
      <c r="I54" s="20">
        <v>1.9</v>
      </c>
      <c r="J54">
        <v>0</v>
      </c>
      <c r="K54" s="20">
        <v>715.66155534006396</v>
      </c>
      <c r="L54" s="20">
        <v>715.424699221982</v>
      </c>
      <c r="M54" s="20">
        <f>'[3]Quarterly Results'!$F51</f>
        <v>9.9885055407270301E-2</v>
      </c>
      <c r="N54" s="20">
        <f>AVERAGEIFS('NZ - M'!C:C,'NZ - M'!$B:$B,"&gt;="&amp;EDATE('NZ - Q'!$B54,-2),'NZ - M'!$B:$B,"&lt;="&amp;EOMONTH('NZ - Q'!$B54,0))</f>
        <v>4.833333333333333</v>
      </c>
      <c r="O54" s="2">
        <v>7.2388434897163706E-2</v>
      </c>
      <c r="P54">
        <v>37351</v>
      </c>
    </row>
    <row r="55" spans="1:16" x14ac:dyDescent="0.25">
      <c r="A55">
        <v>2000</v>
      </c>
      <c r="B55" s="13">
        <v>36586</v>
      </c>
      <c r="C55">
        <v>37894</v>
      </c>
      <c r="D55" s="21">
        <f>'CDM - Q'!U212/'CDM - Q'!T212*100</f>
        <v>102.41705620795804</v>
      </c>
      <c r="E55" s="21">
        <f>'CDM - Q'!S212</f>
        <v>786.36812699999996</v>
      </c>
      <c r="F55" s="21">
        <f>'CDM - Q'!R212</f>
        <v>687.40788199999997</v>
      </c>
      <c r="G55" s="20">
        <f>'CDM - Q'!V212</f>
        <v>6.5</v>
      </c>
      <c r="H55" s="20">
        <v>2.1</v>
      </c>
      <c r="I55" s="20">
        <v>2.1</v>
      </c>
      <c r="J55">
        <v>0</v>
      </c>
      <c r="K55" s="20">
        <v>719.31298882373801</v>
      </c>
      <c r="L55" s="20">
        <v>719.40316352304103</v>
      </c>
      <c r="M55" s="20">
        <f>'[3]Quarterly Results'!$F52</f>
        <v>0.69150551077709799</v>
      </c>
      <c r="N55" s="20">
        <f>AVERAGEIFS('NZ - M'!C:C,'NZ - M'!$B:$B,"&gt;="&amp;EDATE('NZ - Q'!$B55,-2),'NZ - M'!$B:$B,"&lt;="&amp;EOMONTH('NZ - Q'!$B55,0))</f>
        <v>5.416666666666667</v>
      </c>
      <c r="O55" s="2">
        <v>0.96474656269937786</v>
      </c>
      <c r="P55">
        <v>37894</v>
      </c>
    </row>
    <row r="56" spans="1:16" x14ac:dyDescent="0.25">
      <c r="B56" s="13">
        <v>36678</v>
      </c>
      <c r="C56">
        <v>37906</v>
      </c>
      <c r="D56" s="21">
        <f>'CDM - Q'!U213/'CDM - Q'!T213*100</f>
        <v>103.72579918955425</v>
      </c>
      <c r="E56" s="21">
        <f>'CDM - Q'!S213</f>
        <v>789.86620500000004</v>
      </c>
      <c r="F56" s="21">
        <f>'CDM - Q'!R213</f>
        <v>692.15798600000005</v>
      </c>
      <c r="G56" s="20">
        <f>'CDM - Q'!V213</f>
        <v>6.3</v>
      </c>
      <c r="H56" s="20">
        <v>2.2999999999999998</v>
      </c>
      <c r="I56" s="20">
        <v>2.1</v>
      </c>
      <c r="J56">
        <v>0</v>
      </c>
      <c r="K56" s="20">
        <v>724.61783927868805</v>
      </c>
      <c r="L56" s="20">
        <v>724.672256512525</v>
      </c>
      <c r="M56" s="20">
        <f>'[3]Quarterly Results'!$F53</f>
        <v>-0.10735882976166999</v>
      </c>
      <c r="N56" s="20">
        <f>AVERAGEIFS('NZ - M'!C:C,'NZ - M'!$B:$B,"&gt;="&amp;EDATE('NZ - Q'!$B56,-2),'NZ - M'!$B:$B,"&lt;="&amp;EOMONTH('NZ - Q'!$B56,0))</f>
        <v>6.333333333333333</v>
      </c>
      <c r="O56" s="2">
        <v>0.22984244982819083</v>
      </c>
      <c r="P56">
        <v>37906</v>
      </c>
    </row>
    <row r="57" spans="1:16" x14ac:dyDescent="0.25">
      <c r="B57" s="13">
        <v>36770</v>
      </c>
      <c r="C57">
        <v>38053</v>
      </c>
      <c r="D57" s="21">
        <f>'CDM - Q'!U214/'CDM - Q'!T214*100</f>
        <v>108.74341441542428</v>
      </c>
      <c r="E57" s="21">
        <f>'CDM - Q'!S214</f>
        <v>792.664669</v>
      </c>
      <c r="F57" s="21">
        <f>'CDM - Q'!R214</f>
        <v>701.65819299999998</v>
      </c>
      <c r="G57" s="20">
        <f>'CDM - Q'!V214</f>
        <v>6</v>
      </c>
      <c r="H57" s="20">
        <v>2.6</v>
      </c>
      <c r="I57" s="20">
        <v>2.2999999999999998</v>
      </c>
      <c r="J57">
        <v>0</v>
      </c>
      <c r="K57" s="20">
        <v>731.024860872624</v>
      </c>
      <c r="L57" s="20">
        <v>731.10346994114298</v>
      </c>
      <c r="M57" s="20">
        <f>'[3]Quarterly Results'!$F54</f>
        <v>-0.55803750153891896</v>
      </c>
      <c r="N57" s="20">
        <f>AVERAGEIFS('NZ - M'!C:C,'NZ - M'!$B:$B,"&gt;="&amp;EDATE('NZ - Q'!$B57,-2),'NZ - M'!$B:$B,"&lt;="&amp;EOMONTH('NZ - Q'!$B57,0))</f>
        <v>6.5</v>
      </c>
      <c r="O57" s="2">
        <v>-0.16027878740998072</v>
      </c>
      <c r="P57">
        <v>38053</v>
      </c>
    </row>
    <row r="58" spans="1:16" x14ac:dyDescent="0.25">
      <c r="B58" s="13">
        <v>36861</v>
      </c>
      <c r="C58">
        <v>38124</v>
      </c>
      <c r="D58" s="21">
        <f>'CDM - Q'!U215/'CDM - Q'!T215*100</f>
        <v>116.03285328532853</v>
      </c>
      <c r="E58" s="21">
        <f>'CDM - Q'!S215</f>
        <v>796.16274699999997</v>
      </c>
      <c r="F58" s="21">
        <f>'CDM - Q'!R215</f>
        <v>709.80122800000004</v>
      </c>
      <c r="G58" s="20">
        <f>'CDM - Q'!V215</f>
        <v>5.8</v>
      </c>
      <c r="H58" s="20">
        <v>2.8</v>
      </c>
      <c r="I58" s="20">
        <v>2.4</v>
      </c>
      <c r="J58">
        <v>0</v>
      </c>
      <c r="K58" s="20">
        <v>738.14937812878304</v>
      </c>
      <c r="L58" s="20">
        <v>737.91320030904399</v>
      </c>
      <c r="M58" s="20">
        <f>'[3]Quarterly Results'!$F55</f>
        <v>-1.20623756175733</v>
      </c>
      <c r="N58" s="20">
        <f>AVERAGEIFS('NZ - M'!C:C,'NZ - M'!$B:$B,"&gt;="&amp;EDATE('NZ - Q'!$B58,-2),'NZ - M'!$B:$B,"&lt;="&amp;EOMONTH('NZ - Q'!$B58,0))</f>
        <v>6.5</v>
      </c>
      <c r="O58" s="2">
        <v>-0.72104638758655593</v>
      </c>
      <c r="P58">
        <v>38124</v>
      </c>
    </row>
    <row r="59" spans="1:16" x14ac:dyDescent="0.25">
      <c r="A59">
        <v>2001</v>
      </c>
      <c r="B59" s="13">
        <v>36951</v>
      </c>
      <c r="C59">
        <v>38254</v>
      </c>
      <c r="D59" s="21">
        <f>'CDM - Q'!U216/'CDM - Q'!T216*100</f>
        <v>111.14314225523894</v>
      </c>
      <c r="E59" s="21">
        <f>'CDM - Q'!S216</f>
        <v>800.36044200000003</v>
      </c>
      <c r="F59" s="21">
        <f>'CDM - Q'!R216</f>
        <v>708.44405600000005</v>
      </c>
      <c r="G59" s="20">
        <f>'CDM - Q'!V216</f>
        <v>5.5</v>
      </c>
      <c r="H59" s="20">
        <v>2.6</v>
      </c>
      <c r="I59" s="20">
        <v>2.2999999999999998</v>
      </c>
      <c r="J59">
        <v>0</v>
      </c>
      <c r="K59" s="20">
        <v>737.67017357479301</v>
      </c>
      <c r="L59" s="20">
        <v>737.77676298636902</v>
      </c>
      <c r="M59" s="20">
        <f>'[3]Quarterly Results'!$F56</f>
        <v>-1.69805915396701</v>
      </c>
      <c r="N59" s="20">
        <f>AVERAGEIFS('NZ - M'!C:C,'NZ - M'!$B:$B,"&gt;="&amp;EDATE('NZ - Q'!$B59,-2),'NZ - M'!$B:$B,"&lt;="&amp;EOMONTH('NZ - Q'!$B59,0))</f>
        <v>6.416666666666667</v>
      </c>
      <c r="O59" s="2">
        <v>-1.0729742408163019</v>
      </c>
      <c r="P59">
        <v>38254</v>
      </c>
    </row>
    <row r="60" spans="1:16" x14ac:dyDescent="0.25">
      <c r="B60" s="13">
        <v>37043</v>
      </c>
      <c r="C60">
        <v>38790</v>
      </c>
      <c r="D60" s="21">
        <f>'CDM - Q'!U217/'CDM - Q'!T217*100</f>
        <v>111.94382022471909</v>
      </c>
      <c r="E60" s="21">
        <f>'CDM - Q'!S217</f>
        <v>803.858521</v>
      </c>
      <c r="F60" s="21">
        <f>'CDM - Q'!R217</f>
        <v>714.551332</v>
      </c>
      <c r="G60" s="20">
        <f>'CDM - Q'!V217</f>
        <v>5.4</v>
      </c>
      <c r="H60" s="20">
        <v>2.5</v>
      </c>
      <c r="I60" s="20">
        <v>2.2000000000000002</v>
      </c>
      <c r="J60">
        <v>0</v>
      </c>
      <c r="K60" s="20">
        <v>742.13872788337096</v>
      </c>
      <c r="L60" s="20">
        <v>742.21946444047501</v>
      </c>
      <c r="M60" s="20">
        <f>'[3]Quarterly Results'!$F57</f>
        <v>-1.1475089776357099</v>
      </c>
      <c r="N60" s="20">
        <f>AVERAGEIFS('NZ - M'!C:C,'NZ - M'!$B:$B,"&gt;="&amp;EDATE('NZ - Q'!$B60,-2),'NZ - M'!$B:$B,"&lt;="&amp;EOMONTH('NZ - Q'!$B60,0))</f>
        <v>5.833333333333333</v>
      </c>
      <c r="O60" s="2">
        <v>-0.44854720993893482</v>
      </c>
      <c r="P60">
        <v>38790</v>
      </c>
    </row>
    <row r="61" spans="1:16" x14ac:dyDescent="0.25">
      <c r="B61" s="13">
        <v>37135</v>
      </c>
      <c r="C61">
        <v>39084</v>
      </c>
      <c r="D61" s="21">
        <f>'CDM - Q'!U218/'CDM - Q'!T218*100</f>
        <v>109.68060586104708</v>
      </c>
      <c r="E61" s="21">
        <f>'CDM - Q'!S218</f>
        <v>808.75583099999994</v>
      </c>
      <c r="F61" s="21">
        <f>'CDM - Q'!R218</f>
        <v>718.62284999999997</v>
      </c>
      <c r="G61" s="20">
        <f>'CDM - Q'!V218</f>
        <v>5.4</v>
      </c>
      <c r="H61" s="20">
        <v>2.5</v>
      </c>
      <c r="I61" s="20">
        <v>2.2999999999999998</v>
      </c>
      <c r="J61">
        <v>0</v>
      </c>
      <c r="K61" s="20">
        <v>746.21496891783602</v>
      </c>
      <c r="L61" s="20">
        <v>746.22176549371602</v>
      </c>
      <c r="M61" s="20">
        <f>'[3]Quarterly Results'!$F58</f>
        <v>-1.2202383905310801</v>
      </c>
      <c r="N61" s="20">
        <f>AVERAGEIFS('NZ - M'!C:C,'NZ - M'!$B:$B,"&gt;="&amp;EDATE('NZ - Q'!$B61,-2),'NZ - M'!$B:$B,"&lt;="&amp;EOMONTH('NZ - Q'!$B61,0))</f>
        <v>5.583333333333333</v>
      </c>
      <c r="O61" s="2">
        <v>-0.53405856127078044</v>
      </c>
      <c r="P61">
        <v>39084</v>
      </c>
    </row>
    <row r="62" spans="1:16" x14ac:dyDescent="0.25">
      <c r="B62" s="13">
        <v>37226</v>
      </c>
      <c r="C62">
        <v>39662</v>
      </c>
      <c r="D62" s="21">
        <f>'CDM - Q'!U219/'CDM - Q'!T219*100</f>
        <v>108.92953782876936</v>
      </c>
      <c r="E62" s="21">
        <f>'CDM - Q'!S219</f>
        <v>812.95352600000001</v>
      </c>
      <c r="F62" s="21">
        <f>'CDM - Q'!R219</f>
        <v>722.69436800000005</v>
      </c>
      <c r="G62" s="20">
        <f>'CDM - Q'!V219</f>
        <v>5.6</v>
      </c>
      <c r="H62" s="20">
        <v>2.2000000000000002</v>
      </c>
      <c r="I62" s="20">
        <v>2.1</v>
      </c>
      <c r="J62">
        <v>0</v>
      </c>
      <c r="K62" s="20">
        <v>750.567170759296</v>
      </c>
      <c r="L62" s="20">
        <v>750.38788499251996</v>
      </c>
      <c r="M62" s="20">
        <f>'[3]Quarterly Results'!$F59</f>
        <v>-0.58439660463542398</v>
      </c>
      <c r="N62" s="20">
        <f>AVERAGEIFS('NZ - M'!C:C,'NZ - M'!$B:$B,"&gt;="&amp;EDATE('NZ - Q'!$B62,-2),'NZ - M'!$B:$B,"&lt;="&amp;EOMONTH('NZ - Q'!$B62,0))</f>
        <v>4.916666666666667</v>
      </c>
      <c r="O62" s="2">
        <v>2.3463573572278453E-3</v>
      </c>
      <c r="P62">
        <v>39662</v>
      </c>
    </row>
    <row r="63" spans="1:16" x14ac:dyDescent="0.25">
      <c r="A63">
        <v>2002</v>
      </c>
      <c r="B63" s="13">
        <v>37316</v>
      </c>
      <c r="C63">
        <v>40002</v>
      </c>
      <c r="D63" s="21">
        <f>'CDM - Q'!U220/'CDM - Q'!T220*100</f>
        <v>109.77286312014346</v>
      </c>
      <c r="E63" s="21">
        <f>'CDM - Q'!S220</f>
        <v>816.72025699999995</v>
      </c>
      <c r="F63" s="21">
        <f>'CDM - Q'!R220</f>
        <v>726.76588500000003</v>
      </c>
      <c r="G63" s="20">
        <f>'CDM - Q'!V220</f>
        <v>5.3</v>
      </c>
      <c r="H63" s="20">
        <v>2.4</v>
      </c>
      <c r="I63" s="20">
        <v>2.2000000000000002</v>
      </c>
      <c r="J63">
        <v>0</v>
      </c>
      <c r="K63" s="20">
        <v>756.01588351625605</v>
      </c>
      <c r="L63" s="20">
        <v>756.13405668783003</v>
      </c>
      <c r="M63" s="20">
        <f>'[3]Quarterly Results'!$F60</f>
        <v>-0.54369000210042395</v>
      </c>
      <c r="N63" s="20">
        <f>AVERAGEIFS('NZ - M'!C:C,'NZ - M'!$B:$B,"&gt;="&amp;EDATE('NZ - Q'!$B63,-2),'NZ - M'!$B:$B,"&lt;="&amp;EOMONTH('NZ - Q'!$B63,0))</f>
        <v>4.833333333333333</v>
      </c>
      <c r="O63" s="2">
        <v>-0.13631062644208922</v>
      </c>
      <c r="P63">
        <v>40002</v>
      </c>
    </row>
    <row r="64" spans="1:16" x14ac:dyDescent="0.25">
      <c r="B64" s="13">
        <v>37408</v>
      </c>
      <c r="C64">
        <v>40529</v>
      </c>
      <c r="D64" s="21">
        <f>'CDM - Q'!U221/'CDM - Q'!T221*100</f>
        <v>104.96566296883255</v>
      </c>
      <c r="E64" s="21">
        <f>'CDM - Q'!S221</f>
        <v>820.73955000000001</v>
      </c>
      <c r="F64" s="21">
        <f>'CDM - Q'!R221</f>
        <v>734.23033399999997</v>
      </c>
      <c r="G64" s="20">
        <f>'CDM - Q'!V221</f>
        <v>5.3</v>
      </c>
      <c r="H64" s="20">
        <v>2.6</v>
      </c>
      <c r="I64" s="20">
        <v>2.2999999999999998</v>
      </c>
      <c r="J64">
        <v>0</v>
      </c>
      <c r="K64" s="20">
        <v>762.19898234286904</v>
      </c>
      <c r="L64" s="20">
        <v>762.22071374797201</v>
      </c>
      <c r="M64" s="20">
        <f>'[3]Quarterly Results'!$F61</f>
        <v>-5.5223174582336602E-2</v>
      </c>
      <c r="N64" s="20">
        <f>AVERAGEIFS('NZ - M'!C:C,'NZ - M'!$B:$B,"&gt;="&amp;EDATE('NZ - Q'!$B64,-2),'NZ - M'!$B:$B,"&lt;="&amp;EOMONTH('NZ - Q'!$B64,0))</f>
        <v>5.416666666666667</v>
      </c>
      <c r="O64" s="2">
        <v>0.20134903702530849</v>
      </c>
      <c r="P64">
        <v>40529</v>
      </c>
    </row>
    <row r="65" spans="1:16" x14ac:dyDescent="0.25">
      <c r="B65" s="13">
        <v>37500</v>
      </c>
      <c r="C65">
        <v>41014</v>
      </c>
      <c r="D65" s="21">
        <f>'CDM - Q'!U222/'CDM - Q'!T222*100</f>
        <v>102.64449564259242</v>
      </c>
      <c r="E65" s="21">
        <f>'CDM - Q'!S222</f>
        <v>826.36655900000005</v>
      </c>
      <c r="F65" s="21">
        <f>'CDM - Q'!R222</f>
        <v>737.62326499999995</v>
      </c>
      <c r="G65" s="20">
        <f>'CDM - Q'!V222</f>
        <v>5.5</v>
      </c>
      <c r="H65" s="20">
        <v>2.4</v>
      </c>
      <c r="I65" s="20">
        <v>2.2000000000000002</v>
      </c>
      <c r="J65">
        <v>0</v>
      </c>
      <c r="K65" s="20">
        <v>766.428066433087</v>
      </c>
      <c r="L65" s="20">
        <v>766.44609381598605</v>
      </c>
      <c r="M65" s="20">
        <f>'[3]Quarterly Results'!$F62</f>
        <v>0.32131526942800798</v>
      </c>
      <c r="N65" s="20">
        <f>AVERAGEIFS('NZ - M'!C:C,'NZ - M'!$B:$B,"&gt;="&amp;EDATE('NZ - Q'!$B65,-2),'NZ - M'!$B:$B,"&lt;="&amp;EOMONTH('NZ - Q'!$B65,0))</f>
        <v>5.75</v>
      </c>
      <c r="O65" s="2">
        <v>0.36817742513276164</v>
      </c>
      <c r="P65">
        <v>41014</v>
      </c>
    </row>
    <row r="66" spans="1:16" x14ac:dyDescent="0.25">
      <c r="B66" s="13">
        <v>37591</v>
      </c>
      <c r="C66">
        <v>41587</v>
      </c>
      <c r="D66" s="21">
        <f>'CDM - Q'!U223/'CDM - Q'!T223*100</f>
        <v>99.197214430796009</v>
      </c>
      <c r="E66" s="21">
        <f>'CDM - Q'!S223</f>
        <v>830.385852</v>
      </c>
      <c r="F66" s="21">
        <f>'CDM - Q'!R223</f>
        <v>742.37336900000003</v>
      </c>
      <c r="G66" s="20">
        <f>'CDM - Q'!V223</f>
        <v>5.0999999999999996</v>
      </c>
      <c r="H66" s="20">
        <v>2.5</v>
      </c>
      <c r="I66" s="20">
        <v>2.4</v>
      </c>
      <c r="J66">
        <v>0</v>
      </c>
      <c r="K66" s="20">
        <v>771.29105974916001</v>
      </c>
      <c r="L66" s="20">
        <v>771.18485764606805</v>
      </c>
      <c r="M66" s="20">
        <f>'[3]Quarterly Results'!$F63</f>
        <v>0.90335153248510502</v>
      </c>
      <c r="N66" s="20">
        <f>AVERAGEIFS('NZ - M'!C:C,'NZ - M'!$B:$B,"&gt;="&amp;EDATE('NZ - Q'!$B66,-2),'NZ - M'!$B:$B,"&lt;="&amp;EOMONTH('NZ - Q'!$B66,0))</f>
        <v>5.75</v>
      </c>
      <c r="O66" s="2">
        <v>0.73071935483228312</v>
      </c>
      <c r="P66">
        <v>41587</v>
      </c>
    </row>
    <row r="67" spans="1:16" x14ac:dyDescent="0.25">
      <c r="A67">
        <v>2003</v>
      </c>
      <c r="B67" s="13">
        <v>37681</v>
      </c>
      <c r="C67">
        <v>41844</v>
      </c>
      <c r="D67" s="21">
        <f>'CDM - Q'!U224/'CDM - Q'!T224*100</f>
        <v>96.795438906910448</v>
      </c>
      <c r="E67" s="21">
        <f>'CDM - Q'!S224</f>
        <v>835.20900300000005</v>
      </c>
      <c r="F67" s="21">
        <f>'CDM - Q'!R224</f>
        <v>745.08771400000001</v>
      </c>
      <c r="G67" s="20">
        <f>'CDM - Q'!V224</f>
        <v>5</v>
      </c>
      <c r="H67" s="20">
        <v>2.4</v>
      </c>
      <c r="I67" s="20">
        <v>2.4</v>
      </c>
      <c r="J67">
        <v>0</v>
      </c>
      <c r="K67" s="20">
        <v>775.22637001732005</v>
      </c>
      <c r="L67" s="20">
        <v>775.29657948078898</v>
      </c>
      <c r="M67" s="20">
        <f>'[3]Quarterly Results'!$F64</f>
        <v>0.72720602898529996</v>
      </c>
      <c r="N67" s="20">
        <f>AVERAGEIFS('NZ - M'!C:C,'NZ - M'!$B:$B,"&gt;="&amp;EDATE('NZ - Q'!$B67,-2),'NZ - M'!$B:$B,"&lt;="&amp;EOMONTH('NZ - Q'!$B67,0))</f>
        <v>5.75</v>
      </c>
      <c r="O67" s="2">
        <v>0.3356638770781431</v>
      </c>
      <c r="P67">
        <v>41844</v>
      </c>
    </row>
    <row r="68" spans="1:16" x14ac:dyDescent="0.25">
      <c r="B68" s="13">
        <v>37773</v>
      </c>
      <c r="C68">
        <v>42043</v>
      </c>
      <c r="D68" s="21">
        <f>'CDM - Q'!U225/'CDM - Q'!T225*100</f>
        <v>92.536191013348372</v>
      </c>
      <c r="E68" s="21">
        <f>'CDM - Q'!S225</f>
        <v>839.228296</v>
      </c>
      <c r="F68" s="21">
        <f>'CDM - Q'!R225</f>
        <v>745.08771400000001</v>
      </c>
      <c r="G68" s="20">
        <f>'CDM - Q'!V225</f>
        <v>4.8</v>
      </c>
      <c r="H68" s="20">
        <v>2.2999999999999998</v>
      </c>
      <c r="I68" s="20">
        <v>2.2999999999999998</v>
      </c>
      <c r="J68">
        <v>0</v>
      </c>
      <c r="K68" s="20">
        <v>778.08770613942704</v>
      </c>
      <c r="L68" s="20">
        <v>778.05466957648002</v>
      </c>
      <c r="M68" s="20">
        <f>'[3]Quarterly Results'!$F65</f>
        <v>0.42212229099195298</v>
      </c>
      <c r="N68" s="20">
        <f>AVERAGEIFS('NZ - M'!C:C,'NZ - M'!$B:$B,"&gt;="&amp;EDATE('NZ - Q'!$B68,-2),'NZ - M'!$B:$B,"&lt;="&amp;EOMONTH('NZ - Q'!$B68,0))</f>
        <v>5.416666666666667</v>
      </c>
      <c r="O68" s="2">
        <v>-0.19449766084365658</v>
      </c>
      <c r="P68">
        <v>42043</v>
      </c>
    </row>
    <row r="69" spans="1:16" x14ac:dyDescent="0.25">
      <c r="B69" s="13">
        <v>37865</v>
      </c>
      <c r="C69">
        <v>42950</v>
      </c>
      <c r="D69" s="21">
        <f>'CDM - Q'!U226/'CDM - Q'!T226*100</f>
        <v>91.294397656536063</v>
      </c>
      <c r="E69" s="21">
        <f>'CDM - Q'!S226</f>
        <v>845.65916400000003</v>
      </c>
      <c r="F69" s="21">
        <f>'CDM - Q'!R226</f>
        <v>748.48064499999998</v>
      </c>
      <c r="G69" s="20">
        <f>'CDM - Q'!V226</f>
        <v>4.5</v>
      </c>
      <c r="H69" s="20">
        <v>1.9</v>
      </c>
      <c r="I69" s="20">
        <v>2.2000000000000002</v>
      </c>
      <c r="J69">
        <v>0</v>
      </c>
      <c r="K69" s="20">
        <v>778.25526801286196</v>
      </c>
      <c r="L69" s="20">
        <v>778.33703495638804</v>
      </c>
      <c r="M69" s="20">
        <f>'[3]Quarterly Results'!$F66</f>
        <v>1.76371935504046</v>
      </c>
      <c r="N69" s="20">
        <f>AVERAGEIFS('NZ - M'!C:C,'NZ - M'!$B:$B,"&gt;="&amp;EDATE('NZ - Q'!$B69,-2),'NZ - M'!$B:$B,"&lt;="&amp;EOMONTH('NZ - Q'!$B69,0))</f>
        <v>5</v>
      </c>
      <c r="O69" s="2">
        <v>0.95625959381008641</v>
      </c>
      <c r="P69">
        <v>42950</v>
      </c>
    </row>
    <row r="70" spans="1:16" x14ac:dyDescent="0.25">
      <c r="B70" s="13">
        <v>37956</v>
      </c>
      <c r="C70">
        <v>43513</v>
      </c>
      <c r="D70" s="21">
        <f>'CDM - Q'!U227/'CDM - Q'!T227*100</f>
        <v>88.54475658698307</v>
      </c>
      <c r="E70" s="21">
        <f>'CDM - Q'!S227</f>
        <v>850.48231499999997</v>
      </c>
      <c r="F70" s="21">
        <f>'CDM - Q'!R227</f>
        <v>753.90933500000006</v>
      </c>
      <c r="G70" s="20">
        <f>'CDM - Q'!V227</f>
        <v>4.7</v>
      </c>
      <c r="H70" s="20">
        <v>2</v>
      </c>
      <c r="I70" s="20">
        <v>2.2999999999999998</v>
      </c>
      <c r="J70">
        <v>0</v>
      </c>
      <c r="K70" s="20">
        <v>782.84135105457801</v>
      </c>
      <c r="L70" s="20">
        <v>782.76057094595103</v>
      </c>
      <c r="M70" s="20">
        <f>'[3]Quarterly Results'!$F67</f>
        <v>2.29034905876237</v>
      </c>
      <c r="N70" s="20">
        <f>AVERAGEIFS('NZ - M'!C:C,'NZ - M'!$B:$B,"&gt;="&amp;EDATE('NZ - Q'!$B70,-2),'NZ - M'!$B:$B,"&lt;="&amp;EOMONTH('NZ - Q'!$B70,0))</f>
        <v>5</v>
      </c>
      <c r="O70" s="2">
        <v>1.2992772265971075</v>
      </c>
      <c r="P70">
        <v>43513</v>
      </c>
    </row>
    <row r="71" spans="1:16" x14ac:dyDescent="0.25">
      <c r="A71">
        <v>2004</v>
      </c>
      <c r="B71" s="13">
        <v>38047</v>
      </c>
      <c r="C71">
        <v>44260</v>
      </c>
      <c r="D71" s="21">
        <f>'CDM - Q'!U228/'CDM - Q'!T228*100</f>
        <v>86.889250814332257</v>
      </c>
      <c r="E71" s="21">
        <f>'CDM - Q'!S228</f>
        <v>853.69774900000004</v>
      </c>
      <c r="F71" s="21">
        <f>'CDM - Q'!R228</f>
        <v>756.62368000000004</v>
      </c>
      <c r="G71" s="20">
        <f>'CDM - Q'!V228</f>
        <v>4.3</v>
      </c>
      <c r="H71" s="20">
        <v>2.2000000000000002</v>
      </c>
      <c r="I71" s="20">
        <v>2.2999999999999998</v>
      </c>
      <c r="J71">
        <v>0</v>
      </c>
      <c r="K71" s="20">
        <v>786.940301503348</v>
      </c>
      <c r="L71" s="20">
        <v>786.95884986296699</v>
      </c>
      <c r="M71" s="20">
        <f>'[3]Quarterly Results'!$F68</f>
        <v>3.22586211985492</v>
      </c>
      <c r="N71" s="20">
        <f>AVERAGEIFS('NZ - M'!C:C,'NZ - M'!$B:$B,"&gt;="&amp;EDATE('NZ - Q'!$B71,-2),'NZ - M'!$B:$B,"&lt;="&amp;EOMONTH('NZ - Q'!$B71,0))</f>
        <v>5.25</v>
      </c>
      <c r="O71" s="2">
        <v>2.0406476821254174</v>
      </c>
      <c r="P71">
        <v>44260</v>
      </c>
    </row>
    <row r="72" spans="1:16" x14ac:dyDescent="0.25">
      <c r="B72" s="13">
        <v>38139</v>
      </c>
      <c r="C72">
        <v>44647</v>
      </c>
      <c r="D72" s="21">
        <f>'CDM - Q'!U229/'CDM - Q'!T229*100</f>
        <v>89.703176254100327</v>
      </c>
      <c r="E72" s="21">
        <f>'CDM - Q'!S229</f>
        <v>858.52089999999998</v>
      </c>
      <c r="F72" s="21">
        <f>'CDM - Q'!R229</f>
        <v>762.73095699999999</v>
      </c>
      <c r="G72" s="20">
        <f>'CDM - Q'!V229</f>
        <v>4.2</v>
      </c>
      <c r="H72" s="20">
        <v>2.4</v>
      </c>
      <c r="I72" s="20">
        <v>2.4</v>
      </c>
      <c r="J72">
        <v>0</v>
      </c>
      <c r="K72" s="20">
        <v>790.62093981580801</v>
      </c>
      <c r="L72" s="20">
        <v>790.56889710259804</v>
      </c>
      <c r="M72" s="20">
        <f>'[3]Quarterly Results'!$F69</f>
        <v>3.3417779183265899</v>
      </c>
      <c r="N72" s="20">
        <f>AVERAGEIFS('NZ - M'!C:C,'NZ - M'!$B:$B,"&gt;="&amp;EDATE('NZ - Q'!$B72,-2),'NZ - M'!$B:$B,"&lt;="&amp;EOMONTH('NZ - Q'!$B72,0))</f>
        <v>5.583333333333333</v>
      </c>
      <c r="O72" s="2">
        <v>2.0029771324640184</v>
      </c>
      <c r="P72">
        <v>44647</v>
      </c>
    </row>
    <row r="73" spans="1:16" x14ac:dyDescent="0.25">
      <c r="B73" s="13">
        <v>38231</v>
      </c>
      <c r="C73">
        <v>44781</v>
      </c>
      <c r="D73" s="21">
        <f>'CDM - Q'!U230/'CDM - Q'!T230*100</f>
        <v>87.659204176884742</v>
      </c>
      <c r="E73" s="21">
        <f>'CDM - Q'!S230</f>
        <v>864.14791000000002</v>
      </c>
      <c r="F73" s="21">
        <f>'CDM - Q'!R230</f>
        <v>767.48105999999996</v>
      </c>
      <c r="G73" s="20">
        <f>'CDM - Q'!V230</f>
        <v>3.9</v>
      </c>
      <c r="H73" s="20">
        <v>2.7</v>
      </c>
      <c r="I73" s="20">
        <v>2.5</v>
      </c>
      <c r="J73">
        <v>0</v>
      </c>
      <c r="K73" s="20">
        <v>796.73945419601102</v>
      </c>
      <c r="L73" s="20">
        <v>796.87416340720802</v>
      </c>
      <c r="M73" s="20">
        <f>'[3]Quarterly Results'!$F70</f>
        <v>2.9052110158753099</v>
      </c>
      <c r="N73" s="20">
        <f>AVERAGEIFS('NZ - M'!C:C,'NZ - M'!$B:$B,"&gt;="&amp;EDATE('NZ - Q'!$B73,-2),'NZ - M'!$B:$B,"&lt;="&amp;EOMONTH('NZ - Q'!$B73,0))</f>
        <v>6.083333333333333</v>
      </c>
      <c r="O73" s="2">
        <v>1.4162054636923298</v>
      </c>
      <c r="P73">
        <v>44781</v>
      </c>
    </row>
    <row r="74" spans="1:16" x14ac:dyDescent="0.25">
      <c r="B74" s="13">
        <v>38322</v>
      </c>
      <c r="C74">
        <v>44955</v>
      </c>
      <c r="D74" s="21">
        <f>'CDM - Q'!U231/'CDM - Q'!T231*100</f>
        <v>87.567856869791271</v>
      </c>
      <c r="E74" s="21">
        <f>'CDM - Q'!S231</f>
        <v>871.38263700000005</v>
      </c>
      <c r="F74" s="21">
        <f>'CDM - Q'!R231</f>
        <v>774.26692300000002</v>
      </c>
      <c r="G74" s="20">
        <f>'CDM - Q'!V231</f>
        <v>3.7</v>
      </c>
      <c r="H74" s="20">
        <v>2.7</v>
      </c>
      <c r="I74" s="20">
        <v>2.5</v>
      </c>
      <c r="J74">
        <v>0</v>
      </c>
      <c r="K74" s="20">
        <v>801.90634273235798</v>
      </c>
      <c r="L74" s="20">
        <v>801.81031214241295</v>
      </c>
      <c r="M74" s="20">
        <f>'[3]Quarterly Results'!$F71</f>
        <v>2.5646785661347402</v>
      </c>
      <c r="N74" s="20">
        <f>AVERAGEIFS('NZ - M'!C:C,'NZ - M'!$B:$B,"&gt;="&amp;EDATE('NZ - Q'!$B74,-2),'NZ - M'!$B:$B,"&lt;="&amp;EOMONTH('NZ - Q'!$B74,0))</f>
        <v>6.5</v>
      </c>
      <c r="O74" s="2">
        <v>0.94721102896678333</v>
      </c>
      <c r="P74">
        <v>44955</v>
      </c>
    </row>
    <row r="75" spans="1:16" x14ac:dyDescent="0.25">
      <c r="A75">
        <v>2005</v>
      </c>
      <c r="B75" s="13">
        <v>38412</v>
      </c>
      <c r="C75">
        <v>45474</v>
      </c>
      <c r="D75" s="21">
        <f>'CDM - Q'!U232/'CDM - Q'!T232*100</f>
        <v>87.916539284622445</v>
      </c>
      <c r="E75" s="21">
        <f>'CDM - Q'!S232</f>
        <v>875.401929</v>
      </c>
      <c r="F75" s="21">
        <f>'CDM - Q'!R232</f>
        <v>777.65985499999999</v>
      </c>
      <c r="G75" s="20">
        <f>'CDM - Q'!V232</f>
        <v>3.9</v>
      </c>
      <c r="H75" s="20">
        <v>2.7</v>
      </c>
      <c r="I75" s="20">
        <v>2.5</v>
      </c>
      <c r="J75">
        <v>0</v>
      </c>
      <c r="K75" s="20">
        <v>807.02915162499403</v>
      </c>
      <c r="L75" s="20">
        <v>807.03729859969405</v>
      </c>
      <c r="M75" s="20">
        <f>'[3]Quarterly Results'!$F72</f>
        <v>2.98128861538562</v>
      </c>
      <c r="N75" s="20">
        <f>AVERAGEIFS('NZ - M'!C:C,'NZ - M'!$B:$B,"&gt;="&amp;EDATE('NZ - Q'!$B75,-2),'NZ - M'!$B:$B,"&lt;="&amp;EOMONTH('NZ - Q'!$B75,0))</f>
        <v>6.583333333333333</v>
      </c>
      <c r="O75" s="2">
        <v>1.2846368261614858</v>
      </c>
      <c r="P75">
        <v>45474</v>
      </c>
    </row>
    <row r="76" spans="1:16" x14ac:dyDescent="0.25">
      <c r="B76" s="13">
        <v>38504</v>
      </c>
      <c r="C76">
        <v>46203</v>
      </c>
      <c r="D76" s="21">
        <f>'CDM - Q'!U233/'CDM - Q'!T233*100</f>
        <v>87.094629533870133</v>
      </c>
      <c r="E76" s="21">
        <f>'CDM - Q'!S233</f>
        <v>881.83279700000003</v>
      </c>
      <c r="F76" s="21">
        <f>'CDM - Q'!R233</f>
        <v>784.44571699999995</v>
      </c>
      <c r="G76" s="20">
        <f>'CDM - Q'!V233</f>
        <v>3.8</v>
      </c>
      <c r="H76" s="20">
        <v>2.8</v>
      </c>
      <c r="I76" s="20">
        <v>2.6</v>
      </c>
      <c r="J76">
        <v>0</v>
      </c>
      <c r="K76" s="20">
        <v>812.44008630306098</v>
      </c>
      <c r="L76" s="20">
        <v>812.40781875965604</v>
      </c>
      <c r="M76" s="20">
        <f>'[3]Quarterly Results'!$F73</f>
        <v>3.84759150209395</v>
      </c>
      <c r="N76" s="20">
        <f>AVERAGEIFS('NZ - M'!C:C,'NZ - M'!$B:$B,"&gt;="&amp;EDATE('NZ - Q'!$B76,-2),'NZ - M'!$B:$B,"&lt;="&amp;EOMONTH('NZ - Q'!$B76,0))</f>
        <v>6.75</v>
      </c>
      <c r="O76" s="2">
        <v>2.0915240104824586</v>
      </c>
      <c r="P76">
        <v>46203</v>
      </c>
    </row>
    <row r="77" spans="1:16" x14ac:dyDescent="0.25">
      <c r="B77" s="13">
        <v>38596</v>
      </c>
      <c r="C77">
        <v>46444</v>
      </c>
      <c r="D77" s="21">
        <f>'CDM - Q'!U234/'CDM - Q'!T234*100</f>
        <v>88.81363338431288</v>
      </c>
      <c r="E77" s="21">
        <f>'CDM - Q'!S234</f>
        <v>890.67524100000003</v>
      </c>
      <c r="F77" s="21">
        <f>'CDM - Q'!R234</f>
        <v>793.267338</v>
      </c>
      <c r="G77" s="20">
        <f>'CDM - Q'!V234</f>
        <v>3.8</v>
      </c>
      <c r="H77" s="20">
        <v>2.9</v>
      </c>
      <c r="I77" s="20">
        <v>2.7</v>
      </c>
      <c r="J77">
        <v>0</v>
      </c>
      <c r="K77" s="20">
        <v>818.41928790816803</v>
      </c>
      <c r="L77" s="20">
        <v>818.52734152029302</v>
      </c>
      <c r="M77" s="20">
        <f>'[3]Quarterly Results'!$F74</f>
        <v>3.6689335226972499</v>
      </c>
      <c r="N77" s="20">
        <f>AVERAGEIFS('NZ - M'!C:C,'NZ - M'!$B:$B,"&gt;="&amp;EDATE('NZ - Q'!$B77,-2),'NZ - M'!$B:$B,"&lt;="&amp;EOMONTH('NZ - Q'!$B77,0))</f>
        <v>6.75</v>
      </c>
      <c r="O77" s="2">
        <v>1.7901661885360145</v>
      </c>
      <c r="P77">
        <v>46444</v>
      </c>
    </row>
    <row r="78" spans="1:16" x14ac:dyDescent="0.25">
      <c r="B78" s="13">
        <v>38687</v>
      </c>
      <c r="C78">
        <v>46257</v>
      </c>
      <c r="D78" s="21">
        <f>'CDM - Q'!U235/'CDM - Q'!T235*100</f>
        <v>90.376663408766262</v>
      </c>
      <c r="E78" s="21">
        <f>'CDM - Q'!S235</f>
        <v>897.90996800000005</v>
      </c>
      <c r="F78" s="21">
        <f>'CDM - Q'!R235</f>
        <v>798.69602899999995</v>
      </c>
      <c r="G78" s="20">
        <f>'CDM - Q'!V235</f>
        <v>3.7</v>
      </c>
      <c r="H78" s="20">
        <v>3.2</v>
      </c>
      <c r="I78" s="20">
        <v>2.77</v>
      </c>
      <c r="J78">
        <v>0</v>
      </c>
      <c r="K78" s="20">
        <v>824.33462973371502</v>
      </c>
      <c r="L78" s="20">
        <v>824.22786634473005</v>
      </c>
      <c r="M78" s="20">
        <f>'[3]Quarterly Results'!$F75</f>
        <v>2.5894313228465902</v>
      </c>
      <c r="N78" s="20">
        <f>AVERAGEIFS('NZ - M'!C:C,'NZ - M'!$B:$B,"&gt;="&amp;EDATE('NZ - Q'!$B78,-2),'NZ - M'!$B:$B,"&lt;="&amp;EOMONTH('NZ - Q'!$B78,0))</f>
        <v>7.083333333333333</v>
      </c>
      <c r="O78" s="2">
        <v>0.57946873543791899</v>
      </c>
      <c r="P78">
        <v>46257</v>
      </c>
    </row>
    <row r="79" spans="1:16" x14ac:dyDescent="0.25">
      <c r="A79">
        <v>2006</v>
      </c>
      <c r="B79" s="13">
        <v>38777</v>
      </c>
      <c r="C79">
        <v>46996</v>
      </c>
      <c r="D79" s="21">
        <f>'CDM - Q'!U236/'CDM - Q'!T236*100</f>
        <v>94.232079327832864</v>
      </c>
      <c r="E79" s="21">
        <f>'CDM - Q'!S236</f>
        <v>903.53697699999998</v>
      </c>
      <c r="F79" s="21">
        <f>'CDM - Q'!R236</f>
        <v>803.44613200000003</v>
      </c>
      <c r="G79" s="20">
        <f>'CDM - Q'!V236</f>
        <v>4.0999999999999996</v>
      </c>
      <c r="H79" s="20">
        <v>2.9</v>
      </c>
      <c r="I79" s="20">
        <v>2.56</v>
      </c>
      <c r="J79">
        <v>0</v>
      </c>
      <c r="K79" s="20">
        <v>827.98252091608197</v>
      </c>
      <c r="L79" s="20">
        <v>828.03964158755105</v>
      </c>
      <c r="M79" s="20">
        <f>'[3]Quarterly Results'!$F76</f>
        <v>3.4741379738831601</v>
      </c>
      <c r="N79" s="20">
        <f>AVERAGEIFS('NZ - M'!C:C,'NZ - M'!$B:$B,"&gt;="&amp;EDATE('NZ - Q'!$B79,-2),'NZ - M'!$B:$B,"&lt;="&amp;EOMONTH('NZ - Q'!$B79,0))</f>
        <v>7.25</v>
      </c>
      <c r="O79" s="2">
        <v>1.4052855979802854</v>
      </c>
      <c r="P79">
        <v>46996</v>
      </c>
    </row>
    <row r="80" spans="1:16" x14ac:dyDescent="0.25">
      <c r="B80" s="13">
        <v>38869</v>
      </c>
      <c r="C80">
        <v>47197</v>
      </c>
      <c r="D80" s="21">
        <f>'CDM - Q'!U237/'CDM - Q'!T237*100</f>
        <v>99.474253904437916</v>
      </c>
      <c r="E80" s="21">
        <f>'CDM - Q'!S237</f>
        <v>909.16398700000002</v>
      </c>
      <c r="F80" s="21">
        <f>'CDM - Q'!R237</f>
        <v>815.66068499999994</v>
      </c>
      <c r="G80" s="20">
        <f>'CDM - Q'!V237</f>
        <v>3.7</v>
      </c>
      <c r="H80" s="20">
        <v>3.22</v>
      </c>
      <c r="I80" s="20">
        <v>2.67</v>
      </c>
      <c r="J80">
        <v>0</v>
      </c>
      <c r="K80" s="20">
        <v>836.01529182520801</v>
      </c>
      <c r="L80" s="20">
        <v>835.98403221086699</v>
      </c>
      <c r="M80" s="20">
        <f>'[3]Quarterly Results'!$F77</f>
        <v>3.2385050766880799</v>
      </c>
      <c r="N80" s="20">
        <f>AVERAGEIFS('NZ - M'!C:C,'NZ - M'!$B:$B,"&gt;="&amp;EDATE('NZ - Q'!$B80,-2),'NZ - M'!$B:$B,"&lt;="&amp;EOMONTH('NZ - Q'!$B80,0))</f>
        <v>7.25</v>
      </c>
      <c r="O80" s="2">
        <v>1.1086829128484219</v>
      </c>
      <c r="P80">
        <v>47197</v>
      </c>
    </row>
    <row r="81" spans="1:16" x14ac:dyDescent="0.25">
      <c r="B81" s="13">
        <v>38961</v>
      </c>
      <c r="C81">
        <v>47475</v>
      </c>
      <c r="D81" s="21">
        <f>'CDM - Q'!U238/'CDM - Q'!T238*100</f>
        <v>99.992337751896414</v>
      </c>
      <c r="E81" s="21">
        <f>'CDM - Q'!S238</f>
        <v>918.81028900000001</v>
      </c>
      <c r="F81" s="21">
        <f>'CDM - Q'!R238</f>
        <v>821.37031000000002</v>
      </c>
      <c r="G81" s="20">
        <f>'CDM - Q'!V238</f>
        <v>3.9</v>
      </c>
      <c r="H81" s="20">
        <v>3.54</v>
      </c>
      <c r="I81" s="20">
        <v>2.92</v>
      </c>
      <c r="J81">
        <v>0</v>
      </c>
      <c r="K81" s="20">
        <v>839.12232278302599</v>
      </c>
      <c r="L81" s="20">
        <v>839.15132674021402</v>
      </c>
      <c r="M81" s="20">
        <f>'[3]Quarterly Results'!$F78</f>
        <v>3.1636669470088101</v>
      </c>
      <c r="N81" s="20">
        <f>AVERAGEIFS('NZ - M'!C:C,'NZ - M'!$B:$B,"&gt;="&amp;EDATE('NZ - Q'!$B81,-2),'NZ - M'!$B:$B,"&lt;="&amp;EOMONTH('NZ - Q'!$B81,0))</f>
        <v>7.25</v>
      </c>
      <c r="O81" s="2">
        <v>1.0426159159018342</v>
      </c>
      <c r="P81">
        <v>47475</v>
      </c>
    </row>
    <row r="82" spans="1:16" x14ac:dyDescent="0.25">
      <c r="B82" s="13">
        <v>39052</v>
      </c>
      <c r="C82">
        <v>47863</v>
      </c>
      <c r="D82" s="21">
        <f>'CDM - Q'!U239/'CDM - Q'!T239*100</f>
        <v>95.759047113269105</v>
      </c>
      <c r="E82" s="21">
        <f>'CDM - Q'!S239</f>
        <v>926.84887500000002</v>
      </c>
      <c r="F82" s="21">
        <f>'CDM - Q'!R239</f>
        <v>819.73898899999995</v>
      </c>
      <c r="G82" s="20">
        <f>'CDM - Q'!V239</f>
        <v>3.8</v>
      </c>
      <c r="H82" s="20">
        <v>2.98</v>
      </c>
      <c r="I82" s="20">
        <v>2.73</v>
      </c>
      <c r="J82">
        <v>0</v>
      </c>
      <c r="K82" s="20">
        <v>843.44313254283497</v>
      </c>
      <c r="L82" s="20">
        <v>843.38299751867203</v>
      </c>
      <c r="M82" s="20">
        <f>'[3]Quarterly Results'!$F79</f>
        <v>3.3281434950278799</v>
      </c>
      <c r="N82" s="20">
        <f>AVERAGEIFS('NZ - M'!C:C,'NZ - M'!$B:$B,"&gt;="&amp;EDATE('NZ - Q'!$B82,-2),'NZ - M'!$B:$B,"&lt;="&amp;EOMONTH('NZ - Q'!$B82,0))</f>
        <v>7.25</v>
      </c>
      <c r="O82" s="2">
        <v>1.2626830055254183</v>
      </c>
      <c r="P82">
        <v>47863</v>
      </c>
    </row>
    <row r="83" spans="1:16" x14ac:dyDescent="0.25">
      <c r="A83">
        <v>2007</v>
      </c>
      <c r="B83" s="13">
        <v>39142</v>
      </c>
      <c r="C83">
        <v>48495</v>
      </c>
      <c r="D83" s="21">
        <f>'CDM - Q'!U240/'CDM - Q'!T240*100</f>
        <v>94.71733759627962</v>
      </c>
      <c r="E83" s="21">
        <f>'CDM - Q'!S240</f>
        <v>932.47588399999995</v>
      </c>
      <c r="F83" s="21">
        <f>'CDM - Q'!R240</f>
        <v>823.81729199999995</v>
      </c>
      <c r="G83" s="20">
        <f>'CDM - Q'!V240</f>
        <v>3.9</v>
      </c>
      <c r="H83" s="20">
        <v>2.67</v>
      </c>
      <c r="I83" s="20">
        <v>2.56</v>
      </c>
      <c r="J83">
        <v>0</v>
      </c>
      <c r="K83" s="20">
        <v>849.02281146832195</v>
      </c>
      <c r="L83" s="20">
        <v>849.12249831249198</v>
      </c>
      <c r="M83" s="20">
        <f>'[3]Quarterly Results'!$F80</f>
        <v>3.9912921128137802</v>
      </c>
      <c r="N83" s="20">
        <f>AVERAGEIFS('NZ - M'!C:C,'NZ - M'!$B:$B,"&gt;="&amp;EDATE('NZ - Q'!$B83,-2),'NZ - M'!$B:$B,"&lt;="&amp;EOMONTH('NZ - Q'!$B83,0))</f>
        <v>7.333333333333333</v>
      </c>
      <c r="O83" s="2">
        <v>2.012107789879197</v>
      </c>
      <c r="P83">
        <v>48495</v>
      </c>
    </row>
    <row r="84" spans="1:16" x14ac:dyDescent="0.25">
      <c r="B84" s="13">
        <v>39234</v>
      </c>
      <c r="C84">
        <v>48930</v>
      </c>
      <c r="D84" s="21">
        <f>'CDM - Q'!U241/'CDM - Q'!T241*100</f>
        <v>90.079365079365076</v>
      </c>
      <c r="E84" s="21">
        <f>'CDM - Q'!S241</f>
        <v>938.90675199999998</v>
      </c>
      <c r="F84" s="21">
        <f>'CDM - Q'!R241</f>
        <v>831.97389899999996</v>
      </c>
      <c r="G84" s="20">
        <f>'CDM - Q'!V241</f>
        <v>3.6</v>
      </c>
      <c r="H84" s="20">
        <v>2.72</v>
      </c>
      <c r="I84" s="20">
        <v>2.58</v>
      </c>
      <c r="J84">
        <v>0</v>
      </c>
      <c r="K84" s="20">
        <v>853.75311341517204</v>
      </c>
      <c r="L84" s="20">
        <v>853.70157738805597</v>
      </c>
      <c r="M84" s="20">
        <f>'[3]Quarterly Results'!$F81</f>
        <v>4.2527388543553899</v>
      </c>
      <c r="N84" s="20">
        <f>AVERAGEIFS('NZ - M'!C:C,'NZ - M'!$B:$B,"&gt;="&amp;EDATE('NZ - Q'!$B84,-2),'NZ - M'!$B:$B,"&lt;="&amp;EOMONTH('NZ - Q'!$B84,0))</f>
        <v>7.833333333333333</v>
      </c>
      <c r="O84" s="2">
        <v>2.3508327158712445</v>
      </c>
      <c r="P84">
        <v>48930</v>
      </c>
    </row>
    <row r="85" spans="1:16" x14ac:dyDescent="0.25">
      <c r="B85" s="13">
        <v>39326</v>
      </c>
      <c r="C85">
        <v>49315</v>
      </c>
      <c r="D85" s="21">
        <f>'CDM - Q'!U242/'CDM - Q'!T242*100</f>
        <v>91.235642185868429</v>
      </c>
      <c r="E85" s="21">
        <f>'CDM - Q'!S242</f>
        <v>946.94533799999999</v>
      </c>
      <c r="F85" s="21">
        <f>'CDM - Q'!R242</f>
        <v>836.05220199999997</v>
      </c>
      <c r="G85" s="20">
        <f>'CDM - Q'!V242</f>
        <v>3.6</v>
      </c>
      <c r="H85" s="20">
        <v>2.73</v>
      </c>
      <c r="I85" s="20">
        <v>2.64</v>
      </c>
      <c r="J85">
        <v>0</v>
      </c>
      <c r="K85" s="20">
        <v>854.64507834527001</v>
      </c>
      <c r="L85" s="20">
        <v>854.60557235307203</v>
      </c>
      <c r="M85" s="20">
        <f>'[3]Quarterly Results'!$F82</f>
        <v>4.4078167373264803</v>
      </c>
      <c r="N85" s="20">
        <f>AVERAGEIFS('NZ - M'!C:C,'NZ - M'!$B:$B,"&gt;="&amp;EDATE('NZ - Q'!$B85,-2),'NZ - M'!$B:$B,"&lt;="&amp;EOMONTH('NZ - Q'!$B85,0))</f>
        <v>8.25</v>
      </c>
      <c r="O85" s="2">
        <v>2.6172853394344631</v>
      </c>
      <c r="P85">
        <v>49315</v>
      </c>
    </row>
    <row r="86" spans="1:16" x14ac:dyDescent="0.25">
      <c r="B86" s="13">
        <v>39417</v>
      </c>
      <c r="C86">
        <v>49406</v>
      </c>
      <c r="D86" s="21">
        <f>'CDM - Q'!U243/'CDM - Q'!T243*100</f>
        <v>93.536070734811432</v>
      </c>
      <c r="E86" s="21">
        <f>'CDM - Q'!S243</f>
        <v>957.39549799999998</v>
      </c>
      <c r="F86" s="21">
        <f>'CDM - Q'!R243</f>
        <v>845.84013100000004</v>
      </c>
      <c r="G86" s="20">
        <f>'CDM - Q'!V243</f>
        <v>3.4</v>
      </c>
      <c r="H86" s="20">
        <v>2.98</v>
      </c>
      <c r="I86" s="20">
        <v>2.7</v>
      </c>
      <c r="J86">
        <v>0</v>
      </c>
      <c r="K86" s="20">
        <v>859.37497037641299</v>
      </c>
      <c r="L86" s="20">
        <v>859.376741382153</v>
      </c>
      <c r="M86" s="20">
        <f>'[3]Quarterly Results'!$F83</f>
        <v>3.9797997563348999</v>
      </c>
      <c r="N86" s="20">
        <f>AVERAGEIFS('NZ - M'!C:C,'NZ - M'!$B:$B,"&gt;="&amp;EDATE('NZ - Q'!$B86,-2),'NZ - M'!$B:$B,"&lt;="&amp;EOMONTH('NZ - Q'!$B86,0))</f>
        <v>8.25</v>
      </c>
      <c r="O86" s="2">
        <v>2.2894097753311851</v>
      </c>
      <c r="P86">
        <v>49406</v>
      </c>
    </row>
    <row r="87" spans="1:16" x14ac:dyDescent="0.25">
      <c r="A87">
        <v>2008</v>
      </c>
      <c r="B87" s="13">
        <v>39508</v>
      </c>
      <c r="C87">
        <v>49212</v>
      </c>
      <c r="D87" s="21">
        <f>'CDM - Q'!U244/'CDM - Q'!T244*100</f>
        <v>94.776119402985074</v>
      </c>
      <c r="E87" s="21">
        <f>'CDM - Q'!S244</f>
        <v>964.630225</v>
      </c>
      <c r="F87" s="21">
        <f>'CDM - Q'!R244</f>
        <v>851.549755</v>
      </c>
      <c r="G87" s="20">
        <f>'CDM - Q'!V244</f>
        <v>3.8</v>
      </c>
      <c r="H87" s="20">
        <v>3</v>
      </c>
      <c r="I87" s="20">
        <v>2.73</v>
      </c>
      <c r="J87">
        <v>0</v>
      </c>
      <c r="K87" s="20">
        <v>863.377794217173</v>
      </c>
      <c r="L87" s="20">
        <v>863.49387610463998</v>
      </c>
      <c r="M87" s="20">
        <f>'[3]Quarterly Results'!$F84</f>
        <v>2.9778382683325999</v>
      </c>
      <c r="N87" s="20">
        <f>AVERAGEIFS('NZ - M'!C:C,'NZ - M'!$B:$B,"&gt;="&amp;EDATE('NZ - Q'!$B87,-2),'NZ - M'!$B:$B,"&lt;="&amp;EOMONTH('NZ - Q'!$B87,0))</f>
        <v>8.25</v>
      </c>
      <c r="O87" s="2">
        <v>1.3465788989332375</v>
      </c>
      <c r="P87">
        <v>49212</v>
      </c>
    </row>
    <row r="88" spans="1:16" x14ac:dyDescent="0.25">
      <c r="B88" s="13">
        <v>39600</v>
      </c>
      <c r="C88">
        <v>49106</v>
      </c>
      <c r="D88" s="21">
        <f>'CDM - Q'!U245/'CDM - Q'!T245*100</f>
        <v>98.836032388663966</v>
      </c>
      <c r="E88" s="21">
        <f>'CDM - Q'!S245</f>
        <v>972.66881000000001</v>
      </c>
      <c r="F88" s="21">
        <f>'CDM - Q'!R245</f>
        <v>865.41598699999997</v>
      </c>
      <c r="G88" s="20">
        <f>'CDM - Q'!V245</f>
        <v>3.8</v>
      </c>
      <c r="H88" s="20">
        <v>3.29</v>
      </c>
      <c r="I88" s="20">
        <v>2.86</v>
      </c>
      <c r="J88">
        <v>0</v>
      </c>
      <c r="K88" s="20">
        <v>866.35100064520498</v>
      </c>
      <c r="L88" s="20">
        <v>866.26200725790102</v>
      </c>
      <c r="M88" s="20">
        <f>'[3]Quarterly Results'!$F85</f>
        <v>2.1624907788318999</v>
      </c>
      <c r="N88" s="20">
        <f>AVERAGEIFS('NZ - M'!C:C,'NZ - M'!$B:$B,"&gt;="&amp;EDATE('NZ - Q'!$B88,-2),'NZ - M'!$B:$B,"&lt;="&amp;EOMONTH('NZ - Q'!$B88,0))</f>
        <v>8.25</v>
      </c>
      <c r="O88" s="2">
        <v>0.68029141638573398</v>
      </c>
      <c r="P88">
        <v>49106</v>
      </c>
    </row>
    <row r="89" spans="1:16" x14ac:dyDescent="0.25">
      <c r="B89" s="13">
        <v>39692</v>
      </c>
      <c r="C89">
        <v>48938</v>
      </c>
      <c r="D89" s="21">
        <f>'CDM - Q'!U246/'CDM - Q'!T246*100</f>
        <v>108.59503003823048</v>
      </c>
      <c r="E89" s="21">
        <f>'CDM - Q'!S246</f>
        <v>984.72668799999997</v>
      </c>
      <c r="F89" s="21">
        <f>'CDM - Q'!R246</f>
        <v>878.46655799999996</v>
      </c>
      <c r="G89" s="20">
        <f>'CDM - Q'!V246</f>
        <v>4.0999999999999996</v>
      </c>
      <c r="H89" s="20">
        <v>3.63</v>
      </c>
      <c r="I89" s="20">
        <v>2.97</v>
      </c>
      <c r="J89">
        <v>0</v>
      </c>
      <c r="K89" s="20">
        <v>871.85746779171302</v>
      </c>
      <c r="L89" s="20">
        <v>871.81238376173496</v>
      </c>
      <c r="M89" s="20">
        <f>'[3]Quarterly Results'!$F86</f>
        <v>1.21990257915835</v>
      </c>
      <c r="N89" s="20">
        <f>AVERAGEIFS('NZ - M'!C:C,'NZ - M'!$B:$B,"&gt;="&amp;EDATE('NZ - Q'!$B89,-2),'NZ - M'!$B:$B,"&lt;="&amp;EOMONTH('NZ - Q'!$B89,0))</f>
        <v>7.833333333333333</v>
      </c>
      <c r="O89" s="2">
        <v>-3.3757449254083423E-2</v>
      </c>
      <c r="P89">
        <v>48938</v>
      </c>
    </row>
    <row r="90" spans="1:16" x14ac:dyDescent="0.25">
      <c r="B90" s="13">
        <v>39783</v>
      </c>
      <c r="C90">
        <v>48623</v>
      </c>
      <c r="D90" s="21">
        <f>'CDM - Q'!U247/'CDM - Q'!T247*100</f>
        <v>114.9755591764183</v>
      </c>
      <c r="E90" s="21">
        <f>'CDM - Q'!S247</f>
        <v>991.157556</v>
      </c>
      <c r="F90" s="21">
        <f>'CDM - Q'!R247</f>
        <v>874.38825399999996</v>
      </c>
      <c r="G90" s="20">
        <f>'CDM - Q'!V247</f>
        <v>4.4000000000000004</v>
      </c>
      <c r="H90" s="20">
        <v>2.77</v>
      </c>
      <c r="I90" s="20">
        <v>2.65</v>
      </c>
      <c r="J90">
        <v>0</v>
      </c>
      <c r="K90" s="20">
        <v>877.13568816512395</v>
      </c>
      <c r="L90" s="20">
        <v>877.169101854784</v>
      </c>
      <c r="M90" s="20">
        <f>'[3]Quarterly Results'!$F87</f>
        <v>-1.72155341745963E-2</v>
      </c>
      <c r="N90" s="20">
        <f>AVERAGEIFS('NZ - M'!C:C,'NZ - M'!$B:$B,"&gt;="&amp;EDATE('NZ - Q'!$B90,-2),'NZ - M'!$B:$B,"&lt;="&amp;EOMONTH('NZ - Q'!$B90,0))</f>
        <v>6</v>
      </c>
      <c r="O90" s="2">
        <v>-1.0160465817767268</v>
      </c>
      <c r="P90">
        <v>48623</v>
      </c>
    </row>
    <row r="91" spans="1:16" x14ac:dyDescent="0.25">
      <c r="A91">
        <v>2009</v>
      </c>
      <c r="B91" s="13">
        <v>39873</v>
      </c>
      <c r="C91">
        <v>48190</v>
      </c>
      <c r="D91" s="21">
        <f>'CDM - Q'!U248/'CDM - Q'!T248*100</f>
        <v>111.25049622866217</v>
      </c>
      <c r="E91" s="21">
        <f>'CDM - Q'!S248</f>
        <v>996.78456600000004</v>
      </c>
      <c r="F91" s="21">
        <f>'CDM - Q'!R248</f>
        <v>876.83523700000001</v>
      </c>
      <c r="G91" s="20">
        <f>'CDM - Q'!V248</f>
        <v>5</v>
      </c>
      <c r="H91" s="20">
        <v>2.02</v>
      </c>
      <c r="I91" s="20">
        <v>2.21</v>
      </c>
      <c r="J91">
        <v>0</v>
      </c>
      <c r="K91" s="20">
        <v>881.777578312988</v>
      </c>
      <c r="L91" s="20">
        <v>881.88165172171398</v>
      </c>
      <c r="M91" s="20">
        <f>'[3]Quarterly Results'!$F88</f>
        <v>-1.49210050414716</v>
      </c>
      <c r="N91" s="20">
        <f>AVERAGEIFS('NZ - M'!C:C,'NZ - M'!$B:$B,"&gt;="&amp;EDATE('NZ - Q'!$B91,-2),'NZ - M'!$B:$B,"&lt;="&amp;EOMONTH('NZ - Q'!$B91,0))</f>
        <v>3.3333333333333335</v>
      </c>
      <c r="O91" s="2">
        <v>-2.2189148217209498</v>
      </c>
      <c r="P91">
        <v>48190</v>
      </c>
    </row>
    <row r="92" spans="1:16" x14ac:dyDescent="0.25">
      <c r="B92" s="13">
        <v>39965</v>
      </c>
      <c r="C92">
        <v>48161</v>
      </c>
      <c r="D92" s="21">
        <f>'CDM - Q'!U249/'CDM - Q'!T249*100</f>
        <v>105.02061605626972</v>
      </c>
      <c r="E92" s="21">
        <f>'CDM - Q'!S249</f>
        <v>1000</v>
      </c>
      <c r="F92" s="21">
        <f>'CDM - Q'!R249</f>
        <v>881.72920099999999</v>
      </c>
      <c r="G92" s="20">
        <f>'CDM - Q'!V249</f>
        <v>5.8</v>
      </c>
      <c r="H92" s="20">
        <v>1.77</v>
      </c>
      <c r="I92" s="20">
        <v>2.17</v>
      </c>
      <c r="J92">
        <v>0</v>
      </c>
      <c r="K92" s="20">
        <v>884.75979683590003</v>
      </c>
      <c r="L92" s="20">
        <v>884.65516699260297</v>
      </c>
      <c r="M92" s="20">
        <f>'[3]Quarterly Results'!$F89</f>
        <v>-2.1397029572663802</v>
      </c>
      <c r="N92" s="20">
        <f>AVERAGEIFS('NZ - M'!C:C,'NZ - M'!$B:$B,"&gt;="&amp;EDATE('NZ - Q'!$B92,-2),'NZ - M'!$B:$B,"&lt;="&amp;EOMONTH('NZ - Q'!$B92,0))</f>
        <v>2.5</v>
      </c>
      <c r="O92" s="2">
        <v>-2.6408697936591223</v>
      </c>
      <c r="P92">
        <v>48161</v>
      </c>
    </row>
    <row r="93" spans="1:16" x14ac:dyDescent="0.25">
      <c r="B93" s="13">
        <v>40057</v>
      </c>
      <c r="C93">
        <v>48394</v>
      </c>
      <c r="D93" s="21">
        <f>'CDM - Q'!U250/'CDM - Q'!T250*100</f>
        <v>100.65075921908895</v>
      </c>
      <c r="E93" s="21">
        <f>'CDM - Q'!S250</f>
        <v>1005</v>
      </c>
      <c r="F93" s="21">
        <f>'CDM - Q'!R250</f>
        <v>893.14845000000003</v>
      </c>
      <c r="G93" s="20">
        <f>'CDM - Q'!V250</f>
        <v>6.2</v>
      </c>
      <c r="H93" s="20">
        <v>1.83</v>
      </c>
      <c r="I93" s="20">
        <v>2.25</v>
      </c>
      <c r="J93">
        <v>0</v>
      </c>
      <c r="K93" s="20">
        <v>893.28880202706102</v>
      </c>
      <c r="L93" s="20">
        <v>893.26295747698202</v>
      </c>
      <c r="M93" s="20">
        <f>'[3]Quarterly Results'!$F90</f>
        <v>-2.2398151755941198</v>
      </c>
      <c r="N93" s="20">
        <f>AVERAGEIFS('NZ - M'!C:C,'NZ - M'!$B:$B,"&gt;="&amp;EDATE('NZ - Q'!$B93,-2),'NZ - M'!$B:$B,"&lt;="&amp;EOMONTH('NZ - Q'!$B93,0))</f>
        <v>2.5</v>
      </c>
      <c r="O93" s="2">
        <v>-2.5394339857178823</v>
      </c>
      <c r="P93">
        <v>48394</v>
      </c>
    </row>
    <row r="94" spans="1:16" x14ac:dyDescent="0.25">
      <c r="B94" s="13">
        <v>40148</v>
      </c>
      <c r="C94">
        <v>49014</v>
      </c>
      <c r="D94" s="21">
        <f>'CDM - Q'!U251/'CDM - Q'!T251*100</f>
        <v>95.834285279110503</v>
      </c>
      <c r="E94" s="21">
        <f>'CDM - Q'!S251</f>
        <v>1009</v>
      </c>
      <c r="F94" s="21">
        <f>'CDM - Q'!R251</f>
        <v>891.51712899999995</v>
      </c>
      <c r="G94" s="20">
        <f>'CDM - Q'!V251</f>
        <v>6.6</v>
      </c>
      <c r="H94" s="20">
        <v>2.12</v>
      </c>
      <c r="I94" s="20">
        <v>2.61</v>
      </c>
      <c r="J94">
        <v>0</v>
      </c>
      <c r="K94" s="20">
        <v>896.73204943509904</v>
      </c>
      <c r="L94" s="20">
        <v>896.76604946669704</v>
      </c>
      <c r="M94" s="20">
        <f>'[3]Quarterly Results'!$F91</f>
        <v>-1.5589744874354201</v>
      </c>
      <c r="N94" s="20">
        <f>AVERAGEIFS('NZ - M'!C:C,'NZ - M'!$B:$B,"&gt;="&amp;EDATE('NZ - Q'!$B94,-2),'NZ - M'!$B:$B,"&lt;="&amp;EOMONTH('NZ - Q'!$B94,0))</f>
        <v>2.5</v>
      </c>
      <c r="O94" s="2">
        <v>-1.6630024235629741</v>
      </c>
      <c r="P94">
        <v>49014</v>
      </c>
    </row>
    <row r="95" spans="1:16" x14ac:dyDescent="0.25">
      <c r="A95">
        <v>2010</v>
      </c>
      <c r="B95" s="13">
        <v>40238</v>
      </c>
      <c r="C95">
        <v>49177</v>
      </c>
      <c r="D95" s="21">
        <f>'CDM - Q'!U252/'CDM - Q'!T252*100</f>
        <v>98.938635174527249</v>
      </c>
      <c r="E95" s="21">
        <f>'CDM - Q'!S252</f>
        <v>1012</v>
      </c>
      <c r="F95" s="21">
        <f>'CDM - Q'!R252</f>
        <v>894.77977199999998</v>
      </c>
      <c r="G95" s="20">
        <f>'CDM - Q'!V252</f>
        <v>5.9</v>
      </c>
      <c r="H95" s="20">
        <v>2.09</v>
      </c>
      <c r="I95" s="20">
        <v>2.65</v>
      </c>
      <c r="J95">
        <v>0</v>
      </c>
      <c r="K95" s="20">
        <v>896.63226331717703</v>
      </c>
      <c r="L95" s="20">
        <v>896.72080817271501</v>
      </c>
      <c r="M95" s="20">
        <f>'[3]Quarterly Results'!$F92</f>
        <v>-1.79704000660784</v>
      </c>
      <c r="N95" s="20">
        <f>AVERAGEIFS('NZ - M'!C:C,'NZ - M'!$B:$B,"&gt;="&amp;EDATE('NZ - Q'!$B95,-2),'NZ - M'!$B:$B,"&lt;="&amp;EOMONTH('NZ - Q'!$B95,0))</f>
        <v>2.5</v>
      </c>
      <c r="O95" s="2">
        <v>-1.7304257765693065</v>
      </c>
      <c r="P95">
        <v>49177</v>
      </c>
    </row>
    <row r="96" spans="1:16" x14ac:dyDescent="0.25">
      <c r="B96" s="13">
        <v>40330</v>
      </c>
      <c r="C96">
        <v>49506</v>
      </c>
      <c r="D96" s="21">
        <f>'CDM - Q'!U253/'CDM - Q'!T253*100</f>
        <v>99.368853662116535</v>
      </c>
      <c r="E96" s="21">
        <f>'CDM - Q'!S253</f>
        <v>1016</v>
      </c>
      <c r="F96" s="21">
        <f>'CDM - Q'!R253</f>
        <v>896.41109300000005</v>
      </c>
      <c r="G96" s="20">
        <f>'CDM - Q'!V253</f>
        <v>6.6</v>
      </c>
      <c r="H96" s="20">
        <v>2.87</v>
      </c>
      <c r="I96" s="20">
        <v>2.8</v>
      </c>
      <c r="J96">
        <v>0</v>
      </c>
      <c r="K96" s="20">
        <v>899.74592304206794</v>
      </c>
      <c r="L96" s="20">
        <v>899.63712424149503</v>
      </c>
      <c r="M96" s="20">
        <f>'[3]Quarterly Results'!$F93</f>
        <v>-1.7264853264942399</v>
      </c>
      <c r="N96" s="20">
        <f>AVERAGEIFS('NZ - M'!C:C,'NZ - M'!$B:$B,"&gt;="&amp;EDATE('NZ - Q'!$B96,-2),'NZ - M'!$B:$B,"&lt;="&amp;EOMONTH('NZ - Q'!$B96,0))</f>
        <v>2.5833333333333335</v>
      </c>
      <c r="O96" s="2">
        <v>-1.4389506539241264</v>
      </c>
      <c r="P96">
        <v>49506</v>
      </c>
    </row>
    <row r="97" spans="1:16" x14ac:dyDescent="0.25">
      <c r="B97" s="13">
        <v>40422</v>
      </c>
      <c r="C97">
        <v>49388</v>
      </c>
      <c r="D97" s="21">
        <f>'CDM - Q'!U254/'CDM - Q'!T254*100</f>
        <v>99.132056523922245</v>
      </c>
      <c r="E97" s="21">
        <f>'CDM - Q'!S254</f>
        <v>1021</v>
      </c>
      <c r="F97" s="21">
        <f>'CDM - Q'!R254</f>
        <v>906.19902100000002</v>
      </c>
      <c r="G97" s="20">
        <f>'CDM - Q'!V254</f>
        <v>6.1</v>
      </c>
      <c r="H97" s="20">
        <v>3.85</v>
      </c>
      <c r="I97" s="20">
        <v>2.57</v>
      </c>
      <c r="J97">
        <v>0</v>
      </c>
      <c r="K97" s="20">
        <v>905.77321947869405</v>
      </c>
      <c r="L97" s="20">
        <v>905.77913617948298</v>
      </c>
      <c r="M97" s="20">
        <f>'[3]Quarterly Results'!$F94</f>
        <v>-2.5326773591582201</v>
      </c>
      <c r="N97" s="20">
        <f>AVERAGEIFS('NZ - M'!C:C,'NZ - M'!$B:$B,"&gt;="&amp;EDATE('NZ - Q'!$B97,-2),'NZ - M'!$B:$B,"&lt;="&amp;EOMONTH('NZ - Q'!$B97,0))</f>
        <v>3</v>
      </c>
      <c r="O97" s="2">
        <v>-2.0692453938859665</v>
      </c>
      <c r="P97">
        <v>49388</v>
      </c>
    </row>
    <row r="98" spans="1:16" x14ac:dyDescent="0.25">
      <c r="B98" s="13">
        <v>40513</v>
      </c>
      <c r="C98">
        <v>49118</v>
      </c>
      <c r="D98" s="21">
        <f>'CDM - Q'!U255/'CDM - Q'!T255*100</f>
        <v>97.2358803986711</v>
      </c>
      <c r="E98" s="21">
        <f>'CDM - Q'!S255</f>
        <v>1026</v>
      </c>
      <c r="F98" s="21">
        <f>'CDM - Q'!R255</f>
        <v>927.40619900000002</v>
      </c>
      <c r="G98" s="20">
        <f>'CDM - Q'!V255</f>
        <v>6.2</v>
      </c>
      <c r="H98" s="20">
        <v>3.43</v>
      </c>
      <c r="I98" s="20">
        <v>2.6</v>
      </c>
      <c r="J98">
        <v>0</v>
      </c>
      <c r="K98" s="20">
        <v>904.55699856383205</v>
      </c>
      <c r="L98" s="20">
        <v>904.57471673381599</v>
      </c>
      <c r="M98" s="20">
        <f>'[3]Quarterly Results'!$F95</f>
        <v>-3.6541193400455998</v>
      </c>
      <c r="N98" s="20">
        <f>AVERAGEIFS('NZ - M'!C:C,'NZ - M'!$B:$B,"&gt;="&amp;EDATE('NZ - Q'!$B98,-2),'NZ - M'!$B:$B,"&lt;="&amp;EOMONTH('NZ - Q'!$B98,0))</f>
        <v>3</v>
      </c>
      <c r="O98" s="2">
        <v>-3.0209641976363688</v>
      </c>
      <c r="P98">
        <v>49118</v>
      </c>
    </row>
    <row r="99" spans="1:16" x14ac:dyDescent="0.25">
      <c r="A99">
        <v>2011</v>
      </c>
      <c r="B99" s="13">
        <v>40603</v>
      </c>
      <c r="C99">
        <v>49631</v>
      </c>
      <c r="D99" s="21">
        <f>'CDM - Q'!U256/'CDM - Q'!T256*100</f>
        <v>102.27428885529753</v>
      </c>
      <c r="E99" s="21">
        <f>'CDM - Q'!S256</f>
        <v>1031</v>
      </c>
      <c r="F99" s="21">
        <f>'CDM - Q'!R256</f>
        <v>934.74714500000005</v>
      </c>
      <c r="G99" s="20">
        <f>'CDM - Q'!V256</f>
        <v>6</v>
      </c>
      <c r="H99" s="20">
        <v>2.87</v>
      </c>
      <c r="I99" s="20">
        <v>2.64</v>
      </c>
      <c r="J99">
        <v>0</v>
      </c>
      <c r="K99" s="20">
        <v>907.03488468137903</v>
      </c>
      <c r="L99" s="20">
        <v>907.09272134165701</v>
      </c>
      <c r="M99" s="20">
        <f>'[3]Quarterly Results'!$F96</f>
        <v>-3.2112921326775399</v>
      </c>
      <c r="N99" s="20">
        <f>AVERAGEIFS('NZ - M'!C:C,'NZ - M'!$B:$B,"&gt;="&amp;EDATE('NZ - Q'!$B99,-2),'NZ - M'!$B:$B,"&lt;="&amp;EOMONTH('NZ - Q'!$B99,0))</f>
        <v>2.8333333333333335</v>
      </c>
      <c r="O99" s="2">
        <v>-2.366030898312971</v>
      </c>
      <c r="P99">
        <v>49631</v>
      </c>
    </row>
    <row r="100" spans="1:16" x14ac:dyDescent="0.25">
      <c r="B100" s="13">
        <v>40695</v>
      </c>
      <c r="C100">
        <v>49828</v>
      </c>
      <c r="D100" s="21">
        <f>'CDM - Q'!U257/'CDM - Q'!T257*100</f>
        <v>101.97123068726692</v>
      </c>
      <c r="E100" s="21">
        <f>'CDM - Q'!S257</f>
        <v>1035</v>
      </c>
      <c r="F100" s="21">
        <f>'CDM - Q'!R257</f>
        <v>943.71941300000003</v>
      </c>
      <c r="G100" s="20">
        <f>'CDM - Q'!V257</f>
        <v>6.1</v>
      </c>
      <c r="H100" s="20">
        <v>3.12</v>
      </c>
      <c r="I100" s="20">
        <v>3</v>
      </c>
      <c r="J100">
        <v>0</v>
      </c>
      <c r="K100" s="20">
        <v>912.02340116693995</v>
      </c>
      <c r="L100" s="20">
        <v>911.96380436910897</v>
      </c>
      <c r="M100" s="20">
        <f>'[3]Quarterly Results'!$F97</f>
        <v>-3.4020523372182199</v>
      </c>
      <c r="N100" s="20">
        <f>AVERAGEIFS('NZ - M'!C:C,'NZ - M'!$B:$B,"&gt;="&amp;EDATE('NZ - Q'!$B100,-2),'NZ - M'!$B:$B,"&lt;="&amp;EOMONTH('NZ - Q'!$B100,0))</f>
        <v>2.5</v>
      </c>
      <c r="O100" s="2">
        <v>-2.3729292143408967</v>
      </c>
      <c r="P100">
        <v>49828</v>
      </c>
    </row>
    <row r="101" spans="1:16" x14ac:dyDescent="0.25">
      <c r="B101" s="13">
        <v>40787</v>
      </c>
      <c r="C101">
        <v>50371</v>
      </c>
      <c r="D101" s="21">
        <f>'CDM - Q'!U258/'CDM - Q'!T258*100</f>
        <v>99.50738916256158</v>
      </c>
      <c r="E101" s="21">
        <f>'CDM - Q'!S258</f>
        <v>1041</v>
      </c>
      <c r="F101" s="21">
        <f>'CDM - Q'!R258</f>
        <v>947.79771600000004</v>
      </c>
      <c r="G101" s="20">
        <f>'CDM - Q'!V258</f>
        <v>6</v>
      </c>
      <c r="H101" s="20">
        <v>2.94</v>
      </c>
      <c r="I101" s="20">
        <v>2.86</v>
      </c>
      <c r="J101">
        <v>0</v>
      </c>
      <c r="K101" s="20">
        <v>914.00626476090395</v>
      </c>
      <c r="L101" s="20">
        <v>913.98326533701299</v>
      </c>
      <c r="M101" s="20">
        <f>'[3]Quarterly Results'!$F98</f>
        <v>-2.9156696838841301</v>
      </c>
      <c r="N101" s="20">
        <f>AVERAGEIFS('NZ - M'!C:C,'NZ - M'!$B:$B,"&gt;="&amp;EDATE('NZ - Q'!$B101,-2),'NZ - M'!$B:$B,"&lt;="&amp;EOMONTH('NZ - Q'!$B101,0))</f>
        <v>2.5</v>
      </c>
      <c r="O101" s="2">
        <v>-1.697740014124324</v>
      </c>
      <c r="P101">
        <v>50371</v>
      </c>
    </row>
    <row r="102" spans="1:16" x14ac:dyDescent="0.25">
      <c r="B102" s="13">
        <v>40878</v>
      </c>
      <c r="C102">
        <v>50669</v>
      </c>
      <c r="D102" s="21">
        <f>'CDM - Q'!U259/'CDM - Q'!T259*100</f>
        <v>101.1093502377179</v>
      </c>
      <c r="E102" s="21">
        <f>'CDM - Q'!S259</f>
        <v>1047</v>
      </c>
      <c r="F102" s="21">
        <f>'CDM - Q'!R259</f>
        <v>944.53507300000001</v>
      </c>
      <c r="G102" s="20">
        <f>'CDM - Q'!V259</f>
        <v>6.1</v>
      </c>
      <c r="H102" s="20">
        <v>2.72</v>
      </c>
      <c r="I102" s="20">
        <v>2.82</v>
      </c>
      <c r="J102">
        <v>0</v>
      </c>
      <c r="K102" s="20">
        <v>915.52673516377399</v>
      </c>
      <c r="L102" s="20">
        <v>915.56158707690497</v>
      </c>
      <c r="M102" s="20">
        <f>'[3]Quarterly Results'!$F99</f>
        <v>-2.9239021089554802</v>
      </c>
      <c r="N102" s="20">
        <f>AVERAGEIFS('NZ - M'!C:C,'NZ - M'!$B:$B,"&gt;="&amp;EDATE('NZ - Q'!$B102,-2),'NZ - M'!$B:$B,"&lt;="&amp;EOMONTH('NZ - Q'!$B102,0))</f>
        <v>2.5</v>
      </c>
      <c r="O102" s="2">
        <v>-1.5171556075447601</v>
      </c>
      <c r="P102">
        <v>50669</v>
      </c>
    </row>
    <row r="103" spans="1:16" x14ac:dyDescent="0.25">
      <c r="A103">
        <v>2012</v>
      </c>
      <c r="B103" s="13">
        <v>40969</v>
      </c>
      <c r="C103">
        <v>50974</v>
      </c>
      <c r="D103" s="21">
        <f>'CDM - Q'!U260/'CDM - Q'!T260*100</f>
        <v>100.53188080743351</v>
      </c>
      <c r="E103" s="21">
        <f>'CDM - Q'!S260</f>
        <v>1052</v>
      </c>
      <c r="F103" s="21">
        <f>'CDM - Q'!R260</f>
        <v>949.42903799999999</v>
      </c>
      <c r="G103" s="20">
        <f>'CDM - Q'!V260</f>
        <v>6.4</v>
      </c>
      <c r="H103" s="20">
        <v>2.2400000000000002</v>
      </c>
      <c r="I103" s="20">
        <v>2.5</v>
      </c>
      <c r="J103">
        <v>0</v>
      </c>
      <c r="K103" s="20">
        <v>920.41490859896703</v>
      </c>
      <c r="L103" s="20">
        <v>920.44451713141405</v>
      </c>
      <c r="M103" s="20">
        <f>'[3]Quarterly Results'!$F100</f>
        <v>-2.9242556693719299</v>
      </c>
      <c r="N103" s="20">
        <f>AVERAGEIFS('NZ - M'!C:C,'NZ - M'!$B:$B,"&gt;="&amp;EDATE('NZ - Q'!$B103,-2),'NZ - M'!$B:$B,"&lt;="&amp;EOMONTH('NZ - Q'!$B103,0))</f>
        <v>2.5</v>
      </c>
      <c r="O103" s="2">
        <v>-1.3245156038031791</v>
      </c>
      <c r="P103">
        <v>50974</v>
      </c>
    </row>
    <row r="104" spans="1:16" x14ac:dyDescent="0.25">
      <c r="B104" s="13">
        <v>41061</v>
      </c>
      <c r="C104">
        <v>51249</v>
      </c>
      <c r="D104" s="21">
        <f>'CDM - Q'!U261/'CDM - Q'!T261*100</f>
        <v>101.94732325566045</v>
      </c>
      <c r="E104" s="21">
        <f>'CDM - Q'!S261</f>
        <v>1056</v>
      </c>
      <c r="F104" s="21">
        <f>'CDM - Q'!R261</f>
        <v>952.69168000000002</v>
      </c>
      <c r="G104" s="20">
        <f>'CDM - Q'!V261</f>
        <v>6.4</v>
      </c>
      <c r="H104" s="20">
        <v>2</v>
      </c>
      <c r="I104" s="20">
        <v>2.41</v>
      </c>
      <c r="J104">
        <v>0</v>
      </c>
      <c r="K104" s="20">
        <v>922.57032070027799</v>
      </c>
      <c r="L104" s="20">
        <v>922.54526590025603</v>
      </c>
      <c r="M104" s="20">
        <f>'[3]Quarterly Results'!$F101</f>
        <v>-2.9903102354526099</v>
      </c>
      <c r="N104" s="20">
        <f>AVERAGEIFS('NZ - M'!C:C,'NZ - M'!$B:$B,"&gt;="&amp;EDATE('NZ - Q'!$B104,-2),'NZ - M'!$B:$B,"&lt;="&amp;EOMONTH('NZ - Q'!$B104,0))</f>
        <v>2.5</v>
      </c>
      <c r="O104" s="2">
        <v>-1.2049813372867808</v>
      </c>
      <c r="P104">
        <v>51249</v>
      </c>
    </row>
    <row r="105" spans="1:16" x14ac:dyDescent="0.25">
      <c r="B105" s="13">
        <v>41153</v>
      </c>
      <c r="C105">
        <v>51311</v>
      </c>
      <c r="D105" s="21">
        <f>'CDM - Q'!U262/'CDM - Q'!T262*100</f>
        <v>100.13003901170352</v>
      </c>
      <c r="E105" s="21">
        <f>'CDM - Q'!S262</f>
        <v>1061</v>
      </c>
      <c r="F105" s="21">
        <f>'CDM - Q'!R262</f>
        <v>955.13866199999995</v>
      </c>
      <c r="G105" s="20">
        <f>'CDM - Q'!V262</f>
        <v>6.7</v>
      </c>
      <c r="H105" s="20">
        <v>1.98</v>
      </c>
      <c r="I105" s="20">
        <v>2.3199999999999998</v>
      </c>
      <c r="J105">
        <v>0</v>
      </c>
      <c r="K105" s="20">
        <v>923.38074590202405</v>
      </c>
      <c r="L105" s="20">
        <v>923.32504249947499</v>
      </c>
      <c r="M105" s="20">
        <f>'[3]Quarterly Results'!$F102</f>
        <v>-3.4761463193690201</v>
      </c>
      <c r="N105" s="20">
        <f>AVERAGEIFS('NZ - M'!C:C,'NZ - M'!$B:$B,"&gt;="&amp;EDATE('NZ - Q'!$B105,-2),'NZ - M'!$B:$B,"&lt;="&amp;EOMONTH('NZ - Q'!$B105,0))</f>
        <v>2.5</v>
      </c>
      <c r="O105" s="2">
        <v>-1.4792410363379269</v>
      </c>
      <c r="P105">
        <v>51311</v>
      </c>
    </row>
    <row r="106" spans="1:16" x14ac:dyDescent="0.25">
      <c r="B106" s="13">
        <v>41244</v>
      </c>
      <c r="C106">
        <v>52042</v>
      </c>
      <c r="D106" s="21">
        <f>'CDM - Q'!U263/'CDM - Q'!T263*100</f>
        <v>98.016155088852983</v>
      </c>
      <c r="E106" s="21">
        <f>'CDM - Q'!S263</f>
        <v>1066</v>
      </c>
      <c r="F106" s="21">
        <f>'CDM - Q'!R263</f>
        <v>953.507341</v>
      </c>
      <c r="G106" s="20">
        <f>'CDM - Q'!V263</f>
        <v>6.3</v>
      </c>
      <c r="H106" s="20">
        <v>1.77</v>
      </c>
      <c r="I106" s="20">
        <v>2.27</v>
      </c>
      <c r="J106">
        <v>0</v>
      </c>
      <c r="K106" s="20">
        <v>925.55177411660395</v>
      </c>
      <c r="L106" s="20">
        <v>925.61909066884903</v>
      </c>
      <c r="M106" s="20">
        <f>'[3]Quarterly Results'!$F103</f>
        <v>-2.6857590705232601</v>
      </c>
      <c r="N106" s="20">
        <f>AVERAGEIFS('NZ - M'!C:C,'NZ - M'!$B:$B,"&gt;="&amp;EDATE('NZ - Q'!$B106,-2),'NZ - M'!$B:$B,"&lt;="&amp;EOMONTH('NZ - Q'!$B106,0))</f>
        <v>2.5</v>
      </c>
      <c r="O106" s="2">
        <v>-0.57014945438948683</v>
      </c>
      <c r="P106">
        <v>52042</v>
      </c>
    </row>
    <row r="107" spans="1:16" x14ac:dyDescent="0.25">
      <c r="A107">
        <v>2013</v>
      </c>
      <c r="B107" s="13">
        <v>41334</v>
      </c>
      <c r="C107">
        <v>51876</v>
      </c>
      <c r="D107" s="21">
        <f>'CDM - Q'!U264/'CDM - Q'!T264*100</f>
        <v>96.538631905334427</v>
      </c>
      <c r="E107" s="21">
        <f>'CDM - Q'!S264</f>
        <v>1070</v>
      </c>
      <c r="F107" s="21">
        <f>'CDM - Q'!R264</f>
        <v>957.585644</v>
      </c>
      <c r="G107" s="20">
        <f>'CDM - Q'!V264</f>
        <v>5.8</v>
      </c>
      <c r="H107" s="20">
        <v>1.68</v>
      </c>
      <c r="I107" s="20">
        <v>2.17</v>
      </c>
      <c r="J107">
        <v>0</v>
      </c>
      <c r="K107" s="20">
        <v>928.76128090671398</v>
      </c>
      <c r="L107" s="20">
        <v>928.77730709402601</v>
      </c>
      <c r="M107" s="20">
        <f>'[3]Quarterly Results'!$F104</f>
        <v>-3.6119338651286799</v>
      </c>
      <c r="N107" s="20">
        <f>AVERAGEIFS('NZ - M'!C:C,'NZ - M'!$B:$B,"&gt;="&amp;EDATE('NZ - Q'!$B107,-2),'NZ - M'!$B:$B,"&lt;="&amp;EOMONTH('NZ - Q'!$B107,0))</f>
        <v>2.5</v>
      </c>
      <c r="O107" s="2">
        <v>-1.3854020627293617</v>
      </c>
      <c r="P107">
        <v>51876</v>
      </c>
    </row>
    <row r="108" spans="1:16" x14ac:dyDescent="0.25">
      <c r="B108" s="13">
        <v>41426</v>
      </c>
      <c r="C108">
        <v>52436</v>
      </c>
      <c r="D108" s="21">
        <f>'CDM - Q'!U265/'CDM - Q'!T265*100</f>
        <v>95.68035903509319</v>
      </c>
      <c r="E108" s="21">
        <f>'CDM - Q'!S265</f>
        <v>1074</v>
      </c>
      <c r="F108" s="21">
        <f>'CDM - Q'!R265</f>
        <v>959.21696599999996</v>
      </c>
      <c r="G108" s="20">
        <f>'CDM - Q'!V265</f>
        <v>6</v>
      </c>
      <c r="H108" s="20">
        <v>1.52</v>
      </c>
      <c r="I108" s="20">
        <v>2.06</v>
      </c>
      <c r="J108">
        <v>0</v>
      </c>
      <c r="K108" s="20">
        <v>931.64855611282201</v>
      </c>
      <c r="L108" s="20">
        <v>931.60476660277504</v>
      </c>
      <c r="M108" s="20">
        <f>'[3]Quarterly Results'!$F105</f>
        <v>-3.1768947157087899</v>
      </c>
      <c r="N108" s="20">
        <f>AVERAGEIFS('NZ - M'!C:C,'NZ - M'!$B:$B,"&gt;="&amp;EDATE('NZ - Q'!$B108,-2),'NZ - M'!$B:$B,"&lt;="&amp;EOMONTH('NZ - Q'!$B108,0))</f>
        <v>2.5</v>
      </c>
      <c r="O108" s="2">
        <v>-0.8990879602183357</v>
      </c>
      <c r="P108">
        <v>52436</v>
      </c>
    </row>
    <row r="109" spans="1:16" x14ac:dyDescent="0.25">
      <c r="B109" s="13">
        <v>41518</v>
      </c>
      <c r="C109">
        <v>52742</v>
      </c>
      <c r="D109" s="21">
        <f>'CDM - Q'!U266/'CDM - Q'!T266*100</f>
        <v>96.712916095992369</v>
      </c>
      <c r="E109" s="21">
        <f>'CDM - Q'!S266</f>
        <v>1079</v>
      </c>
      <c r="F109" s="21">
        <f>'CDM - Q'!R266</f>
        <v>968.18923299999994</v>
      </c>
      <c r="G109" s="20">
        <f>'CDM - Q'!V266</f>
        <v>5.8</v>
      </c>
      <c r="H109" s="20">
        <v>1.9</v>
      </c>
      <c r="I109" s="20">
        <v>2.36</v>
      </c>
      <c r="J109">
        <v>0</v>
      </c>
      <c r="K109" s="20">
        <v>935.24150480731396</v>
      </c>
      <c r="L109" s="20">
        <v>935.18520271926297</v>
      </c>
      <c r="M109" s="20">
        <f>'[3]Quarterly Results'!$F106</f>
        <v>-3.2232258568936798</v>
      </c>
      <c r="N109" s="20">
        <f>AVERAGEIFS('NZ - M'!C:C,'NZ - M'!$B:$B,"&gt;="&amp;EDATE('NZ - Q'!$B109,-2),'NZ - M'!$B:$B,"&lt;="&amp;EOMONTH('NZ - Q'!$B109,0))</f>
        <v>2.5</v>
      </c>
      <c r="O109" s="2">
        <v>-0.99636014106945126</v>
      </c>
      <c r="P109">
        <v>52742</v>
      </c>
    </row>
    <row r="110" spans="1:16" x14ac:dyDescent="0.25">
      <c r="B110" s="14">
        <v>41609</v>
      </c>
      <c r="C110">
        <v>52910</v>
      </c>
      <c r="D110" s="21">
        <f>'CDM - Q'!U267/'CDM - Q'!T267*100</f>
        <v>93.196550698780854</v>
      </c>
      <c r="E110" s="21">
        <f>'CDM - Q'!S267</f>
        <v>1083</v>
      </c>
      <c r="F110" s="21">
        <f>'CDM - Q'!R267</f>
        <v>969.00489400000004</v>
      </c>
      <c r="G110" s="20">
        <f>'CDM - Q'!V267</f>
        <v>5.7</v>
      </c>
      <c r="H110" s="20">
        <v>1.94</v>
      </c>
      <c r="I110" s="20">
        <v>2.34</v>
      </c>
      <c r="J110">
        <v>0</v>
      </c>
      <c r="K110" s="20">
        <v>941.11668021779406</v>
      </c>
      <c r="L110" s="20">
        <v>941.24378221336804</v>
      </c>
      <c r="M110" s="20">
        <f>'[3]Quarterly Results'!$F107</f>
        <v>-3.5370705593029101</v>
      </c>
      <c r="N110" s="20">
        <f>AVERAGEIFS('NZ - M'!C:C,'NZ - M'!$B:$B,"&gt;="&amp;EDATE('NZ - Q'!$B110,-2),'NZ - M'!$B:$B,"&lt;="&amp;EOMONTH('NZ - Q'!$B110,0))</f>
        <v>2.5</v>
      </c>
      <c r="O110" s="2">
        <v>-1.3422282485827357</v>
      </c>
      <c r="P110">
        <v>52910</v>
      </c>
    </row>
    <row r="111" spans="1:16" x14ac:dyDescent="0.25">
      <c r="A111">
        <v>2014</v>
      </c>
      <c r="B111" s="14">
        <v>41699</v>
      </c>
      <c r="C111">
        <v>53725</v>
      </c>
      <c r="D111" s="21">
        <f>'CDM - Q'!U268/'CDM - Q'!T268*100</f>
        <v>93.616773442050089</v>
      </c>
      <c r="E111" s="21">
        <f>'CDM - Q'!S268</f>
        <v>1087</v>
      </c>
      <c r="F111" s="21">
        <f>'CDM - Q'!R268</f>
        <v>972.26753699999995</v>
      </c>
      <c r="G111" s="20">
        <f>'CDM - Q'!V268</f>
        <v>5.6</v>
      </c>
      <c r="H111" s="20">
        <v>2.0299999999999998</v>
      </c>
      <c r="I111" s="20">
        <v>2.33</v>
      </c>
      <c r="J111">
        <v>0</v>
      </c>
      <c r="K111" s="20">
        <v>943.69579496148799</v>
      </c>
      <c r="L111" s="20">
        <v>943.67721900401898</v>
      </c>
      <c r="M111" s="20">
        <f>'[3]Quarterly Results'!$F108</f>
        <v>-2.6621515024723399</v>
      </c>
      <c r="N111" s="20">
        <f>AVERAGEIFS('NZ - M'!C:C,'NZ - M'!$B:$B,"&gt;="&amp;EDATE('NZ - Q'!$B111,-2),'NZ - M'!$B:$B,"&lt;="&amp;EOMONTH('NZ - Q'!$B111,0))</f>
        <v>2.5833333333333335</v>
      </c>
      <c r="O111" s="2">
        <v>-0.59041551795802971</v>
      </c>
      <c r="P111">
        <v>53725</v>
      </c>
    </row>
    <row r="112" spans="1:16" x14ac:dyDescent="0.25">
      <c r="B112" s="14">
        <v>41791</v>
      </c>
      <c r="C112">
        <v>53956</v>
      </c>
      <c r="D112" s="21">
        <f>'CDM - Q'!U269/'CDM - Q'!T269*100</f>
        <v>92.020943600250419</v>
      </c>
      <c r="E112" s="21">
        <f>'CDM - Q'!S269</f>
        <v>1092</v>
      </c>
      <c r="F112" s="21">
        <f>'CDM - Q'!R269</f>
        <v>974.714519</v>
      </c>
      <c r="G112" s="20">
        <f>'CDM - Q'!V269</f>
        <v>5.3</v>
      </c>
      <c r="H112" s="20">
        <v>2.08</v>
      </c>
      <c r="I112" s="20">
        <v>2.36</v>
      </c>
      <c r="J112">
        <v>0</v>
      </c>
      <c r="K112" s="20">
        <v>944.99160159129201</v>
      </c>
      <c r="L112" s="20">
        <v>944.88137867106502</v>
      </c>
      <c r="M112" s="20">
        <f>'[3]Quarterly Results'!$F109</f>
        <v>-2.8707367550933598</v>
      </c>
      <c r="N112" s="20">
        <f>AVERAGEIFS('NZ - M'!C:C,'NZ - M'!$B:$B,"&gt;="&amp;EDATE('NZ - Q'!$B112,-2),'NZ - M'!$B:$B,"&lt;="&amp;EOMONTH('NZ - Q'!$B112,0))</f>
        <v>3.0833333333333335</v>
      </c>
      <c r="O112" s="2">
        <v>-0.95205269458801012</v>
      </c>
      <c r="P112">
        <v>53956</v>
      </c>
    </row>
    <row r="113" spans="1:16" x14ac:dyDescent="0.25">
      <c r="B113" s="14">
        <v>41883</v>
      </c>
      <c r="C113">
        <v>54670</v>
      </c>
      <c r="D113" s="21">
        <f>'CDM - Q'!U270/'CDM - Q'!T270*100</f>
        <v>91.565452091767881</v>
      </c>
      <c r="E113" s="21">
        <f>'CDM - Q'!S270</f>
        <v>1096</v>
      </c>
      <c r="F113" s="21">
        <f>'CDM - Q'!R270</f>
        <v>977.97716200000002</v>
      </c>
      <c r="G113" s="20">
        <f>'CDM - Q'!V270</f>
        <v>5.3</v>
      </c>
      <c r="H113" s="20">
        <v>1.96</v>
      </c>
      <c r="I113" s="20">
        <v>2.23</v>
      </c>
      <c r="J113">
        <v>0</v>
      </c>
      <c r="K113" s="20">
        <v>948.61133533347902</v>
      </c>
      <c r="L113" s="20">
        <v>948.625727837005</v>
      </c>
      <c r="M113" s="20">
        <f>'[3]Quarterly Results'!$F110</f>
        <v>-2.2158680649926601</v>
      </c>
      <c r="N113" s="20">
        <f>AVERAGEIFS('NZ - M'!C:C,'NZ - M'!$B:$B,"&gt;="&amp;EDATE('NZ - Q'!$B113,-2),'NZ - M'!$B:$B,"&lt;="&amp;EOMONTH('NZ - Q'!$B113,0))</f>
        <v>3.5</v>
      </c>
      <c r="O113" s="2">
        <v>-0.48951380114364346</v>
      </c>
      <c r="P113">
        <v>54670</v>
      </c>
    </row>
    <row r="114" spans="1:16" x14ac:dyDescent="0.25">
      <c r="B114" s="14">
        <v>41974</v>
      </c>
      <c r="C114">
        <v>55532</v>
      </c>
      <c r="D114" s="21">
        <f>'CDM - Q'!U271/'CDM - Q'!T271*100</f>
        <v>92.549277988250154</v>
      </c>
      <c r="E114" s="21">
        <f>'CDM - Q'!S271</f>
        <v>1102</v>
      </c>
      <c r="F114" s="21">
        <f>'CDM - Q'!R271</f>
        <v>976.34583999999995</v>
      </c>
      <c r="G114" s="20">
        <f>'CDM - Q'!V271</f>
        <v>5.5</v>
      </c>
      <c r="H114" s="20">
        <v>1.59</v>
      </c>
      <c r="I114" s="20">
        <v>2.06</v>
      </c>
      <c r="J114">
        <v>0</v>
      </c>
      <c r="K114" s="20">
        <v>950.80279936282602</v>
      </c>
      <c r="L114" s="20">
        <v>950.971526352007</v>
      </c>
      <c r="M114" s="20">
        <f>'[3]Quarterly Results'!$F111</f>
        <v>-1.3200601278095401</v>
      </c>
      <c r="N114" s="20">
        <f>AVERAGEIFS('NZ - M'!C:C,'NZ - M'!$B:$B,"&gt;="&amp;EDATE('NZ - Q'!$B114,-2),'NZ - M'!$B:$B,"&lt;="&amp;EOMONTH('NZ - Q'!$B114,0))</f>
        <v>3.5</v>
      </c>
      <c r="O114" s="2">
        <v>0.20601089189817728</v>
      </c>
      <c r="P114">
        <v>55532</v>
      </c>
    </row>
    <row r="115" spans="1:16" x14ac:dyDescent="0.25">
      <c r="A115">
        <v>2015</v>
      </c>
      <c r="B115" s="14">
        <v>42064</v>
      </c>
      <c r="C115">
        <v>55717</v>
      </c>
      <c r="D115" s="21">
        <f>'CDM - Q'!U272/'CDM - Q'!T272*100</f>
        <v>90.473861536789485</v>
      </c>
      <c r="E115" s="21">
        <f>'CDM - Q'!S272</f>
        <v>1105</v>
      </c>
      <c r="F115" s="21">
        <f>'CDM - Q'!R272</f>
        <v>974.714519</v>
      </c>
      <c r="G115" s="20">
        <f>'CDM - Q'!V272</f>
        <v>5.5</v>
      </c>
      <c r="H115" s="20">
        <v>1.1100000000000001</v>
      </c>
      <c r="I115" s="20">
        <v>1.8</v>
      </c>
      <c r="J115">
        <v>0</v>
      </c>
      <c r="K115" s="20">
        <v>953.10820890013099</v>
      </c>
      <c r="L115" s="20">
        <v>953.01244798096604</v>
      </c>
      <c r="M115" s="20">
        <f>'[3]Quarterly Results'!$F112</f>
        <v>-1.6399734962202599</v>
      </c>
      <c r="N115" s="20">
        <f>AVERAGEIFS('NZ - M'!C:C,'NZ - M'!$B:$B,"&gt;="&amp;EDATE('NZ - Q'!$B115,-2),'NZ - M'!$B:$B,"&lt;="&amp;EOMONTH('NZ - Q'!$B115,0))</f>
        <v>3.5</v>
      </c>
      <c r="O115" s="2">
        <v>-0.29549799211755473</v>
      </c>
      <c r="P115">
        <v>55717</v>
      </c>
    </row>
    <row r="116" spans="1:16" x14ac:dyDescent="0.25">
      <c r="B116" s="14">
        <v>42156</v>
      </c>
      <c r="C116">
        <v>56153</v>
      </c>
      <c r="D116" s="21">
        <f>'CDM - Q'!U273/'CDM - Q'!T273*100</f>
        <v>90.359380858015101</v>
      </c>
      <c r="E116" s="21">
        <f>'CDM - Q'!S273</f>
        <v>1110</v>
      </c>
      <c r="F116" s="21">
        <f>'CDM - Q'!R273</f>
        <v>978.792822</v>
      </c>
      <c r="G116" s="20">
        <f>'CDM - Q'!V273</f>
        <v>5.5</v>
      </c>
      <c r="H116" s="20">
        <v>1.32</v>
      </c>
      <c r="I116" s="20">
        <v>1.85</v>
      </c>
      <c r="J116">
        <v>0</v>
      </c>
      <c r="K116" s="20">
        <v>955.97851012540696</v>
      </c>
      <c r="L116" s="20">
        <v>955.83597353680602</v>
      </c>
      <c r="M116" s="20">
        <f>'[3]Quarterly Results'!$F113</f>
        <v>-1.5251198310835901</v>
      </c>
      <c r="N116" s="20">
        <f>AVERAGEIFS('NZ - M'!C:C,'NZ - M'!$B:$B,"&gt;="&amp;EDATE('NZ - Q'!$B116,-2),'NZ - M'!$B:$B,"&lt;="&amp;EOMONTH('NZ - Q'!$B116,0))</f>
        <v>3.4166666666666665</v>
      </c>
      <c r="O116" s="2">
        <v>-0.3620990105749668</v>
      </c>
      <c r="P116">
        <v>56153</v>
      </c>
    </row>
    <row r="117" spans="1:16" x14ac:dyDescent="0.25">
      <c r="B117" s="14">
        <v>42248</v>
      </c>
      <c r="C117">
        <v>56696</v>
      </c>
      <c r="D117" s="21">
        <f>'CDM - Q'!U274/'CDM - Q'!T274*100</f>
        <v>95.678108562442389</v>
      </c>
      <c r="E117" s="21">
        <f>'CDM - Q'!S274</f>
        <v>1114</v>
      </c>
      <c r="F117" s="21">
        <f>'CDM - Q'!R274</f>
        <v>982.05546500000003</v>
      </c>
      <c r="G117" s="20">
        <f>'CDM - Q'!V274</f>
        <v>5.7</v>
      </c>
      <c r="H117" s="20">
        <v>1.46</v>
      </c>
      <c r="I117" s="20">
        <v>1.94</v>
      </c>
      <c r="J117">
        <v>0</v>
      </c>
      <c r="K117" s="20">
        <v>956.87726373735995</v>
      </c>
      <c r="L117" s="20">
        <v>957.00336445872904</v>
      </c>
      <c r="M117" s="20">
        <f>'[3]Quarterly Results'!$F114</f>
        <v>-1.23606492770356</v>
      </c>
      <c r="N117" s="20">
        <f>AVERAGEIFS('NZ - M'!C:C,'NZ - M'!$B:$B,"&gt;="&amp;EDATE('NZ - Q'!$B117,-2),'NZ - M'!$B:$B,"&lt;="&amp;EOMONTH('NZ - Q'!$B117,0))</f>
        <v>2.9166666666666665</v>
      </c>
      <c r="O117" s="2">
        <v>-0.28685140265572295</v>
      </c>
      <c r="P117">
        <v>56696</v>
      </c>
    </row>
    <row r="118" spans="1:16" x14ac:dyDescent="0.25">
      <c r="B118" s="14">
        <v>42339</v>
      </c>
      <c r="C118">
        <v>57276</v>
      </c>
      <c r="D118" s="21">
        <f>'CDM - Q'!U275/'CDM - Q'!T275*100</f>
        <v>93.667189443513067</v>
      </c>
      <c r="E118" s="21">
        <f>'CDM - Q'!S275</f>
        <v>1119</v>
      </c>
      <c r="F118" s="21">
        <f>'CDM - Q'!R275</f>
        <v>977.16150100000004</v>
      </c>
      <c r="G118" s="20">
        <f>'CDM - Q'!V275</f>
        <v>5</v>
      </c>
      <c r="H118" s="20">
        <v>1.51</v>
      </c>
      <c r="I118" s="20">
        <v>1.85</v>
      </c>
      <c r="J118">
        <v>0</v>
      </c>
      <c r="K118" s="20">
        <v>958.77205966780002</v>
      </c>
      <c r="L118" s="20">
        <v>958.87854681920805</v>
      </c>
      <c r="M118" s="20">
        <f>'[3]Quarterly Results'!$F115</f>
        <v>-0.88418811183456403</v>
      </c>
      <c r="N118" s="20">
        <f>AVERAGEIFS('NZ - M'!C:C,'NZ - M'!$B:$B,"&gt;="&amp;EDATE('NZ - Q'!$B118,-2),'NZ - M'!$B:$B,"&lt;="&amp;EOMONTH('NZ - Q'!$B118,0))</f>
        <v>2.6666666666666665</v>
      </c>
      <c r="O118" s="2">
        <v>-0.13299110820462012</v>
      </c>
      <c r="P118">
        <v>57276</v>
      </c>
    </row>
    <row r="119" spans="1:16" x14ac:dyDescent="0.25">
      <c r="A119">
        <v>2016</v>
      </c>
      <c r="B119" s="14">
        <v>42430</v>
      </c>
      <c r="C119">
        <v>57984</v>
      </c>
      <c r="D119" s="21">
        <f>'CDM - Q'!U276/'CDM - Q'!T276*100</f>
        <v>90.952099349497345</v>
      </c>
      <c r="E119" s="21">
        <f>'CDM - Q'!S276</f>
        <v>1123</v>
      </c>
      <c r="F119" s="21">
        <f>'CDM - Q'!R276</f>
        <v>978.792822</v>
      </c>
      <c r="G119" s="20">
        <f>'CDM - Q'!V276</f>
        <v>5.3</v>
      </c>
      <c r="H119" s="20">
        <v>1.0900000000000001</v>
      </c>
      <c r="I119" s="20">
        <v>1.63</v>
      </c>
      <c r="J119">
        <v>0</v>
      </c>
      <c r="K119" s="20">
        <v>962.79579734834499</v>
      </c>
      <c r="L119" s="20">
        <v>962.681055852398</v>
      </c>
      <c r="M119" s="20">
        <f>'[3]Quarterly Results'!$F116</f>
        <v>-0.342163709749217</v>
      </c>
      <c r="N119" s="20">
        <f>AVERAGEIFS('NZ - M'!C:C,'NZ - M'!$B:$B,"&gt;="&amp;EDATE('NZ - Q'!$B119,-2),'NZ - M'!$B:$B,"&lt;="&amp;EOMONTH('NZ - Q'!$B119,0))</f>
        <v>2.4166666666666665</v>
      </c>
      <c r="O119" s="2">
        <v>0.24299947645167824</v>
      </c>
      <c r="P119">
        <v>57984</v>
      </c>
    </row>
    <row r="120" spans="1:16" x14ac:dyDescent="0.25">
      <c r="B120" s="14">
        <v>42522</v>
      </c>
      <c r="C120">
        <v>58493</v>
      </c>
      <c r="D120" s="21">
        <f>'CDM - Q'!U277/'CDM - Q'!T277*100</f>
        <v>90.864728722846039</v>
      </c>
      <c r="E120" s="21">
        <f>'CDM - Q'!S277</f>
        <v>1127</v>
      </c>
      <c r="F120" s="21">
        <f>'CDM - Q'!R277</f>
        <v>982.871126</v>
      </c>
      <c r="G120" s="20">
        <f>'CDM - Q'!V277</f>
        <v>5.0999999999999996</v>
      </c>
      <c r="H120" s="20">
        <v>1.22</v>
      </c>
      <c r="I120" s="20">
        <v>1.64</v>
      </c>
      <c r="J120">
        <v>0</v>
      </c>
      <c r="K120" s="20">
        <v>966.065438515702</v>
      </c>
      <c r="L120" s="20">
        <v>965.957283112396</v>
      </c>
      <c r="M120" s="20">
        <f>'[3]Quarterly Results'!$F117</f>
        <v>-0.14306120090532701</v>
      </c>
      <c r="N120" s="20">
        <f>AVERAGEIFS('NZ - M'!C:C,'NZ - M'!$B:$B,"&gt;="&amp;EDATE('NZ - Q'!$B120,-2),'NZ - M'!$B:$B,"&lt;="&amp;EOMONTH('NZ - Q'!$B120,0))</f>
        <v>2.25</v>
      </c>
      <c r="O120" s="2">
        <v>0.2862107188559031</v>
      </c>
      <c r="P120">
        <v>58493</v>
      </c>
    </row>
    <row r="121" spans="1:16" x14ac:dyDescent="0.25">
      <c r="B121" s="14">
        <v>42614</v>
      </c>
      <c r="C121">
        <v>59073</v>
      </c>
      <c r="D121" s="21">
        <f>'CDM - Q'!U278/'CDM - Q'!T278*100</f>
        <v>88.478931140801649</v>
      </c>
      <c r="E121" s="21">
        <f>'CDM - Q'!S278</f>
        <v>1132</v>
      </c>
      <c r="F121" s="21">
        <f>'CDM - Q'!R278</f>
        <v>986.13376800000003</v>
      </c>
      <c r="G121" s="20">
        <f>'CDM - Q'!V278</f>
        <v>5</v>
      </c>
      <c r="H121" s="20">
        <v>1.26</v>
      </c>
      <c r="I121" s="20">
        <v>1.65</v>
      </c>
      <c r="J121">
        <v>0</v>
      </c>
      <c r="K121" s="20">
        <v>969.11095485281396</v>
      </c>
      <c r="L121" s="20">
        <v>969.270648227621</v>
      </c>
      <c r="M121" s="20">
        <f>'[3]Quarterly Results'!$F118</f>
        <v>0.161418811536164</v>
      </c>
      <c r="N121" s="20">
        <f>AVERAGEIFS('NZ - M'!C:C,'NZ - M'!$B:$B,"&gt;="&amp;EDATE('NZ - Q'!$B121,-2),'NZ - M'!$B:$B,"&lt;="&amp;EOMONTH('NZ - Q'!$B121,0))</f>
        <v>2.0833333333333335</v>
      </c>
      <c r="O121" s="2">
        <v>0.44860742583531421</v>
      </c>
      <c r="P121">
        <v>59073</v>
      </c>
    </row>
    <row r="122" spans="1:16" x14ac:dyDescent="0.25">
      <c r="B122" s="14">
        <v>42705</v>
      </c>
      <c r="C122">
        <v>59225</v>
      </c>
      <c r="D122" s="21">
        <f>'CDM - Q'!U279/'CDM - Q'!T279*100</f>
        <v>88.39894212185942</v>
      </c>
      <c r="E122" s="21">
        <f>'CDM - Q'!S279</f>
        <v>1137</v>
      </c>
      <c r="F122" s="21">
        <f>'CDM - Q'!R279</f>
        <v>990.21207200000003</v>
      </c>
      <c r="G122" s="20">
        <f>'CDM - Q'!V279</f>
        <v>5.3</v>
      </c>
      <c r="H122" s="20">
        <v>1.29</v>
      </c>
      <c r="I122" s="20">
        <v>1.68</v>
      </c>
      <c r="J122">
        <v>0</v>
      </c>
      <c r="K122" s="20">
        <v>974.11609313039901</v>
      </c>
      <c r="L122" s="20">
        <v>974.11755055679998</v>
      </c>
      <c r="M122" s="20">
        <f>'[3]Quarterly Results'!$F119</f>
        <v>-0.25644728393885402</v>
      </c>
      <c r="N122" s="20">
        <f>AVERAGEIFS('NZ - M'!C:C,'NZ - M'!$B:$B,"&gt;="&amp;EDATE('NZ - Q'!$B122,-2),'NZ - M'!$B:$B,"&lt;="&amp;EOMONTH('NZ - Q'!$B122,0))</f>
        <v>1.8333333333333333</v>
      </c>
      <c r="O122" s="2">
        <v>-9.285896221774427E-2</v>
      </c>
      <c r="P122">
        <v>59225</v>
      </c>
    </row>
    <row r="123" spans="1:16" x14ac:dyDescent="0.25">
      <c r="A123">
        <v>2017</v>
      </c>
      <c r="B123" s="14">
        <v>42795</v>
      </c>
      <c r="C123">
        <v>59894</v>
      </c>
      <c r="D123" s="21">
        <f>'CDM - Q'!U280/'CDM - Q'!T280*100</f>
        <v>92.033490424145185</v>
      </c>
      <c r="E123" s="21">
        <f>'CDM - Q'!S280</f>
        <v>1141</v>
      </c>
      <c r="F123" s="21">
        <f>'CDM - Q'!R280</f>
        <v>1000</v>
      </c>
      <c r="G123" s="20">
        <f>'CDM - Q'!V280</f>
        <v>4.9000000000000004</v>
      </c>
      <c r="H123" s="20">
        <v>1.56</v>
      </c>
      <c r="I123" s="20">
        <v>1.92</v>
      </c>
      <c r="J123">
        <v>0</v>
      </c>
      <c r="K123" s="20">
        <v>978.29895607693902</v>
      </c>
      <c r="L123" s="20">
        <v>978.23297710401005</v>
      </c>
      <c r="M123" s="20">
        <f>'[3]Quarterly Results'!$F120</f>
        <v>0.184556573045598</v>
      </c>
      <c r="N123" s="20">
        <f>AVERAGEIFS('NZ - M'!C:C,'NZ - M'!$B:$B,"&gt;="&amp;EDATE('NZ - Q'!$B123,-2),'NZ - M'!$B:$B,"&lt;="&amp;EOMONTH('NZ - Q'!$B123,0))</f>
        <v>1.75</v>
      </c>
      <c r="O123" s="2">
        <v>0.26155046462948484</v>
      </c>
      <c r="P123">
        <v>59894</v>
      </c>
    </row>
    <row r="124" spans="1:16" x14ac:dyDescent="0.25">
      <c r="B124" s="14">
        <v>42887</v>
      </c>
      <c r="C124">
        <v>60381</v>
      </c>
      <c r="D124" s="21">
        <f>'CDM - Q'!U281/'CDM - Q'!T281*100</f>
        <v>92.673648848927968</v>
      </c>
      <c r="E124" s="21">
        <f>'CDM - Q'!S281</f>
        <v>1146</v>
      </c>
      <c r="F124" s="21">
        <f>'CDM - Q'!R281</f>
        <v>1000</v>
      </c>
      <c r="G124" s="20">
        <f>'CDM - Q'!V281</f>
        <v>4.9000000000000004</v>
      </c>
      <c r="H124" s="20">
        <v>1.92</v>
      </c>
      <c r="I124" s="20">
        <v>2.17</v>
      </c>
      <c r="J124">
        <v>0</v>
      </c>
      <c r="K124" s="20">
        <v>980.20461507672599</v>
      </c>
      <c r="L124" s="20">
        <v>980.17855433176601</v>
      </c>
      <c r="M124" s="20">
        <f>'[3]Quarterly Results'!$F121</f>
        <v>0.31238091904326998</v>
      </c>
      <c r="N124" s="20">
        <f>AVERAGEIFS('NZ - M'!C:C,'NZ - M'!$B:$B,"&gt;="&amp;EDATE('NZ - Q'!$B124,-2),'NZ - M'!$B:$B,"&lt;="&amp;EOMONTH('NZ - Q'!$B124,0))</f>
        <v>1.75</v>
      </c>
      <c r="O124" s="2">
        <v>0.27051051834983803</v>
      </c>
      <c r="P124">
        <v>60381</v>
      </c>
    </row>
    <row r="125" spans="1:16" x14ac:dyDescent="0.25">
      <c r="B125" s="14">
        <v>42979</v>
      </c>
      <c r="C125">
        <v>60825</v>
      </c>
      <c r="D125" s="21">
        <f>'CDM - Q'!U282/'CDM - Q'!T282*100</f>
        <v>88.904989615031639</v>
      </c>
      <c r="E125" s="21">
        <f>'CDM - Q'!S282</f>
        <v>1153</v>
      </c>
      <c r="F125" s="21">
        <f>'CDM - Q'!R282</f>
        <v>1004.893964</v>
      </c>
      <c r="G125" s="20">
        <f>'CDM - Q'!V282</f>
        <v>4.7</v>
      </c>
      <c r="H125" s="20">
        <v>1.77</v>
      </c>
      <c r="I125" s="20">
        <v>2.09</v>
      </c>
      <c r="J125">
        <v>0</v>
      </c>
      <c r="K125" s="20">
        <v>983.80413447787203</v>
      </c>
      <c r="L125" s="20">
        <v>983.90481440640497</v>
      </c>
      <c r="M125" s="20">
        <f>'[3]Quarterly Results'!$F122</f>
        <v>0.36653894581017898</v>
      </c>
      <c r="N125" s="20">
        <f>AVERAGEIFS('NZ - M'!C:C,'NZ - M'!$B:$B,"&gt;="&amp;EDATE('NZ - Q'!$B125,-2),'NZ - M'!$B:$B,"&lt;="&amp;EOMONTH('NZ - Q'!$B125,0))</f>
        <v>1.75</v>
      </c>
      <c r="O125" s="2">
        <v>0.24266590512597</v>
      </c>
      <c r="P125">
        <v>60825</v>
      </c>
    </row>
    <row r="126" spans="1:16" x14ac:dyDescent="0.25">
      <c r="B126" s="14">
        <v>43070</v>
      </c>
      <c r="C126">
        <v>61382</v>
      </c>
      <c r="D126" s="21">
        <f>'CDM - Q'!U283/'CDM - Q'!T283*100</f>
        <v>92.953425676303809</v>
      </c>
      <c r="E126" s="21">
        <f>'CDM - Q'!S283</f>
        <v>1158</v>
      </c>
      <c r="F126" s="21">
        <f>'CDM - Q'!R283</f>
        <v>1006</v>
      </c>
      <c r="G126" s="20">
        <f>'CDM - Q'!V283</f>
        <v>4.5</v>
      </c>
      <c r="H126" s="20">
        <v>1.87</v>
      </c>
      <c r="I126" s="20">
        <v>2.02</v>
      </c>
      <c r="J126">
        <v>0</v>
      </c>
      <c r="K126" s="20">
        <v>984.87818372706704</v>
      </c>
      <c r="L126" s="20">
        <v>984.76954727924601</v>
      </c>
      <c r="M126" s="20">
        <f>'[3]Quarterly Results'!$F123</f>
        <v>0.59342387296088905</v>
      </c>
      <c r="N126" s="20">
        <f>AVERAGEIFS('NZ - M'!C:C,'NZ - M'!$B:$B,"&gt;="&amp;EDATE('NZ - Q'!$B126,-2),'NZ - M'!$B:$B,"&lt;="&amp;EOMONTH('NZ - Q'!$B126,0))</f>
        <v>1.75</v>
      </c>
      <c r="O126" s="2">
        <v>0.38526586348102626</v>
      </c>
      <c r="P126">
        <v>61382</v>
      </c>
    </row>
    <row r="127" spans="1:16" x14ac:dyDescent="0.25">
      <c r="A127">
        <v>2018</v>
      </c>
      <c r="B127" s="14">
        <v>43160</v>
      </c>
      <c r="C127">
        <v>61956</v>
      </c>
      <c r="D127" s="21">
        <f>'CDM - Q'!U284/'CDM - Q'!T284*100</f>
        <v>93.516914379502154</v>
      </c>
      <c r="E127" s="21">
        <f>'CDM - Q'!S284</f>
        <v>1162</v>
      </c>
      <c r="F127" s="21">
        <f>'CDM - Q'!R284</f>
        <v>1011</v>
      </c>
      <c r="G127" s="20">
        <f>'CDM - Q'!V284</f>
        <v>4.4000000000000004</v>
      </c>
      <c r="H127" s="20">
        <v>1.86</v>
      </c>
      <c r="I127" s="20">
        <v>2.11</v>
      </c>
      <c r="J127">
        <v>0</v>
      </c>
      <c r="K127" s="20">
        <v>987.60939770280902</v>
      </c>
      <c r="L127" s="20">
        <v>987.67481696720699</v>
      </c>
      <c r="M127" s="20">
        <f>'[3]Quarterly Results'!$F124</f>
        <v>0.840615850536644</v>
      </c>
      <c r="N127" s="20">
        <f>AVERAGEIFS('NZ - M'!C:C,'NZ - M'!$B:$B,"&gt;="&amp;EDATE('NZ - Q'!$B127,-2),'NZ - M'!$B:$B,"&lt;="&amp;EOMONTH('NZ - Q'!$B127,0))</f>
        <v>1.75</v>
      </c>
      <c r="O127" s="2">
        <v>0.57621709094860751</v>
      </c>
      <c r="P127">
        <v>61956</v>
      </c>
    </row>
    <row r="128" spans="1:16" x14ac:dyDescent="0.25">
      <c r="B128" s="14">
        <v>43252</v>
      </c>
      <c r="C128">
        <v>62521</v>
      </c>
      <c r="D128" s="21">
        <f>'CDM - Q'!U285/'CDM - Q'!T285*100</f>
        <v>94.703303656166668</v>
      </c>
      <c r="E128" s="21">
        <f>'CDM - Q'!S285</f>
        <v>1168</v>
      </c>
      <c r="F128" s="21">
        <f>'CDM - Q'!R285</f>
        <v>1015</v>
      </c>
      <c r="G128" s="20">
        <f>'CDM - Q'!V285</f>
        <v>4.5999999999999996</v>
      </c>
      <c r="H128" s="20">
        <v>1.8</v>
      </c>
      <c r="I128" s="20">
        <v>2.0099999999999998</v>
      </c>
      <c r="J128">
        <v>0</v>
      </c>
      <c r="K128" s="20">
        <v>991.21897503103298</v>
      </c>
      <c r="L128" s="20">
        <v>991.23887738690701</v>
      </c>
      <c r="M128" s="20">
        <f>'[3]Quarterly Results'!$F125</f>
        <v>1.06716140160332</v>
      </c>
      <c r="N128" s="20">
        <f>AVERAGEIFS('NZ - M'!C:C,'NZ - M'!$B:$B,"&gt;="&amp;EDATE('NZ - Q'!$B128,-2),'NZ - M'!$B:$B,"&lt;="&amp;EOMONTH('NZ - Q'!$B128,0))</f>
        <v>1.75</v>
      </c>
      <c r="O128" s="2">
        <v>0.70339993324562367</v>
      </c>
      <c r="P128">
        <v>62521</v>
      </c>
    </row>
    <row r="129" spans="1:16" x14ac:dyDescent="0.25">
      <c r="B129" s="14">
        <v>43344</v>
      </c>
      <c r="C129">
        <v>62578</v>
      </c>
      <c r="D129" s="21">
        <f>'CDM - Q'!U286/'CDM - Q'!T286*100</f>
        <v>97.564073486051257</v>
      </c>
      <c r="E129" s="21">
        <f>'CDM - Q'!S286</f>
        <v>1174</v>
      </c>
      <c r="F129" s="21">
        <f>'CDM - Q'!R286</f>
        <v>1024</v>
      </c>
      <c r="G129" s="20">
        <f>'CDM - Q'!V286</f>
        <v>4</v>
      </c>
      <c r="H129" s="20">
        <v>1.86</v>
      </c>
      <c r="I129" s="20">
        <v>2.04</v>
      </c>
      <c r="J129">
        <v>0</v>
      </c>
      <c r="K129" s="20">
        <v>995.40576846289696</v>
      </c>
      <c r="L129" s="20">
        <v>995.39940300935405</v>
      </c>
      <c r="M129" s="20">
        <f>'[3]Quarterly Results'!$F126</f>
        <v>0.49871770128769699</v>
      </c>
      <c r="N129" s="20">
        <f>AVERAGEIFS('NZ - M'!C:C,'NZ - M'!$B:$B,"&gt;="&amp;EDATE('NZ - Q'!$B129,-2),'NZ - M'!$B:$B,"&lt;="&amp;EOMONTH('NZ - Q'!$B129,0))</f>
        <v>1.75</v>
      </c>
      <c r="O129" s="2">
        <v>7.9741495361505405E-2</v>
      </c>
      <c r="P129">
        <v>62578</v>
      </c>
    </row>
    <row r="130" spans="1:16" x14ac:dyDescent="0.25">
      <c r="B130" s="14">
        <v>43435</v>
      </c>
      <c r="C130">
        <v>63524</v>
      </c>
      <c r="D130" s="21">
        <f>'CDM - Q'!U287/'CDM - Q'!T287*100</f>
        <v>98.0736029077692</v>
      </c>
      <c r="E130" s="21">
        <f>'CDM - Q'!S287</f>
        <v>1180</v>
      </c>
      <c r="F130" s="21">
        <f>'CDM - Q'!R287</f>
        <v>1025</v>
      </c>
      <c r="G130" s="20">
        <f>'CDM - Q'!V287</f>
        <v>4.3</v>
      </c>
      <c r="H130" s="20">
        <v>2.09</v>
      </c>
      <c r="I130" s="20">
        <v>2.0299999999999998</v>
      </c>
      <c r="J130">
        <v>0</v>
      </c>
      <c r="K130" s="20">
        <v>999.13651661858603</v>
      </c>
      <c r="L130" s="20">
        <v>998.99924373690499</v>
      </c>
      <c r="M130" s="20">
        <f>'[3]Quarterly Results'!$F127</f>
        <v>1.3067827481530301</v>
      </c>
      <c r="N130" s="20">
        <f>AVERAGEIFS('NZ - M'!C:C,'NZ - M'!$B:$B,"&gt;="&amp;EDATE('NZ - Q'!$B130,-2),'NZ - M'!$B:$B,"&lt;="&amp;EOMONTH('NZ - Q'!$B130,0))</f>
        <v>1.75</v>
      </c>
      <c r="O130" s="2">
        <v>0.89680601089013501</v>
      </c>
      <c r="P130">
        <v>63524</v>
      </c>
    </row>
    <row r="131" spans="1:16" x14ac:dyDescent="0.25">
      <c r="A131">
        <v>2019</v>
      </c>
      <c r="B131" s="14">
        <v>43525</v>
      </c>
      <c r="C131">
        <v>64075</v>
      </c>
      <c r="D131" s="21">
        <f>'CDM - Q'!U288/'CDM - Q'!T288*100</f>
        <v>97.356808357348697</v>
      </c>
      <c r="E131" s="21">
        <f>'CDM - Q'!S288</f>
        <v>1185</v>
      </c>
      <c r="F131" s="21">
        <f>'CDM - Q'!R288</f>
        <v>1026</v>
      </c>
      <c r="G131" s="20">
        <f>'CDM - Q'!V288</f>
        <v>4.2</v>
      </c>
      <c r="H131" s="20">
        <v>1.82</v>
      </c>
      <c r="I131" s="20">
        <v>2.02</v>
      </c>
      <c r="J131">
        <v>0</v>
      </c>
      <c r="K131" s="20">
        <v>1002.59201343463</v>
      </c>
      <c r="L131" s="20">
        <v>1002.73497773431</v>
      </c>
      <c r="M131" s="20">
        <f>'[3]Quarterly Results'!$F128</f>
        <v>1.49424839319825</v>
      </c>
      <c r="N131" s="20">
        <f>AVERAGEIFS('NZ - M'!C:C,'NZ - M'!$B:$B,"&gt;="&amp;EDATE('NZ - Q'!$B131,-2),'NZ - M'!$B:$B,"&lt;="&amp;EOMONTH('NZ - Q'!$B131,0))</f>
        <v>1.75</v>
      </c>
      <c r="O131" s="2">
        <v>1.1862972076761817</v>
      </c>
      <c r="P131">
        <v>64075</v>
      </c>
    </row>
    <row r="132" spans="1:16" x14ac:dyDescent="0.25">
      <c r="B132" s="14">
        <v>43617</v>
      </c>
      <c r="C132">
        <v>64115</v>
      </c>
      <c r="D132" s="21">
        <f>'CDM - Q'!U289/'CDM - Q'!T289*100</f>
        <v>97.720262840284306</v>
      </c>
      <c r="E132" s="21">
        <f>'CDM - Q'!S289</f>
        <v>1193</v>
      </c>
      <c r="F132" s="21">
        <f>'CDM - Q'!R289</f>
        <v>1032</v>
      </c>
      <c r="G132" s="20">
        <f>'CDM - Q'!V289</f>
        <v>4.0999999999999996</v>
      </c>
      <c r="H132" s="20">
        <v>1.97</v>
      </c>
      <c r="I132" s="20">
        <v>2.0099999999999998</v>
      </c>
      <c r="J132">
        <v>0</v>
      </c>
      <c r="K132" s="20">
        <v>1008.15109223216</v>
      </c>
      <c r="L132" s="20">
        <v>1008.20151060157</v>
      </c>
      <c r="M132" s="20">
        <f>'[3]Quarterly Results'!$F129</f>
        <v>0.90323738108891605</v>
      </c>
      <c r="N132" s="20">
        <f>AVERAGEIFS('NZ - M'!C:C,'NZ - M'!$B:$B,"&gt;="&amp;EDATE('NZ - Q'!$B132,-2),'NZ - M'!$B:$B,"&lt;="&amp;EOMONTH('NZ - Q'!$B132,0))</f>
        <v>1.5833333333333333</v>
      </c>
      <c r="O132" s="2">
        <v>0.56967128031018011</v>
      </c>
      <c r="P132">
        <v>64115</v>
      </c>
    </row>
    <row r="133" spans="1:16" x14ac:dyDescent="0.25">
      <c r="B133" s="14">
        <v>43709</v>
      </c>
      <c r="C133">
        <v>64613</v>
      </c>
      <c r="D133" s="21">
        <f>'CDM - Q'!U290/'CDM - Q'!T290*100</f>
        <v>96.805983282006153</v>
      </c>
      <c r="E133" s="21">
        <f>'CDM - Q'!S290</f>
        <v>1202</v>
      </c>
      <c r="F133" s="21">
        <f>'CDM - Q'!R290</f>
        <v>1039</v>
      </c>
      <c r="G133" s="20">
        <f>'CDM - Q'!V290</f>
        <v>4.0999999999999996</v>
      </c>
      <c r="H133" s="20">
        <v>1.71</v>
      </c>
      <c r="I133" s="20">
        <v>1.86</v>
      </c>
      <c r="J133">
        <v>0</v>
      </c>
      <c r="K133" s="20">
        <v>1012.83953187962</v>
      </c>
      <c r="L133" s="20">
        <v>1012.7634059665</v>
      </c>
      <c r="M133" s="20">
        <f>'[3]Quarterly Results'!$F130</f>
        <v>1.0099259284855699</v>
      </c>
      <c r="N133" s="20">
        <f>AVERAGEIFS('NZ - M'!C:C,'NZ - M'!$B:$B,"&gt;="&amp;EDATE('NZ - Q'!$B133,-2),'NZ - M'!$B:$B,"&lt;="&amp;EOMONTH('NZ - Q'!$B133,0))</f>
        <v>1.1666666666666667</v>
      </c>
      <c r="O133" s="2">
        <v>0.67998165504830677</v>
      </c>
      <c r="P133">
        <v>64613</v>
      </c>
    </row>
    <row r="134" spans="1:16" x14ac:dyDescent="0.25">
      <c r="B134" s="14">
        <v>43800</v>
      </c>
      <c r="C134">
        <v>65286</v>
      </c>
      <c r="D134" s="21">
        <f>'CDM - Q'!U291/'CDM - Q'!T291*100</f>
        <v>97.698478804085752</v>
      </c>
      <c r="E134" s="21">
        <f>'CDM - Q'!S291</f>
        <v>1211</v>
      </c>
      <c r="F134" s="21">
        <f>'CDM - Q'!R291</f>
        <v>1044</v>
      </c>
      <c r="G134" s="20">
        <f>'CDM - Q'!V291</f>
        <v>4.0999999999999996</v>
      </c>
      <c r="H134" s="20">
        <v>1.66</v>
      </c>
      <c r="I134" s="20">
        <v>1.8</v>
      </c>
      <c r="J134">
        <v>0</v>
      </c>
      <c r="K134" s="20">
        <v>1018.156672443</v>
      </c>
      <c r="L134" s="20">
        <v>1018.00449448141</v>
      </c>
      <c r="M134" s="20">
        <f>'[3]Quarterly Results'!$F131</f>
        <v>1.3685273102379301</v>
      </c>
      <c r="N134" s="20">
        <f>AVERAGEIFS('NZ - M'!C:C,'NZ - M'!$B:$B,"&gt;="&amp;EDATE('NZ - Q'!$B134,-2),'NZ - M'!$B:$B,"&lt;="&amp;EOMONTH('NZ - Q'!$B134,0))</f>
        <v>1</v>
      </c>
      <c r="O134" s="2">
        <v>0.92505040905402414</v>
      </c>
      <c r="P134">
        <v>65286</v>
      </c>
    </row>
    <row r="135" spans="1:16" x14ac:dyDescent="0.25">
      <c r="A135">
        <v>2020</v>
      </c>
      <c r="B135" s="14">
        <v>43891</v>
      </c>
      <c r="C135">
        <v>64576</v>
      </c>
      <c r="D135" s="21">
        <f>'CDM - Q'!U292/'CDM - Q'!T292*100</f>
        <v>99.561464247795783</v>
      </c>
      <c r="E135" s="21">
        <f>'CDM - Q'!S292</f>
        <v>1215</v>
      </c>
      <c r="F135" s="21">
        <f>'CDM - Q'!R292</f>
        <v>1052</v>
      </c>
      <c r="G135" s="20">
        <f>'CDM - Q'!V292</f>
        <v>4.2</v>
      </c>
      <c r="H135" s="20">
        <v>1.88</v>
      </c>
      <c r="I135" s="20">
        <v>1.93</v>
      </c>
      <c r="J135" s="20">
        <f>AVERAGEIFS('CDM - D'!D:D,'CDM - D'!B:B,"&gt;="&amp;EDATE('NZ - Q'!B135,-2),'CDM - D'!B:B,"&lt;="&amp;EOMONTH('NZ - Q'!B135,0))</f>
        <v>23.003626373626382</v>
      </c>
      <c r="K135" s="20">
        <v>1026.54929384307</v>
      </c>
      <c r="L135" s="20">
        <v>1026.74905243833</v>
      </c>
      <c r="M135" s="20">
        <f>'[3]Quarterly Results'!$F132</f>
        <v>2.3632927728362199</v>
      </c>
      <c r="N135" s="20">
        <f>AVERAGEIFS('NZ - M'!C:C,'NZ - M'!$B:$B,"&gt;="&amp;EDATE('NZ - Q'!$B135,-2),'NZ - M'!$B:$B,"&lt;="&amp;EOMONTH('NZ - Q'!$B135,0))</f>
        <v>0.75</v>
      </c>
      <c r="O135" s="2">
        <v>-0.23814508665548451</v>
      </c>
      <c r="P135">
        <v>64576</v>
      </c>
    </row>
    <row r="136" spans="1:16" x14ac:dyDescent="0.25">
      <c r="B136" s="14">
        <v>43983</v>
      </c>
      <c r="C136">
        <v>57891</v>
      </c>
      <c r="D136" s="21">
        <f>'CDM - Q'!U293/'CDM - Q'!T293*100</f>
        <v>100.87285600927791</v>
      </c>
      <c r="E136" s="21">
        <f>'CDM - Q'!S293</f>
        <v>1218</v>
      </c>
      <c r="F136" s="21">
        <f>'CDM - Q'!R293</f>
        <v>1047</v>
      </c>
      <c r="G136" s="20">
        <f>'CDM - Q'!V293</f>
        <v>4.0999999999999996</v>
      </c>
      <c r="H136" s="20">
        <v>0.74</v>
      </c>
      <c r="I136" s="20">
        <v>1.24</v>
      </c>
      <c r="J136" s="20">
        <f>AVERAGEIFS('CDM - D'!D:D,'CDM - D'!B:B,"&gt;="&amp;EDATE('NZ - Q'!B136,-2),'CDM - D'!B:B,"&lt;="&amp;EOMONTH('NZ - Q'!B136,0))</f>
        <v>59.513186813186913</v>
      </c>
      <c r="K136" s="20">
        <v>1027.9707426034799</v>
      </c>
      <c r="L136" s="20">
        <v>1028.0146723021201</v>
      </c>
      <c r="M136" s="20">
        <f>'[3]Quarterly Results'!$F133</f>
        <v>-4.72164236682395</v>
      </c>
      <c r="N136" s="20">
        <f>AVERAGEIFS('NZ - M'!C:C,'NZ - M'!$B:$B,"&gt;="&amp;EDATE('NZ - Q'!$B136,-2),'NZ - M'!$B:$B,"&lt;="&amp;EOMONTH('NZ - Q'!$B136,0))</f>
        <v>0.25</v>
      </c>
      <c r="O136" s="2">
        <v>-2.2196385140070234</v>
      </c>
      <c r="P136">
        <v>57891</v>
      </c>
    </row>
    <row r="137" spans="1:16" x14ac:dyDescent="0.25">
      <c r="B137" s="14">
        <v>44075</v>
      </c>
      <c r="C137">
        <v>66048</v>
      </c>
      <c r="D137" s="21">
        <f>'CDM - Q'!U294/'CDM - Q'!T294*100</f>
        <v>95.269310608543648</v>
      </c>
      <c r="E137" s="21">
        <f>'CDM - Q'!S294</f>
        <v>1225</v>
      </c>
      <c r="F137" s="21">
        <f>'CDM - Q'!R294</f>
        <v>1054</v>
      </c>
      <c r="G137" s="20">
        <f>'CDM - Q'!V294</f>
        <v>5.2</v>
      </c>
      <c r="H137" s="20">
        <v>1.03</v>
      </c>
      <c r="I137" s="20">
        <v>1.43</v>
      </c>
      <c r="J137" s="20">
        <f>AVERAGEIFS('CDM - D'!D:D,'CDM - D'!B:B,"&gt;="&amp;EDATE('NZ - Q'!B137,-2),'CDM - D'!B:B,"&lt;="&amp;EOMONTH('NZ - Q'!B137,0))</f>
        <v>40.215652173913078</v>
      </c>
      <c r="K137" s="20">
        <v>1030.1967002971801</v>
      </c>
      <c r="L137" s="20">
        <v>1030.0888330520199</v>
      </c>
      <c r="M137" s="20">
        <f>'[3]Quarterly Results'!$F134</f>
        <v>5.34895994188554</v>
      </c>
      <c r="N137" s="20">
        <f>AVERAGEIFS('NZ - M'!C:C,'NZ - M'!$B:$B,"&gt;="&amp;EDATE('NZ - Q'!$B137,-2),'NZ - M'!$B:$B,"&lt;="&amp;EOMONTH('NZ - Q'!$B137,0))</f>
        <v>0.25</v>
      </c>
      <c r="O137" s="2">
        <v>0.33448793445955433</v>
      </c>
      <c r="P137">
        <v>66048</v>
      </c>
    </row>
    <row r="138" spans="1:16" x14ac:dyDescent="0.25">
      <c r="B138" s="14">
        <v>44166</v>
      </c>
      <c r="C138">
        <v>66341</v>
      </c>
      <c r="D138" s="21">
        <f>'CDM - Q'!U295/'CDM - Q'!T295*100</f>
        <v>94.598952035469566</v>
      </c>
      <c r="E138" s="21">
        <f>'CDM - Q'!S295</f>
        <v>1230</v>
      </c>
      <c r="F138" s="21">
        <f>'CDM - Q'!R295</f>
        <v>1059</v>
      </c>
      <c r="G138" s="20">
        <f>'CDM - Q'!V295</f>
        <v>4.9000000000000004</v>
      </c>
      <c r="H138" s="20">
        <v>1.23</v>
      </c>
      <c r="I138" s="20">
        <v>1.59</v>
      </c>
      <c r="J138" s="20">
        <f>AVERAGEIFS('CDM - D'!D:D,'CDM - D'!B:B,"&gt;="&amp;EDATE('NZ - Q'!B138,-2),'CDM - D'!B:B,"&lt;="&amp;EOMONTH('NZ - Q'!B138,0))</f>
        <v>23.457826086956537</v>
      </c>
      <c r="K138" s="20">
        <v>1039.26931482587</v>
      </c>
      <c r="L138" s="20">
        <v>1039.1295406923</v>
      </c>
      <c r="M138" s="20">
        <f>'[3]Quarterly Results'!$F135</f>
        <v>3.2022630651410098</v>
      </c>
      <c r="N138" s="20">
        <f>AVERAGEIFS('NZ - M'!C:C,'NZ - M'!$B:$B,"&gt;="&amp;EDATE('NZ - Q'!$B138,-2),'NZ - M'!$B:$B,"&lt;="&amp;EOMONTH('NZ - Q'!$B138,0))</f>
        <v>0.25</v>
      </c>
      <c r="O138" s="2">
        <v>0.31733309409179339</v>
      </c>
      <c r="P138">
        <v>66341</v>
      </c>
    </row>
    <row r="139" spans="1:16" x14ac:dyDescent="0.25">
      <c r="A139">
        <v>2021</v>
      </c>
      <c r="B139" s="14">
        <v>44256</v>
      </c>
      <c r="C139">
        <v>67636</v>
      </c>
      <c r="D139" s="21">
        <f>'CDM - Q'!U296/'CDM - Q'!T296*100</f>
        <v>96.698992022165953</v>
      </c>
      <c r="E139" s="21">
        <f>'CDM - Q'!S296</f>
        <v>1235</v>
      </c>
      <c r="F139" s="21">
        <f>'CDM - Q'!R296</f>
        <v>1068</v>
      </c>
      <c r="G139" s="20">
        <f>'CDM - Q'!V296</f>
        <v>4.5999999999999996</v>
      </c>
      <c r="H139" s="20">
        <v>1.73</v>
      </c>
      <c r="I139" s="20">
        <v>1.89</v>
      </c>
      <c r="J139" s="20">
        <f>AVERAGEIFS('CDM - D'!D:D,'CDM - D'!B:B,"&gt;="&amp;EDATE('NZ - Q'!B139,-2),'CDM - D'!B:B,"&lt;="&amp;EOMONTH('NZ - Q'!B139,0))</f>
        <v>28.444444444444407</v>
      </c>
      <c r="K139" s="20">
        <v>1047.4798985027701</v>
      </c>
      <c r="L139" s="20">
        <v>1047.69876524859</v>
      </c>
      <c r="M139" s="20">
        <f>'[3]Quarterly Results'!$F136</f>
        <v>5.0946861946394</v>
      </c>
      <c r="N139" s="20">
        <f>AVERAGEIFS('NZ - M'!C:C,'NZ - M'!$B:$B,"&gt;="&amp;EDATE('NZ - Q'!$B139,-2),'NZ - M'!$B:$B,"&lt;="&amp;EOMONTH('NZ - Q'!$B139,0))</f>
        <v>0.25</v>
      </c>
      <c r="O139" s="2">
        <v>2.0336138746358556</v>
      </c>
      <c r="P139">
        <v>67636</v>
      </c>
    </row>
    <row r="140" spans="1:16" x14ac:dyDescent="0.25">
      <c r="B140" s="14">
        <v>44348</v>
      </c>
      <c r="C140">
        <v>68172</v>
      </c>
      <c r="D140" s="21">
        <f>'CDM - Q'!U297/'CDM - Q'!T297*100</f>
        <v>100.17145306472352</v>
      </c>
      <c r="E140" s="21">
        <f>'CDM - Q'!S297</f>
        <v>1244</v>
      </c>
      <c r="F140" s="21">
        <f>'CDM - Q'!R297</f>
        <v>1082</v>
      </c>
      <c r="G140" s="20">
        <f>'CDM - Q'!V297</f>
        <v>4</v>
      </c>
      <c r="H140" s="20">
        <v>1.87</v>
      </c>
      <c r="I140" s="20">
        <v>2.0499999999999998</v>
      </c>
      <c r="J140" s="20">
        <f>AVERAGEIFS('CDM - D'!D:D,'CDM - D'!B:B,"&gt;="&amp;EDATE('NZ - Q'!B140,-2),'CDM - D'!B:B,"&lt;="&amp;EOMONTH('NZ - Q'!B140,0))</f>
        <v>22.220000000000024</v>
      </c>
      <c r="K140" s="20">
        <v>1062.4494911280201</v>
      </c>
      <c r="L140" s="20">
        <v>1062.4769179002301</v>
      </c>
      <c r="M140" s="20">
        <f>'[3]Quarterly Results'!$F137</f>
        <v>4.5360860491055597</v>
      </c>
      <c r="N140" s="20">
        <f>AVERAGEIFS('NZ - M'!C:C,'NZ - M'!$B:$B,"&gt;="&amp;EDATE('NZ - Q'!$B140,-2),'NZ - M'!$B:$B,"&lt;="&amp;EOMONTH('NZ - Q'!$B140,0))</f>
        <v>0.25</v>
      </c>
      <c r="O140" s="2">
        <v>2.6011576742097455</v>
      </c>
      <c r="P140">
        <v>68172</v>
      </c>
    </row>
    <row r="141" spans="1:16" x14ac:dyDescent="0.25">
      <c r="B141" s="14">
        <v>44440</v>
      </c>
      <c r="C141">
        <v>65242</v>
      </c>
      <c r="D141" s="21">
        <f>'CDM - Q'!U298/'CDM - Q'!T298*100</f>
        <v>102.81987856982235</v>
      </c>
      <c r="E141" s="21">
        <f>'CDM - Q'!S298</f>
        <v>1254</v>
      </c>
      <c r="F141" s="21">
        <f>'CDM - Q'!R298</f>
        <v>1106</v>
      </c>
      <c r="G141" s="20">
        <f>'CDM - Q'!V298</f>
        <v>3.3</v>
      </c>
      <c r="H141" s="20">
        <v>3.02</v>
      </c>
      <c r="I141" s="20">
        <v>2.27</v>
      </c>
      <c r="J141" s="20">
        <f>AVERAGEIFS('CDM - D'!D:D,'CDM - D'!B:B,"&gt;="&amp;EDATE('NZ - Q'!B141,-2),'CDM - D'!B:B,"&lt;="&amp;EOMONTH('NZ - Q'!B141,0))</f>
        <v>54.468695652173992</v>
      </c>
      <c r="K141" s="20">
        <v>1079.9184629983099</v>
      </c>
      <c r="L141" s="20">
        <v>1079.8062671565201</v>
      </c>
      <c r="M141" s="20">
        <f>'[3]Quarterly Results'!$F138</f>
        <v>3.4013011015502701</v>
      </c>
      <c r="N141" s="20">
        <f>AVERAGEIFS('NZ - M'!C:C,'NZ - M'!$B:$B,"&gt;="&amp;EDATE('NZ - Q'!$B141,-2),'NZ - M'!$B:$B,"&lt;="&amp;EOMONTH('NZ - Q'!$B141,0))</f>
        <v>0.25</v>
      </c>
      <c r="O141" s="2">
        <v>3.0890654831792297</v>
      </c>
      <c r="P141">
        <v>65242</v>
      </c>
    </row>
    <row r="142" spans="1:16" x14ac:dyDescent="0.25">
      <c r="B142" s="14">
        <v>44531</v>
      </c>
      <c r="C142">
        <v>67901</v>
      </c>
      <c r="D142" s="21">
        <f>'CDM - Q'!U299/'CDM - Q'!T299*100</f>
        <v>106.92760499033562</v>
      </c>
      <c r="E142" s="21">
        <f>'CDM - Q'!S299</f>
        <v>1262</v>
      </c>
      <c r="F142" s="21">
        <f>'CDM - Q'!R299</f>
        <v>1122</v>
      </c>
      <c r="G142" s="20">
        <f>'CDM - Q'!V299</f>
        <v>3.2</v>
      </c>
      <c r="H142" s="20">
        <v>3.7</v>
      </c>
      <c r="I142" s="20">
        <v>2.96</v>
      </c>
      <c r="J142" s="20">
        <f>AVERAGEIFS('CDM - D'!D:D,'CDM - D'!B:B,"&gt;="&amp;EDATE('NZ - Q'!B142,-2),'CDM - D'!B:B,"&lt;="&amp;EOMONTH('NZ - Q'!B142,0))</f>
        <v>74.542608695652106</v>
      </c>
      <c r="K142" s="20">
        <v>1094.5928542690499</v>
      </c>
      <c r="L142" s="20">
        <v>1094.4458941067701</v>
      </c>
      <c r="M142" s="20">
        <f>'[3]Quarterly Results'!$F139</f>
        <v>9.0965898016331099</v>
      </c>
      <c r="N142" s="20">
        <f>AVERAGEIFS('NZ - M'!C:C,'NZ - M'!$B:$B,"&gt;="&amp;EDATE('NZ - Q'!$B142,-2),'NZ - M'!$B:$B,"&lt;="&amp;EOMONTH('NZ - Q'!$B142,0))</f>
        <v>0.66666666666666663</v>
      </c>
      <c r="O142" s="2">
        <v>2.9183614675914646</v>
      </c>
      <c r="P142">
        <v>67901</v>
      </c>
    </row>
    <row r="143" spans="1:16" x14ac:dyDescent="0.25">
      <c r="A143">
        <v>2022</v>
      </c>
      <c r="B143" s="14">
        <v>44621</v>
      </c>
      <c r="C143">
        <v>67815</v>
      </c>
      <c r="D143" s="21">
        <f>'CDM - Q'!U300/'CDM - Q'!T300*100</f>
        <v>114.7232889089677</v>
      </c>
      <c r="E143" s="21">
        <f>'CDM - Q'!S300</f>
        <v>1272</v>
      </c>
      <c r="F143" s="21">
        <f>'CDM - Q'!R300</f>
        <v>1142</v>
      </c>
      <c r="G143" s="20">
        <f>'CDM - Q'!V300</f>
        <v>3.3</v>
      </c>
      <c r="H143" s="20">
        <v>4.4000000000000004</v>
      </c>
      <c r="I143" s="20">
        <v>3.27</v>
      </c>
      <c r="J143" s="20">
        <f>AVERAGEIFS('CDM - D'!D:D,'CDM - D'!B:B,"&gt;="&amp;EDATE('NZ - Q'!B143,-2),'CDM - D'!B:B,"&lt;="&amp;EOMONTH('NZ - Q'!B143,0))</f>
        <v>60.442999999999877</v>
      </c>
      <c r="K143" s="20">
        <v>1109.42483607902</v>
      </c>
      <c r="L143" s="20">
        <v>1109.67900632946</v>
      </c>
      <c r="M143" s="20">
        <f>'[3]Quarterly Results'!$F140</f>
        <v>6.7354042721703697</v>
      </c>
      <c r="N143" s="20">
        <f>AVERAGEIFS('NZ - M'!C:C,'NZ - M'!$B:$B,"&gt;="&amp;EDATE('NZ - Q'!$B143,-2),'NZ - M'!$B:$B,"&lt;="&amp;EOMONTH('NZ - Q'!$B143,0))</f>
        <v>0.91666666666666663</v>
      </c>
      <c r="O143" s="2">
        <v>2.4532778904534052</v>
      </c>
      <c r="P143">
        <v>67815</v>
      </c>
    </row>
    <row r="144" spans="1:16" x14ac:dyDescent="0.25">
      <c r="B144" s="14">
        <v>44713</v>
      </c>
      <c r="C144">
        <v>68483</v>
      </c>
      <c r="D144" s="21">
        <f>'CDM - Q'!U301/'CDM - Q'!T301*100</f>
        <v>120.68216091546174</v>
      </c>
      <c r="E144" s="21">
        <f>'CDM - Q'!S301</f>
        <v>1286</v>
      </c>
      <c r="F144" s="21">
        <f>'CDM - Q'!R301</f>
        <v>1161</v>
      </c>
      <c r="G144" s="20">
        <f>'CDM - Q'!V301</f>
        <v>3.3</v>
      </c>
      <c r="H144" s="20">
        <v>4.88</v>
      </c>
      <c r="I144" s="20">
        <v>3.29</v>
      </c>
      <c r="J144" s="20">
        <f>AVERAGEIFS('CDM - D'!D:D,'CDM - D'!B:B,"&gt;="&amp;EDATE('NZ - Q'!B144,-2),'CDM - D'!B:B,"&lt;="&amp;EOMONTH('NZ - Q'!B144,0))</f>
        <v>32.223626373626388</v>
      </c>
      <c r="K144" s="20">
        <v>1127.2818576602299</v>
      </c>
      <c r="L144" s="20">
        <v>1127.2732984255499</v>
      </c>
      <c r="M144" s="20">
        <f>'[3]Quarterly Results'!$F141</f>
        <v>3.75721566593865</v>
      </c>
      <c r="N144" s="20">
        <f>AVERAGEIFS('NZ - M'!C:C,'NZ - M'!$B:$B,"&gt;="&amp;EDATE('NZ - Q'!$B144,-2),'NZ - M'!$B:$B,"&lt;="&amp;EOMONTH('NZ - Q'!$B144,0))</f>
        <v>1.8333333333333333</v>
      </c>
      <c r="O144" s="2">
        <v>2.2183321117809083</v>
      </c>
      <c r="P144">
        <v>68483</v>
      </c>
    </row>
    <row r="145" spans="1:16" x14ac:dyDescent="0.25">
      <c r="B145" s="14">
        <v>44805</v>
      </c>
      <c r="C145">
        <v>69795</v>
      </c>
      <c r="D145" s="21">
        <f>'CDM - Q'!U302/'CDM - Q'!T302*100</f>
        <v>126.90885360017403</v>
      </c>
      <c r="E145" s="21">
        <f>'CDM - Q'!S302</f>
        <v>1300</v>
      </c>
      <c r="F145" s="21">
        <f>'CDM - Q'!R302</f>
        <v>1186</v>
      </c>
      <c r="G145" s="20">
        <f>'CDM - Q'!V302</f>
        <v>3.3</v>
      </c>
      <c r="H145" s="20">
        <v>4.8600000000000003</v>
      </c>
      <c r="I145" s="20">
        <v>3.07</v>
      </c>
      <c r="J145" s="20">
        <f>AVERAGEIFS('CDM - D'!D:D,'CDM - D'!B:B,"&gt;="&amp;EDATE('NZ - Q'!B145,-2),'CDM - D'!B:B,"&lt;="&amp;EOMONTH('NZ - Q'!B145,0))</f>
        <v>19.008369565217404</v>
      </c>
      <c r="K145" s="20">
        <v>1148.19129668542</v>
      </c>
      <c r="L145" s="20">
        <v>1148.0908298991801</v>
      </c>
      <c r="M145" s="20">
        <f>'[3]Quarterly Results'!$F142</f>
        <v>3.4309250990464299</v>
      </c>
      <c r="N145" s="20">
        <f>AVERAGEIFS('NZ - M'!C:C,'NZ - M'!$B:$B,"&gt;="&amp;EDATE('NZ - Q'!$B145,-2),'NZ - M'!$B:$B,"&lt;="&amp;EOMONTH('NZ - Q'!$B145,0))</f>
        <v>2.8333333333333335</v>
      </c>
      <c r="O145" s="2">
        <v>3.8922236660295519</v>
      </c>
      <c r="P145">
        <v>69795</v>
      </c>
    </row>
    <row r="146" spans="1:16" x14ac:dyDescent="0.25">
      <c r="B146" s="14">
        <v>44896</v>
      </c>
      <c r="C146">
        <v>69954</v>
      </c>
      <c r="D146" s="21">
        <f>'CDM - Q'!U303/'CDM - Q'!T303*100</f>
        <v>127.87411689145793</v>
      </c>
      <c r="E146" s="21">
        <f>'CDM - Q'!S303</f>
        <v>1314</v>
      </c>
      <c r="F146" s="21">
        <f>'CDM - Q'!R303</f>
        <v>1203</v>
      </c>
      <c r="G146" s="20">
        <f>'CDM - Q'!V303</f>
        <v>3.4</v>
      </c>
      <c r="H146" s="20">
        <v>5.08</v>
      </c>
      <c r="I146" s="20">
        <v>3.62</v>
      </c>
      <c r="J146" s="20">
        <f>AVERAGEIFS('CDM - D'!D:D,'CDM - D'!B:B,"&gt;="&amp;EDATE('NZ - Q'!B146,-2),'CDM - D'!B:B,"&lt;="&amp;EOMONTH('NZ - Q'!B146,0))</f>
        <v>11.110000000000012</v>
      </c>
      <c r="K146" s="20">
        <v>1167.74092122498</v>
      </c>
      <c r="L146" s="20">
        <v>1167.59636131758</v>
      </c>
      <c r="M146" s="20">
        <f>'[3]Quarterly Results'!$F143</f>
        <v>2.1161238361103001</v>
      </c>
      <c r="N146" s="20">
        <f>AVERAGEIFS('NZ - M'!C:C,'NZ - M'!$B:$B,"&gt;="&amp;EDATE('NZ - Q'!$B146,-2),'NZ - M'!$B:$B,"&lt;="&amp;EOMONTH('NZ - Q'!$B146,0))</f>
        <v>4</v>
      </c>
      <c r="O146" s="2">
        <v>3.2739442930586184</v>
      </c>
      <c r="P146">
        <v>69954</v>
      </c>
    </row>
    <row r="147" spans="1:16" x14ac:dyDescent="0.25">
      <c r="A147">
        <v>2023</v>
      </c>
      <c r="B147" s="14">
        <v>44986</v>
      </c>
      <c r="C147">
        <v>69892</v>
      </c>
      <c r="D147" s="21">
        <f>'CDM - Q'!U304/'CDM - Q'!T304*100</f>
        <v>123.7941701886628</v>
      </c>
      <c r="E147" s="21">
        <f>'CDM - Q'!S304</f>
        <v>1327</v>
      </c>
      <c r="F147" s="21">
        <f>'CDM - Q'!R304</f>
        <v>1218</v>
      </c>
      <c r="G147" s="20">
        <f>'CDM - Q'!V304</f>
        <v>3.5</v>
      </c>
      <c r="H147" s="20">
        <v>5.1100000000000003</v>
      </c>
      <c r="I147" s="20">
        <v>3.3</v>
      </c>
      <c r="J147">
        <v>0</v>
      </c>
      <c r="K147" s="20">
        <v>1181.9113915861799</v>
      </c>
      <c r="L147" s="20">
        <v>1182.1711429550001</v>
      </c>
      <c r="M147" s="20">
        <f>'[3]Quarterly Results'!$F144</f>
        <v>0.22305737293101</v>
      </c>
      <c r="N147" s="20">
        <f>AVERAGEIFS('NZ - M'!C:C,'NZ - M'!$B:$B,"&gt;="&amp;EDATE('NZ - Q'!$B147,-2),'NZ - M'!$B:$B,"&lt;="&amp;EOMONTH('NZ - Q'!$B147,0))</f>
        <v>4.583333333333333</v>
      </c>
      <c r="O147" s="2">
        <v>2.3657346645546644</v>
      </c>
      <c r="P147">
        <v>69892</v>
      </c>
    </row>
    <row r="148" spans="1:16" x14ac:dyDescent="0.25">
      <c r="B148" s="14">
        <v>45078</v>
      </c>
      <c r="C148">
        <v>70558</v>
      </c>
      <c r="D148" s="21">
        <f>'CDM - Q'!U305/'CDM - Q'!T305*100</f>
        <v>121.53825845910151</v>
      </c>
      <c r="E148" s="21">
        <f>'CDM - Q'!S305</f>
        <v>1341</v>
      </c>
      <c r="F148" s="21">
        <f>'CDM - Q'!R305</f>
        <v>1231</v>
      </c>
      <c r="G148" s="20">
        <f>'CDM - Q'!V305</f>
        <v>3.7</v>
      </c>
      <c r="H148" s="20">
        <v>4.28</v>
      </c>
      <c r="I148" s="20">
        <v>2.79</v>
      </c>
      <c r="J148">
        <v>0</v>
      </c>
      <c r="K148" s="20">
        <v>1195.9791547248799</v>
      </c>
      <c r="L148" s="20">
        <v>1195.95827141623</v>
      </c>
      <c r="M148" s="20">
        <f>'[3]Quarterly Results'!$F145</f>
        <v>0.54393072266847298</v>
      </c>
      <c r="N148" s="20">
        <f>AVERAGEIFS('NZ - M'!C:C,'NZ - M'!$B:$B,"&gt;="&amp;EDATE('NZ - Q'!$B148,-2),'NZ - M'!$B:$B,"&lt;="&amp;EOMONTH('NZ - Q'!$B148,0))</f>
        <v>5.416666666666667</v>
      </c>
      <c r="O148" s="2">
        <v>2.4392013818158227</v>
      </c>
      <c r="P148">
        <v>70558</v>
      </c>
    </row>
    <row r="149" spans="1:16" x14ac:dyDescent="0.25">
      <c r="B149" s="14">
        <v>45170</v>
      </c>
      <c r="C149">
        <v>70635</v>
      </c>
      <c r="D149" s="21">
        <f>'CDM - Q'!U306/'CDM - Q'!T306*100</f>
        <v>120.14856893161459</v>
      </c>
      <c r="E149" s="21">
        <f>'CDM - Q'!S306</f>
        <v>1356</v>
      </c>
      <c r="F149" s="21">
        <f>'CDM - Q'!R306</f>
        <v>1253</v>
      </c>
      <c r="G149" s="20">
        <f>'CDM - Q'!V306</f>
        <v>3.9</v>
      </c>
      <c r="H149" s="20">
        <v>4.17</v>
      </c>
      <c r="I149" s="20">
        <v>2.83</v>
      </c>
      <c r="J149">
        <v>0</v>
      </c>
      <c r="K149" s="20">
        <v>1207.77841581131</v>
      </c>
      <c r="L149" s="20">
        <v>1207.6926889858</v>
      </c>
      <c r="M149" s="20">
        <f>'[3]Quarterly Results'!$F146</f>
        <v>3.6284400213537397E-2</v>
      </c>
      <c r="N149" s="20">
        <f>AVERAGEIFS('NZ - M'!C:C,'NZ - M'!$B:$B,"&gt;="&amp;EDATE('NZ - Q'!$B149,-2),'NZ - M'!$B:$B,"&lt;="&amp;EOMONTH('NZ - Q'!$B149,0))</f>
        <v>5.5</v>
      </c>
      <c r="O149" s="2">
        <v>1.8370218080134233</v>
      </c>
      <c r="P149">
        <v>70635</v>
      </c>
    </row>
    <row r="150" spans="1:16" x14ac:dyDescent="0.25">
      <c r="B150" s="14">
        <v>45261</v>
      </c>
      <c r="C150">
        <v>70969</v>
      </c>
      <c r="D150" s="21">
        <f>'CDM - Q'!U307/'CDM - Q'!T307*100</f>
        <v>123.15131608959445</v>
      </c>
      <c r="E150" s="21">
        <f>'CDM - Q'!S307</f>
        <v>1370</v>
      </c>
      <c r="F150" s="21">
        <f>'CDM - Q'!R307</f>
        <v>1259</v>
      </c>
      <c r="G150" s="20">
        <f>'CDM - Q'!V307</f>
        <v>4</v>
      </c>
      <c r="H150" s="20">
        <v>3.6</v>
      </c>
      <c r="I150" s="20">
        <v>2.76</v>
      </c>
      <c r="J150">
        <v>0</v>
      </c>
      <c r="K150" s="20">
        <v>1215.6015053459901</v>
      </c>
      <c r="L150" s="20">
        <v>1215.4383910844999</v>
      </c>
      <c r="M150" s="20">
        <f>'[3]Quarterly Results'!$F147</f>
        <v>-8.5594473517053099E-2</v>
      </c>
      <c r="N150" s="20">
        <f>AVERAGEIFS('NZ - M'!C:C,'NZ - M'!$B:$B,"&gt;="&amp;EDATE('NZ - Q'!$B150,-2),'NZ - M'!$B:$B,"&lt;="&amp;EOMONTH('NZ - Q'!$B150,0))</f>
        <v>5.5</v>
      </c>
      <c r="O150" s="2">
        <v>1.396753845147261</v>
      </c>
      <c r="P150">
        <v>70969</v>
      </c>
    </row>
    <row r="151" spans="1:16" x14ac:dyDescent="0.25">
      <c r="A151">
        <v>2024</v>
      </c>
      <c r="B151" s="14">
        <v>45352</v>
      </c>
      <c r="C151">
        <v>70970</v>
      </c>
      <c r="D151" s="21">
        <f>'CDM - Q'!U308/'CDM - Q'!T308*100</f>
        <v>118.33261339092873</v>
      </c>
      <c r="E151" s="21">
        <f>'CDM - Q'!S308</f>
        <v>1382</v>
      </c>
      <c r="F151" s="21">
        <f>'CDM - Q'!R308</f>
        <v>1267</v>
      </c>
      <c r="G151" s="20">
        <f>'CDM - Q'!V308</f>
        <v>4.4000000000000004</v>
      </c>
      <c r="H151" s="20">
        <v>3.22</v>
      </c>
      <c r="I151" s="20">
        <v>2.5</v>
      </c>
      <c r="J151">
        <v>0</v>
      </c>
      <c r="K151" s="20">
        <v>1229.8494682818</v>
      </c>
      <c r="L151" s="20">
        <v>1230.11630125137</v>
      </c>
      <c r="M151" s="20">
        <f>'[3]Quarterly Results'!$F148</f>
        <v>-0.495292805912811</v>
      </c>
      <c r="N151" s="20">
        <f>AVERAGEIFS('NZ - M'!C:C,'NZ - M'!$B:$B,"&gt;="&amp;EDATE('NZ - Q'!$B151,-2),'NZ - M'!$B:$B,"&lt;="&amp;EOMONTH('NZ - Q'!$B151,0))</f>
        <v>5.5</v>
      </c>
      <c r="O151" s="2">
        <v>1.0465293378868754</v>
      </c>
      <c r="P151">
        <v>70970</v>
      </c>
    </row>
    <row r="152" spans="1:16" x14ac:dyDescent="0.25">
      <c r="B152" s="14">
        <v>45444</v>
      </c>
      <c r="C152">
        <v>70625</v>
      </c>
      <c r="D152" s="21">
        <f>'CDM - Q'!U309/'CDM - Q'!T309*100</f>
        <v>121.03054936410122</v>
      </c>
      <c r="E152" s="21">
        <f>'CDM - Q'!S309</f>
        <v>1398</v>
      </c>
      <c r="F152" s="21">
        <f>'CDM - Q'!R309</f>
        <v>1272</v>
      </c>
      <c r="G152" s="20">
        <f>'CDM - Q'!V309</f>
        <v>4.7</v>
      </c>
      <c r="H152" s="20">
        <v>2.73</v>
      </c>
      <c r="I152" s="20">
        <v>2.33</v>
      </c>
      <c r="J152">
        <v>0</v>
      </c>
      <c r="K152" s="20">
        <v>1237.10597251119</v>
      </c>
      <c r="L152" s="20">
        <v>1237.1079490601201</v>
      </c>
      <c r="M152" s="20">
        <f>'[3]Quarterly Results'!$F149</f>
        <v>-1.6206428730698399</v>
      </c>
      <c r="N152" s="20">
        <f>AVERAGEIFS('NZ - M'!C:C,'NZ - M'!$B:$B,"&gt;="&amp;EDATE('NZ - Q'!$B152,-2),'NZ - M'!$B:$B,"&lt;="&amp;EOMONTH('NZ - Q'!$B152,0))</f>
        <v>5.5</v>
      </c>
      <c r="O152" s="2">
        <v>-0.22880859044186694</v>
      </c>
      <c r="P152">
        <v>70625</v>
      </c>
    </row>
    <row r="153" spans="1:16" x14ac:dyDescent="0.25">
      <c r="B153" s="14">
        <v>45536</v>
      </c>
      <c r="C153">
        <v>69792</v>
      </c>
      <c r="D153" s="21">
        <f>'CDM - Q'!U310/'CDM - Q'!T310*100</f>
        <v>120.05806281340723</v>
      </c>
      <c r="E153" s="21">
        <f>'CDM - Q'!S310</f>
        <v>1407</v>
      </c>
      <c r="F153" s="21">
        <f>'CDM - Q'!R310</f>
        <v>1280</v>
      </c>
      <c r="G153" s="20">
        <f>'CDM - Q'!V310</f>
        <v>4.9000000000000004</v>
      </c>
      <c r="H153" s="20">
        <v>2.4</v>
      </c>
      <c r="I153" s="20">
        <v>2.0299999999999998</v>
      </c>
      <c r="J153">
        <v>0</v>
      </c>
      <c r="K153" s="20">
        <v>1244.94678220778</v>
      </c>
      <c r="L153" s="20">
        <v>1244.82174731379</v>
      </c>
      <c r="M153" s="20">
        <f>'[3]Quarterly Results'!$F150</f>
        <v>-3.4209879519695501</v>
      </c>
      <c r="N153" s="20">
        <f>AVERAGEIFS('NZ - M'!C:C,'NZ - M'!$B:$B,"&gt;="&amp;EDATE('NZ - Q'!$B153,-2),'NZ - M'!$B:$B,"&lt;="&amp;EOMONTH('NZ - Q'!$B153,0))</f>
        <v>5.333333333333333</v>
      </c>
      <c r="O153" s="2">
        <v>-1.5583945536675603</v>
      </c>
      <c r="P153">
        <v>69792</v>
      </c>
    </row>
    <row r="154" spans="1:16" x14ac:dyDescent="0.25">
      <c r="B154" s="14">
        <v>45627</v>
      </c>
      <c r="C154">
        <v>69830</v>
      </c>
      <c r="D154" s="21">
        <f>'CDM - Q'!U311/'CDM - Q'!T311*100</f>
        <v>120.67566984510508</v>
      </c>
      <c r="E154" s="21">
        <f>'CDM - Q'!S311</f>
        <v>1415</v>
      </c>
      <c r="F154" s="21">
        <f>'CDM - Q'!R311</f>
        <v>1287</v>
      </c>
      <c r="G154" s="20">
        <f>'CDM - Q'!V311</f>
        <v>5.0999999999999996</v>
      </c>
      <c r="H154" s="20">
        <v>2.0499999999999998</v>
      </c>
      <c r="I154" s="20">
        <v>2.12</v>
      </c>
      <c r="J154">
        <v>0</v>
      </c>
      <c r="K154" s="20">
        <v>1252.87658806128</v>
      </c>
      <c r="L154" s="20">
        <v>1252.75691320439</v>
      </c>
      <c r="M154" s="20">
        <f>'[3]Quarterly Results'!$F151</f>
        <v>-3.9666521754936701</v>
      </c>
      <c r="N154" s="20">
        <f>AVERAGEIFS('NZ - M'!C:C,'NZ - M'!$B:$B,"&gt;="&amp;EDATE('NZ - Q'!$B154,-2),'NZ - M'!$B:$B,"&lt;="&amp;EOMONTH('NZ - Q'!$B154,0))</f>
        <v>4.416666666666667</v>
      </c>
      <c r="O154" s="2">
        <v>-1.3976755365895592</v>
      </c>
      <c r="P154">
        <v>69830</v>
      </c>
    </row>
    <row r="155" spans="1:16" x14ac:dyDescent="0.25">
      <c r="A155">
        <v>2025</v>
      </c>
      <c r="B155" s="14">
        <v>45717</v>
      </c>
      <c r="C155">
        <v>70435</v>
      </c>
      <c r="D155" s="21">
        <f>'CDM - Q'!U312/'CDM - Q'!T312*100</f>
        <v>126.16717679010216</v>
      </c>
      <c r="E155" s="21">
        <f>'CDM - Q'!S312</f>
        <v>1422</v>
      </c>
      <c r="F155" s="21">
        <f>'CDM - Q'!R312</f>
        <v>1299</v>
      </c>
      <c r="G155" s="20">
        <f>'CDM - Q'!V312</f>
        <v>5.0999999999999996</v>
      </c>
      <c r="H155" s="20">
        <v>2.15</v>
      </c>
      <c r="I155" s="20">
        <v>2.06</v>
      </c>
      <c r="J155">
        <v>0</v>
      </c>
      <c r="K155" s="20">
        <v>1261.95504047541</v>
      </c>
      <c r="L155" s="20">
        <v>1262.1899289138</v>
      </c>
      <c r="M155" s="20">
        <f>'[3]Quarterly Results'!$F152</f>
        <v>-3.4479477248217698</v>
      </c>
      <c r="N155" s="20">
        <f>AVERAGEIFS('NZ - M'!C:C,'NZ - M'!$B:$B,"&gt;="&amp;EDATE('NZ - Q'!$B155,-2),'NZ - M'!$B:$B,"&lt;="&amp;EOMONTH('NZ - Q'!$B155,0))</f>
        <v>3.9166666666666665</v>
      </c>
      <c r="O155" s="2">
        <v>-0.74926166853259946</v>
      </c>
      <c r="P155">
        <v>70435</v>
      </c>
    </row>
    <row r="156" spans="1:16" x14ac:dyDescent="0.25">
      <c r="B156" s="14">
        <v>45809</v>
      </c>
      <c r="C156">
        <v>69969</v>
      </c>
      <c r="D156" s="21">
        <f>'CDM - Q'!U313/'CDM - Q'!T313*100</f>
        <v>121.73913043478262</v>
      </c>
      <c r="E156" s="21">
        <f>'CDM - Q'!S313</f>
        <v>1431</v>
      </c>
      <c r="F156" s="21">
        <f>'CDM - Q'!R313</f>
        <v>1306</v>
      </c>
      <c r="G156" s="20">
        <f>'CDM - Q'!V313</f>
        <v>5.2</v>
      </c>
      <c r="H156" s="20">
        <v>2.41</v>
      </c>
      <c r="I156" s="20">
        <v>2.29</v>
      </c>
      <c r="J156">
        <v>0</v>
      </c>
      <c r="K156" s="20">
        <v>1270.40349457143</v>
      </c>
      <c r="L156" s="20">
        <v>1270.3932251623701</v>
      </c>
      <c r="M156" s="20">
        <f>'[3]Quarterly Results'!$F153</f>
        <v>-4.85626330900255</v>
      </c>
      <c r="N156" s="20">
        <f>AVERAGEIFS('NZ - M'!C:C,'NZ - M'!$B:$B,"&gt;="&amp;EDATE('NZ - Q'!$B156,-2),'NZ - M'!$B:$B,"&lt;="&amp;EOMONTH('NZ - Q'!$B156,0))</f>
        <v>3.3333333333333335</v>
      </c>
      <c r="O156" s="2">
        <v>-1.9834450522499807</v>
      </c>
      <c r="P156">
        <v>69969</v>
      </c>
    </row>
    <row r="157" spans="1:16" x14ac:dyDescent="0.25">
      <c r="B157" s="14">
        <v>45901</v>
      </c>
      <c r="C157">
        <v>70581</v>
      </c>
      <c r="D157" s="21">
        <f>'CDM - Q'!U314/'CDM - Q'!T314*100</f>
        <v>122.37633689839573</v>
      </c>
      <c r="E157" s="21">
        <f>'CDM - Q'!S314</f>
        <v>1437</v>
      </c>
      <c r="F157" s="21">
        <f>'CDM - Q'!R314</f>
        <v>1319</v>
      </c>
      <c r="G157" s="20">
        <f>'CDM - Q'!V314</f>
        <v>5.3</v>
      </c>
      <c r="H157" s="20">
        <v>2.37</v>
      </c>
      <c r="I157" s="20">
        <v>2.2799999999999998</v>
      </c>
      <c r="J157">
        <v>0</v>
      </c>
      <c r="K157" s="20">
        <v>1276.3220806361601</v>
      </c>
      <c r="L157" s="20">
        <v>1276.2046391639999</v>
      </c>
      <c r="M157" s="20">
        <f>'[3]Quarterly Results'!$F154</f>
        <v>-4.5617081293834802</v>
      </c>
      <c r="N157" s="20">
        <f>AVERAGEIFS('NZ - M'!C:C,'NZ - M'!$B:$B,"&gt;="&amp;EDATE('NZ - Q'!$B157,-2),'NZ - M'!$B:$B,"&lt;="&amp;EOMONTH('NZ - Q'!$B157,0))</f>
        <v>3.0833333333333335</v>
      </c>
      <c r="O157" s="2">
        <v>0</v>
      </c>
      <c r="P157">
        <v>70581</v>
      </c>
    </row>
    <row r="158" spans="1:16" x14ac:dyDescent="0.25">
      <c r="B158" s="14">
        <v>45992</v>
      </c>
      <c r="C158">
        <v>70904</v>
      </c>
      <c r="D158" s="21">
        <f>'CDM - Q'!U315/'CDM - Q'!T315*100</f>
        <v>125.46481428041389</v>
      </c>
      <c r="E158" s="21">
        <f>'CDM - Q'!S315</f>
        <v>1443</v>
      </c>
      <c r="F158" s="21">
        <f>'CDM - Q'!R315</f>
        <v>1327</v>
      </c>
      <c r="G158" s="20">
        <f>'CDM - Q'!V315</f>
        <v>5.4</v>
      </c>
      <c r="H158" s="20">
        <v>2.39</v>
      </c>
      <c r="I158" s="20">
        <v>2.2799999999999998</v>
      </c>
      <c r="J158">
        <v>0</v>
      </c>
      <c r="K158" s="20">
        <v>1284.18661362948</v>
      </c>
      <c r="L158" s="20">
        <v>1284.12739828349</v>
      </c>
      <c r="M158" s="20">
        <f>'[3]Quarterly Results'!$F155</f>
        <v>-4.8684738768350604</v>
      </c>
      <c r="N158" s="20">
        <f>AVERAGEIFS('NZ - M'!C:C,'NZ - M'!$B:$B,"&gt;="&amp;EDATE('NZ - Q'!$B158,-2),'NZ - M'!$B:$B,"&lt;="&amp;EOMONTH('NZ - Q'!$B158,0))</f>
        <v>2.3333333333333335</v>
      </c>
      <c r="O158" s="58">
        <v>-1.4</v>
      </c>
      <c r="P158">
        <v>70904</v>
      </c>
    </row>
    <row r="159" spans="1:16" x14ac:dyDescent="0.25">
      <c r="A159">
        <v>2026</v>
      </c>
      <c r="B159" s="14">
        <v>46082</v>
      </c>
      <c r="C159" s="58"/>
      <c r="F159" s="31"/>
      <c r="G159" s="20">
        <f>'CDM - Q'!V316</f>
        <v>5.3</v>
      </c>
      <c r="H159" s="20">
        <v>2.59</v>
      </c>
      <c r="I159" s="20">
        <v>2.37</v>
      </c>
      <c r="J159">
        <v>0</v>
      </c>
      <c r="K159" s="20">
        <v>1294.1041580268</v>
      </c>
      <c r="L159" s="20">
        <v>1294.2491421812599</v>
      </c>
      <c r="M159" s="39"/>
      <c r="N159" s="20">
        <f>AVERAGEIFS('NZ - M'!C:C,'NZ - M'!$B:$B,"&gt;="&amp;EDATE('NZ - Q'!$B159,-2),'NZ - M'!$B:$B,"&lt;="&amp;EOMONTH('NZ - Q'!$B159,0))</f>
        <v>2.25</v>
      </c>
      <c r="O159" s="58">
        <v>-1.1000000000000001</v>
      </c>
      <c r="P159" s="31">
        <v>71551.409999999989</v>
      </c>
    </row>
    <row r="160" spans="1:16" x14ac:dyDescent="0.25">
      <c r="B160" s="14">
        <v>46174</v>
      </c>
      <c r="C160" s="58"/>
      <c r="F160" s="31"/>
      <c r="K160" s="39"/>
      <c r="M160" s="39"/>
      <c r="N160" s="39"/>
      <c r="O160" s="58">
        <v>-1</v>
      </c>
      <c r="P160" s="31">
        <v>71633.149999999994</v>
      </c>
    </row>
    <row r="161" spans="1:16" x14ac:dyDescent="0.25">
      <c r="B161" s="14">
        <v>46266</v>
      </c>
      <c r="C161" s="31"/>
      <c r="F161" s="31"/>
      <c r="K161" s="39"/>
      <c r="M161" s="39"/>
      <c r="N161" s="39"/>
      <c r="O161" s="58">
        <v>-0.9</v>
      </c>
      <c r="P161" s="31">
        <v>72462.691999999995</v>
      </c>
    </row>
    <row r="162" spans="1:16" x14ac:dyDescent="0.25">
      <c r="B162" s="14">
        <v>46357</v>
      </c>
      <c r="C162" s="31"/>
      <c r="F162" s="31"/>
      <c r="K162" s="39"/>
      <c r="M162" s="39"/>
      <c r="N162" s="39"/>
      <c r="O162" s="58">
        <v>-0.8</v>
      </c>
      <c r="P162" s="31">
        <v>72756.426496</v>
      </c>
    </row>
    <row r="163" spans="1:16" x14ac:dyDescent="0.25">
      <c r="A163">
        <v>2027</v>
      </c>
      <c r="B163" s="14">
        <v>46447</v>
      </c>
      <c r="C163" s="31"/>
      <c r="F163" s="31"/>
      <c r="K163" s="39"/>
      <c r="M163" s="39"/>
      <c r="N163" s="39"/>
      <c r="O163" s="58">
        <v>-0.6</v>
      </c>
      <c r="P163" s="31">
        <v>73554.84947999999</v>
      </c>
    </row>
    <row r="164" spans="1:16" x14ac:dyDescent="0.25">
      <c r="B164" s="14">
        <v>46539</v>
      </c>
      <c r="C164" s="31"/>
      <c r="N164" s="39"/>
      <c r="O164" s="58">
        <v>-0.4</v>
      </c>
    </row>
    <row r="165" spans="1:16" x14ac:dyDescent="0.25">
      <c r="B165" s="14">
        <v>46631</v>
      </c>
      <c r="C165" s="21"/>
      <c r="N165" s="39"/>
      <c r="O165" s="58">
        <v>-0.2</v>
      </c>
    </row>
    <row r="166" spans="1:16" x14ac:dyDescent="0.25">
      <c r="B166" s="14">
        <v>46722</v>
      </c>
      <c r="N166" s="39"/>
      <c r="O166" s="58">
        <v>-0.1</v>
      </c>
    </row>
    <row r="167" spans="1:16" x14ac:dyDescent="0.25">
      <c r="B167" s="14">
        <v>46813</v>
      </c>
      <c r="N167" s="39"/>
      <c r="O167" s="58">
        <v>0</v>
      </c>
    </row>
    <row r="168" spans="1:16" x14ac:dyDescent="0.25">
      <c r="B168" s="14">
        <v>46905</v>
      </c>
      <c r="N168" s="39"/>
      <c r="O168" s="58">
        <v>-0.1</v>
      </c>
    </row>
    <row r="169" spans="1:16" x14ac:dyDescent="0.25">
      <c r="B169" s="14">
        <v>46997</v>
      </c>
      <c r="N169" s="39"/>
      <c r="O169" s="58">
        <v>-0.1</v>
      </c>
    </row>
    <row r="170" spans="1:16" x14ac:dyDescent="0.25">
      <c r="B170" s="14">
        <v>47088</v>
      </c>
      <c r="N170" s="39"/>
      <c r="O170" s="58">
        <v>0</v>
      </c>
    </row>
    <row r="171" spans="1:16" x14ac:dyDescent="0.25">
      <c r="B171" s="14">
        <v>47178</v>
      </c>
      <c r="O171" s="58">
        <v>0</v>
      </c>
    </row>
    <row r="172" spans="1:16" x14ac:dyDescent="0.25">
      <c r="O172" s="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120E-BBFC-41D1-B42E-6154A6215654}">
  <dimension ref="A2:C476"/>
  <sheetViews>
    <sheetView workbookViewId="0">
      <pane xSplit="2" ySplit="2" topLeftCell="C454" activePane="bottomRight" state="frozen"/>
      <selection pane="topRight" activeCell="C1" sqref="C1"/>
      <selection pane="bottomLeft" activeCell="A3" sqref="A3"/>
      <selection pane="bottomRight" activeCell="F473" sqref="F473"/>
    </sheetView>
  </sheetViews>
  <sheetFormatPr defaultRowHeight="15" x14ac:dyDescent="0.25"/>
  <sheetData>
    <row r="2" spans="1:3" ht="45" x14ac:dyDescent="0.25">
      <c r="B2" t="s">
        <v>0</v>
      </c>
      <c r="C2" s="7" t="s">
        <v>184</v>
      </c>
    </row>
    <row r="3" spans="1:3" x14ac:dyDescent="0.25">
      <c r="A3">
        <v>1987</v>
      </c>
      <c r="B3" s="1">
        <v>31778</v>
      </c>
      <c r="C3" s="20">
        <v>25</v>
      </c>
    </row>
    <row r="4" spans="1:3" x14ac:dyDescent="0.25">
      <c r="B4" s="1">
        <v>31809</v>
      </c>
      <c r="C4" s="20">
        <v>25</v>
      </c>
    </row>
    <row r="5" spans="1:3" x14ac:dyDescent="0.25">
      <c r="B5" s="1">
        <v>31837</v>
      </c>
      <c r="C5" s="20">
        <v>25</v>
      </c>
    </row>
    <row r="6" spans="1:3" x14ac:dyDescent="0.25">
      <c r="B6" s="1">
        <v>31868</v>
      </c>
      <c r="C6" s="20">
        <v>25</v>
      </c>
    </row>
    <row r="7" spans="1:3" x14ac:dyDescent="0.25">
      <c r="B7" s="1">
        <v>31898</v>
      </c>
      <c r="C7" s="20">
        <v>23</v>
      </c>
    </row>
    <row r="8" spans="1:3" x14ac:dyDescent="0.25">
      <c r="B8" s="1">
        <v>31929</v>
      </c>
      <c r="C8" s="20">
        <v>19</v>
      </c>
    </row>
    <row r="9" spans="1:3" x14ac:dyDescent="0.25">
      <c r="B9" s="1">
        <v>31959</v>
      </c>
      <c r="C9" s="20">
        <v>19</v>
      </c>
    </row>
    <row r="10" spans="1:3" x14ac:dyDescent="0.25">
      <c r="B10" s="1">
        <v>31990</v>
      </c>
      <c r="C10" s="20">
        <v>19</v>
      </c>
    </row>
    <row r="11" spans="1:3" x14ac:dyDescent="0.25">
      <c r="B11" s="1">
        <v>32021</v>
      </c>
      <c r="C11" s="20">
        <v>19</v>
      </c>
    </row>
    <row r="12" spans="1:3" x14ac:dyDescent="0.25">
      <c r="B12" s="1">
        <v>32051</v>
      </c>
      <c r="C12" s="20">
        <v>19</v>
      </c>
    </row>
    <row r="13" spans="1:3" x14ac:dyDescent="0.25">
      <c r="B13" s="1">
        <v>32082</v>
      </c>
      <c r="C13" s="20">
        <v>18.5</v>
      </c>
    </row>
    <row r="14" spans="1:3" x14ac:dyDescent="0.25">
      <c r="B14" s="1">
        <v>32112</v>
      </c>
      <c r="C14" s="20">
        <v>17</v>
      </c>
    </row>
    <row r="15" spans="1:3" x14ac:dyDescent="0.25">
      <c r="A15">
        <v>1988</v>
      </c>
      <c r="B15" s="1">
        <v>32143</v>
      </c>
      <c r="C15" s="20">
        <v>17</v>
      </c>
    </row>
    <row r="16" spans="1:3" x14ac:dyDescent="0.25">
      <c r="B16" s="1">
        <v>32174</v>
      </c>
      <c r="C16" s="20">
        <v>17</v>
      </c>
    </row>
    <row r="17" spans="1:3" x14ac:dyDescent="0.25">
      <c r="B17" s="1">
        <v>32203</v>
      </c>
      <c r="C17" s="20">
        <v>16.5</v>
      </c>
    </row>
    <row r="18" spans="1:3" x14ac:dyDescent="0.25">
      <c r="B18" s="1">
        <v>32234</v>
      </c>
      <c r="C18" s="20">
        <v>16.5</v>
      </c>
    </row>
    <row r="19" spans="1:3" x14ac:dyDescent="0.25">
      <c r="B19" s="1">
        <v>32264</v>
      </c>
      <c r="C19" s="20">
        <v>16.5</v>
      </c>
    </row>
    <row r="20" spans="1:3" x14ac:dyDescent="0.25">
      <c r="B20" s="1">
        <v>32295</v>
      </c>
      <c r="C20" s="20">
        <v>16</v>
      </c>
    </row>
    <row r="21" spans="1:3" x14ac:dyDescent="0.25">
      <c r="B21" s="1">
        <v>32325</v>
      </c>
      <c r="C21" s="20">
        <v>15</v>
      </c>
    </row>
    <row r="22" spans="1:3" x14ac:dyDescent="0.25">
      <c r="B22" s="1">
        <v>32356</v>
      </c>
      <c r="C22" s="20">
        <v>14.5</v>
      </c>
    </row>
    <row r="23" spans="1:3" x14ac:dyDescent="0.25">
      <c r="B23" s="1">
        <v>32387</v>
      </c>
      <c r="C23" s="20">
        <v>14.5</v>
      </c>
    </row>
    <row r="24" spans="1:3" x14ac:dyDescent="0.25">
      <c r="B24" s="1">
        <v>32417</v>
      </c>
      <c r="C24" s="20">
        <v>14.25</v>
      </c>
    </row>
    <row r="25" spans="1:3" x14ac:dyDescent="0.25">
      <c r="B25" s="1">
        <v>32448</v>
      </c>
      <c r="C25" s="20">
        <v>14.25</v>
      </c>
    </row>
    <row r="26" spans="1:3" x14ac:dyDescent="0.25">
      <c r="B26" s="1">
        <v>32478</v>
      </c>
      <c r="C26" s="20">
        <v>14.25</v>
      </c>
    </row>
    <row r="27" spans="1:3" x14ac:dyDescent="0.25">
      <c r="A27">
        <v>1989</v>
      </c>
      <c r="B27" s="1">
        <v>32509</v>
      </c>
      <c r="C27" s="20">
        <v>13.75</v>
      </c>
    </row>
    <row r="28" spans="1:3" x14ac:dyDescent="0.25">
      <c r="B28" s="1">
        <v>32540</v>
      </c>
      <c r="C28" s="20">
        <v>13.5</v>
      </c>
    </row>
    <row r="29" spans="1:3" x14ac:dyDescent="0.25">
      <c r="B29" s="1">
        <v>32568</v>
      </c>
      <c r="C29" s="20">
        <v>13.5</v>
      </c>
    </row>
    <row r="30" spans="1:3" x14ac:dyDescent="0.25">
      <c r="B30" s="1">
        <v>32599</v>
      </c>
      <c r="C30" s="20">
        <v>13.5</v>
      </c>
    </row>
    <row r="31" spans="1:3" x14ac:dyDescent="0.25">
      <c r="B31" s="1">
        <v>32629</v>
      </c>
      <c r="C31" s="20">
        <v>13.5</v>
      </c>
    </row>
    <row r="32" spans="1:3" x14ac:dyDescent="0.25">
      <c r="B32" s="1">
        <v>32660</v>
      </c>
      <c r="C32" s="20">
        <v>13.5</v>
      </c>
    </row>
    <row r="33" spans="1:3" x14ac:dyDescent="0.25">
      <c r="B33" s="1">
        <v>32690</v>
      </c>
      <c r="C33" s="20">
        <v>13.5</v>
      </c>
    </row>
    <row r="34" spans="1:3" x14ac:dyDescent="0.25">
      <c r="B34" s="1">
        <v>32721</v>
      </c>
      <c r="C34" s="20">
        <v>13.5</v>
      </c>
    </row>
    <row r="35" spans="1:3" x14ac:dyDescent="0.25">
      <c r="B35" s="1">
        <v>32752</v>
      </c>
      <c r="C35" s="20">
        <v>13.5</v>
      </c>
    </row>
    <row r="36" spans="1:3" x14ac:dyDescent="0.25">
      <c r="B36" s="1">
        <v>32782</v>
      </c>
      <c r="C36" s="20">
        <v>13.75</v>
      </c>
    </row>
    <row r="37" spans="1:3" x14ac:dyDescent="0.25">
      <c r="B37" s="1">
        <v>32813</v>
      </c>
      <c r="C37" s="20">
        <v>13.75</v>
      </c>
    </row>
    <row r="38" spans="1:3" x14ac:dyDescent="0.25">
      <c r="B38" s="1">
        <v>32843</v>
      </c>
      <c r="C38" s="20">
        <v>13.75</v>
      </c>
    </row>
    <row r="39" spans="1:3" x14ac:dyDescent="0.25">
      <c r="A39">
        <v>1990</v>
      </c>
      <c r="B39" s="1">
        <v>32874</v>
      </c>
      <c r="C39" s="20">
        <v>13.75</v>
      </c>
    </row>
    <row r="40" spans="1:3" x14ac:dyDescent="0.25">
      <c r="B40" s="1">
        <v>32905</v>
      </c>
      <c r="C40" s="20">
        <v>13.75</v>
      </c>
    </row>
    <row r="41" spans="1:3" x14ac:dyDescent="0.25">
      <c r="B41" s="1">
        <v>32933</v>
      </c>
      <c r="C41" s="20">
        <v>13.5</v>
      </c>
    </row>
    <row r="42" spans="1:3" x14ac:dyDescent="0.25">
      <c r="B42" s="1">
        <v>32964</v>
      </c>
      <c r="C42" s="20">
        <v>13.5</v>
      </c>
    </row>
    <row r="43" spans="1:3" x14ac:dyDescent="0.25">
      <c r="B43" s="1">
        <v>32994</v>
      </c>
      <c r="C43" s="20">
        <v>13.5</v>
      </c>
    </row>
    <row r="44" spans="1:3" x14ac:dyDescent="0.25">
      <c r="B44" s="1">
        <v>33025</v>
      </c>
      <c r="C44" s="20">
        <v>13.75</v>
      </c>
    </row>
    <row r="45" spans="1:3" x14ac:dyDescent="0.25">
      <c r="B45" s="1">
        <v>33055</v>
      </c>
      <c r="C45" s="20">
        <v>13.75</v>
      </c>
    </row>
    <row r="46" spans="1:3" x14ac:dyDescent="0.25">
      <c r="B46" s="1">
        <v>33086</v>
      </c>
      <c r="C46" s="20">
        <v>14.5</v>
      </c>
    </row>
    <row r="47" spans="1:3" x14ac:dyDescent="0.25">
      <c r="B47" s="1">
        <v>33117</v>
      </c>
      <c r="C47" s="20">
        <v>14.5</v>
      </c>
    </row>
    <row r="48" spans="1:3" x14ac:dyDescent="0.25">
      <c r="B48" s="1">
        <v>33147</v>
      </c>
      <c r="C48" s="20">
        <v>14.5</v>
      </c>
    </row>
    <row r="49" spans="1:3" x14ac:dyDescent="0.25">
      <c r="B49" s="1">
        <v>33178</v>
      </c>
      <c r="C49" s="20">
        <v>14</v>
      </c>
    </row>
    <row r="50" spans="1:3" x14ac:dyDescent="0.25">
      <c r="B50" s="1">
        <v>33208</v>
      </c>
      <c r="C50" s="20">
        <v>12.75</v>
      </c>
    </row>
    <row r="51" spans="1:3" x14ac:dyDescent="0.25">
      <c r="A51">
        <v>1991</v>
      </c>
      <c r="B51" s="1">
        <v>33239</v>
      </c>
      <c r="C51" s="20">
        <v>12</v>
      </c>
    </row>
    <row r="52" spans="1:3" x14ac:dyDescent="0.25">
      <c r="B52" s="1">
        <v>33270</v>
      </c>
      <c r="C52" s="20">
        <v>12</v>
      </c>
    </row>
    <row r="53" spans="1:3" x14ac:dyDescent="0.25">
      <c r="B53" s="1">
        <v>33298</v>
      </c>
      <c r="C53" s="20">
        <v>12</v>
      </c>
    </row>
    <row r="54" spans="1:3" x14ac:dyDescent="0.25">
      <c r="B54" s="1">
        <v>33329</v>
      </c>
      <c r="C54" s="20">
        <v>11.25</v>
      </c>
    </row>
    <row r="55" spans="1:3" x14ac:dyDescent="0.25">
      <c r="B55" s="1">
        <v>33359</v>
      </c>
      <c r="C55" s="20">
        <v>10</v>
      </c>
    </row>
    <row r="56" spans="1:3" x14ac:dyDescent="0.25">
      <c r="B56" s="1">
        <v>33390</v>
      </c>
      <c r="C56" s="20">
        <v>10</v>
      </c>
    </row>
    <row r="57" spans="1:3" x14ac:dyDescent="0.25">
      <c r="B57" s="1">
        <v>33420</v>
      </c>
      <c r="C57" s="20">
        <v>9.75</v>
      </c>
    </row>
    <row r="58" spans="1:3" x14ac:dyDescent="0.25">
      <c r="B58" s="1">
        <v>33451</v>
      </c>
      <c r="C58" s="20">
        <v>9.5</v>
      </c>
    </row>
    <row r="59" spans="1:3" x14ac:dyDescent="0.25">
      <c r="B59" s="1">
        <v>33482</v>
      </c>
      <c r="C59" s="20">
        <v>9</v>
      </c>
    </row>
    <row r="60" spans="1:3" x14ac:dyDescent="0.25">
      <c r="B60" s="1">
        <v>33512</v>
      </c>
      <c r="C60" s="20">
        <v>8.25</v>
      </c>
    </row>
    <row r="61" spans="1:3" x14ac:dyDescent="0.25">
      <c r="B61" s="1">
        <v>33543</v>
      </c>
      <c r="C61" s="20">
        <v>8.25</v>
      </c>
    </row>
    <row r="62" spans="1:3" x14ac:dyDescent="0.25">
      <c r="B62" s="1">
        <v>33573</v>
      </c>
      <c r="C62" s="20">
        <v>7.75</v>
      </c>
    </row>
    <row r="63" spans="1:3" x14ac:dyDescent="0.25">
      <c r="A63">
        <v>1992</v>
      </c>
      <c r="B63" s="1">
        <v>33604</v>
      </c>
      <c r="C63" s="20">
        <v>7.25</v>
      </c>
    </row>
    <row r="64" spans="1:3" x14ac:dyDescent="0.25">
      <c r="B64" s="1">
        <v>33635</v>
      </c>
      <c r="C64" s="20">
        <v>7.25</v>
      </c>
    </row>
    <row r="65" spans="1:3" x14ac:dyDescent="0.25">
      <c r="B65" s="1">
        <v>33664</v>
      </c>
      <c r="C65" s="20">
        <v>7.25</v>
      </c>
    </row>
    <row r="66" spans="1:3" x14ac:dyDescent="0.25">
      <c r="B66" s="1">
        <v>33695</v>
      </c>
      <c r="C66" s="20">
        <v>7</v>
      </c>
    </row>
    <row r="67" spans="1:3" x14ac:dyDescent="0.25">
      <c r="B67" s="1">
        <v>33725</v>
      </c>
      <c r="C67" s="20">
        <v>6.75</v>
      </c>
    </row>
    <row r="68" spans="1:3" x14ac:dyDescent="0.25">
      <c r="B68" s="1">
        <v>33756</v>
      </c>
      <c r="C68" s="20">
        <v>6.75</v>
      </c>
    </row>
    <row r="69" spans="1:3" x14ac:dyDescent="0.25">
      <c r="B69" s="1">
        <v>33786</v>
      </c>
      <c r="C69" s="20">
        <v>6.25</v>
      </c>
    </row>
    <row r="70" spans="1:3" x14ac:dyDescent="0.25">
      <c r="B70" s="1">
        <v>33817</v>
      </c>
      <c r="C70" s="20">
        <v>6.25</v>
      </c>
    </row>
    <row r="71" spans="1:3" x14ac:dyDescent="0.25">
      <c r="B71" s="1">
        <v>33848</v>
      </c>
      <c r="C71" s="20">
        <v>6.25</v>
      </c>
    </row>
    <row r="72" spans="1:3" x14ac:dyDescent="0.25">
      <c r="B72" s="1">
        <v>33878</v>
      </c>
      <c r="C72" s="20">
        <v>6.25</v>
      </c>
    </row>
    <row r="73" spans="1:3" x14ac:dyDescent="0.25">
      <c r="B73" s="1">
        <v>33909</v>
      </c>
      <c r="C73" s="20">
        <v>6.25</v>
      </c>
    </row>
    <row r="74" spans="1:3" x14ac:dyDescent="0.25">
      <c r="B74" s="1">
        <v>33939</v>
      </c>
      <c r="C74" s="20">
        <v>7</v>
      </c>
    </row>
    <row r="75" spans="1:3" x14ac:dyDescent="0.25">
      <c r="A75">
        <v>1993</v>
      </c>
      <c r="B75" s="1">
        <v>33970</v>
      </c>
      <c r="C75" s="20">
        <v>7</v>
      </c>
    </row>
    <row r="76" spans="1:3" x14ac:dyDescent="0.25">
      <c r="B76" s="1">
        <v>34001</v>
      </c>
      <c r="C76" s="20">
        <v>7</v>
      </c>
    </row>
    <row r="77" spans="1:3" x14ac:dyDescent="0.25">
      <c r="B77" s="1">
        <v>34029</v>
      </c>
      <c r="C77" s="20">
        <v>7</v>
      </c>
    </row>
    <row r="78" spans="1:3" x14ac:dyDescent="0.25">
      <c r="B78" s="1">
        <v>34060</v>
      </c>
      <c r="C78" s="20">
        <v>7</v>
      </c>
    </row>
    <row r="79" spans="1:3" x14ac:dyDescent="0.25">
      <c r="B79" s="1">
        <v>34090</v>
      </c>
      <c r="C79" s="20">
        <v>6.5</v>
      </c>
    </row>
    <row r="80" spans="1:3" x14ac:dyDescent="0.25">
      <c r="B80" s="1">
        <v>34121</v>
      </c>
      <c r="C80" s="20">
        <v>6.25</v>
      </c>
    </row>
    <row r="81" spans="1:3" x14ac:dyDescent="0.25">
      <c r="B81" s="1">
        <v>34151</v>
      </c>
      <c r="C81" s="20">
        <v>5.5</v>
      </c>
    </row>
    <row r="82" spans="1:3" x14ac:dyDescent="0.25">
      <c r="B82" s="1">
        <v>34182</v>
      </c>
      <c r="C82" s="20">
        <v>5.5</v>
      </c>
    </row>
    <row r="83" spans="1:3" x14ac:dyDescent="0.25">
      <c r="B83" s="1">
        <v>34213</v>
      </c>
      <c r="C83" s="20">
        <v>5.5</v>
      </c>
    </row>
    <row r="84" spans="1:3" x14ac:dyDescent="0.25">
      <c r="B84" s="1">
        <v>34243</v>
      </c>
      <c r="C84" s="20">
        <v>5.5</v>
      </c>
    </row>
    <row r="85" spans="1:3" x14ac:dyDescent="0.25">
      <c r="B85" s="1">
        <v>34274</v>
      </c>
      <c r="C85" s="20">
        <v>5.5</v>
      </c>
    </row>
    <row r="86" spans="1:3" x14ac:dyDescent="0.25">
      <c r="B86" s="1">
        <v>34304</v>
      </c>
      <c r="C86" s="20">
        <v>5</v>
      </c>
    </row>
    <row r="87" spans="1:3" x14ac:dyDescent="0.25">
      <c r="A87">
        <v>1994</v>
      </c>
      <c r="B87" s="1">
        <v>34335</v>
      </c>
      <c r="C87" s="20">
        <v>4.5</v>
      </c>
    </row>
    <row r="88" spans="1:3" x14ac:dyDescent="0.25">
      <c r="B88" s="1">
        <v>34366</v>
      </c>
      <c r="C88" s="20">
        <v>4.5</v>
      </c>
    </row>
    <row r="89" spans="1:3" x14ac:dyDescent="0.25">
      <c r="B89" s="1">
        <v>34394</v>
      </c>
      <c r="C89" s="20">
        <v>5.5</v>
      </c>
    </row>
    <row r="90" spans="1:3" x14ac:dyDescent="0.25">
      <c r="B90" s="1">
        <v>34425</v>
      </c>
      <c r="C90" s="20">
        <v>6</v>
      </c>
    </row>
    <row r="91" spans="1:3" x14ac:dyDescent="0.25">
      <c r="B91" s="1">
        <v>34455</v>
      </c>
      <c r="C91" s="20">
        <v>6</v>
      </c>
    </row>
    <row r="92" spans="1:3" x14ac:dyDescent="0.25">
      <c r="B92" s="1">
        <v>34486</v>
      </c>
      <c r="C92" s="20">
        <v>6</v>
      </c>
    </row>
    <row r="93" spans="1:3" x14ac:dyDescent="0.25">
      <c r="B93" s="1">
        <v>34516</v>
      </c>
      <c r="C93" s="20">
        <v>7</v>
      </c>
    </row>
    <row r="94" spans="1:3" x14ac:dyDescent="0.25">
      <c r="B94" s="1">
        <v>34547</v>
      </c>
      <c r="C94" s="20">
        <v>7</v>
      </c>
    </row>
    <row r="95" spans="1:3" x14ac:dyDescent="0.25">
      <c r="B95" s="1">
        <v>34578</v>
      </c>
      <c r="C95" s="20">
        <v>7.25</v>
      </c>
    </row>
    <row r="96" spans="1:3" x14ac:dyDescent="0.25">
      <c r="B96" s="1">
        <v>34608</v>
      </c>
      <c r="C96" s="20">
        <v>7.75</v>
      </c>
    </row>
    <row r="97" spans="1:3" x14ac:dyDescent="0.25">
      <c r="B97" s="1">
        <v>34639</v>
      </c>
      <c r="C97" s="20">
        <v>8.25</v>
      </c>
    </row>
    <row r="98" spans="1:3" x14ac:dyDescent="0.25">
      <c r="B98" s="1">
        <v>34669</v>
      </c>
      <c r="C98" s="20">
        <v>9</v>
      </c>
    </row>
    <row r="99" spans="1:3" x14ac:dyDescent="0.25">
      <c r="A99">
        <v>1995</v>
      </c>
      <c r="B99" s="1">
        <v>34700</v>
      </c>
      <c r="C99" s="20">
        <v>9</v>
      </c>
    </row>
    <row r="100" spans="1:3" x14ac:dyDescent="0.25">
      <c r="B100" s="1">
        <v>34731</v>
      </c>
      <c r="C100" s="20">
        <v>9</v>
      </c>
    </row>
    <row r="101" spans="1:3" x14ac:dyDescent="0.25">
      <c r="B101" s="1">
        <v>34759</v>
      </c>
      <c r="C101" s="20">
        <v>9</v>
      </c>
    </row>
    <row r="102" spans="1:3" x14ac:dyDescent="0.25">
      <c r="B102" s="1">
        <v>34790</v>
      </c>
      <c r="C102" s="20">
        <v>9</v>
      </c>
    </row>
    <row r="103" spans="1:3" x14ac:dyDescent="0.25">
      <c r="B103" s="1">
        <v>34820</v>
      </c>
      <c r="C103" s="20">
        <v>9</v>
      </c>
    </row>
    <row r="104" spans="1:3" x14ac:dyDescent="0.25">
      <c r="B104" s="1">
        <v>34851</v>
      </c>
      <c r="C104" s="20">
        <v>9</v>
      </c>
    </row>
    <row r="105" spans="1:3" x14ac:dyDescent="0.25">
      <c r="B105" s="1">
        <v>34881</v>
      </c>
      <c r="C105" s="20">
        <v>9</v>
      </c>
    </row>
    <row r="106" spans="1:3" x14ac:dyDescent="0.25">
      <c r="B106" s="1">
        <v>34912</v>
      </c>
      <c r="C106" s="20">
        <v>9</v>
      </c>
    </row>
    <row r="107" spans="1:3" x14ac:dyDescent="0.25">
      <c r="B107" s="1">
        <v>34943</v>
      </c>
      <c r="C107" s="20">
        <v>9</v>
      </c>
    </row>
    <row r="108" spans="1:3" x14ac:dyDescent="0.25">
      <c r="B108" s="1">
        <v>34973</v>
      </c>
      <c r="C108" s="20">
        <v>8.5</v>
      </c>
    </row>
    <row r="109" spans="1:3" x14ac:dyDescent="0.25">
      <c r="B109" s="1">
        <v>35004</v>
      </c>
      <c r="C109" s="20">
        <v>8.5</v>
      </c>
    </row>
    <row r="110" spans="1:3" x14ac:dyDescent="0.25">
      <c r="B110" s="1">
        <v>35034</v>
      </c>
      <c r="C110" s="20">
        <v>8.5</v>
      </c>
    </row>
    <row r="111" spans="1:3" x14ac:dyDescent="0.25">
      <c r="A111">
        <v>1996</v>
      </c>
      <c r="B111" s="1">
        <v>35065</v>
      </c>
      <c r="C111" s="20">
        <v>8.5</v>
      </c>
    </row>
    <row r="112" spans="1:3" x14ac:dyDescent="0.25">
      <c r="B112" s="1">
        <v>35096</v>
      </c>
      <c r="C112" s="20">
        <v>8.5</v>
      </c>
    </row>
    <row r="113" spans="1:3" x14ac:dyDescent="0.25">
      <c r="B113" s="1">
        <v>35125</v>
      </c>
      <c r="C113" s="20">
        <v>9</v>
      </c>
    </row>
    <row r="114" spans="1:3" x14ac:dyDescent="0.25">
      <c r="B114" s="1">
        <v>35156</v>
      </c>
      <c r="C114" s="20">
        <v>9.25</v>
      </c>
    </row>
    <row r="115" spans="1:3" x14ac:dyDescent="0.25">
      <c r="B115" s="1">
        <v>35186</v>
      </c>
      <c r="C115" s="20">
        <v>9.75</v>
      </c>
    </row>
    <row r="116" spans="1:3" x14ac:dyDescent="0.25">
      <c r="B116" s="1">
        <v>35217</v>
      </c>
      <c r="C116" s="20">
        <v>9.75</v>
      </c>
    </row>
    <row r="117" spans="1:3" x14ac:dyDescent="0.25">
      <c r="B117" s="1">
        <v>35247</v>
      </c>
      <c r="C117" s="20">
        <v>9.75</v>
      </c>
    </row>
    <row r="118" spans="1:3" x14ac:dyDescent="0.25">
      <c r="B118" s="1">
        <v>35278</v>
      </c>
      <c r="C118" s="20">
        <v>9.75</v>
      </c>
    </row>
    <row r="119" spans="1:3" x14ac:dyDescent="0.25">
      <c r="B119" s="1">
        <v>35309</v>
      </c>
      <c r="C119" s="20">
        <v>9.75</v>
      </c>
    </row>
    <row r="120" spans="1:3" x14ac:dyDescent="0.25">
      <c r="B120" s="1">
        <v>35339</v>
      </c>
      <c r="C120" s="20">
        <v>9.75</v>
      </c>
    </row>
    <row r="121" spans="1:3" x14ac:dyDescent="0.25">
      <c r="B121" s="1">
        <v>35370</v>
      </c>
      <c r="C121" s="20">
        <v>9</v>
      </c>
    </row>
    <row r="122" spans="1:3" x14ac:dyDescent="0.25">
      <c r="B122" s="1">
        <v>35400</v>
      </c>
      <c r="C122" s="20">
        <v>8</v>
      </c>
    </row>
    <row r="123" spans="1:3" x14ac:dyDescent="0.25">
      <c r="A123">
        <v>1997</v>
      </c>
      <c r="B123" s="1">
        <v>35431</v>
      </c>
      <c r="C123" s="20">
        <v>7.5</v>
      </c>
    </row>
    <row r="124" spans="1:3" x14ac:dyDescent="0.25">
      <c r="B124" s="1">
        <v>35462</v>
      </c>
      <c r="C124" s="20">
        <v>7.5</v>
      </c>
    </row>
    <row r="125" spans="1:3" x14ac:dyDescent="0.25">
      <c r="B125" s="1">
        <v>35490</v>
      </c>
      <c r="C125" s="20">
        <v>7.5</v>
      </c>
    </row>
    <row r="126" spans="1:3" x14ac:dyDescent="0.25">
      <c r="B126" s="1">
        <v>35521</v>
      </c>
      <c r="C126" s="20">
        <v>7.5</v>
      </c>
    </row>
    <row r="127" spans="1:3" x14ac:dyDescent="0.25">
      <c r="B127" s="1">
        <v>35551</v>
      </c>
      <c r="C127" s="20">
        <v>7.5</v>
      </c>
    </row>
    <row r="128" spans="1:3" x14ac:dyDescent="0.25">
      <c r="B128" s="1">
        <v>35582</v>
      </c>
      <c r="C128" s="20">
        <v>7.5</v>
      </c>
    </row>
    <row r="129" spans="1:3" x14ac:dyDescent="0.25">
      <c r="B129" s="1">
        <v>35612</v>
      </c>
      <c r="C129" s="20">
        <v>8</v>
      </c>
    </row>
    <row r="130" spans="1:3" x14ac:dyDescent="0.25">
      <c r="B130" s="1">
        <v>35643</v>
      </c>
      <c r="C130" s="20">
        <v>8</v>
      </c>
    </row>
    <row r="131" spans="1:3" x14ac:dyDescent="0.25">
      <c r="B131" s="1">
        <v>35674</v>
      </c>
      <c r="C131" s="20">
        <v>8</v>
      </c>
    </row>
    <row r="132" spans="1:3" x14ac:dyDescent="0.25">
      <c r="B132" s="1">
        <v>35704</v>
      </c>
      <c r="C132" s="20">
        <v>8</v>
      </c>
    </row>
    <row r="133" spans="1:3" x14ac:dyDescent="0.25">
      <c r="B133" s="1">
        <v>35735</v>
      </c>
      <c r="C133" s="20">
        <v>8</v>
      </c>
    </row>
    <row r="134" spans="1:3" x14ac:dyDescent="0.25">
      <c r="B134" s="1">
        <v>35765</v>
      </c>
      <c r="C134" s="20">
        <v>8.25</v>
      </c>
    </row>
    <row r="135" spans="1:3" x14ac:dyDescent="0.25">
      <c r="A135">
        <v>1998</v>
      </c>
      <c r="B135" s="1">
        <v>35796</v>
      </c>
      <c r="C135" s="20">
        <v>9</v>
      </c>
    </row>
    <row r="136" spans="1:3" x14ac:dyDescent="0.25">
      <c r="B136" s="1">
        <v>35827</v>
      </c>
      <c r="C136" s="20">
        <v>9</v>
      </c>
    </row>
    <row r="137" spans="1:3" x14ac:dyDescent="0.25">
      <c r="B137" s="1">
        <v>35855</v>
      </c>
      <c r="C137" s="20">
        <v>9</v>
      </c>
    </row>
    <row r="138" spans="1:3" x14ac:dyDescent="0.25">
      <c r="B138" s="1">
        <v>35886</v>
      </c>
      <c r="C138" s="20">
        <v>9</v>
      </c>
    </row>
    <row r="139" spans="1:3" x14ac:dyDescent="0.25">
      <c r="B139" s="1">
        <v>35916</v>
      </c>
      <c r="C139" s="20">
        <v>9</v>
      </c>
    </row>
    <row r="140" spans="1:3" x14ac:dyDescent="0.25">
      <c r="B140" s="1">
        <v>35947</v>
      </c>
      <c r="C140" s="20">
        <v>9</v>
      </c>
    </row>
    <row r="141" spans="1:3" x14ac:dyDescent="0.25">
      <c r="B141" s="1">
        <v>35977</v>
      </c>
      <c r="C141" s="20">
        <v>7.5</v>
      </c>
    </row>
    <row r="142" spans="1:3" x14ac:dyDescent="0.25">
      <c r="B142" s="1">
        <v>36008</v>
      </c>
      <c r="C142" s="20">
        <v>6.5</v>
      </c>
    </row>
    <row r="143" spans="1:3" x14ac:dyDescent="0.25">
      <c r="B143" s="1">
        <v>36039</v>
      </c>
      <c r="C143" s="20">
        <v>5.5</v>
      </c>
    </row>
    <row r="144" spans="1:3" x14ac:dyDescent="0.25">
      <c r="B144" s="1">
        <v>36069</v>
      </c>
      <c r="C144" s="20">
        <v>4.5</v>
      </c>
    </row>
    <row r="145" spans="1:3" x14ac:dyDescent="0.25">
      <c r="B145" s="1">
        <v>36100</v>
      </c>
      <c r="C145" s="20">
        <v>4.25</v>
      </c>
    </row>
    <row r="146" spans="1:3" x14ac:dyDescent="0.25">
      <c r="B146" s="1">
        <v>36130</v>
      </c>
      <c r="C146" s="20">
        <v>4.25</v>
      </c>
    </row>
    <row r="147" spans="1:3" x14ac:dyDescent="0.25">
      <c r="A147">
        <v>1999</v>
      </c>
      <c r="B147" s="1">
        <v>36161</v>
      </c>
      <c r="C147" s="20">
        <v>4.5</v>
      </c>
    </row>
    <row r="148" spans="1:3" x14ac:dyDescent="0.25">
      <c r="B148" s="1">
        <v>36192</v>
      </c>
      <c r="C148" s="20">
        <v>4.5</v>
      </c>
    </row>
    <row r="149" spans="1:3" x14ac:dyDescent="0.25">
      <c r="B149" s="1">
        <v>36220</v>
      </c>
      <c r="C149" s="20">
        <v>4.5</v>
      </c>
    </row>
    <row r="150" spans="1:3" x14ac:dyDescent="0.25">
      <c r="B150" s="1">
        <v>36251</v>
      </c>
      <c r="C150" s="20">
        <v>4.5</v>
      </c>
    </row>
    <row r="151" spans="1:3" x14ac:dyDescent="0.25">
      <c r="B151" s="1">
        <v>36281</v>
      </c>
      <c r="C151" s="20">
        <v>4.5</v>
      </c>
    </row>
    <row r="152" spans="1:3" x14ac:dyDescent="0.25">
      <c r="B152" s="1">
        <v>36312</v>
      </c>
      <c r="C152" s="20">
        <v>4.5</v>
      </c>
    </row>
    <row r="153" spans="1:3" x14ac:dyDescent="0.25">
      <c r="B153" s="1">
        <v>36342</v>
      </c>
      <c r="C153" s="20">
        <v>4.5</v>
      </c>
    </row>
    <row r="154" spans="1:3" x14ac:dyDescent="0.25">
      <c r="B154" s="1">
        <v>36373</v>
      </c>
      <c r="C154" s="20">
        <v>4.5</v>
      </c>
    </row>
    <row r="155" spans="1:3" x14ac:dyDescent="0.25">
      <c r="B155" s="1">
        <v>36404</v>
      </c>
      <c r="C155" s="20">
        <v>4.5</v>
      </c>
    </row>
    <row r="156" spans="1:3" x14ac:dyDescent="0.25">
      <c r="B156" s="1">
        <v>36434</v>
      </c>
      <c r="C156" s="20">
        <v>4.5</v>
      </c>
    </row>
    <row r="157" spans="1:3" x14ac:dyDescent="0.25">
      <c r="B157" s="1">
        <v>36465</v>
      </c>
      <c r="C157" s="20">
        <v>5</v>
      </c>
    </row>
    <row r="158" spans="1:3" x14ac:dyDescent="0.25">
      <c r="B158" s="1">
        <v>36495</v>
      </c>
      <c r="C158" s="20">
        <v>5</v>
      </c>
    </row>
    <row r="159" spans="1:3" x14ac:dyDescent="0.25">
      <c r="A159">
        <v>2000</v>
      </c>
      <c r="B159" s="1">
        <v>36526</v>
      </c>
      <c r="C159" s="20">
        <v>5.25</v>
      </c>
    </row>
    <row r="160" spans="1:3" x14ac:dyDescent="0.25">
      <c r="B160" s="1">
        <v>36557</v>
      </c>
      <c r="C160" s="20">
        <v>5.25</v>
      </c>
    </row>
    <row r="161" spans="1:3" x14ac:dyDescent="0.25">
      <c r="B161" s="1">
        <v>36586</v>
      </c>
      <c r="C161" s="20">
        <v>5.75</v>
      </c>
    </row>
    <row r="162" spans="1:3" x14ac:dyDescent="0.25">
      <c r="B162" s="1">
        <v>36617</v>
      </c>
      <c r="C162" s="20">
        <v>6</v>
      </c>
    </row>
    <row r="163" spans="1:3" x14ac:dyDescent="0.25">
      <c r="B163" s="1">
        <v>36647</v>
      </c>
      <c r="C163" s="20">
        <v>6.5</v>
      </c>
    </row>
    <row r="164" spans="1:3" x14ac:dyDescent="0.25">
      <c r="B164" s="1">
        <v>36678</v>
      </c>
      <c r="C164" s="20">
        <v>6.5</v>
      </c>
    </row>
    <row r="165" spans="1:3" x14ac:dyDescent="0.25">
      <c r="B165" s="1">
        <v>36708</v>
      </c>
      <c r="C165" s="20">
        <v>6.5</v>
      </c>
    </row>
    <row r="166" spans="1:3" x14ac:dyDescent="0.25">
      <c r="B166" s="1">
        <v>36739</v>
      </c>
      <c r="C166" s="20">
        <v>6.5</v>
      </c>
    </row>
    <row r="167" spans="1:3" x14ac:dyDescent="0.25">
      <c r="B167" s="1">
        <v>36770</v>
      </c>
      <c r="C167" s="20">
        <v>6.5</v>
      </c>
    </row>
    <row r="168" spans="1:3" x14ac:dyDescent="0.25">
      <c r="B168" s="1">
        <v>36800</v>
      </c>
      <c r="C168" s="20">
        <v>6.5</v>
      </c>
    </row>
    <row r="169" spans="1:3" x14ac:dyDescent="0.25">
      <c r="B169" s="1">
        <v>36831</v>
      </c>
      <c r="C169" s="20">
        <v>6.5</v>
      </c>
    </row>
    <row r="170" spans="1:3" x14ac:dyDescent="0.25">
      <c r="B170" s="1">
        <v>36861</v>
      </c>
      <c r="C170" s="20">
        <v>6.5</v>
      </c>
    </row>
    <row r="171" spans="1:3" x14ac:dyDescent="0.25">
      <c r="A171">
        <v>2001</v>
      </c>
      <c r="B171" s="1">
        <v>36892</v>
      </c>
      <c r="C171" s="20">
        <v>6.5</v>
      </c>
    </row>
    <row r="172" spans="1:3" x14ac:dyDescent="0.25">
      <c r="B172" s="1">
        <v>36923</v>
      </c>
      <c r="C172" s="20">
        <v>6.5</v>
      </c>
    </row>
    <row r="173" spans="1:3" x14ac:dyDescent="0.25">
      <c r="B173" s="1">
        <v>36951</v>
      </c>
      <c r="C173" s="20">
        <v>6.25</v>
      </c>
    </row>
    <row r="174" spans="1:3" x14ac:dyDescent="0.25">
      <c r="B174" s="1">
        <v>36982</v>
      </c>
      <c r="C174" s="20">
        <v>6</v>
      </c>
    </row>
    <row r="175" spans="1:3" x14ac:dyDescent="0.25">
      <c r="B175" s="1">
        <v>37012</v>
      </c>
      <c r="C175" s="20">
        <v>5.75</v>
      </c>
    </row>
    <row r="176" spans="1:3" x14ac:dyDescent="0.25">
      <c r="B176" s="1">
        <v>37043</v>
      </c>
      <c r="C176" s="20">
        <v>5.75</v>
      </c>
    </row>
    <row r="177" spans="1:3" x14ac:dyDescent="0.25">
      <c r="B177" s="1">
        <v>37073</v>
      </c>
      <c r="C177" s="20">
        <v>5.75</v>
      </c>
    </row>
    <row r="178" spans="1:3" x14ac:dyDescent="0.25">
      <c r="B178" s="1">
        <v>37104</v>
      </c>
      <c r="C178" s="20">
        <v>5.75</v>
      </c>
    </row>
    <row r="179" spans="1:3" x14ac:dyDescent="0.25">
      <c r="B179" s="1">
        <v>37135</v>
      </c>
      <c r="C179" s="20">
        <v>5.25</v>
      </c>
    </row>
    <row r="180" spans="1:3" x14ac:dyDescent="0.25">
      <c r="B180" s="1">
        <v>37165</v>
      </c>
      <c r="C180" s="20">
        <v>5.25</v>
      </c>
    </row>
    <row r="181" spans="1:3" x14ac:dyDescent="0.25">
      <c r="B181" s="1">
        <v>37196</v>
      </c>
      <c r="C181" s="20">
        <v>4.75</v>
      </c>
    </row>
    <row r="182" spans="1:3" x14ac:dyDescent="0.25">
      <c r="B182" s="1">
        <v>37226</v>
      </c>
      <c r="C182" s="20">
        <v>4.75</v>
      </c>
    </row>
    <row r="183" spans="1:3" x14ac:dyDescent="0.25">
      <c r="A183">
        <v>2002</v>
      </c>
      <c r="B183" s="1">
        <v>37257</v>
      </c>
      <c r="C183" s="20">
        <v>4.75</v>
      </c>
    </row>
    <row r="184" spans="1:3" x14ac:dyDescent="0.25">
      <c r="B184" s="1">
        <v>37288</v>
      </c>
      <c r="C184" s="20">
        <v>4.75</v>
      </c>
    </row>
    <row r="185" spans="1:3" x14ac:dyDescent="0.25">
      <c r="B185" s="1">
        <v>37316</v>
      </c>
      <c r="C185" s="20">
        <v>5</v>
      </c>
    </row>
    <row r="186" spans="1:3" x14ac:dyDescent="0.25">
      <c r="B186" s="1">
        <v>37347</v>
      </c>
      <c r="C186" s="20">
        <v>5.25</v>
      </c>
    </row>
    <row r="187" spans="1:3" x14ac:dyDescent="0.25">
      <c r="B187" s="1">
        <v>37377</v>
      </c>
      <c r="C187" s="20">
        <v>5.5</v>
      </c>
    </row>
    <row r="188" spans="1:3" x14ac:dyDescent="0.25">
      <c r="B188" s="1">
        <v>37408</v>
      </c>
      <c r="C188" s="20">
        <v>5.5</v>
      </c>
    </row>
    <row r="189" spans="1:3" x14ac:dyDescent="0.25">
      <c r="B189" s="1">
        <v>37438</v>
      </c>
      <c r="C189" s="20">
        <v>5.75</v>
      </c>
    </row>
    <row r="190" spans="1:3" x14ac:dyDescent="0.25">
      <c r="B190" s="1">
        <v>37469</v>
      </c>
      <c r="C190" s="20">
        <v>5.75</v>
      </c>
    </row>
    <row r="191" spans="1:3" x14ac:dyDescent="0.25">
      <c r="B191" s="1">
        <v>37500</v>
      </c>
      <c r="C191" s="20">
        <v>5.75</v>
      </c>
    </row>
    <row r="192" spans="1:3" x14ac:dyDescent="0.25">
      <c r="B192" s="1">
        <v>37530</v>
      </c>
      <c r="C192" s="20">
        <v>5.75</v>
      </c>
    </row>
    <row r="193" spans="1:3" x14ac:dyDescent="0.25">
      <c r="B193" s="1">
        <v>37561</v>
      </c>
      <c r="C193" s="20">
        <v>5.75</v>
      </c>
    </row>
    <row r="194" spans="1:3" x14ac:dyDescent="0.25">
      <c r="B194" s="1">
        <v>37591</v>
      </c>
      <c r="C194" s="20">
        <v>5.75</v>
      </c>
    </row>
    <row r="195" spans="1:3" x14ac:dyDescent="0.25">
      <c r="A195">
        <v>2003</v>
      </c>
      <c r="B195" s="1">
        <v>37622</v>
      </c>
      <c r="C195" s="20">
        <v>5.75</v>
      </c>
    </row>
    <row r="196" spans="1:3" x14ac:dyDescent="0.25">
      <c r="B196" s="1">
        <v>37653</v>
      </c>
      <c r="C196" s="20">
        <v>5.75</v>
      </c>
    </row>
    <row r="197" spans="1:3" x14ac:dyDescent="0.25">
      <c r="B197" s="1">
        <v>37681</v>
      </c>
      <c r="C197" s="20">
        <v>5.75</v>
      </c>
    </row>
    <row r="198" spans="1:3" x14ac:dyDescent="0.25">
      <c r="B198" s="1">
        <v>37712</v>
      </c>
      <c r="C198" s="20">
        <v>5.5</v>
      </c>
    </row>
    <row r="199" spans="1:3" x14ac:dyDescent="0.25">
      <c r="B199" s="1">
        <v>37742</v>
      </c>
      <c r="C199" s="20">
        <v>5.5</v>
      </c>
    </row>
    <row r="200" spans="1:3" x14ac:dyDescent="0.25">
      <c r="B200" s="1">
        <v>37773</v>
      </c>
      <c r="C200" s="20">
        <v>5.25</v>
      </c>
    </row>
    <row r="201" spans="1:3" x14ac:dyDescent="0.25">
      <c r="B201" s="1">
        <v>37803</v>
      </c>
      <c r="C201" s="20">
        <v>5</v>
      </c>
    </row>
    <row r="202" spans="1:3" x14ac:dyDescent="0.25">
      <c r="B202" s="1">
        <v>37834</v>
      </c>
      <c r="C202" s="20">
        <v>5</v>
      </c>
    </row>
    <row r="203" spans="1:3" x14ac:dyDescent="0.25">
      <c r="B203" s="1">
        <v>37865</v>
      </c>
      <c r="C203" s="20">
        <v>5</v>
      </c>
    </row>
    <row r="204" spans="1:3" x14ac:dyDescent="0.25">
      <c r="B204" s="1">
        <v>37895</v>
      </c>
      <c r="C204" s="20">
        <v>5</v>
      </c>
    </row>
    <row r="205" spans="1:3" x14ac:dyDescent="0.25">
      <c r="B205" s="1">
        <v>37926</v>
      </c>
      <c r="C205" s="20">
        <v>5</v>
      </c>
    </row>
    <row r="206" spans="1:3" x14ac:dyDescent="0.25">
      <c r="B206" s="1">
        <v>37956</v>
      </c>
      <c r="C206" s="20">
        <v>5</v>
      </c>
    </row>
    <row r="207" spans="1:3" x14ac:dyDescent="0.25">
      <c r="A207">
        <v>2004</v>
      </c>
      <c r="B207" s="1">
        <v>37987</v>
      </c>
      <c r="C207" s="20">
        <v>5.25</v>
      </c>
    </row>
    <row r="208" spans="1:3" x14ac:dyDescent="0.25">
      <c r="B208" s="1">
        <v>38018</v>
      </c>
      <c r="C208" s="20">
        <v>5.25</v>
      </c>
    </row>
    <row r="209" spans="1:3" x14ac:dyDescent="0.25">
      <c r="B209" s="1">
        <v>38047</v>
      </c>
      <c r="C209" s="20">
        <v>5.25</v>
      </c>
    </row>
    <row r="210" spans="1:3" x14ac:dyDescent="0.25">
      <c r="B210" s="1">
        <v>38078</v>
      </c>
      <c r="C210" s="20">
        <v>5.5</v>
      </c>
    </row>
    <row r="211" spans="1:3" x14ac:dyDescent="0.25">
      <c r="B211" s="1">
        <v>38108</v>
      </c>
      <c r="C211" s="20">
        <v>5.5</v>
      </c>
    </row>
    <row r="212" spans="1:3" x14ac:dyDescent="0.25">
      <c r="B212" s="1">
        <v>38139</v>
      </c>
      <c r="C212" s="20">
        <v>5.75</v>
      </c>
    </row>
    <row r="213" spans="1:3" x14ac:dyDescent="0.25">
      <c r="B213" s="1">
        <v>38169</v>
      </c>
      <c r="C213" s="20">
        <v>6</v>
      </c>
    </row>
    <row r="214" spans="1:3" x14ac:dyDescent="0.25">
      <c r="B214" s="1">
        <v>38200</v>
      </c>
      <c r="C214" s="20">
        <v>6</v>
      </c>
    </row>
    <row r="215" spans="1:3" x14ac:dyDescent="0.25">
      <c r="B215" s="1">
        <v>38231</v>
      </c>
      <c r="C215" s="20">
        <v>6.25</v>
      </c>
    </row>
    <row r="216" spans="1:3" x14ac:dyDescent="0.25">
      <c r="B216" s="1">
        <v>38261</v>
      </c>
      <c r="C216" s="20">
        <v>6.5</v>
      </c>
    </row>
    <row r="217" spans="1:3" x14ac:dyDescent="0.25">
      <c r="B217" s="1">
        <v>38292</v>
      </c>
      <c r="C217" s="20">
        <v>6.5</v>
      </c>
    </row>
    <row r="218" spans="1:3" x14ac:dyDescent="0.25">
      <c r="B218" s="1">
        <v>38322</v>
      </c>
      <c r="C218" s="20">
        <v>6.5</v>
      </c>
    </row>
    <row r="219" spans="1:3" x14ac:dyDescent="0.25">
      <c r="A219">
        <v>2005</v>
      </c>
      <c r="B219" s="1">
        <v>38353</v>
      </c>
      <c r="C219" s="20">
        <v>6.5</v>
      </c>
    </row>
    <row r="220" spans="1:3" x14ac:dyDescent="0.25">
      <c r="B220" s="1">
        <v>38384</v>
      </c>
      <c r="C220" s="20">
        <v>6.5</v>
      </c>
    </row>
    <row r="221" spans="1:3" x14ac:dyDescent="0.25">
      <c r="B221" s="1">
        <v>38412</v>
      </c>
      <c r="C221" s="20">
        <v>6.75</v>
      </c>
    </row>
    <row r="222" spans="1:3" x14ac:dyDescent="0.25">
      <c r="B222" s="1">
        <v>38443</v>
      </c>
      <c r="C222" s="20">
        <v>6.75</v>
      </c>
    </row>
    <row r="223" spans="1:3" x14ac:dyDescent="0.25">
      <c r="B223" s="1">
        <v>38473</v>
      </c>
      <c r="C223" s="20">
        <v>6.75</v>
      </c>
    </row>
    <row r="224" spans="1:3" x14ac:dyDescent="0.25">
      <c r="B224" s="1">
        <v>38504</v>
      </c>
      <c r="C224" s="20">
        <v>6.75</v>
      </c>
    </row>
    <row r="225" spans="1:3" x14ac:dyDescent="0.25">
      <c r="B225" s="1">
        <v>38534</v>
      </c>
      <c r="C225" s="20">
        <v>6.75</v>
      </c>
    </row>
    <row r="226" spans="1:3" x14ac:dyDescent="0.25">
      <c r="B226" s="1">
        <v>38565</v>
      </c>
      <c r="C226" s="20">
        <v>6.75</v>
      </c>
    </row>
    <row r="227" spans="1:3" x14ac:dyDescent="0.25">
      <c r="B227" s="1">
        <v>38596</v>
      </c>
      <c r="C227" s="20">
        <v>6.75</v>
      </c>
    </row>
    <row r="228" spans="1:3" x14ac:dyDescent="0.25">
      <c r="B228" s="1">
        <v>38626</v>
      </c>
      <c r="C228" s="20">
        <v>7</v>
      </c>
    </row>
    <row r="229" spans="1:3" x14ac:dyDescent="0.25">
      <c r="B229" s="1">
        <v>38657</v>
      </c>
      <c r="C229" s="20">
        <v>7</v>
      </c>
    </row>
    <row r="230" spans="1:3" x14ac:dyDescent="0.25">
      <c r="B230" s="1">
        <v>38687</v>
      </c>
      <c r="C230" s="20">
        <v>7.25</v>
      </c>
    </row>
    <row r="231" spans="1:3" x14ac:dyDescent="0.25">
      <c r="A231">
        <v>2006</v>
      </c>
      <c r="B231" s="1">
        <v>38718</v>
      </c>
      <c r="C231" s="20">
        <v>7.25</v>
      </c>
    </row>
    <row r="232" spans="1:3" x14ac:dyDescent="0.25">
      <c r="B232" s="1">
        <v>38749</v>
      </c>
      <c r="C232" s="20">
        <v>7.25</v>
      </c>
    </row>
    <row r="233" spans="1:3" x14ac:dyDescent="0.25">
      <c r="B233" s="1">
        <v>38777</v>
      </c>
      <c r="C233" s="20">
        <v>7.25</v>
      </c>
    </row>
    <row r="234" spans="1:3" x14ac:dyDescent="0.25">
      <c r="B234" s="1">
        <v>38808</v>
      </c>
      <c r="C234" s="20">
        <v>7.25</v>
      </c>
    </row>
    <row r="235" spans="1:3" x14ac:dyDescent="0.25">
      <c r="B235" s="1">
        <v>38838</v>
      </c>
      <c r="C235" s="20">
        <v>7.25</v>
      </c>
    </row>
    <row r="236" spans="1:3" x14ac:dyDescent="0.25">
      <c r="B236" s="1">
        <v>38869</v>
      </c>
      <c r="C236" s="20">
        <v>7.25</v>
      </c>
    </row>
    <row r="237" spans="1:3" x14ac:dyDescent="0.25">
      <c r="B237" s="1">
        <v>38899</v>
      </c>
      <c r="C237" s="20">
        <v>7.25</v>
      </c>
    </row>
    <row r="238" spans="1:3" x14ac:dyDescent="0.25">
      <c r="B238" s="1">
        <v>38930</v>
      </c>
      <c r="C238" s="20">
        <v>7.25</v>
      </c>
    </row>
    <row r="239" spans="1:3" x14ac:dyDescent="0.25">
      <c r="B239" s="1">
        <v>38961</v>
      </c>
      <c r="C239" s="20">
        <v>7.25</v>
      </c>
    </row>
    <row r="240" spans="1:3" x14ac:dyDescent="0.25">
      <c r="B240" s="1">
        <v>38991</v>
      </c>
      <c r="C240" s="20">
        <v>7.25</v>
      </c>
    </row>
    <row r="241" spans="1:3" x14ac:dyDescent="0.25">
      <c r="B241" s="1">
        <v>39022</v>
      </c>
      <c r="C241" s="20">
        <v>7.25</v>
      </c>
    </row>
    <row r="242" spans="1:3" x14ac:dyDescent="0.25">
      <c r="B242" s="1">
        <v>39052</v>
      </c>
      <c r="C242" s="20">
        <v>7.25</v>
      </c>
    </row>
    <row r="243" spans="1:3" x14ac:dyDescent="0.25">
      <c r="A243">
        <v>2007</v>
      </c>
      <c r="B243" s="1">
        <v>39083</v>
      </c>
      <c r="C243" s="20">
        <v>7.25</v>
      </c>
    </row>
    <row r="244" spans="1:3" x14ac:dyDescent="0.25">
      <c r="B244" s="1">
        <v>39114</v>
      </c>
      <c r="C244" s="20">
        <v>7.25</v>
      </c>
    </row>
    <row r="245" spans="1:3" x14ac:dyDescent="0.25">
      <c r="B245" s="1">
        <v>39142</v>
      </c>
      <c r="C245" s="20">
        <v>7.5</v>
      </c>
    </row>
    <row r="246" spans="1:3" x14ac:dyDescent="0.25">
      <c r="B246" s="1">
        <v>39173</v>
      </c>
      <c r="C246" s="20">
        <v>7.75</v>
      </c>
    </row>
    <row r="247" spans="1:3" x14ac:dyDescent="0.25">
      <c r="B247" s="1">
        <v>39203</v>
      </c>
      <c r="C247" s="20">
        <v>7.75</v>
      </c>
    </row>
    <row r="248" spans="1:3" x14ac:dyDescent="0.25">
      <c r="B248" s="1">
        <v>39234</v>
      </c>
      <c r="C248" s="20">
        <v>8</v>
      </c>
    </row>
    <row r="249" spans="1:3" x14ac:dyDescent="0.25">
      <c r="B249" s="1">
        <v>39264</v>
      </c>
      <c r="C249" s="20">
        <v>8.25</v>
      </c>
    </row>
    <row r="250" spans="1:3" x14ac:dyDescent="0.25">
      <c r="B250" s="1">
        <v>39295</v>
      </c>
      <c r="C250" s="20">
        <v>8.25</v>
      </c>
    </row>
    <row r="251" spans="1:3" x14ac:dyDescent="0.25">
      <c r="B251" s="1">
        <v>39326</v>
      </c>
      <c r="C251" s="20">
        <v>8.25</v>
      </c>
    </row>
    <row r="252" spans="1:3" x14ac:dyDescent="0.25">
      <c r="B252" s="1">
        <v>39356</v>
      </c>
      <c r="C252" s="20">
        <v>8.25</v>
      </c>
    </row>
    <row r="253" spans="1:3" x14ac:dyDescent="0.25">
      <c r="B253" s="1">
        <v>39387</v>
      </c>
      <c r="C253" s="20">
        <v>8.25</v>
      </c>
    </row>
    <row r="254" spans="1:3" x14ac:dyDescent="0.25">
      <c r="B254" s="1">
        <v>39417</v>
      </c>
      <c r="C254" s="20">
        <v>8.25</v>
      </c>
    </row>
    <row r="255" spans="1:3" x14ac:dyDescent="0.25">
      <c r="A255">
        <v>2008</v>
      </c>
      <c r="B255" s="1">
        <v>39448</v>
      </c>
      <c r="C255" s="20">
        <v>8.25</v>
      </c>
    </row>
    <row r="256" spans="1:3" x14ac:dyDescent="0.25">
      <c r="B256" s="1">
        <v>39479</v>
      </c>
      <c r="C256" s="20">
        <v>8.25</v>
      </c>
    </row>
    <row r="257" spans="1:3" x14ac:dyDescent="0.25">
      <c r="B257" s="1">
        <v>39508</v>
      </c>
      <c r="C257" s="20">
        <v>8.25</v>
      </c>
    </row>
    <row r="258" spans="1:3" x14ac:dyDescent="0.25">
      <c r="B258" s="1">
        <v>39539</v>
      </c>
      <c r="C258" s="20">
        <v>8.25</v>
      </c>
    </row>
    <row r="259" spans="1:3" x14ac:dyDescent="0.25">
      <c r="B259" s="1">
        <v>39569</v>
      </c>
      <c r="C259" s="20">
        <v>8.25</v>
      </c>
    </row>
    <row r="260" spans="1:3" x14ac:dyDescent="0.25">
      <c r="B260" s="1">
        <v>39600</v>
      </c>
      <c r="C260" s="20">
        <v>8.25</v>
      </c>
    </row>
    <row r="261" spans="1:3" x14ac:dyDescent="0.25">
      <c r="B261" s="1">
        <v>39630</v>
      </c>
      <c r="C261" s="20">
        <v>8</v>
      </c>
    </row>
    <row r="262" spans="1:3" x14ac:dyDescent="0.25">
      <c r="B262" s="1">
        <v>39661</v>
      </c>
      <c r="C262" s="20">
        <v>8</v>
      </c>
    </row>
    <row r="263" spans="1:3" x14ac:dyDescent="0.25">
      <c r="B263" s="1">
        <v>39692</v>
      </c>
      <c r="C263" s="20">
        <v>7.5</v>
      </c>
    </row>
    <row r="264" spans="1:3" x14ac:dyDescent="0.25">
      <c r="B264" s="1">
        <v>39722</v>
      </c>
      <c r="C264" s="20">
        <v>6.5</v>
      </c>
    </row>
    <row r="265" spans="1:3" x14ac:dyDescent="0.25">
      <c r="B265" s="1">
        <v>39753</v>
      </c>
      <c r="C265" s="20">
        <v>6.5</v>
      </c>
    </row>
    <row r="266" spans="1:3" x14ac:dyDescent="0.25">
      <c r="B266" s="1">
        <v>39783</v>
      </c>
      <c r="C266" s="20">
        <v>5</v>
      </c>
    </row>
    <row r="267" spans="1:3" x14ac:dyDescent="0.25">
      <c r="A267">
        <v>2009</v>
      </c>
      <c r="B267" s="1">
        <v>39814</v>
      </c>
      <c r="C267" s="20">
        <v>3.5</v>
      </c>
    </row>
    <row r="268" spans="1:3" x14ac:dyDescent="0.25">
      <c r="B268" s="1">
        <v>39845</v>
      </c>
      <c r="C268" s="20">
        <v>3.5</v>
      </c>
    </row>
    <row r="269" spans="1:3" x14ac:dyDescent="0.25">
      <c r="B269" s="1">
        <v>39873</v>
      </c>
      <c r="C269" s="20">
        <v>3</v>
      </c>
    </row>
    <row r="270" spans="1:3" x14ac:dyDescent="0.25">
      <c r="B270" s="1">
        <v>39904</v>
      </c>
      <c r="C270" s="20">
        <v>2.5</v>
      </c>
    </row>
    <row r="271" spans="1:3" x14ac:dyDescent="0.25">
      <c r="B271" s="1">
        <v>39934</v>
      </c>
      <c r="C271" s="20">
        <v>2.5</v>
      </c>
    </row>
    <row r="272" spans="1:3" x14ac:dyDescent="0.25">
      <c r="B272" s="1">
        <v>39965</v>
      </c>
      <c r="C272" s="20">
        <v>2.5</v>
      </c>
    </row>
    <row r="273" spans="1:3" x14ac:dyDescent="0.25">
      <c r="B273" s="1">
        <v>39995</v>
      </c>
      <c r="C273" s="20">
        <v>2.5</v>
      </c>
    </row>
    <row r="274" spans="1:3" x14ac:dyDescent="0.25">
      <c r="B274" s="1">
        <v>40026</v>
      </c>
      <c r="C274" s="20">
        <v>2.5</v>
      </c>
    </row>
    <row r="275" spans="1:3" x14ac:dyDescent="0.25">
      <c r="B275" s="1">
        <v>40057</v>
      </c>
      <c r="C275" s="20">
        <v>2.5</v>
      </c>
    </row>
    <row r="276" spans="1:3" x14ac:dyDescent="0.25">
      <c r="B276" s="1">
        <v>40087</v>
      </c>
      <c r="C276" s="20">
        <v>2.5</v>
      </c>
    </row>
    <row r="277" spans="1:3" x14ac:dyDescent="0.25">
      <c r="B277" s="1">
        <v>40118</v>
      </c>
      <c r="C277" s="20">
        <v>2.5</v>
      </c>
    </row>
    <row r="278" spans="1:3" x14ac:dyDescent="0.25">
      <c r="B278" s="1">
        <v>40148</v>
      </c>
      <c r="C278" s="20">
        <v>2.5</v>
      </c>
    </row>
    <row r="279" spans="1:3" x14ac:dyDescent="0.25">
      <c r="A279">
        <v>2010</v>
      </c>
      <c r="B279" s="1">
        <v>40179</v>
      </c>
      <c r="C279" s="20">
        <v>2.5</v>
      </c>
    </row>
    <row r="280" spans="1:3" x14ac:dyDescent="0.25">
      <c r="B280" s="1">
        <v>40210</v>
      </c>
      <c r="C280" s="20">
        <v>2.5</v>
      </c>
    </row>
    <row r="281" spans="1:3" x14ac:dyDescent="0.25">
      <c r="B281" s="1">
        <v>40238</v>
      </c>
      <c r="C281" s="20">
        <v>2.5</v>
      </c>
    </row>
    <row r="282" spans="1:3" x14ac:dyDescent="0.25">
      <c r="B282" s="1">
        <v>40269</v>
      </c>
      <c r="C282" s="20">
        <v>2.5</v>
      </c>
    </row>
    <row r="283" spans="1:3" x14ac:dyDescent="0.25">
      <c r="B283" s="1">
        <v>40299</v>
      </c>
      <c r="C283" s="20">
        <v>2.5</v>
      </c>
    </row>
    <row r="284" spans="1:3" x14ac:dyDescent="0.25">
      <c r="B284" s="1">
        <v>40330</v>
      </c>
      <c r="C284" s="20">
        <v>2.75</v>
      </c>
    </row>
    <row r="285" spans="1:3" x14ac:dyDescent="0.25">
      <c r="B285" s="1">
        <v>40360</v>
      </c>
      <c r="C285" s="20">
        <v>3</v>
      </c>
    </row>
    <row r="286" spans="1:3" x14ac:dyDescent="0.25">
      <c r="B286" s="1">
        <v>40391</v>
      </c>
      <c r="C286" s="20">
        <v>3</v>
      </c>
    </row>
    <row r="287" spans="1:3" x14ac:dyDescent="0.25">
      <c r="B287" s="1">
        <v>40422</v>
      </c>
      <c r="C287" s="20">
        <v>3</v>
      </c>
    </row>
    <row r="288" spans="1:3" x14ac:dyDescent="0.25">
      <c r="B288" s="1">
        <v>40452</v>
      </c>
      <c r="C288" s="20">
        <v>3</v>
      </c>
    </row>
    <row r="289" spans="1:3" x14ac:dyDescent="0.25">
      <c r="B289" s="1">
        <v>40483</v>
      </c>
      <c r="C289" s="20">
        <v>3</v>
      </c>
    </row>
    <row r="290" spans="1:3" x14ac:dyDescent="0.25">
      <c r="B290" s="1">
        <v>40513</v>
      </c>
      <c r="C290" s="20">
        <v>3</v>
      </c>
    </row>
    <row r="291" spans="1:3" x14ac:dyDescent="0.25">
      <c r="A291">
        <v>2011</v>
      </c>
      <c r="B291" s="1">
        <v>40544</v>
      </c>
      <c r="C291" s="20">
        <v>3</v>
      </c>
    </row>
    <row r="292" spans="1:3" x14ac:dyDescent="0.25">
      <c r="B292" s="1">
        <v>40575</v>
      </c>
      <c r="C292" s="20">
        <v>3</v>
      </c>
    </row>
    <row r="293" spans="1:3" x14ac:dyDescent="0.25">
      <c r="B293" s="1">
        <v>40603</v>
      </c>
      <c r="C293" s="20">
        <v>2.5</v>
      </c>
    </row>
    <row r="294" spans="1:3" x14ac:dyDescent="0.25">
      <c r="B294" s="1">
        <v>40634</v>
      </c>
      <c r="C294" s="20">
        <v>2.5</v>
      </c>
    </row>
    <row r="295" spans="1:3" x14ac:dyDescent="0.25">
      <c r="B295" s="1">
        <v>40664</v>
      </c>
      <c r="C295" s="20">
        <v>2.5</v>
      </c>
    </row>
    <row r="296" spans="1:3" x14ac:dyDescent="0.25">
      <c r="B296" s="1">
        <v>40695</v>
      </c>
      <c r="C296" s="20">
        <v>2.5</v>
      </c>
    </row>
    <row r="297" spans="1:3" x14ac:dyDescent="0.25">
      <c r="B297" s="1">
        <v>40725</v>
      </c>
      <c r="C297" s="20">
        <v>2.5</v>
      </c>
    </row>
    <row r="298" spans="1:3" x14ac:dyDescent="0.25">
      <c r="B298" s="1">
        <v>40756</v>
      </c>
      <c r="C298" s="20">
        <v>2.5</v>
      </c>
    </row>
    <row r="299" spans="1:3" x14ac:dyDescent="0.25">
      <c r="B299" s="1">
        <v>40787</v>
      </c>
      <c r="C299" s="20">
        <v>2.5</v>
      </c>
    </row>
    <row r="300" spans="1:3" x14ac:dyDescent="0.25">
      <c r="B300" s="1">
        <v>40817</v>
      </c>
      <c r="C300" s="20">
        <v>2.5</v>
      </c>
    </row>
    <row r="301" spans="1:3" x14ac:dyDescent="0.25">
      <c r="B301" s="1">
        <v>40848</v>
      </c>
      <c r="C301" s="20">
        <v>2.5</v>
      </c>
    </row>
    <row r="302" spans="1:3" x14ac:dyDescent="0.25">
      <c r="B302" s="1">
        <v>40878</v>
      </c>
      <c r="C302" s="20">
        <v>2.5</v>
      </c>
    </row>
    <row r="303" spans="1:3" x14ac:dyDescent="0.25">
      <c r="A303">
        <v>2012</v>
      </c>
      <c r="B303" s="1">
        <v>40909</v>
      </c>
      <c r="C303" s="20">
        <v>2.5</v>
      </c>
    </row>
    <row r="304" spans="1:3" x14ac:dyDescent="0.25">
      <c r="B304" s="1">
        <v>40940</v>
      </c>
      <c r="C304" s="20">
        <v>2.5</v>
      </c>
    </row>
    <row r="305" spans="1:3" x14ac:dyDescent="0.25">
      <c r="B305" s="1">
        <v>40969</v>
      </c>
      <c r="C305" s="20">
        <v>2.5</v>
      </c>
    </row>
    <row r="306" spans="1:3" x14ac:dyDescent="0.25">
      <c r="B306" s="1">
        <v>41000</v>
      </c>
      <c r="C306" s="20">
        <v>2.5</v>
      </c>
    </row>
    <row r="307" spans="1:3" x14ac:dyDescent="0.25">
      <c r="B307" s="1">
        <v>41030</v>
      </c>
      <c r="C307" s="20">
        <v>2.5</v>
      </c>
    </row>
    <row r="308" spans="1:3" x14ac:dyDescent="0.25">
      <c r="B308" s="1">
        <v>41061</v>
      </c>
      <c r="C308" s="20">
        <v>2.5</v>
      </c>
    </row>
    <row r="309" spans="1:3" x14ac:dyDescent="0.25">
      <c r="B309" s="1">
        <v>41091</v>
      </c>
      <c r="C309" s="20">
        <v>2.5</v>
      </c>
    </row>
    <row r="310" spans="1:3" x14ac:dyDescent="0.25">
      <c r="B310" s="1">
        <v>41122</v>
      </c>
      <c r="C310" s="20">
        <v>2.5</v>
      </c>
    </row>
    <row r="311" spans="1:3" x14ac:dyDescent="0.25">
      <c r="B311" s="1">
        <v>41153</v>
      </c>
      <c r="C311" s="20">
        <v>2.5</v>
      </c>
    </row>
    <row r="312" spans="1:3" x14ac:dyDescent="0.25">
      <c r="B312" s="1">
        <v>41183</v>
      </c>
      <c r="C312" s="20">
        <v>2.5</v>
      </c>
    </row>
    <row r="313" spans="1:3" x14ac:dyDescent="0.25">
      <c r="B313" s="1">
        <v>41214</v>
      </c>
      <c r="C313" s="20">
        <v>2.5</v>
      </c>
    </row>
    <row r="314" spans="1:3" x14ac:dyDescent="0.25">
      <c r="B314" s="1">
        <v>41244</v>
      </c>
      <c r="C314" s="20">
        <v>2.5</v>
      </c>
    </row>
    <row r="315" spans="1:3" x14ac:dyDescent="0.25">
      <c r="A315">
        <v>2013</v>
      </c>
      <c r="B315" s="1">
        <v>41275</v>
      </c>
      <c r="C315" s="20">
        <v>2.5</v>
      </c>
    </row>
    <row r="316" spans="1:3" x14ac:dyDescent="0.25">
      <c r="B316" s="1">
        <v>41306</v>
      </c>
      <c r="C316" s="20">
        <v>2.5</v>
      </c>
    </row>
    <row r="317" spans="1:3" x14ac:dyDescent="0.25">
      <c r="B317" s="1">
        <v>41334</v>
      </c>
      <c r="C317" s="20">
        <v>2.5</v>
      </c>
    </row>
    <row r="318" spans="1:3" x14ac:dyDescent="0.25">
      <c r="B318" s="1">
        <v>41365</v>
      </c>
      <c r="C318" s="20">
        <v>2.5</v>
      </c>
    </row>
    <row r="319" spans="1:3" x14ac:dyDescent="0.25">
      <c r="B319" s="1">
        <v>41395</v>
      </c>
      <c r="C319" s="20">
        <v>2.5</v>
      </c>
    </row>
    <row r="320" spans="1:3" x14ac:dyDescent="0.25">
      <c r="B320" s="1">
        <v>41426</v>
      </c>
      <c r="C320" s="20">
        <v>2.5</v>
      </c>
    </row>
    <row r="321" spans="1:3" x14ac:dyDescent="0.25">
      <c r="B321" s="1">
        <v>41456</v>
      </c>
      <c r="C321" s="20">
        <v>2.5</v>
      </c>
    </row>
    <row r="322" spans="1:3" x14ac:dyDescent="0.25">
      <c r="B322" s="1">
        <v>41487</v>
      </c>
      <c r="C322" s="20">
        <v>2.5</v>
      </c>
    </row>
    <row r="323" spans="1:3" x14ac:dyDescent="0.25">
      <c r="B323" s="1">
        <v>41518</v>
      </c>
      <c r="C323" s="20">
        <v>2.5</v>
      </c>
    </row>
    <row r="324" spans="1:3" x14ac:dyDescent="0.25">
      <c r="B324" s="1">
        <v>41548</v>
      </c>
      <c r="C324" s="20">
        <v>2.5</v>
      </c>
    </row>
    <row r="325" spans="1:3" x14ac:dyDescent="0.25">
      <c r="B325" s="1">
        <v>41579</v>
      </c>
      <c r="C325" s="20">
        <v>2.5</v>
      </c>
    </row>
    <row r="326" spans="1:3" x14ac:dyDescent="0.25">
      <c r="B326" s="1">
        <v>41609</v>
      </c>
      <c r="C326" s="20">
        <v>2.5</v>
      </c>
    </row>
    <row r="327" spans="1:3" x14ac:dyDescent="0.25">
      <c r="A327">
        <v>2014</v>
      </c>
      <c r="B327" s="1">
        <v>41640</v>
      </c>
      <c r="C327" s="20">
        <v>2.5</v>
      </c>
    </row>
    <row r="328" spans="1:3" x14ac:dyDescent="0.25">
      <c r="B328" s="1">
        <v>41671</v>
      </c>
      <c r="C328" s="20">
        <v>2.5</v>
      </c>
    </row>
    <row r="329" spans="1:3" x14ac:dyDescent="0.25">
      <c r="B329" s="1">
        <v>41699</v>
      </c>
      <c r="C329" s="20">
        <v>2.75</v>
      </c>
    </row>
    <row r="330" spans="1:3" x14ac:dyDescent="0.25">
      <c r="B330" s="1">
        <v>41730</v>
      </c>
      <c r="C330" s="20">
        <v>3</v>
      </c>
    </row>
    <row r="331" spans="1:3" x14ac:dyDescent="0.25">
      <c r="B331" s="1">
        <v>41760</v>
      </c>
      <c r="C331" s="20">
        <v>3</v>
      </c>
    </row>
    <row r="332" spans="1:3" x14ac:dyDescent="0.25">
      <c r="B332" s="1">
        <v>41791</v>
      </c>
      <c r="C332" s="20">
        <v>3.25</v>
      </c>
    </row>
    <row r="333" spans="1:3" x14ac:dyDescent="0.25">
      <c r="B333" s="1">
        <v>41821</v>
      </c>
      <c r="C333" s="20">
        <v>3.5</v>
      </c>
    </row>
    <row r="334" spans="1:3" x14ac:dyDescent="0.25">
      <c r="B334" s="1">
        <v>41852</v>
      </c>
      <c r="C334" s="20">
        <v>3.5</v>
      </c>
    </row>
    <row r="335" spans="1:3" x14ac:dyDescent="0.25">
      <c r="B335" s="1">
        <v>41883</v>
      </c>
      <c r="C335" s="20">
        <v>3.5</v>
      </c>
    </row>
    <row r="336" spans="1:3" x14ac:dyDescent="0.25">
      <c r="B336" s="1">
        <v>41913</v>
      </c>
      <c r="C336" s="20">
        <v>3.5</v>
      </c>
    </row>
    <row r="337" spans="1:3" x14ac:dyDescent="0.25">
      <c r="B337" s="1">
        <v>41944</v>
      </c>
      <c r="C337" s="20">
        <v>3.5</v>
      </c>
    </row>
    <row r="338" spans="1:3" x14ac:dyDescent="0.25">
      <c r="B338" s="1">
        <v>41974</v>
      </c>
      <c r="C338" s="20">
        <v>3.5</v>
      </c>
    </row>
    <row r="339" spans="1:3" x14ac:dyDescent="0.25">
      <c r="A339">
        <v>2015</v>
      </c>
      <c r="B339" s="1">
        <v>42005</v>
      </c>
      <c r="C339" s="20">
        <v>3.5</v>
      </c>
    </row>
    <row r="340" spans="1:3" x14ac:dyDescent="0.25">
      <c r="B340" s="1">
        <v>42036</v>
      </c>
      <c r="C340" s="20">
        <v>3.5</v>
      </c>
    </row>
    <row r="341" spans="1:3" x14ac:dyDescent="0.25">
      <c r="B341" s="1">
        <v>42064</v>
      </c>
      <c r="C341" s="20">
        <v>3.5</v>
      </c>
    </row>
    <row r="342" spans="1:3" x14ac:dyDescent="0.25">
      <c r="B342" s="1">
        <v>42095</v>
      </c>
      <c r="C342" s="20">
        <v>3.5</v>
      </c>
    </row>
    <row r="343" spans="1:3" x14ac:dyDescent="0.25">
      <c r="B343" s="1">
        <v>42125</v>
      </c>
      <c r="C343" s="20">
        <v>3.5</v>
      </c>
    </row>
    <row r="344" spans="1:3" x14ac:dyDescent="0.25">
      <c r="B344" s="1">
        <v>42156</v>
      </c>
      <c r="C344" s="20">
        <v>3.25</v>
      </c>
    </row>
    <row r="345" spans="1:3" x14ac:dyDescent="0.25">
      <c r="B345" s="1">
        <v>42186</v>
      </c>
      <c r="C345" s="20">
        <v>3</v>
      </c>
    </row>
    <row r="346" spans="1:3" x14ac:dyDescent="0.25">
      <c r="B346" s="1">
        <v>42217</v>
      </c>
      <c r="C346" s="20">
        <v>3</v>
      </c>
    </row>
    <row r="347" spans="1:3" x14ac:dyDescent="0.25">
      <c r="B347" s="1">
        <v>42248</v>
      </c>
      <c r="C347" s="20">
        <v>2.75</v>
      </c>
    </row>
    <row r="348" spans="1:3" x14ac:dyDescent="0.25">
      <c r="B348" s="1">
        <v>42278</v>
      </c>
      <c r="C348" s="20">
        <v>2.75</v>
      </c>
    </row>
    <row r="349" spans="1:3" x14ac:dyDescent="0.25">
      <c r="B349" s="1">
        <v>42309</v>
      </c>
      <c r="C349" s="20">
        <v>2.75</v>
      </c>
    </row>
    <row r="350" spans="1:3" x14ac:dyDescent="0.25">
      <c r="B350" s="1">
        <v>42339</v>
      </c>
      <c r="C350" s="20">
        <v>2.5</v>
      </c>
    </row>
    <row r="351" spans="1:3" x14ac:dyDescent="0.25">
      <c r="A351">
        <v>2016</v>
      </c>
      <c r="B351" s="1">
        <v>42370</v>
      </c>
      <c r="C351" s="20">
        <v>2.5</v>
      </c>
    </row>
    <row r="352" spans="1:3" x14ac:dyDescent="0.25">
      <c r="B352" s="1">
        <v>42401</v>
      </c>
      <c r="C352" s="20">
        <v>2.5</v>
      </c>
    </row>
    <row r="353" spans="1:3" x14ac:dyDescent="0.25">
      <c r="B353" s="1">
        <v>42430</v>
      </c>
      <c r="C353" s="20">
        <v>2.25</v>
      </c>
    </row>
    <row r="354" spans="1:3" x14ac:dyDescent="0.25">
      <c r="B354" s="1">
        <v>42461</v>
      </c>
      <c r="C354" s="20">
        <v>2.25</v>
      </c>
    </row>
    <row r="355" spans="1:3" x14ac:dyDescent="0.25">
      <c r="B355" s="1">
        <v>42491</v>
      </c>
      <c r="C355" s="20">
        <v>2.25</v>
      </c>
    </row>
    <row r="356" spans="1:3" x14ac:dyDescent="0.25">
      <c r="B356" s="1">
        <v>42522</v>
      </c>
      <c r="C356" s="20">
        <v>2.25</v>
      </c>
    </row>
    <row r="357" spans="1:3" x14ac:dyDescent="0.25">
      <c r="B357" s="1">
        <v>42552</v>
      </c>
      <c r="C357" s="20">
        <v>2.25</v>
      </c>
    </row>
    <row r="358" spans="1:3" x14ac:dyDescent="0.25">
      <c r="B358" s="1">
        <v>42583</v>
      </c>
      <c r="C358" s="20">
        <v>2</v>
      </c>
    </row>
    <row r="359" spans="1:3" x14ac:dyDescent="0.25">
      <c r="B359" s="1">
        <v>42614</v>
      </c>
      <c r="C359" s="20">
        <v>2</v>
      </c>
    </row>
    <row r="360" spans="1:3" x14ac:dyDescent="0.25">
      <c r="B360" s="1">
        <v>42644</v>
      </c>
      <c r="C360" s="20">
        <v>2</v>
      </c>
    </row>
    <row r="361" spans="1:3" x14ac:dyDescent="0.25">
      <c r="B361" s="1">
        <v>42675</v>
      </c>
      <c r="C361" s="20">
        <v>1.75</v>
      </c>
    </row>
    <row r="362" spans="1:3" x14ac:dyDescent="0.25">
      <c r="B362" s="1">
        <v>42705</v>
      </c>
      <c r="C362" s="20">
        <v>1.75</v>
      </c>
    </row>
    <row r="363" spans="1:3" x14ac:dyDescent="0.25">
      <c r="A363">
        <v>2017</v>
      </c>
      <c r="B363" s="1">
        <v>42736</v>
      </c>
      <c r="C363" s="20">
        <v>1.75</v>
      </c>
    </row>
    <row r="364" spans="1:3" x14ac:dyDescent="0.25">
      <c r="B364" s="1">
        <v>42767</v>
      </c>
      <c r="C364" s="20">
        <v>1.75</v>
      </c>
    </row>
    <row r="365" spans="1:3" x14ac:dyDescent="0.25">
      <c r="B365" s="1">
        <v>42795</v>
      </c>
      <c r="C365" s="20">
        <v>1.75</v>
      </c>
    </row>
    <row r="366" spans="1:3" x14ac:dyDescent="0.25">
      <c r="B366" s="1">
        <v>42826</v>
      </c>
      <c r="C366" s="20">
        <v>1.75</v>
      </c>
    </row>
    <row r="367" spans="1:3" x14ac:dyDescent="0.25">
      <c r="B367" s="1">
        <v>42856</v>
      </c>
      <c r="C367" s="20">
        <v>1.75</v>
      </c>
    </row>
    <row r="368" spans="1:3" x14ac:dyDescent="0.25">
      <c r="B368" s="1">
        <v>42887</v>
      </c>
      <c r="C368" s="20">
        <v>1.75</v>
      </c>
    </row>
    <row r="369" spans="1:3" x14ac:dyDescent="0.25">
      <c r="B369" s="1">
        <v>42917</v>
      </c>
      <c r="C369" s="20">
        <v>1.75</v>
      </c>
    </row>
    <row r="370" spans="1:3" x14ac:dyDescent="0.25">
      <c r="B370" s="1">
        <v>42948</v>
      </c>
      <c r="C370" s="20">
        <v>1.75</v>
      </c>
    </row>
    <row r="371" spans="1:3" x14ac:dyDescent="0.25">
      <c r="B371" s="1">
        <v>42979</v>
      </c>
      <c r="C371" s="20">
        <v>1.75</v>
      </c>
    </row>
    <row r="372" spans="1:3" x14ac:dyDescent="0.25">
      <c r="B372" s="1">
        <v>43009</v>
      </c>
      <c r="C372" s="20">
        <v>1.75</v>
      </c>
    </row>
    <row r="373" spans="1:3" x14ac:dyDescent="0.25">
      <c r="B373" s="1">
        <v>43040</v>
      </c>
      <c r="C373" s="20">
        <v>1.75</v>
      </c>
    </row>
    <row r="374" spans="1:3" x14ac:dyDescent="0.25">
      <c r="B374" s="1">
        <v>43070</v>
      </c>
      <c r="C374" s="20">
        <v>1.75</v>
      </c>
    </row>
    <row r="375" spans="1:3" x14ac:dyDescent="0.25">
      <c r="A375">
        <v>2018</v>
      </c>
      <c r="B375" s="1">
        <v>43101</v>
      </c>
      <c r="C375" s="20">
        <v>1.75</v>
      </c>
    </row>
    <row r="376" spans="1:3" x14ac:dyDescent="0.25">
      <c r="B376" s="1">
        <v>43132</v>
      </c>
      <c r="C376" s="20">
        <v>1.75</v>
      </c>
    </row>
    <row r="377" spans="1:3" x14ac:dyDescent="0.25">
      <c r="B377" s="1">
        <v>43160</v>
      </c>
      <c r="C377" s="20">
        <v>1.75</v>
      </c>
    </row>
    <row r="378" spans="1:3" x14ac:dyDescent="0.25">
      <c r="B378" s="1">
        <v>43191</v>
      </c>
      <c r="C378" s="20">
        <v>1.75</v>
      </c>
    </row>
    <row r="379" spans="1:3" x14ac:dyDescent="0.25">
      <c r="B379" s="1">
        <v>43221</v>
      </c>
      <c r="C379" s="20">
        <v>1.75</v>
      </c>
    </row>
    <row r="380" spans="1:3" x14ac:dyDescent="0.25">
      <c r="B380" s="1">
        <v>43252</v>
      </c>
      <c r="C380" s="20">
        <v>1.75</v>
      </c>
    </row>
    <row r="381" spans="1:3" x14ac:dyDescent="0.25">
      <c r="B381" s="1">
        <v>43282</v>
      </c>
      <c r="C381" s="20">
        <v>1.75</v>
      </c>
    </row>
    <row r="382" spans="1:3" x14ac:dyDescent="0.25">
      <c r="B382" s="1">
        <v>43313</v>
      </c>
      <c r="C382" s="20">
        <v>1.75</v>
      </c>
    </row>
    <row r="383" spans="1:3" x14ac:dyDescent="0.25">
      <c r="B383" s="1">
        <v>43344</v>
      </c>
      <c r="C383" s="20">
        <v>1.75</v>
      </c>
    </row>
    <row r="384" spans="1:3" x14ac:dyDescent="0.25">
      <c r="B384" s="1">
        <v>43374</v>
      </c>
      <c r="C384" s="20">
        <v>1.75</v>
      </c>
    </row>
    <row r="385" spans="1:3" x14ac:dyDescent="0.25">
      <c r="B385" s="1">
        <v>43405</v>
      </c>
      <c r="C385" s="20">
        <v>1.75</v>
      </c>
    </row>
    <row r="386" spans="1:3" x14ac:dyDescent="0.25">
      <c r="B386" s="1">
        <v>43435</v>
      </c>
      <c r="C386" s="20">
        <v>1.75</v>
      </c>
    </row>
    <row r="387" spans="1:3" x14ac:dyDescent="0.25">
      <c r="A387">
        <v>2019</v>
      </c>
      <c r="B387" s="1">
        <v>43466</v>
      </c>
      <c r="C387" s="20">
        <v>1.75</v>
      </c>
    </row>
    <row r="388" spans="1:3" x14ac:dyDescent="0.25">
      <c r="B388" s="1">
        <v>43497</v>
      </c>
      <c r="C388" s="20">
        <v>1.75</v>
      </c>
    </row>
    <row r="389" spans="1:3" x14ac:dyDescent="0.25">
      <c r="B389" s="1">
        <v>43525</v>
      </c>
      <c r="C389" s="20">
        <v>1.75</v>
      </c>
    </row>
    <row r="390" spans="1:3" x14ac:dyDescent="0.25">
      <c r="B390" s="1">
        <v>43556</v>
      </c>
      <c r="C390" s="20">
        <v>1.75</v>
      </c>
    </row>
    <row r="391" spans="1:3" x14ac:dyDescent="0.25">
      <c r="B391" s="1">
        <v>43586</v>
      </c>
      <c r="C391" s="20">
        <v>1.5</v>
      </c>
    </row>
    <row r="392" spans="1:3" x14ac:dyDescent="0.25">
      <c r="B392" s="1">
        <v>43617</v>
      </c>
      <c r="C392" s="20">
        <v>1.5</v>
      </c>
    </row>
    <row r="393" spans="1:3" x14ac:dyDescent="0.25">
      <c r="B393" s="1">
        <v>43647</v>
      </c>
      <c r="C393" s="20">
        <v>1.5</v>
      </c>
    </row>
    <row r="394" spans="1:3" x14ac:dyDescent="0.25">
      <c r="B394" s="1">
        <v>43678</v>
      </c>
      <c r="C394" s="20">
        <v>1</v>
      </c>
    </row>
    <row r="395" spans="1:3" x14ac:dyDescent="0.25">
      <c r="B395" s="1">
        <v>43709</v>
      </c>
      <c r="C395" s="20">
        <v>1</v>
      </c>
    </row>
    <row r="396" spans="1:3" x14ac:dyDescent="0.25">
      <c r="B396" s="1">
        <v>43739</v>
      </c>
      <c r="C396" s="20">
        <v>1</v>
      </c>
    </row>
    <row r="397" spans="1:3" x14ac:dyDescent="0.25">
      <c r="B397" s="1">
        <v>43770</v>
      </c>
      <c r="C397" s="20">
        <v>1</v>
      </c>
    </row>
    <row r="398" spans="1:3" x14ac:dyDescent="0.25">
      <c r="B398" s="1">
        <v>43800</v>
      </c>
      <c r="C398" s="20">
        <v>1</v>
      </c>
    </row>
    <row r="399" spans="1:3" x14ac:dyDescent="0.25">
      <c r="A399">
        <v>2020</v>
      </c>
      <c r="B399" s="1">
        <v>43831</v>
      </c>
      <c r="C399" s="20">
        <v>1</v>
      </c>
    </row>
    <row r="400" spans="1:3" x14ac:dyDescent="0.25">
      <c r="B400" s="1">
        <v>43862</v>
      </c>
      <c r="C400" s="20">
        <v>1</v>
      </c>
    </row>
    <row r="401" spans="1:3" x14ac:dyDescent="0.25">
      <c r="B401" s="1">
        <v>43891</v>
      </c>
      <c r="C401" s="20">
        <v>0.25</v>
      </c>
    </row>
    <row r="402" spans="1:3" x14ac:dyDescent="0.25">
      <c r="B402" s="1">
        <v>43922</v>
      </c>
      <c r="C402" s="20">
        <v>0.25</v>
      </c>
    </row>
    <row r="403" spans="1:3" x14ac:dyDescent="0.25">
      <c r="B403" s="1">
        <v>43952</v>
      </c>
      <c r="C403" s="20">
        <v>0.25</v>
      </c>
    </row>
    <row r="404" spans="1:3" x14ac:dyDescent="0.25">
      <c r="B404" s="1">
        <v>43983</v>
      </c>
      <c r="C404" s="20">
        <v>0.25</v>
      </c>
    </row>
    <row r="405" spans="1:3" x14ac:dyDescent="0.25">
      <c r="B405" s="1">
        <v>44013</v>
      </c>
      <c r="C405" s="20">
        <v>0.25</v>
      </c>
    </row>
    <row r="406" spans="1:3" x14ac:dyDescent="0.25">
      <c r="B406" s="1">
        <v>44044</v>
      </c>
      <c r="C406" s="20">
        <v>0.25</v>
      </c>
    </row>
    <row r="407" spans="1:3" x14ac:dyDescent="0.25">
      <c r="B407" s="1">
        <v>44075</v>
      </c>
      <c r="C407" s="20">
        <v>0.25</v>
      </c>
    </row>
    <row r="408" spans="1:3" x14ac:dyDescent="0.25">
      <c r="B408" s="1">
        <v>44105</v>
      </c>
      <c r="C408" s="20">
        <v>0.25</v>
      </c>
    </row>
    <row r="409" spans="1:3" x14ac:dyDescent="0.25">
      <c r="B409" s="1">
        <v>44136</v>
      </c>
      <c r="C409" s="20">
        <v>0.25</v>
      </c>
    </row>
    <row r="410" spans="1:3" x14ac:dyDescent="0.25">
      <c r="B410" s="1">
        <v>44166</v>
      </c>
      <c r="C410" s="20">
        <v>0.25</v>
      </c>
    </row>
    <row r="411" spans="1:3" x14ac:dyDescent="0.25">
      <c r="A411">
        <v>2021</v>
      </c>
      <c r="B411" s="1">
        <v>44197</v>
      </c>
      <c r="C411" s="20">
        <v>0.25</v>
      </c>
    </row>
    <row r="412" spans="1:3" x14ac:dyDescent="0.25">
      <c r="B412" s="1">
        <v>44228</v>
      </c>
      <c r="C412" s="20">
        <v>0.25</v>
      </c>
    </row>
    <row r="413" spans="1:3" x14ac:dyDescent="0.25">
      <c r="B413" s="1">
        <v>44256</v>
      </c>
      <c r="C413" s="20">
        <v>0.25</v>
      </c>
    </row>
    <row r="414" spans="1:3" x14ac:dyDescent="0.25">
      <c r="B414" s="1">
        <v>44287</v>
      </c>
      <c r="C414" s="20">
        <v>0.25</v>
      </c>
    </row>
    <row r="415" spans="1:3" x14ac:dyDescent="0.25">
      <c r="B415" s="1">
        <v>44317</v>
      </c>
      <c r="C415" s="20">
        <v>0.25</v>
      </c>
    </row>
    <row r="416" spans="1:3" x14ac:dyDescent="0.25">
      <c r="B416" s="1">
        <v>44348</v>
      </c>
      <c r="C416" s="20">
        <v>0.25</v>
      </c>
    </row>
    <row r="417" spans="1:3" x14ac:dyDescent="0.25">
      <c r="B417" s="1">
        <v>44378</v>
      </c>
      <c r="C417" s="20">
        <v>0.25</v>
      </c>
    </row>
    <row r="418" spans="1:3" x14ac:dyDescent="0.25">
      <c r="B418" s="1">
        <v>44409</v>
      </c>
      <c r="C418" s="20">
        <v>0.25</v>
      </c>
    </row>
    <row r="419" spans="1:3" x14ac:dyDescent="0.25">
      <c r="B419" s="1">
        <v>44440</v>
      </c>
      <c r="C419" s="20">
        <v>0.25</v>
      </c>
    </row>
    <row r="420" spans="1:3" x14ac:dyDescent="0.25">
      <c r="B420" s="1">
        <v>44470</v>
      </c>
      <c r="C420" s="20">
        <v>0.5</v>
      </c>
    </row>
    <row r="421" spans="1:3" x14ac:dyDescent="0.25">
      <c r="B421" s="1">
        <v>44501</v>
      </c>
      <c r="C421" s="20">
        <v>0.75</v>
      </c>
    </row>
    <row r="422" spans="1:3" x14ac:dyDescent="0.25">
      <c r="B422" s="1">
        <v>44531</v>
      </c>
      <c r="C422" s="20">
        <v>0.75</v>
      </c>
    </row>
    <row r="423" spans="1:3" x14ac:dyDescent="0.25">
      <c r="A423">
        <v>2022</v>
      </c>
      <c r="B423" s="1">
        <v>44562</v>
      </c>
      <c r="C423" s="20">
        <v>0.75</v>
      </c>
    </row>
    <row r="424" spans="1:3" x14ac:dyDescent="0.25">
      <c r="B424" s="1">
        <v>44593</v>
      </c>
      <c r="C424" s="20">
        <v>1</v>
      </c>
    </row>
    <row r="425" spans="1:3" x14ac:dyDescent="0.25">
      <c r="B425" s="1">
        <v>44621</v>
      </c>
      <c r="C425" s="20">
        <v>1</v>
      </c>
    </row>
    <row r="426" spans="1:3" x14ac:dyDescent="0.25">
      <c r="B426" s="1">
        <v>44652</v>
      </c>
      <c r="C426" s="20">
        <v>1.5</v>
      </c>
    </row>
    <row r="427" spans="1:3" x14ac:dyDescent="0.25">
      <c r="B427" s="1">
        <v>44682</v>
      </c>
      <c r="C427" s="20">
        <v>2</v>
      </c>
    </row>
    <row r="428" spans="1:3" x14ac:dyDescent="0.25">
      <c r="B428" s="1">
        <v>44713</v>
      </c>
      <c r="C428" s="20">
        <v>2</v>
      </c>
    </row>
    <row r="429" spans="1:3" x14ac:dyDescent="0.25">
      <c r="B429" s="1">
        <v>44743</v>
      </c>
      <c r="C429" s="20">
        <v>2.5</v>
      </c>
    </row>
    <row r="430" spans="1:3" x14ac:dyDescent="0.25">
      <c r="B430" s="1">
        <v>44774</v>
      </c>
      <c r="C430" s="20">
        <v>3</v>
      </c>
    </row>
    <row r="431" spans="1:3" x14ac:dyDescent="0.25">
      <c r="B431" s="1">
        <v>44805</v>
      </c>
      <c r="C431" s="20">
        <v>3</v>
      </c>
    </row>
    <row r="432" spans="1:3" x14ac:dyDescent="0.25">
      <c r="B432" s="1">
        <v>44835</v>
      </c>
      <c r="C432" s="20">
        <v>3.5</v>
      </c>
    </row>
    <row r="433" spans="1:3" x14ac:dyDescent="0.25">
      <c r="B433" s="1">
        <v>44866</v>
      </c>
      <c r="C433" s="20">
        <v>4.25</v>
      </c>
    </row>
    <row r="434" spans="1:3" x14ac:dyDescent="0.25">
      <c r="B434" s="1">
        <v>44896</v>
      </c>
      <c r="C434" s="20">
        <v>4.25</v>
      </c>
    </row>
    <row r="435" spans="1:3" x14ac:dyDescent="0.25">
      <c r="A435">
        <v>2023</v>
      </c>
      <c r="B435" s="1">
        <v>44927</v>
      </c>
      <c r="C435" s="20">
        <v>4.25</v>
      </c>
    </row>
    <row r="436" spans="1:3" x14ac:dyDescent="0.25">
      <c r="B436" s="1">
        <v>44958</v>
      </c>
      <c r="C436" s="20">
        <v>4.75</v>
      </c>
    </row>
    <row r="437" spans="1:3" x14ac:dyDescent="0.25">
      <c r="B437" s="1">
        <v>44986</v>
      </c>
      <c r="C437" s="20">
        <v>4.75</v>
      </c>
    </row>
    <row r="438" spans="1:3" x14ac:dyDescent="0.25">
      <c r="B438" s="1">
        <v>45017</v>
      </c>
      <c r="C438" s="20">
        <v>5.25</v>
      </c>
    </row>
    <row r="439" spans="1:3" x14ac:dyDescent="0.25">
      <c r="B439" s="1">
        <v>45047</v>
      </c>
      <c r="C439" s="20">
        <v>5.5</v>
      </c>
    </row>
    <row r="440" spans="1:3" x14ac:dyDescent="0.25">
      <c r="B440" s="1">
        <v>45078</v>
      </c>
      <c r="C440" s="20">
        <v>5.5</v>
      </c>
    </row>
    <row r="441" spans="1:3" x14ac:dyDescent="0.25">
      <c r="B441" s="1">
        <v>45108</v>
      </c>
      <c r="C441" s="20">
        <v>5.5</v>
      </c>
    </row>
    <row r="442" spans="1:3" x14ac:dyDescent="0.25">
      <c r="B442" s="1">
        <v>45139</v>
      </c>
      <c r="C442" s="20">
        <v>5.5</v>
      </c>
    </row>
    <row r="443" spans="1:3" x14ac:dyDescent="0.25">
      <c r="B443" s="1">
        <v>45170</v>
      </c>
      <c r="C443" s="20">
        <v>5.5</v>
      </c>
    </row>
    <row r="444" spans="1:3" x14ac:dyDescent="0.25">
      <c r="B444" s="1">
        <v>45200</v>
      </c>
      <c r="C444" s="20">
        <v>5.5</v>
      </c>
    </row>
    <row r="445" spans="1:3" x14ac:dyDescent="0.25">
      <c r="B445" s="1">
        <v>45231</v>
      </c>
      <c r="C445" s="20">
        <v>5.5</v>
      </c>
    </row>
    <row r="446" spans="1:3" x14ac:dyDescent="0.25">
      <c r="B446" s="1">
        <v>45261</v>
      </c>
      <c r="C446" s="20">
        <v>5.5</v>
      </c>
    </row>
    <row r="447" spans="1:3" x14ac:dyDescent="0.25">
      <c r="A447">
        <v>2024</v>
      </c>
      <c r="B447" s="1">
        <v>45292</v>
      </c>
      <c r="C447" s="20">
        <v>5.5</v>
      </c>
    </row>
    <row r="448" spans="1:3" x14ac:dyDescent="0.25">
      <c r="B448" s="1">
        <v>45323</v>
      </c>
      <c r="C448" s="20">
        <v>5.5</v>
      </c>
    </row>
    <row r="449" spans="1:3" x14ac:dyDescent="0.25">
      <c r="B449" s="1">
        <v>45352</v>
      </c>
      <c r="C449" s="20">
        <v>5.5</v>
      </c>
    </row>
    <row r="450" spans="1:3" x14ac:dyDescent="0.25">
      <c r="B450" s="1">
        <v>45383</v>
      </c>
      <c r="C450" s="20">
        <v>5.5</v>
      </c>
    </row>
    <row r="451" spans="1:3" x14ac:dyDescent="0.25">
      <c r="B451" s="1">
        <v>45413</v>
      </c>
      <c r="C451" s="20">
        <v>5.5</v>
      </c>
    </row>
    <row r="452" spans="1:3" x14ac:dyDescent="0.25">
      <c r="B452" s="1">
        <v>45444</v>
      </c>
      <c r="C452" s="20">
        <v>5.5</v>
      </c>
    </row>
    <row r="453" spans="1:3" x14ac:dyDescent="0.25">
      <c r="B453" s="1">
        <v>45474</v>
      </c>
      <c r="C453" s="20">
        <v>5.5</v>
      </c>
    </row>
    <row r="454" spans="1:3" x14ac:dyDescent="0.25">
      <c r="B454" s="1">
        <v>45505</v>
      </c>
      <c r="C454" s="20">
        <v>5.25</v>
      </c>
    </row>
    <row r="455" spans="1:3" x14ac:dyDescent="0.25">
      <c r="B455" s="1">
        <v>45536</v>
      </c>
      <c r="C455" s="20">
        <v>5.25</v>
      </c>
    </row>
    <row r="456" spans="1:3" x14ac:dyDescent="0.25">
      <c r="B456" s="1">
        <v>45566</v>
      </c>
      <c r="C456" s="20">
        <v>4.75</v>
      </c>
    </row>
    <row r="457" spans="1:3" x14ac:dyDescent="0.25">
      <c r="B457" s="1">
        <v>45597</v>
      </c>
      <c r="C457" s="20">
        <v>4.25</v>
      </c>
    </row>
    <row r="458" spans="1:3" x14ac:dyDescent="0.25">
      <c r="B458" s="1">
        <v>45627</v>
      </c>
      <c r="C458" s="20">
        <v>4.25</v>
      </c>
    </row>
    <row r="459" spans="1:3" x14ac:dyDescent="0.25">
      <c r="A459">
        <v>2025</v>
      </c>
      <c r="B459" s="1">
        <v>45658</v>
      </c>
      <c r="C459" s="20">
        <v>4.25</v>
      </c>
    </row>
    <row r="460" spans="1:3" x14ac:dyDescent="0.25">
      <c r="B460" s="1">
        <v>45689</v>
      </c>
      <c r="C460" s="20">
        <v>3.75</v>
      </c>
    </row>
    <row r="461" spans="1:3" x14ac:dyDescent="0.25">
      <c r="B461" s="1">
        <v>45717</v>
      </c>
      <c r="C461" s="20">
        <v>3.75</v>
      </c>
    </row>
    <row r="462" spans="1:3" x14ac:dyDescent="0.25">
      <c r="B462" s="1">
        <v>45748</v>
      </c>
      <c r="C462" s="20">
        <v>3.5</v>
      </c>
    </row>
    <row r="463" spans="1:3" x14ac:dyDescent="0.25">
      <c r="B463" s="1">
        <v>45778</v>
      </c>
      <c r="C463" s="20">
        <v>3.25</v>
      </c>
    </row>
    <row r="464" spans="1:3" x14ac:dyDescent="0.25">
      <c r="B464" s="1">
        <v>45809</v>
      </c>
      <c r="C464" s="20">
        <v>3.25</v>
      </c>
    </row>
    <row r="465" spans="1:3" x14ac:dyDescent="0.25">
      <c r="B465" s="1">
        <v>45839</v>
      </c>
      <c r="C465" s="20">
        <v>3.25</v>
      </c>
    </row>
    <row r="466" spans="1:3" x14ac:dyDescent="0.25">
      <c r="B466" s="1">
        <v>45870</v>
      </c>
      <c r="C466" s="20">
        <v>3</v>
      </c>
    </row>
    <row r="467" spans="1:3" x14ac:dyDescent="0.25">
      <c r="B467" s="1">
        <v>45901</v>
      </c>
      <c r="C467" s="20">
        <v>3</v>
      </c>
    </row>
    <row r="468" spans="1:3" x14ac:dyDescent="0.25">
      <c r="B468" s="1">
        <v>45931</v>
      </c>
      <c r="C468" s="20">
        <v>2.5</v>
      </c>
    </row>
    <row r="469" spans="1:3" x14ac:dyDescent="0.25">
      <c r="B469" s="1">
        <v>45962</v>
      </c>
      <c r="C469" s="20">
        <v>2.25</v>
      </c>
    </row>
    <row r="470" spans="1:3" x14ac:dyDescent="0.25">
      <c r="B470" s="1">
        <v>45992</v>
      </c>
      <c r="C470" s="20">
        <v>2.25</v>
      </c>
    </row>
    <row r="471" spans="1:3" x14ac:dyDescent="0.25">
      <c r="A471">
        <v>2026</v>
      </c>
      <c r="B471" s="1">
        <v>46023</v>
      </c>
      <c r="C471" s="20">
        <v>2.25</v>
      </c>
    </row>
    <row r="472" spans="1:3" x14ac:dyDescent="0.25">
      <c r="B472" s="1">
        <v>46054</v>
      </c>
      <c r="C472" s="20">
        <v>2.25</v>
      </c>
    </row>
    <row r="473" spans="1:3" x14ac:dyDescent="0.25">
      <c r="B473" s="1">
        <v>46082</v>
      </c>
      <c r="C473" s="20">
        <v>2.25</v>
      </c>
    </row>
    <row r="474" spans="1:3" x14ac:dyDescent="0.25">
      <c r="B474" s="1">
        <v>46113</v>
      </c>
      <c r="C474" s="20">
        <v>2.25</v>
      </c>
    </row>
    <row r="475" spans="1:3" x14ac:dyDescent="0.25">
      <c r="C475" s="20"/>
    </row>
    <row r="476" spans="1:3" x14ac:dyDescent="0.25">
      <c r="C476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4A46-0ADD-4DBE-9527-9B241CDCCDF4}">
  <dimension ref="A1:K194"/>
  <sheetViews>
    <sheetView workbookViewId="0">
      <pane xSplit="2" ySplit="2" topLeftCell="C178" activePane="bottomRight" state="frozen"/>
      <selection pane="topRight" activeCell="C1" sqref="C1"/>
      <selection pane="bottomLeft" activeCell="A3" sqref="A3"/>
      <selection pane="bottomRight" activeCell="I187" sqref="I187"/>
    </sheetView>
  </sheetViews>
  <sheetFormatPr defaultRowHeight="15" x14ac:dyDescent="0.25"/>
  <cols>
    <col min="2" max="2" width="9.140625" style="12"/>
    <col min="6" max="6" width="12" customWidth="1"/>
    <col min="7" max="7" width="11.7109375" customWidth="1"/>
  </cols>
  <sheetData>
    <row r="1" spans="1:11" ht="60" x14ac:dyDescent="0.25">
      <c r="C1" s="6" t="s">
        <v>18</v>
      </c>
      <c r="D1" s="4" t="s">
        <v>19</v>
      </c>
      <c r="E1" s="4" t="s">
        <v>19</v>
      </c>
      <c r="F1" s="9" t="s">
        <v>135</v>
      </c>
      <c r="G1" s="4" t="s">
        <v>10</v>
      </c>
      <c r="H1" s="4" t="s">
        <v>11</v>
      </c>
      <c r="I1" s="4" t="s">
        <v>9</v>
      </c>
      <c r="J1" s="4" t="s">
        <v>9</v>
      </c>
      <c r="K1" s="4" t="s">
        <v>131</v>
      </c>
    </row>
    <row r="2" spans="1:11" ht="60" x14ac:dyDescent="0.25">
      <c r="B2" s="12" t="s">
        <v>0</v>
      </c>
      <c r="D2" s="4" t="s">
        <v>13</v>
      </c>
      <c r="E2" s="4" t="s">
        <v>130</v>
      </c>
      <c r="F2" s="4"/>
      <c r="I2" s="4" t="s">
        <v>13</v>
      </c>
      <c r="J2" s="4" t="s">
        <v>130</v>
      </c>
    </row>
    <row r="3" spans="1:11" x14ac:dyDescent="0.25">
      <c r="A3">
        <v>1980</v>
      </c>
      <c r="B3" s="13">
        <v>29281</v>
      </c>
      <c r="C3" s="21">
        <v>11205.9</v>
      </c>
      <c r="D3" s="21">
        <f>'CDM - Q'!BC132</f>
        <v>56.7</v>
      </c>
      <c r="E3" s="21">
        <v>54.143857037525201</v>
      </c>
      <c r="F3" s="30"/>
      <c r="H3">
        <v>0</v>
      </c>
      <c r="I3" s="21">
        <f>'CDM - Q'!AZ132/'CDM - Q'!BA132*100</f>
        <v>150.53994370025237</v>
      </c>
      <c r="J3" s="21">
        <v>150.255856144912</v>
      </c>
      <c r="K3" s="21"/>
    </row>
    <row r="4" spans="1:11" x14ac:dyDescent="0.25">
      <c r="B4" s="13">
        <v>29373</v>
      </c>
      <c r="C4" s="21">
        <v>11432.5</v>
      </c>
      <c r="D4" s="21">
        <f>'CDM - Q'!BC133</f>
        <v>51.8</v>
      </c>
      <c r="E4" s="21">
        <v>55.256106936614898</v>
      </c>
      <c r="F4" s="30"/>
      <c r="H4">
        <v>0</v>
      </c>
      <c r="I4" s="21">
        <f>'CDM - Q'!AZ133/'CDM - Q'!BA133*100</f>
        <v>152.41518836869056</v>
      </c>
      <c r="J4" s="21">
        <v>152.39800976061201</v>
      </c>
      <c r="K4" s="21"/>
    </row>
    <row r="5" spans="1:11" x14ac:dyDescent="0.25">
      <c r="B5" s="13">
        <v>29465</v>
      </c>
      <c r="C5" s="21">
        <v>11686.6</v>
      </c>
      <c r="D5" s="21">
        <f>'CDM - Q'!BC134</f>
        <v>53.5</v>
      </c>
      <c r="E5" s="21">
        <v>56.034017320670799</v>
      </c>
      <c r="F5" s="30"/>
      <c r="H5">
        <v>0</v>
      </c>
      <c r="I5" s="21">
        <f>'CDM - Q'!AZ134/'CDM - Q'!BA134*100</f>
        <v>155.81392789540874</v>
      </c>
      <c r="J5" s="21">
        <v>155.237487248299</v>
      </c>
      <c r="K5" s="21"/>
    </row>
    <row r="6" spans="1:11" x14ac:dyDescent="0.25">
      <c r="B6" s="13">
        <v>29556</v>
      </c>
      <c r="C6" s="21">
        <v>11983</v>
      </c>
      <c r="D6" s="21">
        <f>'CDM - Q'!BC135</f>
        <v>59.9</v>
      </c>
      <c r="E6" s="21">
        <v>56.4464338210432</v>
      </c>
      <c r="F6" s="30"/>
      <c r="H6">
        <v>0</v>
      </c>
      <c r="I6" s="21">
        <f>'CDM - Q'!AZ135/'CDM - Q'!BA135*100</f>
        <v>155.65774130382169</v>
      </c>
      <c r="J6" s="21">
        <v>156.49198836268499</v>
      </c>
      <c r="K6" s="21"/>
    </row>
    <row r="7" spans="1:11" x14ac:dyDescent="0.25">
      <c r="A7">
        <v>1981</v>
      </c>
      <c r="B7" s="13">
        <v>29646</v>
      </c>
      <c r="C7" s="21">
        <v>12337.7</v>
      </c>
      <c r="D7" s="21">
        <f>'CDM - Q'!BC136</f>
        <v>61.4</v>
      </c>
      <c r="E7" s="21">
        <v>58.678228610412297</v>
      </c>
      <c r="F7" s="30"/>
      <c r="H7">
        <v>0</v>
      </c>
      <c r="I7" s="21">
        <f>'CDM - Q'!AZ136/'CDM - Q'!BA136*100</f>
        <v>159.3611011914424</v>
      </c>
      <c r="J7" s="21">
        <v>159.12304806397401</v>
      </c>
      <c r="K7" s="21"/>
    </row>
    <row r="8" spans="1:11" x14ac:dyDescent="0.25">
      <c r="B8" s="13">
        <v>29738</v>
      </c>
      <c r="C8" s="21">
        <v>12723.6</v>
      </c>
      <c r="D8" s="21">
        <f>'CDM - Q'!BC137</f>
        <v>55.5</v>
      </c>
      <c r="E8" s="21">
        <v>59.244552500477099</v>
      </c>
      <c r="F8" s="30"/>
      <c r="H8">
        <v>0</v>
      </c>
      <c r="I8" s="21">
        <f>'CDM - Q'!AZ137/'CDM - Q'!BA137*100</f>
        <v>160.01680445629287</v>
      </c>
      <c r="J8" s="21">
        <v>160.010548506655</v>
      </c>
      <c r="K8" s="21"/>
    </row>
    <row r="9" spans="1:11" x14ac:dyDescent="0.25">
      <c r="B9" s="13">
        <v>29830</v>
      </c>
      <c r="C9" s="21">
        <v>13001.6</v>
      </c>
      <c r="D9" s="21">
        <f>'CDM - Q'!BC138</f>
        <v>58.4</v>
      </c>
      <c r="E9" s="21">
        <v>61.069419335270702</v>
      </c>
      <c r="F9" s="30"/>
      <c r="H9">
        <v>0</v>
      </c>
      <c r="I9" s="21">
        <f>'CDM - Q'!AZ138/'CDM - Q'!BA138*100</f>
        <v>159.10467584999446</v>
      </c>
      <c r="J9" s="21">
        <v>158.55778998776799</v>
      </c>
      <c r="K9" s="21"/>
    </row>
    <row r="10" spans="1:11" x14ac:dyDescent="0.25">
      <c r="B10" s="13">
        <v>29921</v>
      </c>
      <c r="C10" s="21">
        <v>13259.3</v>
      </c>
      <c r="D10" s="21">
        <f>'CDM - Q'!BC139</f>
        <v>67</v>
      </c>
      <c r="E10" s="21">
        <v>63.095875150268</v>
      </c>
      <c r="F10" s="30"/>
      <c r="H10">
        <v>0</v>
      </c>
      <c r="I10" s="21">
        <f>'CDM - Q'!AZ139/'CDM - Q'!BA139*100</f>
        <v>154.97180202373923</v>
      </c>
      <c r="J10" s="21">
        <v>155.716058157605</v>
      </c>
      <c r="K10" s="21"/>
    </row>
    <row r="11" spans="1:11" x14ac:dyDescent="0.25">
      <c r="A11">
        <v>1982</v>
      </c>
      <c r="B11" s="13">
        <v>30011</v>
      </c>
      <c r="C11" s="21">
        <v>13429.9</v>
      </c>
      <c r="D11" s="21">
        <f>'CDM - Q'!BC140</f>
        <v>67.900000000000006</v>
      </c>
      <c r="E11" s="21">
        <v>65.031843690215993</v>
      </c>
      <c r="F11" s="30"/>
      <c r="H11">
        <v>0</v>
      </c>
      <c r="I11" s="21">
        <f>'CDM - Q'!AZ140/'CDM - Q'!BA140*100</f>
        <v>156.28409995534241</v>
      </c>
      <c r="J11" s="21">
        <v>156.00392086086401</v>
      </c>
      <c r="K11" s="21"/>
    </row>
    <row r="12" spans="1:11" x14ac:dyDescent="0.25">
      <c r="B12" s="13">
        <v>30103</v>
      </c>
      <c r="C12" s="21">
        <v>13643.7</v>
      </c>
      <c r="D12" s="21">
        <f>'CDM - Q'!BC141</f>
        <v>63.8</v>
      </c>
      <c r="E12" s="21">
        <v>68.119943680812497</v>
      </c>
      <c r="F12" s="30"/>
      <c r="H12">
        <v>0</v>
      </c>
      <c r="I12" s="21">
        <f>'CDM - Q'!AZ141/'CDM - Q'!BA141*100</f>
        <v>155.44670115540549</v>
      </c>
      <c r="J12" s="21">
        <v>155.51816455046699</v>
      </c>
      <c r="K12" s="21"/>
    </row>
    <row r="13" spans="1:11" x14ac:dyDescent="0.25">
      <c r="B13" s="13">
        <v>30195</v>
      </c>
      <c r="C13" s="21">
        <v>13848</v>
      </c>
      <c r="D13" s="21">
        <f>'CDM - Q'!BC142</f>
        <v>66.599999999999994</v>
      </c>
      <c r="E13" s="21">
        <v>69.538323586011799</v>
      </c>
      <c r="F13" s="30"/>
      <c r="H13">
        <v>0</v>
      </c>
      <c r="I13" s="21">
        <f>'CDM - Q'!AZ142/'CDM - Q'!BA142*100</f>
        <v>154.5279005714398</v>
      </c>
      <c r="J13" s="21">
        <v>154.19573789152599</v>
      </c>
      <c r="K13" s="21"/>
    </row>
    <row r="14" spans="1:11" x14ac:dyDescent="0.25">
      <c r="B14" s="13">
        <v>30286</v>
      </c>
      <c r="C14" s="21">
        <v>14052</v>
      </c>
      <c r="D14" s="21">
        <f>'CDM - Q'!BC143</f>
        <v>77.900000000000006</v>
      </c>
      <c r="E14" s="21">
        <v>73.239655088770405</v>
      </c>
      <c r="F14" s="30"/>
      <c r="H14">
        <v>0</v>
      </c>
      <c r="I14" s="21">
        <f>'CDM - Q'!AZ143/'CDM - Q'!BA143*100</f>
        <v>154.41988682138941</v>
      </c>
      <c r="J14" s="21">
        <v>154.90707450443199</v>
      </c>
      <c r="K14" s="21"/>
    </row>
    <row r="15" spans="1:11" x14ac:dyDescent="0.25">
      <c r="A15">
        <v>1983</v>
      </c>
      <c r="B15" s="13">
        <v>30376</v>
      </c>
      <c r="C15" s="21">
        <v>14418.3</v>
      </c>
      <c r="D15" s="21">
        <f>'CDM - Q'!BC144</f>
        <v>77.3</v>
      </c>
      <c r="E15" s="21">
        <v>74.231133076853496</v>
      </c>
      <c r="F15" s="30"/>
      <c r="H15">
        <v>0</v>
      </c>
      <c r="I15" s="21">
        <f>'CDM - Q'!AZ144/'CDM - Q'!BA144*100</f>
        <v>149.96547846842759</v>
      </c>
      <c r="J15" s="21">
        <v>149.568240561968</v>
      </c>
      <c r="K15" s="21"/>
    </row>
    <row r="16" spans="1:11" x14ac:dyDescent="0.25">
      <c r="B16" s="13">
        <v>30468</v>
      </c>
      <c r="C16" s="21">
        <v>14726.5</v>
      </c>
      <c r="D16" s="21">
        <f>'CDM - Q'!BC145</f>
        <v>69.5</v>
      </c>
      <c r="E16" s="21">
        <v>74.247647748488205</v>
      </c>
      <c r="F16" s="30"/>
      <c r="H16">
        <v>0</v>
      </c>
      <c r="I16" s="21">
        <f>'CDM - Q'!AZ145/'CDM - Q'!BA145*100</f>
        <v>147.14196576327285</v>
      </c>
      <c r="J16" s="21">
        <v>147.328957578184</v>
      </c>
      <c r="K16" s="21"/>
    </row>
    <row r="17" spans="1:11" x14ac:dyDescent="0.25">
      <c r="B17" s="13">
        <v>30560</v>
      </c>
      <c r="C17" s="21">
        <v>15031.8</v>
      </c>
      <c r="D17" s="21">
        <f>'CDM - Q'!BC146</f>
        <v>71.900000000000006</v>
      </c>
      <c r="E17" s="21">
        <v>75.020364494648504</v>
      </c>
      <c r="F17" s="30"/>
      <c r="H17">
        <v>0</v>
      </c>
      <c r="I17" s="21">
        <f>'CDM - Q'!AZ146/'CDM - Q'!BA146*100</f>
        <v>147.044478854695</v>
      </c>
      <c r="J17" s="21">
        <v>147.09996139665799</v>
      </c>
      <c r="K17" s="21"/>
    </row>
    <row r="18" spans="1:11" x14ac:dyDescent="0.25">
      <c r="B18" s="13">
        <v>30651</v>
      </c>
      <c r="C18" s="21">
        <v>15484.2</v>
      </c>
      <c r="D18" s="21">
        <f>'CDM - Q'!BC147</f>
        <v>77.099999999999994</v>
      </c>
      <c r="E18" s="21">
        <v>72.270039254109307</v>
      </c>
      <c r="F18" s="30"/>
      <c r="H18">
        <v>0</v>
      </c>
      <c r="I18" s="21">
        <f>'CDM - Q'!AZ147/'CDM - Q'!BA147*100</f>
        <v>144.74090207822852</v>
      </c>
      <c r="J18" s="21">
        <v>144.86338906717901</v>
      </c>
      <c r="K18" s="21"/>
    </row>
    <row r="19" spans="1:11" x14ac:dyDescent="0.25">
      <c r="A19">
        <v>1984</v>
      </c>
      <c r="B19" s="13">
        <v>30742</v>
      </c>
      <c r="C19" s="21">
        <v>15973.6</v>
      </c>
      <c r="D19" s="21">
        <f>'CDM - Q'!BC148</f>
        <v>77.099999999999994</v>
      </c>
      <c r="E19" s="21">
        <v>74.277086915547301</v>
      </c>
      <c r="F19" s="30"/>
      <c r="H19">
        <v>0</v>
      </c>
      <c r="I19" s="21">
        <f>'CDM - Q'!AZ148/'CDM - Q'!BA148*100</f>
        <v>140.96614281193968</v>
      </c>
      <c r="J19" s="21">
        <v>140.42345856346299</v>
      </c>
      <c r="K19" s="21"/>
    </row>
    <row r="20" spans="1:11" x14ac:dyDescent="0.25">
      <c r="B20" s="13">
        <v>30834</v>
      </c>
      <c r="C20" s="21">
        <v>16163.5</v>
      </c>
      <c r="D20" s="21">
        <f>'CDM - Q'!BC149</f>
        <v>70.900000000000006</v>
      </c>
      <c r="E20" s="21">
        <v>75.723631387184298</v>
      </c>
      <c r="F20" s="30"/>
      <c r="H20">
        <v>0</v>
      </c>
      <c r="I20" s="21">
        <f>'CDM - Q'!AZ149/'CDM - Q'!BA149*100</f>
        <v>141.50990503904333</v>
      </c>
      <c r="J20" s="21">
        <v>141.80781900264401</v>
      </c>
      <c r="K20" s="21"/>
    </row>
    <row r="21" spans="1:11" x14ac:dyDescent="0.25">
      <c r="B21" s="13">
        <v>30926</v>
      </c>
      <c r="C21" s="21">
        <v>16354.8</v>
      </c>
      <c r="D21" s="21">
        <f>'CDM - Q'!BC150</f>
        <v>74.599999999999994</v>
      </c>
      <c r="E21" s="21">
        <v>77.919508681449898</v>
      </c>
      <c r="F21" s="30"/>
      <c r="H21">
        <v>0</v>
      </c>
      <c r="I21" s="21">
        <f>'CDM - Q'!AZ150/'CDM - Q'!BA150*100</f>
        <v>140.53552859618716</v>
      </c>
      <c r="J21" s="21">
        <v>140.90856960210701</v>
      </c>
      <c r="K21" s="21"/>
    </row>
    <row r="22" spans="1:11" x14ac:dyDescent="0.25">
      <c r="B22" s="13">
        <v>31017</v>
      </c>
      <c r="C22" s="21">
        <v>16413.099999999999</v>
      </c>
      <c r="D22" s="21">
        <f>'CDM - Q'!BC151</f>
        <v>82.1</v>
      </c>
      <c r="E22" s="21">
        <v>76.719826315016903</v>
      </c>
      <c r="F22" s="30"/>
      <c r="H22">
        <v>0</v>
      </c>
      <c r="I22" s="21">
        <f>'CDM - Q'!AZ151/'CDM - Q'!BA151*100</f>
        <v>139.70237247824738</v>
      </c>
      <c r="J22" s="21">
        <v>139.58191588040799</v>
      </c>
      <c r="K22" s="21"/>
    </row>
    <row r="23" spans="1:11" x14ac:dyDescent="0.25">
      <c r="A23">
        <v>1985</v>
      </c>
      <c r="B23" s="13">
        <v>31107</v>
      </c>
      <c r="C23" s="21">
        <v>16603.2</v>
      </c>
      <c r="D23" s="21">
        <f>'CDM - Q'!BC152</f>
        <v>77.599999999999994</v>
      </c>
      <c r="E23" s="21">
        <v>74.849141719602102</v>
      </c>
      <c r="F23" s="30"/>
      <c r="H23">
        <v>0</v>
      </c>
      <c r="I23" s="21">
        <f>'CDM - Q'!AZ152/'CDM - Q'!BA152*100</f>
        <v>142.8642898520196</v>
      </c>
      <c r="J23" s="21">
        <v>142.23839543696599</v>
      </c>
      <c r="K23" s="21"/>
    </row>
    <row r="24" spans="1:11" x14ac:dyDescent="0.25">
      <c r="B24" s="13">
        <v>31199</v>
      </c>
      <c r="C24" s="21">
        <v>16148.5</v>
      </c>
      <c r="D24" s="21">
        <f>'CDM - Q'!BC153</f>
        <v>72.2</v>
      </c>
      <c r="E24" s="21">
        <v>77.146212489610505</v>
      </c>
      <c r="F24" s="30"/>
      <c r="H24">
        <v>0</v>
      </c>
      <c r="I24" s="21">
        <f>'CDM - Q'!AZ153/'CDM - Q'!BA153*100</f>
        <v>140.01062934585232</v>
      </c>
      <c r="J24" s="21">
        <v>140.230422075544</v>
      </c>
      <c r="K24" s="21"/>
    </row>
    <row r="25" spans="1:11" x14ac:dyDescent="0.25">
      <c r="B25" s="13">
        <v>31291</v>
      </c>
      <c r="C25" s="21">
        <v>15967.7</v>
      </c>
      <c r="D25" s="21">
        <f>'CDM - Q'!BC154</f>
        <v>73.599999999999994</v>
      </c>
      <c r="E25" s="21">
        <v>77.155722645240402</v>
      </c>
      <c r="F25" s="30"/>
      <c r="H25">
        <v>0</v>
      </c>
      <c r="I25" s="21">
        <f>'CDM - Q'!AZ154/'CDM - Q'!BA154*100</f>
        <v>137.90263356046592</v>
      </c>
      <c r="J25" s="21">
        <v>138.50941590789901</v>
      </c>
      <c r="K25" s="21"/>
    </row>
    <row r="26" spans="1:11" x14ac:dyDescent="0.25">
      <c r="B26" s="13">
        <v>31382</v>
      </c>
      <c r="C26" s="21">
        <v>15797.1</v>
      </c>
      <c r="D26" s="21">
        <f>'CDM - Q'!BC155</f>
        <v>81.400000000000006</v>
      </c>
      <c r="E26" s="21">
        <v>75.661424149591099</v>
      </c>
      <c r="F26" s="30"/>
      <c r="H26">
        <v>0</v>
      </c>
      <c r="I26" s="21">
        <f>'CDM - Q'!AZ155/'CDM - Q'!BA155*100</f>
        <v>135.80187200501589</v>
      </c>
      <c r="J26" s="21">
        <v>135.66418173731699</v>
      </c>
      <c r="K26" s="21"/>
    </row>
    <row r="27" spans="1:11" x14ac:dyDescent="0.25">
      <c r="A27">
        <v>1986</v>
      </c>
      <c r="B27" s="13">
        <v>31472</v>
      </c>
      <c r="C27" s="21">
        <v>15949.6</v>
      </c>
      <c r="D27" s="21">
        <f>'CDM - Q'!BC156</f>
        <v>76.3</v>
      </c>
      <c r="E27" s="21">
        <v>73.694839229551604</v>
      </c>
      <c r="F27" s="30"/>
      <c r="H27">
        <v>0</v>
      </c>
      <c r="I27" s="21">
        <f>'CDM - Q'!AZ156/'CDM - Q'!BA156*100</f>
        <v>128.14620946635321</v>
      </c>
      <c r="J27" s="21">
        <v>127.60373704505</v>
      </c>
      <c r="K27" s="21"/>
    </row>
    <row r="28" spans="1:11" x14ac:dyDescent="0.25">
      <c r="B28" s="13">
        <v>31564</v>
      </c>
      <c r="C28" s="21">
        <v>16156.2</v>
      </c>
      <c r="D28" s="21">
        <f>'CDM - Q'!BC157</f>
        <v>64.400000000000006</v>
      </c>
      <c r="E28" s="21">
        <v>68.848754457868196</v>
      </c>
      <c r="F28" s="30"/>
      <c r="H28">
        <v>0</v>
      </c>
      <c r="I28" s="21">
        <f>'CDM - Q'!AZ157/'CDM - Q'!BA157*100</f>
        <v>116.46506080411324</v>
      </c>
      <c r="J28" s="21">
        <v>116.42454014662</v>
      </c>
      <c r="K28" s="21"/>
    </row>
    <row r="29" spans="1:11" x14ac:dyDescent="0.25">
      <c r="B29" s="13">
        <v>31656</v>
      </c>
      <c r="C29" s="21">
        <v>16413</v>
      </c>
      <c r="D29" s="21">
        <f>'CDM - Q'!BC158</f>
        <v>64.5</v>
      </c>
      <c r="E29" s="21">
        <v>67.961454706533601</v>
      </c>
      <c r="F29" s="30"/>
      <c r="H29">
        <v>0</v>
      </c>
      <c r="I29" s="21">
        <f>'CDM - Q'!AZ158/'CDM - Q'!BA158*100</f>
        <v>116.10975088414752</v>
      </c>
      <c r="J29" s="21">
        <v>116.71656396237699</v>
      </c>
      <c r="K29" s="21"/>
    </row>
    <row r="30" spans="1:11" x14ac:dyDescent="0.25">
      <c r="B30" s="13">
        <v>31747</v>
      </c>
      <c r="C30" s="21">
        <v>16833.599999999999</v>
      </c>
      <c r="D30" s="21">
        <f>'CDM - Q'!BC159</f>
        <v>72.2</v>
      </c>
      <c r="E30" s="21">
        <v>66.661594576383493</v>
      </c>
      <c r="F30" s="30"/>
      <c r="H30">
        <v>0</v>
      </c>
      <c r="I30" s="21">
        <f>'CDM - Q'!AZ159/'CDM - Q'!BA159*100</f>
        <v>123.06888949058137</v>
      </c>
      <c r="J30" s="21">
        <v>123.057000742654</v>
      </c>
      <c r="K30" s="21"/>
    </row>
    <row r="31" spans="1:11" x14ac:dyDescent="0.25">
      <c r="A31">
        <v>1987</v>
      </c>
      <c r="B31" s="13">
        <v>31837</v>
      </c>
      <c r="C31" s="21">
        <v>17245.900000000001</v>
      </c>
      <c r="D31" s="21">
        <f>'CDM - Q'!BC160</f>
        <v>68.3</v>
      </c>
      <c r="E31" s="21">
        <v>66.062377658031295</v>
      </c>
      <c r="F31" s="30"/>
      <c r="H31">
        <v>0</v>
      </c>
      <c r="I31" s="21">
        <f>'CDM - Q'!AZ160/'CDM - Q'!BA160*100</f>
        <v>128.71864054157288</v>
      </c>
      <c r="J31" s="21">
        <v>128.23680007808201</v>
      </c>
      <c r="K31" s="21"/>
    </row>
    <row r="32" spans="1:11" x14ac:dyDescent="0.25">
      <c r="B32" s="13">
        <v>31929</v>
      </c>
      <c r="C32" s="21">
        <v>17794.400000000001</v>
      </c>
      <c r="D32" s="21">
        <f>'CDM - Q'!BC161</f>
        <v>63.1</v>
      </c>
      <c r="E32" s="21">
        <v>67.577546519205001</v>
      </c>
      <c r="F32" s="30"/>
      <c r="H32">
        <v>0</v>
      </c>
      <c r="I32" s="21">
        <f>'CDM - Q'!AZ161/'CDM - Q'!BA161*100</f>
        <v>132.35170224609226</v>
      </c>
      <c r="J32" s="21">
        <v>132.07224757910501</v>
      </c>
      <c r="K32" s="21"/>
    </row>
    <row r="33" spans="1:11" x14ac:dyDescent="0.25">
      <c r="B33" s="13">
        <v>32021</v>
      </c>
      <c r="C33" s="21">
        <v>18413.2</v>
      </c>
      <c r="D33" s="21">
        <f>'CDM - Q'!BC162</f>
        <v>60.9</v>
      </c>
      <c r="E33" s="21">
        <v>64.422475678535505</v>
      </c>
      <c r="F33" s="30"/>
      <c r="H33">
        <v>0</v>
      </c>
      <c r="I33" s="21">
        <f>'CDM - Q'!AZ162/'CDM - Q'!BA162*100</f>
        <v>132.27774029657579</v>
      </c>
      <c r="J33" s="21">
        <v>133.02076659226401</v>
      </c>
      <c r="K33" s="21"/>
    </row>
    <row r="34" spans="1:11" x14ac:dyDescent="0.25">
      <c r="B34" s="13">
        <v>32112</v>
      </c>
      <c r="C34" s="21">
        <v>18947.900000000001</v>
      </c>
      <c r="D34" s="21">
        <f>'CDM - Q'!BC163</f>
        <v>69.900000000000006</v>
      </c>
      <c r="E34" s="21">
        <v>64.079255288412</v>
      </c>
      <c r="F34" s="30"/>
      <c r="H34">
        <v>0</v>
      </c>
      <c r="I34" s="21">
        <f>'CDM - Q'!AZ163/'CDM - Q'!BA163*100</f>
        <v>129.97877897486126</v>
      </c>
      <c r="J34" s="21">
        <v>129.98476215473701</v>
      </c>
      <c r="K34" s="21"/>
    </row>
    <row r="35" spans="1:11" x14ac:dyDescent="0.25">
      <c r="A35">
        <v>1988</v>
      </c>
      <c r="B35" s="13">
        <v>32203</v>
      </c>
      <c r="C35" s="21">
        <v>19161.099999999999</v>
      </c>
      <c r="D35" s="21">
        <f>'CDM - Q'!BC164</f>
        <v>68.5</v>
      </c>
      <c r="E35" s="21">
        <v>66.503495061266406</v>
      </c>
      <c r="F35" s="30"/>
      <c r="G35" s="20">
        <f>AVERAGEIFS('SG - M'!C:C,'SG - M'!B:B,"&gt;="&amp;EDATE('SG - Q'!B35,-2),'SG - M'!B:B,"&lt;="&amp;EOMONTH('SG - Q'!B35,0))</f>
        <v>3.2000000000000006</v>
      </c>
      <c r="H35">
        <v>0</v>
      </c>
      <c r="I35" s="21">
        <f>'CDM - Q'!AZ164/'CDM - Q'!BA164*100</f>
        <v>131.09755707718764</v>
      </c>
      <c r="J35" s="21">
        <v>130.77323912302401</v>
      </c>
      <c r="K35" s="21"/>
    </row>
    <row r="36" spans="1:11" x14ac:dyDescent="0.25">
      <c r="B36" s="13">
        <v>32295</v>
      </c>
      <c r="C36" s="21">
        <v>19936</v>
      </c>
      <c r="D36" s="21">
        <f>'CDM - Q'!BC165</f>
        <v>61.2</v>
      </c>
      <c r="E36" s="21">
        <v>65.565688422686094</v>
      </c>
      <c r="F36" s="30"/>
      <c r="G36" s="20">
        <f>AVERAGEIFS('SG - M'!C:C,'SG - M'!B:B,"&gt;="&amp;EDATE('SG - Q'!B36,-2),'SG - M'!B:B,"&lt;="&amp;EOMONTH('SG - Q'!B36,0))</f>
        <v>2.9333333333333336</v>
      </c>
      <c r="H36">
        <v>0</v>
      </c>
      <c r="I36" s="21">
        <f>'CDM - Q'!AZ165/'CDM - Q'!BA165*100</f>
        <v>133.67993341579293</v>
      </c>
      <c r="J36" s="21">
        <v>133.305125455872</v>
      </c>
      <c r="K36" s="21"/>
    </row>
    <row r="37" spans="1:11" x14ac:dyDescent="0.25">
      <c r="B37" s="13">
        <v>32387</v>
      </c>
      <c r="C37" s="21">
        <v>20467.2</v>
      </c>
      <c r="D37" s="21">
        <f>'CDM - Q'!BC166</f>
        <v>61.9</v>
      </c>
      <c r="E37" s="21">
        <v>65.593147535714607</v>
      </c>
      <c r="F37" s="30"/>
      <c r="G37" s="20">
        <f>AVERAGEIFS('SG - M'!C:C,'SG - M'!B:B,"&gt;="&amp;EDATE('SG - Q'!B37,-2),'SG - M'!B:B,"&lt;="&amp;EOMONTH('SG - Q'!B37,0))</f>
        <v>2.2666666666666666</v>
      </c>
      <c r="H37">
        <v>0</v>
      </c>
      <c r="I37" s="21">
        <f>'CDM - Q'!AZ166/'CDM - Q'!BA166*100</f>
        <v>131.79899399957949</v>
      </c>
      <c r="J37" s="21">
        <v>132.39107467464399</v>
      </c>
      <c r="K37" s="21"/>
    </row>
    <row r="38" spans="1:11" x14ac:dyDescent="0.25">
      <c r="B38" s="13">
        <v>32478</v>
      </c>
      <c r="C38" s="21">
        <v>21002.3</v>
      </c>
      <c r="D38" s="21">
        <f>'CDM - Q'!BC167</f>
        <v>76.7</v>
      </c>
      <c r="E38" s="21">
        <v>69.994979665012494</v>
      </c>
      <c r="F38" s="30"/>
      <c r="G38" s="20">
        <f>AVERAGEIFS('SG - M'!C:C,'SG - M'!B:B,"&gt;="&amp;EDATE('SG - Q'!B38,-2),'SG - M'!B:B,"&lt;="&amp;EOMONTH('SG - Q'!B38,0))</f>
        <v>2.0666666666666664</v>
      </c>
      <c r="H38">
        <v>0</v>
      </c>
      <c r="I38" s="21">
        <f>'CDM - Q'!AZ167/'CDM - Q'!BA167*100</f>
        <v>130.77920879391317</v>
      </c>
      <c r="J38" s="21">
        <v>130.73394779416699</v>
      </c>
      <c r="K38" s="21"/>
    </row>
    <row r="39" spans="1:11" x14ac:dyDescent="0.25">
      <c r="A39">
        <v>1989</v>
      </c>
      <c r="B39" s="13">
        <v>32568</v>
      </c>
      <c r="C39" s="21">
        <v>21030.400000000001</v>
      </c>
      <c r="D39" s="21">
        <f>'CDM - Q'!BC168</f>
        <v>71.7</v>
      </c>
      <c r="E39" s="21">
        <v>69.853184145168697</v>
      </c>
      <c r="F39" s="30"/>
      <c r="G39" s="20">
        <f>AVERAGEIFS('SG - M'!C:C,'SG - M'!B:B,"&gt;="&amp;EDATE('SG - Q'!B39,-2),'SG - M'!B:B,"&lt;="&amp;EOMONTH('SG - Q'!B39,0))</f>
        <v>2.0333333333333337</v>
      </c>
      <c r="H39">
        <v>0</v>
      </c>
      <c r="I39" s="21">
        <f>'CDM - Q'!AZ168/'CDM - Q'!BA168*100</f>
        <v>131.29141296561608</v>
      </c>
      <c r="J39" s="21">
        <v>131.29979854785901</v>
      </c>
      <c r="K39" s="21"/>
    </row>
    <row r="40" spans="1:11" x14ac:dyDescent="0.25">
      <c r="B40" s="13">
        <v>32660</v>
      </c>
      <c r="C40" s="21">
        <v>22231.9</v>
      </c>
      <c r="D40" s="21">
        <f>'CDM - Q'!BC169</f>
        <v>65.2</v>
      </c>
      <c r="E40" s="21">
        <v>69.877286570049094</v>
      </c>
      <c r="F40" s="30"/>
      <c r="G40" s="20">
        <f>AVERAGEIFS('SG - M'!C:C,'SG - M'!B:B,"&gt;="&amp;EDATE('SG - Q'!B40,-2),'SG - M'!B:B,"&lt;="&amp;EOMONTH('SG - Q'!B40,0))</f>
        <v>1.9333333333333329</v>
      </c>
      <c r="H40">
        <v>0</v>
      </c>
      <c r="I40" s="21">
        <f>'CDM - Q'!AZ169/'CDM - Q'!BA169*100</f>
        <v>135.67859638874691</v>
      </c>
      <c r="J40" s="21">
        <v>135.14446743201401</v>
      </c>
      <c r="K40" s="21"/>
    </row>
    <row r="41" spans="1:11" x14ac:dyDescent="0.25">
      <c r="B41" s="13">
        <v>32752</v>
      </c>
      <c r="C41" s="21">
        <v>22488.5</v>
      </c>
      <c r="D41" s="21">
        <f>'CDM - Q'!BC170</f>
        <v>68.400000000000006</v>
      </c>
      <c r="E41" s="21">
        <v>72.417758173583707</v>
      </c>
      <c r="F41" s="30"/>
      <c r="G41" s="20">
        <f>AVERAGEIFS('SG - M'!C:C,'SG - M'!B:B,"&gt;="&amp;EDATE('SG - Q'!B41,-2),'SG - M'!B:B,"&lt;="&amp;EOMONTH('SG - Q'!B41,0))</f>
        <v>1.7666666666666666</v>
      </c>
      <c r="H41">
        <v>0</v>
      </c>
      <c r="I41" s="21">
        <f>'CDM - Q'!AZ170/'CDM - Q'!BA170*100</f>
        <v>132.43803215220117</v>
      </c>
      <c r="J41" s="21">
        <v>133.03605134286099</v>
      </c>
      <c r="K41" s="21"/>
    </row>
    <row r="42" spans="1:11" x14ac:dyDescent="0.25">
      <c r="B42" s="13">
        <v>32843</v>
      </c>
      <c r="C42" s="21">
        <v>23001.200000000001</v>
      </c>
      <c r="D42" s="21">
        <f>'CDM - Q'!BC171</f>
        <v>81.7</v>
      </c>
      <c r="E42" s="21">
        <v>74.375013519016605</v>
      </c>
      <c r="F42" s="30"/>
      <c r="G42" s="20">
        <f>AVERAGEIFS('SG - M'!C:C,'SG - M'!B:B,"&gt;="&amp;EDATE('SG - Q'!B42,-2),'SG - M'!B:B,"&lt;="&amp;EOMONTH('SG - Q'!B42,0))</f>
        <v>1.5666666666666667</v>
      </c>
      <c r="H42">
        <v>0</v>
      </c>
      <c r="I42" s="21">
        <f>'CDM - Q'!AZ171/'CDM - Q'!BA171*100</f>
        <v>130.996875806128</v>
      </c>
      <c r="J42" s="21">
        <v>130.66593879733401</v>
      </c>
      <c r="K42" s="21"/>
    </row>
    <row r="43" spans="1:11" x14ac:dyDescent="0.25">
      <c r="A43">
        <v>1990</v>
      </c>
      <c r="B43" s="13">
        <v>32933</v>
      </c>
      <c r="C43" s="21">
        <v>23950</v>
      </c>
      <c r="D43" s="21">
        <f>'CDM - Q'!BC172</f>
        <v>74.7</v>
      </c>
      <c r="E43" s="21">
        <v>73.085679269445393</v>
      </c>
      <c r="F43" s="30"/>
      <c r="G43" s="20">
        <f>AVERAGEIFS('SG - M'!C:C,'SG - M'!B:B,"&gt;="&amp;EDATE('SG - Q'!B43,-2),'SG - M'!B:B,"&lt;="&amp;EOMONTH('SG - Q'!B43,0))</f>
        <v>1.7666666666666666</v>
      </c>
      <c r="H43">
        <v>0</v>
      </c>
      <c r="I43" s="21">
        <f>'CDM - Q'!AZ172/'CDM - Q'!BA172*100</f>
        <v>131.06773695927282</v>
      </c>
      <c r="J43" s="21">
        <v>131.53306660878499</v>
      </c>
      <c r="K43" s="21"/>
    </row>
    <row r="44" spans="1:11" x14ac:dyDescent="0.25">
      <c r="B44" s="13">
        <v>33025</v>
      </c>
      <c r="C44" s="21">
        <v>24200.6</v>
      </c>
      <c r="D44" s="21">
        <f>'CDM - Q'!BC173</f>
        <v>70.5</v>
      </c>
      <c r="E44" s="21">
        <v>75.461309840602297</v>
      </c>
      <c r="F44" s="30"/>
      <c r="G44" s="20">
        <f>AVERAGEIFS('SG - M'!C:C,'SG - M'!B:B,"&gt;="&amp;EDATE('SG - Q'!B44,-2),'SG - M'!B:B,"&lt;="&amp;EOMONTH('SG - Q'!B44,0))</f>
        <v>1.5666666666666664</v>
      </c>
      <c r="H44">
        <v>0</v>
      </c>
      <c r="I44" s="21">
        <f>'CDM - Q'!AZ173/'CDM - Q'!BA173*100</f>
        <v>128.91204714098649</v>
      </c>
      <c r="J44" s="21">
        <v>128.15914783570901</v>
      </c>
      <c r="K44" s="21"/>
    </row>
    <row r="45" spans="1:11" x14ac:dyDescent="0.25">
      <c r="B45" s="13">
        <v>33117</v>
      </c>
      <c r="C45" s="21">
        <v>24472.5</v>
      </c>
      <c r="D45" s="21">
        <f>'CDM - Q'!BC174</f>
        <v>73.8</v>
      </c>
      <c r="E45" s="21">
        <v>77.9861568025118</v>
      </c>
      <c r="F45" s="30"/>
      <c r="G45" s="20">
        <f>AVERAGEIFS('SG - M'!C:C,'SG - M'!B:B,"&gt;="&amp;EDATE('SG - Q'!B45,-2),'SG - M'!B:B,"&lt;="&amp;EOMONTH('SG - Q'!B45,0))</f>
        <v>1.7333333333333332</v>
      </c>
      <c r="H45">
        <v>0</v>
      </c>
      <c r="I45" s="21">
        <f>'CDM - Q'!AZ174/'CDM - Q'!BA174*100</f>
        <v>131.96771217712177</v>
      </c>
      <c r="J45" s="21">
        <v>132.72442951014</v>
      </c>
      <c r="K45" s="21"/>
    </row>
    <row r="46" spans="1:11" x14ac:dyDescent="0.25">
      <c r="B46" s="13">
        <v>33208</v>
      </c>
      <c r="C46" s="21">
        <v>24863.599999999999</v>
      </c>
      <c r="D46" s="21">
        <f>'CDM - Q'!BC175</f>
        <v>84.9</v>
      </c>
      <c r="E46" s="21">
        <v>77.290059611636806</v>
      </c>
      <c r="F46" s="30"/>
      <c r="G46" s="20">
        <f>AVERAGEIFS('SG - M'!C:C,'SG - M'!B:B,"&gt;="&amp;EDATE('SG - Q'!B46,-2),'SG - M'!B:B,"&lt;="&amp;EOMONTH('SG - Q'!B46,0))</f>
        <v>1.9666666666666668</v>
      </c>
      <c r="H46">
        <v>0</v>
      </c>
      <c r="I46" s="21">
        <f>'CDM - Q'!AZ175/'CDM - Q'!BA175*100</f>
        <v>136.66069189534892</v>
      </c>
      <c r="J46" s="21">
        <v>136.04438837140901</v>
      </c>
      <c r="K46" s="21"/>
    </row>
    <row r="47" spans="1:11" x14ac:dyDescent="0.25">
      <c r="A47">
        <v>1991</v>
      </c>
      <c r="B47" s="13">
        <v>33298</v>
      </c>
      <c r="C47" s="21">
        <v>25457.599999999999</v>
      </c>
      <c r="D47" s="21">
        <f>'CDM - Q'!BC176</f>
        <v>80.5</v>
      </c>
      <c r="E47" s="21">
        <v>78.990679305941299</v>
      </c>
      <c r="F47" s="30"/>
      <c r="G47" s="20">
        <f>AVERAGEIFS('SG - M'!C:C,'SG - M'!B:B,"&gt;="&amp;EDATE('SG - Q'!B47,-2),'SG - M'!B:B,"&lt;="&amp;EOMONTH('SG - Q'!B47,0))</f>
        <v>1.7333333333333334</v>
      </c>
      <c r="H47">
        <v>0</v>
      </c>
      <c r="I47" s="21">
        <f>'CDM - Q'!AZ176/'CDM - Q'!BA176*100</f>
        <v>133.44868837050331</v>
      </c>
      <c r="J47" s="21">
        <v>134.10785364521101</v>
      </c>
      <c r="K47" s="21"/>
    </row>
    <row r="48" spans="1:11" x14ac:dyDescent="0.25">
      <c r="B48" s="13">
        <v>33390</v>
      </c>
      <c r="C48" s="21">
        <v>25819.200000000001</v>
      </c>
      <c r="D48" s="21">
        <f>'CDM - Q'!BC177</f>
        <v>75.7</v>
      </c>
      <c r="E48" s="21">
        <v>80.875398736879802</v>
      </c>
      <c r="F48" s="30"/>
      <c r="G48" s="20">
        <f>AVERAGEIFS('SG - M'!C:C,'SG - M'!B:B,"&gt;="&amp;EDATE('SG - Q'!B48,-2),'SG - M'!B:B,"&lt;="&amp;EOMONTH('SG - Q'!B48,0))</f>
        <v>1.6000000000000003</v>
      </c>
      <c r="H48">
        <v>0</v>
      </c>
      <c r="I48" s="21">
        <f>'CDM - Q'!AZ177/'CDM - Q'!BA177*100</f>
        <v>126.81534107414076</v>
      </c>
      <c r="J48" s="21">
        <v>125.97671552216801</v>
      </c>
      <c r="K48" s="21"/>
    </row>
    <row r="49" spans="1:11" x14ac:dyDescent="0.25">
      <c r="B49" s="13">
        <v>33482</v>
      </c>
      <c r="C49" s="21">
        <v>26244.2</v>
      </c>
      <c r="D49" s="21">
        <f>'CDM - Q'!BC178</f>
        <v>77.400000000000006</v>
      </c>
      <c r="E49" s="21">
        <v>81.616774578743801</v>
      </c>
      <c r="F49" s="30"/>
      <c r="G49" s="20">
        <f>AVERAGEIFS('SG - M'!C:C,'SG - M'!B:B,"&gt;="&amp;EDATE('SG - Q'!B49,-2),'SG - M'!B:B,"&lt;="&amp;EOMONTH('SG - Q'!B49,0))</f>
        <v>1.8</v>
      </c>
      <c r="H49">
        <v>0</v>
      </c>
      <c r="I49" s="21">
        <f>'CDM - Q'!AZ178/'CDM - Q'!BA178*100</f>
        <v>126.53681640144873</v>
      </c>
      <c r="J49" s="21">
        <v>127.526932293238</v>
      </c>
      <c r="K49" s="21"/>
    </row>
    <row r="50" spans="1:11" x14ac:dyDescent="0.25">
      <c r="B50" s="13">
        <v>33573</v>
      </c>
      <c r="C50" s="21">
        <v>26456.1</v>
      </c>
      <c r="D50" s="21">
        <f>'CDM - Q'!BC179</f>
        <v>90.5</v>
      </c>
      <c r="E50" s="21">
        <v>82.585276836370298</v>
      </c>
      <c r="F50" s="30"/>
      <c r="G50" s="20">
        <f>AVERAGEIFS('SG - M'!C:C,'SG - M'!B:B,"&gt;="&amp;EDATE('SG - Q'!B50,-2),'SG - M'!B:B,"&lt;="&amp;EOMONTH('SG - Q'!B50,0))</f>
        <v>1.8999999999999997</v>
      </c>
      <c r="H50">
        <v>0</v>
      </c>
      <c r="I50" s="21">
        <f>'CDM - Q'!AZ179/'CDM - Q'!BA179*100</f>
        <v>124.40303002027365</v>
      </c>
      <c r="J50" s="21">
        <v>123.608830762243</v>
      </c>
      <c r="K50" s="21"/>
    </row>
    <row r="51" spans="1:11" x14ac:dyDescent="0.25">
      <c r="A51">
        <v>1992</v>
      </c>
      <c r="B51" s="13">
        <v>33664</v>
      </c>
      <c r="C51" s="21">
        <v>26919.1</v>
      </c>
      <c r="D51" s="21">
        <f>'CDM - Q'!BC180</f>
        <v>85</v>
      </c>
      <c r="E51" s="21">
        <v>83.483826175931199</v>
      </c>
      <c r="F51" s="21">
        <f>AVERAGEIFS('SG - M'!D:D,'SG - M'!B:B,"&gt;="&amp;EDATE('SG - Q'!B51,-2),'SG - M'!B:B,"&lt;="&amp;EOMONTH('SG - Q'!B51,0))</f>
        <v>57.823666666666668</v>
      </c>
      <c r="G51" s="20">
        <f>AVERAGEIFS('SG - M'!C:C,'SG - M'!B:B,"&gt;="&amp;EDATE('SG - Q'!B51,-2),'SG - M'!B:B,"&lt;="&amp;EOMONTH('SG - Q'!B51,0))</f>
        <v>1.8333333333333333</v>
      </c>
      <c r="H51">
        <v>0</v>
      </c>
      <c r="I51" s="21">
        <f>'CDM - Q'!AZ180/'CDM - Q'!BA180*100</f>
        <v>120.08039648951974</v>
      </c>
      <c r="J51" s="21">
        <v>120.66593139233299</v>
      </c>
      <c r="K51" s="21">
        <f>AVERAGEIFS('SG - M'!E:E,'SG - M'!B:B,"&gt;="&amp;EDATE('SG - Q'!B51,-2),'SG - M'!B:B,"&lt;="&amp;EOMONTH('SG - Q'!B51,0))</f>
        <v>57.823666666666668</v>
      </c>
    </row>
    <row r="52" spans="1:11" x14ac:dyDescent="0.25">
      <c r="B52" s="13">
        <v>33756</v>
      </c>
      <c r="C52" s="21">
        <v>27242.400000000001</v>
      </c>
      <c r="D52" s="21">
        <f>'CDM - Q'!BC181</f>
        <v>79</v>
      </c>
      <c r="E52" s="21">
        <v>84.132555177264607</v>
      </c>
      <c r="F52" s="21">
        <f>AVERAGEIFS('SG - M'!D:D,'SG - M'!B:B,"&gt;="&amp;EDATE('SG - Q'!B52,-2),'SG - M'!B:B,"&lt;="&amp;EOMONTH('SG - Q'!B52,0))</f>
        <v>58.109000000000002</v>
      </c>
      <c r="G52" s="20">
        <f>AVERAGEIFS('SG - M'!C:C,'SG - M'!B:B,"&gt;="&amp;EDATE('SG - Q'!B52,-2),'SG - M'!B:B,"&lt;="&amp;EOMONTH('SG - Q'!B52,0))</f>
        <v>1.8</v>
      </c>
      <c r="H52">
        <v>0</v>
      </c>
      <c r="I52" s="21">
        <f>'CDM - Q'!AZ181/'CDM - Q'!BA181*100</f>
        <v>126.17033973290532</v>
      </c>
      <c r="J52" s="21">
        <v>125.33920594927601</v>
      </c>
      <c r="K52" s="21">
        <f>AVERAGEIFS('SG - M'!E:E,'SG - M'!B:B,"&gt;="&amp;EDATE('SG - Q'!B52,-2),'SG - M'!B:B,"&lt;="&amp;EOMONTH('SG - Q'!B52,0))</f>
        <v>58.109000000000002</v>
      </c>
    </row>
    <row r="53" spans="1:11" x14ac:dyDescent="0.25">
      <c r="B53" s="13">
        <v>33848</v>
      </c>
      <c r="C53" s="21">
        <v>27973.8</v>
      </c>
      <c r="D53" s="21">
        <f>'CDM - Q'!BC182</f>
        <v>79.599999999999994</v>
      </c>
      <c r="E53" s="21">
        <v>83.935545999307493</v>
      </c>
      <c r="F53" s="21">
        <f>AVERAGEIFS('SG - M'!D:D,'SG - M'!B:B,"&gt;="&amp;EDATE('SG - Q'!B53,-2),'SG - M'!B:B,"&lt;="&amp;EOMONTH('SG - Q'!B53,0))</f>
        <v>58.220333333333336</v>
      </c>
      <c r="G53" s="20">
        <f>AVERAGEIFS('SG - M'!C:C,'SG - M'!B:B,"&gt;="&amp;EDATE('SG - Q'!B53,-2),'SG - M'!B:B,"&lt;="&amp;EOMONTH('SG - Q'!B53,0))</f>
        <v>1.9333333333333333</v>
      </c>
      <c r="H53">
        <v>0</v>
      </c>
      <c r="I53" s="21">
        <f>'CDM - Q'!AZ182/'CDM - Q'!BA182*100</f>
        <v>121.95583377873824</v>
      </c>
      <c r="J53" s="21">
        <v>123.0108817568</v>
      </c>
      <c r="K53" s="21">
        <f>AVERAGEIFS('SG - M'!E:E,'SG - M'!B:B,"&gt;="&amp;EDATE('SG - Q'!B53,-2),'SG - M'!B:B,"&lt;="&amp;EOMONTH('SG - Q'!B53,0))</f>
        <v>58.220333333333336</v>
      </c>
    </row>
    <row r="54" spans="1:11" x14ac:dyDescent="0.25">
      <c r="B54" s="13">
        <v>33939</v>
      </c>
      <c r="C54" s="21">
        <v>28725.1</v>
      </c>
      <c r="D54" s="21">
        <f>'CDM - Q'!BC183</f>
        <v>91.5</v>
      </c>
      <c r="E54" s="21">
        <v>83.748799508512406</v>
      </c>
      <c r="F54" s="21">
        <f>AVERAGEIFS('SG - M'!D:D,'SG - M'!B:B,"&gt;="&amp;EDATE('SG - Q'!B54,-2),'SG - M'!B:B,"&lt;="&amp;EOMONTH('SG - Q'!B54,0))</f>
        <v>58.427666666666674</v>
      </c>
      <c r="G54" s="20">
        <f>AVERAGEIFS('SG - M'!C:C,'SG - M'!B:B,"&gt;="&amp;EDATE('SG - Q'!B54,-2),'SG - M'!B:B,"&lt;="&amp;EOMONTH('SG - Q'!B54,0))</f>
        <v>1.7333333333333334</v>
      </c>
      <c r="H54">
        <v>0</v>
      </c>
      <c r="I54" s="21">
        <f>'CDM - Q'!AZ183/'CDM - Q'!BA183*100</f>
        <v>126.56451630010149</v>
      </c>
      <c r="J54" s="21">
        <v>125.828930584703</v>
      </c>
      <c r="K54" s="21">
        <f>AVERAGEIFS('SG - M'!E:E,'SG - M'!B:B,"&gt;="&amp;EDATE('SG - Q'!B54,-2),'SG - M'!B:B,"&lt;="&amp;EOMONTH('SG - Q'!B54,0))</f>
        <v>58.427666666666674</v>
      </c>
    </row>
    <row r="55" spans="1:11" x14ac:dyDescent="0.25">
      <c r="A55">
        <v>1993</v>
      </c>
      <c r="B55" s="13">
        <v>34029</v>
      </c>
      <c r="C55" s="21">
        <v>29362.799999999999</v>
      </c>
      <c r="D55" s="21">
        <f>'CDM - Q'!BC184</f>
        <v>85.4</v>
      </c>
      <c r="E55" s="21">
        <v>83.782645661227505</v>
      </c>
      <c r="F55" s="21">
        <f>AVERAGEIFS('SG - M'!D:D,'SG - M'!B:B,"&gt;="&amp;EDATE('SG - Q'!B55,-2),'SG - M'!B:B,"&lt;="&amp;EOMONTH('SG - Q'!B55,0))</f>
        <v>58.903999999999996</v>
      </c>
      <c r="G55" s="20">
        <f>AVERAGEIFS('SG - M'!C:C,'SG - M'!B:B,"&gt;="&amp;EDATE('SG - Q'!B55,-2),'SG - M'!B:B,"&lt;="&amp;EOMONTH('SG - Q'!B55,0))</f>
        <v>1.5333333333333332</v>
      </c>
      <c r="H55">
        <v>0</v>
      </c>
      <c r="I55" s="21">
        <f>'CDM - Q'!AZ184/'CDM - Q'!BA184*100</f>
        <v>121.57360045467462</v>
      </c>
      <c r="J55" s="21">
        <v>121.947221355224</v>
      </c>
      <c r="K55" s="21">
        <f>AVERAGEIFS('SG - M'!E:E,'SG - M'!B:B,"&gt;="&amp;EDATE('SG - Q'!B55,-2),'SG - M'!B:B,"&lt;="&amp;EOMONTH('SG - Q'!B55,0))</f>
        <v>58.903999999999996</v>
      </c>
    </row>
    <row r="56" spans="1:11" x14ac:dyDescent="0.25">
      <c r="B56" s="13">
        <v>34121</v>
      </c>
      <c r="C56" s="21">
        <v>30626.7</v>
      </c>
      <c r="D56" s="21">
        <f>'CDM - Q'!BC185</f>
        <v>78.7</v>
      </c>
      <c r="E56" s="21">
        <v>83.589640510395398</v>
      </c>
      <c r="F56" s="21">
        <f>AVERAGEIFS('SG - M'!D:D,'SG - M'!B:B,"&gt;="&amp;EDATE('SG - Q'!B56,-2),'SG - M'!B:B,"&lt;="&amp;EOMONTH('SG - Q'!B56,0))</f>
        <v>59.068000000000005</v>
      </c>
      <c r="G56" s="20">
        <f>AVERAGEIFS('SG - M'!C:C,'SG - M'!B:B,"&gt;="&amp;EDATE('SG - Q'!B56,-2),'SG - M'!B:B,"&lt;="&amp;EOMONTH('SG - Q'!B56,0))</f>
        <v>1.7000000000000002</v>
      </c>
      <c r="H56">
        <v>0</v>
      </c>
      <c r="I56" s="21">
        <f>'CDM - Q'!AZ185/'CDM - Q'!BA185*100</f>
        <v>125.42239423461898</v>
      </c>
      <c r="J56" s="21">
        <v>124.650600421129</v>
      </c>
      <c r="K56" s="21">
        <f>AVERAGEIFS('SG - M'!E:E,'SG - M'!B:B,"&gt;="&amp;EDATE('SG - Q'!B56,-2),'SG - M'!B:B,"&lt;="&amp;EOMONTH('SG - Q'!B56,0))</f>
        <v>59.068000000000005</v>
      </c>
    </row>
    <row r="57" spans="1:11" x14ac:dyDescent="0.25">
      <c r="B57" s="13">
        <v>34213</v>
      </c>
      <c r="C57" s="21">
        <v>31160.6</v>
      </c>
      <c r="D57" s="21">
        <f>'CDM - Q'!BC186</f>
        <v>79.599999999999994</v>
      </c>
      <c r="E57" s="21">
        <v>84.022019079697799</v>
      </c>
      <c r="F57" s="21">
        <f>AVERAGEIFS('SG - M'!D:D,'SG - M'!B:B,"&gt;="&amp;EDATE('SG - Q'!B57,-2),'SG - M'!B:B,"&lt;="&amp;EOMONTH('SG - Q'!B57,0))</f>
        <v>59.279333333333341</v>
      </c>
      <c r="G57" s="20">
        <f>AVERAGEIFS('SG - M'!C:C,'SG - M'!B:B,"&gt;="&amp;EDATE('SG - Q'!B57,-2),'SG - M'!B:B,"&lt;="&amp;EOMONTH('SG - Q'!B57,0))</f>
        <v>1.8</v>
      </c>
      <c r="H57">
        <v>0</v>
      </c>
      <c r="I57" s="21">
        <f>'CDM - Q'!AZ186/'CDM - Q'!BA186*100</f>
        <v>120.23843072684957</v>
      </c>
      <c r="J57" s="21">
        <v>121.351955788174</v>
      </c>
      <c r="K57" s="21">
        <f>AVERAGEIFS('SG - M'!E:E,'SG - M'!B:B,"&gt;="&amp;EDATE('SG - Q'!B57,-2),'SG - M'!B:B,"&lt;="&amp;EOMONTH('SG - Q'!B57,0))</f>
        <v>59.279333333333341</v>
      </c>
    </row>
    <row r="58" spans="1:11" x14ac:dyDescent="0.25">
      <c r="B58" s="13">
        <v>34304</v>
      </c>
      <c r="C58" s="21">
        <v>32391.3</v>
      </c>
      <c r="D58" s="21">
        <f>'CDM - Q'!BC187</f>
        <v>92</v>
      </c>
      <c r="E58" s="21">
        <v>84.437846200335102</v>
      </c>
      <c r="F58" s="21">
        <f>AVERAGEIFS('SG - M'!D:D,'SG - M'!B:B,"&gt;="&amp;EDATE('SG - Q'!B58,-2),'SG - M'!B:B,"&lt;="&amp;EOMONTH('SG - Q'!B58,0))</f>
        <v>59.457333333333338</v>
      </c>
      <c r="G58" s="20">
        <f>AVERAGEIFS('SG - M'!C:C,'SG - M'!B:B,"&gt;="&amp;EDATE('SG - Q'!B58,-2),'SG - M'!B:B,"&lt;="&amp;EOMONTH('SG - Q'!B58,0))</f>
        <v>1.6666666666666667</v>
      </c>
      <c r="H58">
        <v>0</v>
      </c>
      <c r="I58" s="21">
        <f>'CDM - Q'!AZ187/'CDM - Q'!BA187*100</f>
        <v>121.5133020344288</v>
      </c>
      <c r="J58" s="21">
        <v>120.90522066812601</v>
      </c>
      <c r="K58" s="21">
        <f>AVERAGEIFS('SG - M'!E:E,'SG - M'!B:B,"&gt;="&amp;EDATE('SG - Q'!B58,-2),'SG - M'!B:B,"&lt;="&amp;EOMONTH('SG - Q'!B58,0))</f>
        <v>59.457333333333338</v>
      </c>
    </row>
    <row r="59" spans="1:11" x14ac:dyDescent="0.25">
      <c r="A59">
        <v>1994</v>
      </c>
      <c r="B59" s="13">
        <v>34394</v>
      </c>
      <c r="C59" s="21">
        <v>33391.199999999997</v>
      </c>
      <c r="D59" s="21">
        <f>'CDM - Q'!BC188</f>
        <v>86.1</v>
      </c>
      <c r="E59" s="21">
        <v>84.276317858355</v>
      </c>
      <c r="F59" s="21">
        <f>AVERAGEIFS('SG - M'!D:D,'SG - M'!B:B,"&gt;="&amp;EDATE('SG - Q'!B59,-2),'SG - M'!B:B,"&lt;="&amp;EOMONTH('SG - Q'!B59,0))</f>
        <v>59.983666666666664</v>
      </c>
      <c r="G59" s="20">
        <f>AVERAGEIFS('SG - M'!C:C,'SG - M'!B:B,"&gt;="&amp;EDATE('SG - Q'!B59,-2),'SG - M'!B:B,"&lt;="&amp;EOMONTH('SG - Q'!B59,0))</f>
        <v>1.6666666666666667</v>
      </c>
      <c r="H59">
        <v>0</v>
      </c>
      <c r="I59" s="21">
        <f>'CDM - Q'!AZ188/'CDM - Q'!BA188*100</f>
        <v>123.07151811044403</v>
      </c>
      <c r="J59" s="21">
        <v>123.1976508603</v>
      </c>
      <c r="K59" s="21">
        <f>AVERAGEIFS('SG - M'!E:E,'SG - M'!B:B,"&gt;="&amp;EDATE('SG - Q'!B59,-2),'SG - M'!B:B,"&lt;="&amp;EOMONTH('SG - Q'!B59,0))</f>
        <v>59.983666666666664</v>
      </c>
    </row>
    <row r="60" spans="1:11" x14ac:dyDescent="0.25">
      <c r="B60" s="13">
        <v>34486</v>
      </c>
      <c r="C60" s="21">
        <v>33772.9</v>
      </c>
      <c r="D60" s="21">
        <f>'CDM - Q'!BC189</f>
        <v>80.400000000000006</v>
      </c>
      <c r="E60" s="21">
        <v>85.280602354757704</v>
      </c>
      <c r="F60" s="21">
        <f>AVERAGEIFS('SG - M'!D:D,'SG - M'!B:B,"&gt;="&amp;EDATE('SG - Q'!B60,-2),'SG - M'!B:B,"&lt;="&amp;EOMONTH('SG - Q'!B60,0))</f>
        <v>60.579000000000001</v>
      </c>
      <c r="G60" s="20">
        <f>AVERAGEIFS('SG - M'!C:C,'SG - M'!B:B,"&gt;="&amp;EDATE('SG - Q'!B60,-2),'SG - M'!B:B,"&lt;="&amp;EOMONTH('SG - Q'!B60,0))</f>
        <v>1.6333333333333335</v>
      </c>
      <c r="H60">
        <v>0</v>
      </c>
      <c r="I60" s="21">
        <f>'CDM - Q'!AZ189/'CDM - Q'!BA189*100</f>
        <v>119.28131725976068</v>
      </c>
      <c r="J60" s="21">
        <v>118.67855606829301</v>
      </c>
      <c r="K60" s="21">
        <f>AVERAGEIFS('SG - M'!E:E,'SG - M'!B:B,"&gt;="&amp;EDATE('SG - Q'!B60,-2),'SG - M'!B:B,"&lt;="&amp;EOMONTH('SG - Q'!B60,0))</f>
        <v>60.579000000000001</v>
      </c>
    </row>
    <row r="61" spans="1:11" x14ac:dyDescent="0.25">
      <c r="B61" s="13">
        <v>34578</v>
      </c>
      <c r="C61" s="21">
        <v>34809.199999999997</v>
      </c>
      <c r="D61" s="21">
        <f>'CDM - Q'!BC190</f>
        <v>81.099999999999994</v>
      </c>
      <c r="E61" s="21">
        <v>85.696902765722598</v>
      </c>
      <c r="F61" s="21">
        <f>AVERAGEIFS('SG - M'!D:D,'SG - M'!B:B,"&gt;="&amp;EDATE('SG - Q'!B61,-2),'SG - M'!B:B,"&lt;="&amp;EOMONTH('SG - Q'!B61,0))</f>
        <v>60.964333333333336</v>
      </c>
      <c r="G61" s="20">
        <f>AVERAGEIFS('SG - M'!C:C,'SG - M'!B:B,"&gt;="&amp;EDATE('SG - Q'!B61,-2),'SG - M'!B:B,"&lt;="&amp;EOMONTH('SG - Q'!B61,0))</f>
        <v>1.7333333333333334</v>
      </c>
      <c r="H61">
        <v>0</v>
      </c>
      <c r="I61" s="21">
        <f>'CDM - Q'!AZ190/'CDM - Q'!BA190*100</f>
        <v>117.67485897931695</v>
      </c>
      <c r="J61" s="21">
        <v>118.736846784739</v>
      </c>
      <c r="K61" s="21">
        <f>AVERAGEIFS('SG - M'!E:E,'SG - M'!B:B,"&gt;="&amp;EDATE('SG - Q'!B61,-2),'SG - M'!B:B,"&lt;="&amp;EOMONTH('SG - Q'!B61,0))</f>
        <v>60.964333333333336</v>
      </c>
    </row>
    <row r="62" spans="1:11" x14ac:dyDescent="0.25">
      <c r="B62" s="13">
        <v>34669</v>
      </c>
      <c r="C62" s="21">
        <v>35324.400000000001</v>
      </c>
      <c r="D62" s="21">
        <f>'CDM - Q'!BC191</f>
        <v>95</v>
      </c>
      <c r="E62" s="21">
        <v>87.352383103883199</v>
      </c>
      <c r="F62" s="21">
        <f>AVERAGEIFS('SG - M'!D:D,'SG - M'!B:B,"&gt;="&amp;EDATE('SG - Q'!B62,-2),'SG - M'!B:B,"&lt;="&amp;EOMONTH('SG - Q'!B62,0))</f>
        <v>61.149666666666668</v>
      </c>
      <c r="G62" s="20">
        <f>AVERAGEIFS('SG - M'!C:C,'SG - M'!B:B,"&gt;="&amp;EDATE('SG - Q'!B62,-2),'SG - M'!B:B,"&lt;="&amp;EOMONTH('SG - Q'!B62,0))</f>
        <v>1.8</v>
      </c>
      <c r="H62">
        <v>0</v>
      </c>
      <c r="I62" s="21">
        <f>'CDM - Q'!AZ191/'CDM - Q'!BA191*100</f>
        <v>117.46285660161915</v>
      </c>
      <c r="J62" s="21">
        <v>117.057132498709</v>
      </c>
      <c r="K62" s="21">
        <f>AVERAGEIFS('SG - M'!E:E,'SG - M'!B:B,"&gt;="&amp;EDATE('SG - Q'!B62,-2),'SG - M'!B:B,"&lt;="&amp;EOMONTH('SG - Q'!B62,0))</f>
        <v>61.149666666666668</v>
      </c>
    </row>
    <row r="63" spans="1:11" x14ac:dyDescent="0.25">
      <c r="A63">
        <v>1995</v>
      </c>
      <c r="B63" s="13">
        <v>34759</v>
      </c>
      <c r="C63" s="21">
        <v>35181.300000000003</v>
      </c>
      <c r="D63" s="21">
        <f>'CDM - Q'!BC192</f>
        <v>91.2</v>
      </c>
      <c r="E63" s="21">
        <v>89.1124789979133</v>
      </c>
      <c r="F63" s="21">
        <f>AVERAGEIFS('SG - M'!D:D,'SG - M'!B:B,"&gt;="&amp;EDATE('SG - Q'!B63,-2),'SG - M'!B:B,"&lt;="&amp;EOMONTH('SG - Q'!B63,0))</f>
        <v>61.68366666666666</v>
      </c>
      <c r="G63" s="20">
        <f>AVERAGEIFS('SG - M'!C:C,'SG - M'!B:B,"&gt;="&amp;EDATE('SG - Q'!B63,-2),'SG - M'!B:B,"&lt;="&amp;EOMONTH('SG - Q'!B63,0))</f>
        <v>1.7333333333333334</v>
      </c>
      <c r="H63">
        <v>0</v>
      </c>
      <c r="I63" s="21">
        <f>'CDM - Q'!AZ192/'CDM - Q'!BA192*100</f>
        <v>118.82495252464815</v>
      </c>
      <c r="J63" s="21">
        <v>118.498153204286</v>
      </c>
      <c r="K63" s="21">
        <f>AVERAGEIFS('SG - M'!E:E,'SG - M'!B:B,"&gt;="&amp;EDATE('SG - Q'!B63,-2),'SG - M'!B:B,"&lt;="&amp;EOMONTH('SG - Q'!B63,0))</f>
        <v>61.68366666666666</v>
      </c>
    </row>
    <row r="64" spans="1:11" x14ac:dyDescent="0.25">
      <c r="B64" s="13">
        <v>34851</v>
      </c>
      <c r="C64" s="21">
        <v>36239.199999999997</v>
      </c>
      <c r="D64" s="21">
        <f>'CDM - Q'!BC193</f>
        <v>82.9</v>
      </c>
      <c r="E64" s="21">
        <v>87.8856340611608</v>
      </c>
      <c r="F64" s="21">
        <f>AVERAGEIFS('SG - M'!D:D,'SG - M'!B:B,"&gt;="&amp;EDATE('SG - Q'!B64,-2),'SG - M'!B:B,"&lt;="&amp;EOMONTH('SG - Q'!B64,0))</f>
        <v>61.966333333333331</v>
      </c>
      <c r="G64" s="20">
        <f>AVERAGEIFS('SG - M'!C:C,'SG - M'!B:B,"&gt;="&amp;EDATE('SG - Q'!B64,-2),'SG - M'!B:B,"&lt;="&amp;EOMONTH('SG - Q'!B64,0))</f>
        <v>1.8333333333333333</v>
      </c>
      <c r="H64">
        <v>0</v>
      </c>
      <c r="I64" s="21">
        <f>'CDM - Q'!AZ193/'CDM - Q'!BA193*100</f>
        <v>118.32678894890198</v>
      </c>
      <c r="J64" s="21">
        <v>118.183291280641</v>
      </c>
      <c r="K64" s="21">
        <f>AVERAGEIFS('SG - M'!E:E,'SG - M'!B:B,"&gt;="&amp;EDATE('SG - Q'!B64,-2),'SG - M'!B:B,"&lt;="&amp;EOMONTH('SG - Q'!B64,0))</f>
        <v>61.966333333333331</v>
      </c>
    </row>
    <row r="65" spans="1:11" x14ac:dyDescent="0.25">
      <c r="B65" s="13">
        <v>34943</v>
      </c>
      <c r="C65" s="21">
        <v>37676.199999999997</v>
      </c>
      <c r="D65" s="21">
        <f>'CDM - Q'!BC194</f>
        <v>82.3</v>
      </c>
      <c r="E65" s="21">
        <v>86.929343742575597</v>
      </c>
      <c r="F65" s="21">
        <f>AVERAGEIFS('SG - M'!D:D,'SG - M'!B:B,"&gt;="&amp;EDATE('SG - Q'!B65,-2),'SG - M'!B:B,"&lt;="&amp;EOMONTH('SG - Q'!B65,0))</f>
        <v>62.106999999999999</v>
      </c>
      <c r="G65" s="20">
        <f>AVERAGEIFS('SG - M'!C:C,'SG - M'!B:B,"&gt;="&amp;EDATE('SG - Q'!B65,-2),'SG - M'!B:B,"&lt;="&amp;EOMONTH('SG - Q'!B65,0))</f>
        <v>1.7</v>
      </c>
      <c r="H65">
        <v>0</v>
      </c>
      <c r="I65" s="21">
        <f>'CDM - Q'!AZ194/'CDM - Q'!BA194*100</f>
        <v>116.92681754756453</v>
      </c>
      <c r="J65" s="21">
        <v>117.78261636789701</v>
      </c>
      <c r="K65" s="21">
        <f>AVERAGEIFS('SG - M'!E:E,'SG - M'!B:B,"&gt;="&amp;EDATE('SG - Q'!B65,-2),'SG - M'!B:B,"&lt;="&amp;EOMONTH('SG - Q'!B65,0))</f>
        <v>62.106999999999999</v>
      </c>
    </row>
    <row r="66" spans="1:11" x14ac:dyDescent="0.25">
      <c r="B66" s="13">
        <v>35034</v>
      </c>
      <c r="C66" s="21">
        <v>38043.300000000003</v>
      </c>
      <c r="D66" s="21">
        <f>'CDM - Q'!BC195</f>
        <v>96</v>
      </c>
      <c r="E66" s="21">
        <v>88.495826509200896</v>
      </c>
      <c r="F66" s="21">
        <f>AVERAGEIFS('SG - M'!D:D,'SG - M'!B:B,"&gt;="&amp;EDATE('SG - Q'!B66,-2),'SG - M'!B:B,"&lt;="&amp;EOMONTH('SG - Q'!B66,0))</f>
        <v>62.241666666666667</v>
      </c>
      <c r="G66" s="20">
        <f>AVERAGEIFS('SG - M'!C:C,'SG - M'!B:B,"&gt;="&amp;EDATE('SG - Q'!B66,-2),'SG - M'!B:B,"&lt;="&amp;EOMONTH('SG - Q'!B66,0))</f>
        <v>1.6666666666666667</v>
      </c>
      <c r="H66">
        <v>0</v>
      </c>
      <c r="I66" s="21">
        <f>'CDM - Q'!AZ195/'CDM - Q'!BA195*100</f>
        <v>116.08646892118514</v>
      </c>
      <c r="J66" s="21">
        <v>115.79394364634101</v>
      </c>
      <c r="K66" s="21">
        <f>AVERAGEIFS('SG - M'!E:E,'SG - M'!B:B,"&gt;="&amp;EDATE('SG - Q'!B66,-2),'SG - M'!B:B,"&lt;="&amp;EOMONTH('SG - Q'!B66,0))</f>
        <v>62.241666666666667</v>
      </c>
    </row>
    <row r="67" spans="1:11" x14ac:dyDescent="0.25">
      <c r="A67">
        <v>1996</v>
      </c>
      <c r="B67" s="13">
        <v>35125</v>
      </c>
      <c r="C67" s="21">
        <v>39337.5</v>
      </c>
      <c r="D67" s="21">
        <f>'CDM - Q'!BC196</f>
        <v>90.4</v>
      </c>
      <c r="E67" s="21">
        <v>88.151991295611595</v>
      </c>
      <c r="F67" s="21">
        <f>AVERAGEIFS('SG - M'!D:D,'SG - M'!B:B,"&gt;="&amp;EDATE('SG - Q'!B67,-2),'SG - M'!B:B,"&lt;="&amp;EOMONTH('SG - Q'!B67,0))</f>
        <v>62.714666666666666</v>
      </c>
      <c r="G67" s="20">
        <f>AVERAGEIFS('SG - M'!C:C,'SG - M'!B:B,"&gt;="&amp;EDATE('SG - Q'!B67,-2),'SG - M'!B:B,"&lt;="&amp;EOMONTH('SG - Q'!B67,0))</f>
        <v>1.7666666666666666</v>
      </c>
      <c r="H67">
        <v>0</v>
      </c>
      <c r="I67" s="21">
        <f>'CDM - Q'!AZ196/'CDM - Q'!BA196*100</f>
        <v>115.19157401586331</v>
      </c>
      <c r="J67" s="21">
        <v>114.515063188208</v>
      </c>
      <c r="K67" s="21">
        <f>AVERAGEIFS('SG - M'!E:E,'SG - M'!B:B,"&gt;="&amp;EDATE('SG - Q'!B67,-2),'SG - M'!B:B,"&lt;="&amp;EOMONTH('SG - Q'!B67,0))</f>
        <v>62.714666666666666</v>
      </c>
    </row>
    <row r="68" spans="1:11" x14ac:dyDescent="0.25">
      <c r="B68" s="13">
        <v>35217</v>
      </c>
      <c r="C68" s="21">
        <v>39287.4</v>
      </c>
      <c r="D68" s="21">
        <f>'CDM - Q'!BC197</f>
        <v>85.1</v>
      </c>
      <c r="E68" s="21">
        <v>90.211823716881696</v>
      </c>
      <c r="F68" s="21">
        <f>AVERAGEIFS('SG - M'!D:D,'SG - M'!B:B,"&gt;="&amp;EDATE('SG - Q'!B68,-2),'SG - M'!B:B,"&lt;="&amp;EOMONTH('SG - Q'!B68,0))</f>
        <v>63.024333333333338</v>
      </c>
      <c r="G68" s="20">
        <f>AVERAGEIFS('SG - M'!C:C,'SG - M'!B:B,"&gt;="&amp;EDATE('SG - Q'!B68,-2),'SG - M'!B:B,"&lt;="&amp;EOMONTH('SG - Q'!B68,0))</f>
        <v>1.8</v>
      </c>
      <c r="H68">
        <v>0</v>
      </c>
      <c r="I68" s="21">
        <f>'CDM - Q'!AZ197/'CDM - Q'!BA197*100</f>
        <v>113.51475828754198</v>
      </c>
      <c r="J68" s="21">
        <v>113.89124907816699</v>
      </c>
      <c r="K68" s="21">
        <f>AVERAGEIFS('SG - M'!E:E,'SG - M'!B:B,"&gt;="&amp;EDATE('SG - Q'!B68,-2),'SG - M'!B:B,"&lt;="&amp;EOMONTH('SG - Q'!B68,0))</f>
        <v>63.024333333333338</v>
      </c>
    </row>
    <row r="69" spans="1:11" x14ac:dyDescent="0.25">
      <c r="B69" s="13">
        <v>35309</v>
      </c>
      <c r="C69" s="21">
        <v>39277</v>
      </c>
      <c r="D69" s="21">
        <f>'CDM - Q'!BC198</f>
        <v>86.8</v>
      </c>
      <c r="E69" s="21">
        <v>91.665673199467193</v>
      </c>
      <c r="F69" s="21">
        <f>AVERAGEIFS('SG - M'!D:D,'SG - M'!B:B,"&gt;="&amp;EDATE('SG - Q'!B69,-2),'SG - M'!B:B,"&lt;="&amp;EOMONTH('SG - Q'!B69,0))</f>
        <v>63.266333333333328</v>
      </c>
      <c r="G69" s="20">
        <f>AVERAGEIFS('SG - M'!C:C,'SG - M'!B:B,"&gt;="&amp;EDATE('SG - Q'!B69,-2),'SG - M'!B:B,"&lt;="&amp;EOMONTH('SG - Q'!B69,0))</f>
        <v>1.5999999999999999</v>
      </c>
      <c r="H69">
        <v>0</v>
      </c>
      <c r="I69" s="21">
        <f>'CDM - Q'!AZ198/'CDM - Q'!BA198*100</f>
        <v>111.87913265901781</v>
      </c>
      <c r="J69" s="21">
        <v>112.403349416062</v>
      </c>
      <c r="K69" s="21">
        <f>AVERAGEIFS('SG - M'!E:E,'SG - M'!B:B,"&gt;="&amp;EDATE('SG - Q'!B69,-2),'SG - M'!B:B,"&lt;="&amp;EOMONTH('SG - Q'!B69,0))</f>
        <v>63.266333333333328</v>
      </c>
    </row>
    <row r="70" spans="1:11" x14ac:dyDescent="0.25">
      <c r="B70" s="13">
        <v>35400</v>
      </c>
      <c r="C70" s="21">
        <v>40335</v>
      </c>
      <c r="D70" s="21">
        <f>'CDM - Q'!BC199</f>
        <v>98.1</v>
      </c>
      <c r="E70" s="21">
        <v>90.576294094615307</v>
      </c>
      <c r="F70" s="21">
        <f>AVERAGEIFS('SG - M'!D:D,'SG - M'!B:B,"&gt;="&amp;EDATE('SG - Q'!B70,-2),'SG - M'!B:B,"&lt;="&amp;EOMONTH('SG - Q'!B70,0))</f>
        <v>63.44466666666667</v>
      </c>
      <c r="G70" s="20">
        <f>AVERAGEIFS('SG - M'!C:C,'SG - M'!B:B,"&gt;="&amp;EDATE('SG - Q'!B70,-2),'SG - M'!B:B,"&lt;="&amp;EOMONTH('SG - Q'!B70,0))</f>
        <v>1.5</v>
      </c>
      <c r="H70">
        <v>0</v>
      </c>
      <c r="I70" s="21">
        <f>'CDM - Q'!AZ199/'CDM - Q'!BA199*100</f>
        <v>111.04398549458404</v>
      </c>
      <c r="J70" s="21">
        <v>110.82006604620901</v>
      </c>
      <c r="K70" s="21">
        <f>AVERAGEIFS('SG - M'!E:E,'SG - M'!B:B,"&gt;="&amp;EDATE('SG - Q'!B70,-2),'SG - M'!B:B,"&lt;="&amp;EOMONTH('SG - Q'!B70,0))</f>
        <v>63.44466666666667</v>
      </c>
    </row>
    <row r="71" spans="1:11" x14ac:dyDescent="0.25">
      <c r="A71">
        <v>1997</v>
      </c>
      <c r="B71" s="13">
        <v>35490</v>
      </c>
      <c r="C71" s="21">
        <v>41566.800000000003</v>
      </c>
      <c r="D71" s="21">
        <f>'CDM - Q'!BC200</f>
        <v>92.4</v>
      </c>
      <c r="E71" s="21">
        <v>89.9580721559892</v>
      </c>
      <c r="F71" s="21">
        <f>AVERAGEIFS('SG - M'!D:D,'SG - M'!B:B,"&gt;="&amp;EDATE('SG - Q'!B71,-2),'SG - M'!B:B,"&lt;="&amp;EOMONTH('SG - Q'!B71,0))</f>
        <v>63.794666666666664</v>
      </c>
      <c r="G71" s="20">
        <f>AVERAGEIFS('SG - M'!C:C,'SG - M'!B:B,"&gt;="&amp;EDATE('SG - Q'!B71,-2),'SG - M'!B:B,"&lt;="&amp;EOMONTH('SG - Q'!B71,0))</f>
        <v>1.4333333333333329</v>
      </c>
      <c r="H71">
        <v>0</v>
      </c>
      <c r="I71" s="21">
        <f>'CDM - Q'!AZ200/'CDM - Q'!BA200*100</f>
        <v>108.9009870953229</v>
      </c>
      <c r="J71" s="21">
        <v>108.137954793421</v>
      </c>
      <c r="K71" s="21">
        <f>AVERAGEIFS('SG - M'!E:E,'SG - M'!B:B,"&gt;="&amp;EDATE('SG - Q'!B71,-2),'SG - M'!B:B,"&lt;="&amp;EOMONTH('SG - Q'!B71,0))</f>
        <v>63.794666666666664</v>
      </c>
    </row>
    <row r="72" spans="1:11" x14ac:dyDescent="0.25">
      <c r="B72" s="13">
        <v>35582</v>
      </c>
      <c r="C72" s="21">
        <v>42937.1</v>
      </c>
      <c r="D72" s="21">
        <f>'CDM - Q'!BC201</f>
        <v>84.6</v>
      </c>
      <c r="E72" s="21">
        <v>89.733270923407403</v>
      </c>
      <c r="F72" s="21">
        <f>AVERAGEIFS('SG - M'!D:D,'SG - M'!B:B,"&gt;="&amp;EDATE('SG - Q'!B72,-2),'SG - M'!B:B,"&lt;="&amp;EOMONTH('SG - Q'!B72,0))</f>
        <v>63.834000000000003</v>
      </c>
      <c r="G72" s="20">
        <f>AVERAGEIFS('SG - M'!C:C,'SG - M'!B:B,"&gt;="&amp;EDATE('SG - Q'!B72,-2),'SG - M'!B:B,"&lt;="&amp;EOMONTH('SG - Q'!B72,0))</f>
        <v>1.3999999999999997</v>
      </c>
      <c r="H72">
        <v>0</v>
      </c>
      <c r="I72" s="21">
        <f>'CDM - Q'!AZ201/'CDM - Q'!BA201*100</f>
        <v>106.26325791476089</v>
      </c>
      <c r="J72" s="21">
        <v>106.89419938168299</v>
      </c>
      <c r="K72" s="21">
        <f>AVERAGEIFS('SG - M'!E:E,'SG - M'!B:B,"&gt;="&amp;EDATE('SG - Q'!B72,-2),'SG - M'!B:B,"&lt;="&amp;EOMONTH('SG - Q'!B72,0))</f>
        <v>63.834000000000003</v>
      </c>
    </row>
    <row r="73" spans="1:11" x14ac:dyDescent="0.25">
      <c r="B73" s="13">
        <v>35674</v>
      </c>
      <c r="C73" s="21">
        <v>43615.3</v>
      </c>
      <c r="D73" s="21">
        <f>'CDM - Q'!BC202</f>
        <v>85.3</v>
      </c>
      <c r="E73" s="21">
        <v>90.030077390254107</v>
      </c>
      <c r="F73" s="21">
        <f>AVERAGEIFS('SG - M'!D:D,'SG - M'!B:B,"&gt;="&amp;EDATE('SG - Q'!B73,-2),'SG - M'!B:B,"&lt;="&amp;EOMONTH('SG - Q'!B73,0))</f>
        <v>64.278000000000006</v>
      </c>
      <c r="G73" s="20">
        <f>AVERAGEIFS('SG - M'!C:C,'SG - M'!B:B,"&gt;="&amp;EDATE('SG - Q'!B73,-2),'SG - M'!B:B,"&lt;="&amp;EOMONTH('SG - Q'!B73,0))</f>
        <v>1.3999999999999997</v>
      </c>
      <c r="H73">
        <v>0</v>
      </c>
      <c r="I73" s="21">
        <f>'CDM - Q'!AZ202/'CDM - Q'!BA202*100</f>
        <v>106.6934614533435</v>
      </c>
      <c r="J73" s="21">
        <v>106.991898743166</v>
      </c>
      <c r="K73" s="21">
        <f>AVERAGEIFS('SG - M'!E:E,'SG - M'!B:B,"&gt;="&amp;EDATE('SG - Q'!B73,-2),'SG - M'!B:B,"&lt;="&amp;EOMONTH('SG - Q'!B73,0))</f>
        <v>64.278000000000006</v>
      </c>
    </row>
    <row r="74" spans="1:11" x14ac:dyDescent="0.25">
      <c r="B74" s="13">
        <v>35765</v>
      </c>
      <c r="C74" s="21">
        <v>43258.7</v>
      </c>
      <c r="D74" s="21">
        <f>'CDM - Q'!BC203</f>
        <v>100</v>
      </c>
      <c r="E74" s="21">
        <v>92.443739231467305</v>
      </c>
      <c r="F74" s="21">
        <f>AVERAGEIFS('SG - M'!D:D,'SG - M'!B:B,"&gt;="&amp;EDATE('SG - Q'!B74,-2),'SG - M'!B:B,"&lt;="&amp;EOMONTH('SG - Q'!B74,0))</f>
        <v>64.436666666666667</v>
      </c>
      <c r="G74" s="20">
        <f>AVERAGEIFS('SG - M'!C:C,'SG - M'!B:B,"&gt;="&amp;EDATE('SG - Q'!B74,-2),'SG - M'!B:B,"&lt;="&amp;EOMONTH('SG - Q'!B74,0))</f>
        <v>1.4666666666666668</v>
      </c>
      <c r="H74">
        <v>0</v>
      </c>
      <c r="I74" s="21">
        <f>'CDM - Q'!AZ203/'CDM - Q'!BA203*100</f>
        <v>109.46419343917606</v>
      </c>
      <c r="J74" s="21">
        <v>109.212793734207</v>
      </c>
      <c r="K74" s="21">
        <f>AVERAGEIFS('SG - M'!E:E,'SG - M'!B:B,"&gt;="&amp;EDATE('SG - Q'!B74,-2),'SG - M'!B:B,"&lt;="&amp;EOMONTH('SG - Q'!B74,0))</f>
        <v>64.436666666666667</v>
      </c>
    </row>
    <row r="75" spans="1:11" x14ac:dyDescent="0.25">
      <c r="A75">
        <v>1998</v>
      </c>
      <c r="B75" s="13">
        <v>35855</v>
      </c>
      <c r="C75" s="21">
        <v>42144.3</v>
      </c>
      <c r="D75" s="21">
        <f>'CDM - Q'!BC204</f>
        <v>98.5</v>
      </c>
      <c r="E75" s="21">
        <v>95.751628041735898</v>
      </c>
      <c r="F75" s="21">
        <f>AVERAGEIFS('SG - M'!D:D,'SG - M'!B:B,"&gt;="&amp;EDATE('SG - Q'!B75,-2),'SG - M'!B:B,"&lt;="&amp;EOMONTH('SG - Q'!B75,0))</f>
        <v>64.63600000000001</v>
      </c>
      <c r="G75" s="20">
        <f>AVERAGEIFS('SG - M'!C:C,'SG - M'!B:B,"&gt;="&amp;EDATE('SG - Q'!B75,-2),'SG - M'!B:B,"&lt;="&amp;EOMONTH('SG - Q'!B75,0))</f>
        <v>1.6333333333333335</v>
      </c>
      <c r="H75">
        <v>0</v>
      </c>
      <c r="I75" s="21">
        <f>'CDM - Q'!AZ204/'CDM - Q'!BA204*100</f>
        <v>108.88245409443995</v>
      </c>
      <c r="J75" s="21">
        <v>108.238247029695</v>
      </c>
      <c r="K75" s="21">
        <f>AVERAGEIFS('SG - M'!E:E,'SG - M'!B:B,"&gt;="&amp;EDATE('SG - Q'!B75,-2),'SG - M'!B:B,"&lt;="&amp;EOMONTH('SG - Q'!B75,0))</f>
        <v>64.63600000000001</v>
      </c>
    </row>
    <row r="76" spans="1:11" x14ac:dyDescent="0.25">
      <c r="B76" s="13">
        <v>35947</v>
      </c>
      <c r="C76" s="21">
        <v>41830.6</v>
      </c>
      <c r="D76" s="21">
        <f>'CDM - Q'!BC205</f>
        <v>90.7</v>
      </c>
      <c r="E76" s="21">
        <v>96.304452457957197</v>
      </c>
      <c r="F76" s="21">
        <f>AVERAGEIFS('SG - M'!D:D,'SG - M'!B:B,"&gt;="&amp;EDATE('SG - Q'!B76,-2),'SG - M'!B:B,"&lt;="&amp;EOMONTH('SG - Q'!B76,0))</f>
        <v>64.226333333333329</v>
      </c>
      <c r="G76" s="20">
        <f>AVERAGEIFS('SG - M'!C:C,'SG - M'!B:B,"&gt;="&amp;EDATE('SG - Q'!B76,-2),'SG - M'!B:B,"&lt;="&amp;EOMONTH('SG - Q'!B76,0))</f>
        <v>1.8333333333333333</v>
      </c>
      <c r="H76">
        <v>0</v>
      </c>
      <c r="I76" s="21">
        <f>'CDM - Q'!AZ205/'CDM - Q'!BA205*100</f>
        <v>105.71750466351865</v>
      </c>
      <c r="J76" s="21">
        <v>106.341210726293</v>
      </c>
      <c r="K76" s="21">
        <f>AVERAGEIFS('SG - M'!E:E,'SG - M'!B:B,"&gt;="&amp;EDATE('SG - Q'!B76,-2),'SG - M'!B:B,"&lt;="&amp;EOMONTH('SG - Q'!B76,0))</f>
        <v>64.226333333333329</v>
      </c>
    </row>
    <row r="77" spans="1:11" x14ac:dyDescent="0.25">
      <c r="B77" s="13">
        <v>36039</v>
      </c>
      <c r="C77" s="21">
        <v>41485.699999999997</v>
      </c>
      <c r="D77" s="21">
        <f>'CDM - Q'!BC206</f>
        <v>90.8</v>
      </c>
      <c r="E77" s="21">
        <v>95.764306649130802</v>
      </c>
      <c r="F77" s="21">
        <f>AVERAGEIFS('SG - M'!D:D,'SG - M'!B:B,"&gt;="&amp;EDATE('SG - Q'!B77,-2),'SG - M'!B:B,"&lt;="&amp;EOMONTH('SG - Q'!B77,0))</f>
        <v>64.203666666666663</v>
      </c>
      <c r="G77" s="20">
        <f>AVERAGEIFS('SG - M'!C:C,'SG - M'!B:B,"&gt;="&amp;EDATE('SG - Q'!B77,-2),'SG - M'!B:B,"&lt;="&amp;EOMONTH('SG - Q'!B77,0))</f>
        <v>2.8333333333333335</v>
      </c>
      <c r="H77">
        <v>0</v>
      </c>
      <c r="I77" s="21">
        <f>'CDM - Q'!AZ206/'CDM - Q'!BA206*100</f>
        <v>106.74735039381342</v>
      </c>
      <c r="J77" s="21">
        <v>106.944966098245</v>
      </c>
      <c r="K77" s="21">
        <f>AVERAGEIFS('SG - M'!E:E,'SG - M'!B:B,"&gt;="&amp;EDATE('SG - Q'!B77,-2),'SG - M'!B:B,"&lt;="&amp;EOMONTH('SG - Q'!B77,0))</f>
        <v>64.203666666666663</v>
      </c>
    </row>
    <row r="78" spans="1:11" x14ac:dyDescent="0.25">
      <c r="B78" s="13">
        <v>36130</v>
      </c>
      <c r="C78" s="21">
        <v>42225.7</v>
      </c>
      <c r="D78" s="21">
        <f>'CDM - Q'!BC207</f>
        <v>99.1</v>
      </c>
      <c r="E78" s="21">
        <v>91.738087538169395</v>
      </c>
      <c r="F78" s="21">
        <f>AVERAGEIFS('SG - M'!D:D,'SG - M'!B:B,"&gt;="&amp;EDATE('SG - Q'!B78,-2),'SG - M'!B:B,"&lt;="&amp;EOMONTH('SG - Q'!B78,0))</f>
        <v>64.277333333333345</v>
      </c>
      <c r="G78" s="20">
        <f>AVERAGEIFS('SG - M'!C:C,'SG - M'!B:B,"&gt;="&amp;EDATE('SG - Q'!B78,-2),'SG - M'!B:B,"&lt;="&amp;EOMONTH('SG - Q'!B78,0))</f>
        <v>3.3666666666666667</v>
      </c>
      <c r="H78">
        <v>0</v>
      </c>
      <c r="I78" s="21">
        <f>'CDM - Q'!AZ207/'CDM - Q'!BA207*100</f>
        <v>105.86553621450715</v>
      </c>
      <c r="J78" s="21">
        <v>105.64296132667801</v>
      </c>
      <c r="K78" s="21">
        <f>AVERAGEIFS('SG - M'!E:E,'SG - M'!B:B,"&gt;="&amp;EDATE('SG - Q'!B78,-2),'SG - M'!B:B,"&lt;="&amp;EOMONTH('SG - Q'!B78,0))</f>
        <v>64.277333333333345</v>
      </c>
    </row>
    <row r="79" spans="1:11" x14ac:dyDescent="0.25">
      <c r="A79">
        <v>1999</v>
      </c>
      <c r="B79" s="13">
        <v>36220</v>
      </c>
      <c r="C79" s="21">
        <v>42973.1</v>
      </c>
      <c r="D79" s="21">
        <f>'CDM - Q'!BC208</f>
        <v>91.3</v>
      </c>
      <c r="E79" s="21">
        <v>88.567390494696497</v>
      </c>
      <c r="F79" s="21">
        <f>AVERAGEIFS('SG - M'!D:D,'SG - M'!B:B,"&gt;="&amp;EDATE('SG - Q'!B79,-2),'SG - M'!B:B,"&lt;="&amp;EOMONTH('SG - Q'!B79,0))</f>
        <v>64.527000000000001</v>
      </c>
      <c r="G79" s="20">
        <f>AVERAGEIFS('SG - M'!C:C,'SG - M'!B:B,"&gt;="&amp;EDATE('SG - Q'!B79,-2),'SG - M'!B:B,"&lt;="&amp;EOMONTH('SG - Q'!B79,0))</f>
        <v>3.1999999999999997</v>
      </c>
      <c r="H79">
        <v>0</v>
      </c>
      <c r="I79" s="21">
        <f>'CDM - Q'!AZ208/'CDM - Q'!BA208*100</f>
        <v>109.06708741252005</v>
      </c>
      <c r="J79" s="21">
        <v>108.570276952407</v>
      </c>
      <c r="K79" s="21">
        <f>AVERAGEIFS('SG - M'!E:E,'SG - M'!B:B,"&gt;="&amp;EDATE('SG - Q'!B79,-2),'SG - M'!B:B,"&lt;="&amp;EOMONTH('SG - Q'!B79,0))</f>
        <v>64.527000000000001</v>
      </c>
    </row>
    <row r="80" spans="1:11" x14ac:dyDescent="0.25">
      <c r="B80" s="13">
        <v>36312</v>
      </c>
      <c r="C80" s="21">
        <v>44059.199999999997</v>
      </c>
      <c r="D80" s="21">
        <f>'CDM - Q'!BC209</f>
        <v>82.8</v>
      </c>
      <c r="E80" s="21">
        <v>88.078804354370703</v>
      </c>
      <c r="F80" s="21">
        <f>AVERAGEIFS('SG - M'!D:D,'SG - M'!B:B,"&gt;="&amp;EDATE('SG - Q'!B80,-2),'SG - M'!B:B,"&lt;="&amp;EOMONTH('SG - Q'!B80,0))</f>
        <v>64.64233333333334</v>
      </c>
      <c r="G80" s="20">
        <f>AVERAGEIFS('SG - M'!C:C,'SG - M'!B:B,"&gt;="&amp;EDATE('SG - Q'!B80,-2),'SG - M'!B:B,"&lt;="&amp;EOMONTH('SG - Q'!B80,0))</f>
        <v>2.8333333333333335</v>
      </c>
      <c r="H80">
        <v>0</v>
      </c>
      <c r="I80" s="21">
        <f>'CDM - Q'!AZ209/'CDM - Q'!BA209*100</f>
        <v>107.92840813881632</v>
      </c>
      <c r="J80" s="21">
        <v>108.436101016633</v>
      </c>
      <c r="K80" s="21">
        <f>AVERAGEIFS('SG - M'!E:E,'SG - M'!B:B,"&gt;="&amp;EDATE('SG - Q'!B80,-2),'SG - M'!B:B,"&lt;="&amp;EOMONTH('SG - Q'!B80,0))</f>
        <v>64.64233333333334</v>
      </c>
    </row>
    <row r="81" spans="1:11" x14ac:dyDescent="0.25">
      <c r="B81" s="13">
        <v>36404</v>
      </c>
      <c r="C81" s="21">
        <v>44901.5</v>
      </c>
      <c r="D81" s="21">
        <f>'CDM - Q'!BC210</f>
        <v>82.8</v>
      </c>
      <c r="E81" s="21">
        <v>87.171495930847996</v>
      </c>
      <c r="F81" s="21">
        <f>AVERAGEIFS('SG - M'!D:D,'SG - M'!B:B,"&gt;="&amp;EDATE('SG - Q'!B81,-2),'SG - M'!B:B,"&lt;="&amp;EOMONTH('SG - Q'!B81,0))</f>
        <v>64.758333333333326</v>
      </c>
      <c r="G81" s="20">
        <f>AVERAGEIFS('SG - M'!C:C,'SG - M'!B:B,"&gt;="&amp;EDATE('SG - Q'!B81,-2),'SG - M'!B:B,"&lt;="&amp;EOMONTH('SG - Q'!B81,0))</f>
        <v>2.9000000000000004</v>
      </c>
      <c r="H81">
        <v>0</v>
      </c>
      <c r="I81" s="21">
        <f>'CDM - Q'!AZ210/'CDM - Q'!BA210*100</f>
        <v>109.88119254963242</v>
      </c>
      <c r="J81" s="21">
        <v>109.98543741419699</v>
      </c>
      <c r="K81" s="21">
        <f>AVERAGEIFS('SG - M'!E:E,'SG - M'!B:B,"&gt;="&amp;EDATE('SG - Q'!B81,-2),'SG - M'!B:B,"&lt;="&amp;EOMONTH('SG - Q'!B81,0))</f>
        <v>64.758333333333326</v>
      </c>
    </row>
    <row r="82" spans="1:11" x14ac:dyDescent="0.25">
      <c r="B82" s="13">
        <v>36495</v>
      </c>
      <c r="C82" s="21">
        <v>45276.7</v>
      </c>
      <c r="D82" s="21">
        <f>'CDM - Q'!BC211</f>
        <v>96.7</v>
      </c>
      <c r="E82" s="21">
        <v>89.734894834133499</v>
      </c>
      <c r="F82" s="21">
        <f>AVERAGEIFS('SG - M'!D:D,'SG - M'!B:B,"&gt;="&amp;EDATE('SG - Q'!B82,-2),'SG - M'!B:B,"&lt;="&amp;EOMONTH('SG - Q'!B82,0))</f>
        <v>64.707666666666668</v>
      </c>
      <c r="G82" s="20">
        <f>AVERAGEIFS('SG - M'!C:C,'SG - M'!B:B,"&gt;="&amp;EDATE('SG - Q'!B82,-2),'SG - M'!B:B,"&lt;="&amp;EOMONTH('SG - Q'!B82,0))</f>
        <v>2.5999999999999996</v>
      </c>
      <c r="H82">
        <v>0</v>
      </c>
      <c r="I82" s="21">
        <f>'CDM - Q'!AZ211/'CDM - Q'!BA211*100</f>
        <v>110.64417167446416</v>
      </c>
      <c r="J82" s="21">
        <v>110.552492350653</v>
      </c>
      <c r="K82" s="21">
        <f>AVERAGEIFS('SG - M'!E:E,'SG - M'!B:B,"&gt;="&amp;EDATE('SG - Q'!B82,-2),'SG - M'!B:B,"&lt;="&amp;EOMONTH('SG - Q'!B82,0))</f>
        <v>64.707666666666668</v>
      </c>
    </row>
    <row r="83" spans="1:11" x14ac:dyDescent="0.25">
      <c r="A83">
        <v>2000</v>
      </c>
      <c r="B83" s="13">
        <v>36586</v>
      </c>
      <c r="C83" s="21">
        <v>46764</v>
      </c>
      <c r="D83" s="21">
        <f>'CDM - Q'!BC212</f>
        <v>92.2</v>
      </c>
      <c r="E83" s="21">
        <v>89.2339775144209</v>
      </c>
      <c r="F83" s="21">
        <f>AVERAGEIFS('SG - M'!D:D,'SG - M'!B:B,"&gt;="&amp;EDATE('SG - Q'!B83,-2),'SG - M'!B:B,"&lt;="&amp;EOMONTH('SG - Q'!B83,0))</f>
        <v>65.275333333333336</v>
      </c>
      <c r="G83" s="20">
        <f>AVERAGEIFS('SG - M'!C:C,'SG - M'!B:B,"&gt;="&amp;EDATE('SG - Q'!B83,-2),'SG - M'!B:B,"&lt;="&amp;EOMONTH('SG - Q'!B83,0))</f>
        <v>2.6666666666666665</v>
      </c>
      <c r="H83">
        <v>0</v>
      </c>
      <c r="I83" s="21">
        <f>'CDM - Q'!AZ212/'CDM - Q'!BA212*100</f>
        <v>112.39674355876485</v>
      </c>
      <c r="J83" s="21">
        <v>112.01221899404401</v>
      </c>
      <c r="K83" s="21">
        <f>AVERAGEIFS('SG - M'!E:E,'SG - M'!B:B,"&gt;="&amp;EDATE('SG - Q'!B83,-2),'SG - M'!B:B,"&lt;="&amp;EOMONTH('SG - Q'!B83,0))</f>
        <v>65.128178873272091</v>
      </c>
    </row>
    <row r="84" spans="1:11" x14ac:dyDescent="0.25">
      <c r="B84" s="13">
        <v>36678</v>
      </c>
      <c r="C84" s="21">
        <v>47666.1</v>
      </c>
      <c r="D84" s="21">
        <f>'CDM - Q'!BC213</f>
        <v>83.2</v>
      </c>
      <c r="E84" s="21">
        <v>88.583632314116002</v>
      </c>
      <c r="F84" s="21">
        <f>AVERAGEIFS('SG - M'!D:D,'SG - M'!B:B,"&gt;="&amp;EDATE('SG - Q'!B84,-2),'SG - M'!B:B,"&lt;="&amp;EOMONTH('SG - Q'!B84,0))</f>
        <v>65.197333333333333</v>
      </c>
      <c r="G84" s="20">
        <f>AVERAGEIFS('SG - M'!C:C,'SG - M'!B:B,"&gt;="&amp;EDATE('SG - Q'!B84,-2),'SG - M'!B:B,"&lt;="&amp;EOMONTH('SG - Q'!B84,0))</f>
        <v>3.1999999999999997</v>
      </c>
      <c r="H84">
        <v>0</v>
      </c>
      <c r="I84" s="21">
        <f>'CDM - Q'!AZ213/'CDM - Q'!BA213*100</f>
        <v>113.53611318306332</v>
      </c>
      <c r="J84" s="21">
        <v>113.836480609177</v>
      </c>
      <c r="K84" s="21">
        <f>AVERAGEIFS('SG - M'!E:E,'SG - M'!B:B,"&gt;="&amp;EDATE('SG - Q'!B84,-2),'SG - M'!B:B,"&lt;="&amp;EOMONTH('SG - Q'!B84,0))</f>
        <v>65.276549923011203</v>
      </c>
    </row>
    <row r="85" spans="1:11" x14ac:dyDescent="0.25">
      <c r="B85" s="13">
        <v>36770</v>
      </c>
      <c r="C85" s="21">
        <v>49242.2</v>
      </c>
      <c r="D85" s="21">
        <f>'CDM - Q'!BC214</f>
        <v>84.7</v>
      </c>
      <c r="E85" s="21">
        <v>89.025079831084199</v>
      </c>
      <c r="F85" s="21">
        <f>AVERAGEIFS('SG - M'!D:D,'SG - M'!B:B,"&gt;="&amp;EDATE('SG - Q'!B85,-2),'SG - M'!B:B,"&lt;="&amp;EOMONTH('SG - Q'!B85,0))</f>
        <v>65.820666666666668</v>
      </c>
      <c r="G85" s="20">
        <f>AVERAGEIFS('SG - M'!C:C,'SG - M'!B:B,"&gt;="&amp;EDATE('SG - Q'!B85,-2),'SG - M'!B:B,"&lt;="&amp;EOMONTH('SG - Q'!B85,0))</f>
        <v>2.4666666666666663</v>
      </c>
      <c r="H85">
        <v>0</v>
      </c>
      <c r="I85" s="21">
        <f>'CDM - Q'!AZ214/'CDM - Q'!BA214*100</f>
        <v>114.30445159899176</v>
      </c>
      <c r="J85" s="21">
        <v>114.380106459392</v>
      </c>
      <c r="K85" s="21">
        <f>AVERAGEIFS('SG - M'!E:E,'SG - M'!B:B,"&gt;="&amp;EDATE('SG - Q'!B85,-2),'SG - M'!B:B,"&lt;="&amp;EOMONTH('SG - Q'!B85,0))</f>
        <v>65.823677086207496</v>
      </c>
    </row>
    <row r="86" spans="1:11" x14ac:dyDescent="0.25">
      <c r="B86" s="13">
        <v>36861</v>
      </c>
      <c r="C86" s="21">
        <v>49548.7</v>
      </c>
      <c r="D86" s="21">
        <f>'CDM - Q'!BC215</f>
        <v>99.4</v>
      </c>
      <c r="E86" s="21">
        <v>92.616856874814303</v>
      </c>
      <c r="F86" s="21">
        <f>AVERAGEIFS('SG - M'!D:D,'SG - M'!B:B,"&gt;="&amp;EDATE('SG - Q'!B86,-2),'SG - M'!B:B,"&lt;="&amp;EOMONTH('SG - Q'!B86,0))</f>
        <v>66.189333333333337</v>
      </c>
      <c r="G86" s="20">
        <f>AVERAGEIFS('SG - M'!C:C,'SG - M'!B:B,"&gt;="&amp;EDATE('SG - Q'!B86,-2),'SG - M'!B:B,"&lt;="&amp;EOMONTH('SG - Q'!B86,0))</f>
        <v>2.1333333333333337</v>
      </c>
      <c r="H86">
        <v>0</v>
      </c>
      <c r="I86" s="21">
        <f>'CDM - Q'!AZ215/'CDM - Q'!BA215*100</f>
        <v>114.60956676747141</v>
      </c>
      <c r="J86" s="21">
        <v>114.63985166871301</v>
      </c>
      <c r="K86" s="21">
        <f>AVERAGEIFS('SG - M'!E:E,'SG - M'!B:B,"&gt;="&amp;EDATE('SG - Q'!B86,-2),'SG - M'!B:B,"&lt;="&amp;EOMONTH('SG - Q'!B86,0))</f>
        <v>66.256662599668701</v>
      </c>
    </row>
    <row r="87" spans="1:11" x14ac:dyDescent="0.25">
      <c r="A87">
        <v>2001</v>
      </c>
      <c r="B87" s="13">
        <v>36951</v>
      </c>
      <c r="C87" s="21">
        <v>49193.9</v>
      </c>
      <c r="D87" s="21">
        <f>'CDM - Q'!BC216</f>
        <v>96.5</v>
      </c>
      <c r="E87" s="21">
        <v>93.051297852657001</v>
      </c>
      <c r="F87" s="21">
        <f>AVERAGEIFS('SG - M'!D:D,'SG - M'!B:B,"&gt;="&amp;EDATE('SG - Q'!B87,-2),'SG - M'!B:B,"&lt;="&amp;EOMONTH('SG - Q'!B87,0))</f>
        <v>66.716999999999999</v>
      </c>
      <c r="G87" s="20">
        <f>AVERAGEIFS('SG - M'!C:C,'SG - M'!B:B,"&gt;="&amp;EDATE('SG - Q'!B87,-2),'SG - M'!B:B,"&lt;="&amp;EOMONTH('SG - Q'!B87,0))</f>
        <v>2</v>
      </c>
      <c r="H87">
        <v>0</v>
      </c>
      <c r="I87" s="21">
        <f>'CDM - Q'!AZ216/'CDM - Q'!BA216*100</f>
        <v>112.80701272558964</v>
      </c>
      <c r="J87" s="21">
        <v>112.586309668845</v>
      </c>
      <c r="K87" s="21">
        <f>AVERAGEIFS('SG - M'!E:E,'SG - M'!B:B,"&gt;="&amp;EDATE('SG - Q'!B87,-2),'SG - M'!B:B,"&lt;="&amp;EOMONTH('SG - Q'!B87,0))</f>
        <v>66.562491068410779</v>
      </c>
    </row>
    <row r="88" spans="1:11" x14ac:dyDescent="0.25">
      <c r="B88" s="13">
        <v>37043</v>
      </c>
      <c r="C88" s="21">
        <v>47929.5</v>
      </c>
      <c r="D88" s="21">
        <f>'CDM - Q'!BC217</f>
        <v>88.5</v>
      </c>
      <c r="E88" s="21">
        <v>94.273491388856897</v>
      </c>
      <c r="F88" s="21">
        <f>AVERAGEIFS('SG - M'!D:D,'SG - M'!B:B,"&gt;="&amp;EDATE('SG - Q'!B88,-2),'SG - M'!B:B,"&lt;="&amp;EOMONTH('SG - Q'!B88,0))</f>
        <v>66.676000000000002</v>
      </c>
      <c r="G88" s="20">
        <f>AVERAGEIFS('SG - M'!C:C,'SG - M'!B:B,"&gt;="&amp;EDATE('SG - Q'!B88,-2),'SG - M'!B:B,"&lt;="&amp;EOMONTH('SG - Q'!B88,0))</f>
        <v>2.1</v>
      </c>
      <c r="H88">
        <v>0</v>
      </c>
      <c r="I88" s="21">
        <f>'CDM - Q'!AZ217/'CDM - Q'!BA217*100</f>
        <v>114.14524124117385</v>
      </c>
      <c r="J88" s="21">
        <v>114.18140417803301</v>
      </c>
      <c r="K88" s="21">
        <f>AVERAGEIFS('SG - M'!E:E,'SG - M'!B:B,"&gt;="&amp;EDATE('SG - Q'!B88,-2),'SG - M'!B:B,"&lt;="&amp;EOMONTH('SG - Q'!B88,0))</f>
        <v>66.760905518532297</v>
      </c>
    </row>
    <row r="89" spans="1:11" x14ac:dyDescent="0.25">
      <c r="B89" s="13">
        <v>37135</v>
      </c>
      <c r="C89" s="21">
        <v>46878.8</v>
      </c>
      <c r="D89" s="21">
        <f>'CDM - Q'!BC218</f>
        <v>93.1</v>
      </c>
      <c r="E89" s="21">
        <v>97.717753578615401</v>
      </c>
      <c r="F89" s="21">
        <f>AVERAGEIFS('SG - M'!D:D,'SG - M'!B:B,"&gt;="&amp;EDATE('SG - Q'!B89,-2),'SG - M'!B:B,"&lt;="&amp;EOMONTH('SG - Q'!B89,0))</f>
        <v>66.714666666666659</v>
      </c>
      <c r="G89" s="20">
        <f>AVERAGEIFS('SG - M'!C:C,'SG - M'!B:B,"&gt;="&amp;EDATE('SG - Q'!B89,-2),'SG - M'!B:B,"&lt;="&amp;EOMONTH('SG - Q'!B89,0))</f>
        <v>2.6666666666666665</v>
      </c>
      <c r="H89">
        <v>0</v>
      </c>
      <c r="I89" s="21">
        <f>'CDM - Q'!AZ218/'CDM - Q'!BA218*100</f>
        <v>111.31051510291456</v>
      </c>
      <c r="J89" s="21">
        <v>111.379431896827</v>
      </c>
      <c r="K89" s="21">
        <f>AVERAGEIFS('SG - M'!E:E,'SG - M'!B:B,"&gt;="&amp;EDATE('SG - Q'!B89,-2),'SG - M'!B:B,"&lt;="&amp;EOMONTH('SG - Q'!B89,0))</f>
        <v>66.719069364057574</v>
      </c>
    </row>
    <row r="90" spans="1:11" x14ac:dyDescent="0.25">
      <c r="B90" s="13">
        <v>37226</v>
      </c>
      <c r="C90" s="21">
        <v>47181.2</v>
      </c>
      <c r="D90" s="21">
        <f>'CDM - Q'!BC219</f>
        <v>98.9</v>
      </c>
      <c r="E90" s="21">
        <v>92.636374950000004</v>
      </c>
      <c r="F90" s="21">
        <f>AVERAGEIFS('SG - M'!D:D,'SG - M'!B:B,"&gt;="&amp;EDATE('SG - Q'!B90,-2),'SG - M'!B:B,"&lt;="&amp;EOMONTH('SG - Q'!B90,0))</f>
        <v>66.469333333333338</v>
      </c>
      <c r="G90" s="20">
        <f>AVERAGEIFS('SG - M'!C:C,'SG - M'!B:B,"&gt;="&amp;EDATE('SG - Q'!B90,-2),'SG - M'!B:B,"&lt;="&amp;EOMONTH('SG - Q'!B90,0))</f>
        <v>3.4333333333333336</v>
      </c>
      <c r="H90">
        <v>0</v>
      </c>
      <c r="I90" s="21">
        <f>'CDM - Q'!AZ219/'CDM - Q'!BA219*100</f>
        <v>110.20693422175327</v>
      </c>
      <c r="J90" s="21">
        <v>110.278959145683</v>
      </c>
      <c r="K90" s="21">
        <f>AVERAGEIFS('SG - M'!E:E,'SG - M'!B:B,"&gt;="&amp;EDATE('SG - Q'!B90,-2),'SG - M'!B:B,"&lt;="&amp;EOMONTH('SG - Q'!B90,0))</f>
        <v>66.532454653282102</v>
      </c>
    </row>
    <row r="91" spans="1:11" x14ac:dyDescent="0.25">
      <c r="A91">
        <v>2002</v>
      </c>
      <c r="B91" s="13">
        <v>37316</v>
      </c>
      <c r="C91" s="21">
        <v>48589.8</v>
      </c>
      <c r="D91" s="21">
        <f>'CDM - Q'!BC220</f>
        <v>95.1</v>
      </c>
      <c r="E91" s="21">
        <v>91.297337850470797</v>
      </c>
      <c r="F91" s="21">
        <f>AVERAGEIFS('SG - M'!D:D,'SG - M'!B:B,"&gt;="&amp;EDATE('SG - Q'!B91,-2),'SG - M'!B:B,"&lt;="&amp;EOMONTH('SG - Q'!B91,0))</f>
        <v>66.37866666666666</v>
      </c>
      <c r="G91" s="20">
        <f>AVERAGEIFS('SG - M'!C:C,'SG - M'!B:B,"&gt;="&amp;EDATE('SG - Q'!B91,-2),'SG - M'!B:B,"&lt;="&amp;EOMONTH('SG - Q'!B91,0))</f>
        <v>3.6333333333333333</v>
      </c>
      <c r="H91">
        <v>0</v>
      </c>
      <c r="I91" s="21">
        <f>'CDM - Q'!AZ220/'CDM - Q'!BA220*100</f>
        <v>109.63693955002765</v>
      </c>
      <c r="J91" s="21">
        <v>109.63160471097601</v>
      </c>
      <c r="K91" s="21">
        <f>AVERAGEIFS('SG - M'!E:E,'SG - M'!B:B,"&gt;="&amp;EDATE('SG - Q'!B91,-2),'SG - M'!B:B,"&lt;="&amp;EOMONTH('SG - Q'!B91,0))</f>
        <v>66.222175756028705</v>
      </c>
    </row>
    <row r="92" spans="1:11" x14ac:dyDescent="0.25">
      <c r="B92" s="13">
        <v>37408</v>
      </c>
      <c r="C92" s="21">
        <v>50000</v>
      </c>
      <c r="D92" s="21">
        <f>'CDM - Q'!BC221</f>
        <v>84.2</v>
      </c>
      <c r="E92" s="21">
        <v>89.637456393783793</v>
      </c>
      <c r="F92" s="21">
        <f>AVERAGEIFS('SG - M'!D:D,'SG - M'!B:B,"&gt;="&amp;EDATE('SG - Q'!B92,-2),'SG - M'!B:B,"&lt;="&amp;EOMONTH('SG - Q'!B92,0))</f>
        <v>66.552999999999997</v>
      </c>
      <c r="G92" s="20">
        <f>AVERAGEIFS('SG - M'!C:C,'SG - M'!B:B,"&gt;="&amp;EDATE('SG - Q'!B92,-2),'SG - M'!B:B,"&lt;="&amp;EOMONTH('SG - Q'!B92,0))</f>
        <v>3.4666666666666668</v>
      </c>
      <c r="H92">
        <v>0</v>
      </c>
      <c r="I92" s="21">
        <f>'CDM - Q'!AZ221/'CDM - Q'!BA221*100</f>
        <v>109.86946975382534</v>
      </c>
      <c r="J92" s="21">
        <v>109.707231523831</v>
      </c>
      <c r="K92" s="21">
        <f>AVERAGEIFS('SG - M'!E:E,'SG - M'!B:B,"&gt;="&amp;EDATE('SG - Q'!B92,-2),'SG - M'!B:B,"&lt;="&amp;EOMONTH('SG - Q'!B92,0))</f>
        <v>66.644068838054963</v>
      </c>
    </row>
    <row r="93" spans="1:11" x14ac:dyDescent="0.25">
      <c r="B93" s="13">
        <v>37500</v>
      </c>
      <c r="C93" s="21">
        <v>50040.6</v>
      </c>
      <c r="D93" s="21">
        <f>'CDM - Q'!BC222</f>
        <v>86.9</v>
      </c>
      <c r="E93" s="21">
        <v>91.148886395046503</v>
      </c>
      <c r="F93" s="21">
        <f>AVERAGEIFS('SG - M'!D:D,'SG - M'!B:B,"&gt;="&amp;EDATE('SG - Q'!B93,-2),'SG - M'!B:B,"&lt;="&amp;EOMONTH('SG - Q'!B93,0))</f>
        <v>66.678333333333342</v>
      </c>
      <c r="G93" s="20">
        <f>AVERAGEIFS('SG - M'!C:C,'SG - M'!B:B,"&gt;="&amp;EDATE('SG - Q'!B93,-2),'SG - M'!B:B,"&lt;="&amp;EOMONTH('SG - Q'!B93,0))</f>
        <v>3.5333333333333332</v>
      </c>
      <c r="H93">
        <v>0</v>
      </c>
      <c r="I93" s="21">
        <f>'CDM - Q'!AZ222/'CDM - Q'!BA222*100</f>
        <v>108.40142737729504</v>
      </c>
      <c r="J93" s="21">
        <v>108.43281818070299</v>
      </c>
      <c r="K93" s="21">
        <f>AVERAGEIFS('SG - M'!E:E,'SG - M'!B:B,"&gt;="&amp;EDATE('SG - Q'!B93,-2),'SG - M'!B:B,"&lt;="&amp;EOMONTH('SG - Q'!B93,0))</f>
        <v>66.691880772684229</v>
      </c>
    </row>
    <row r="94" spans="1:11" x14ac:dyDescent="0.25">
      <c r="B94" s="13">
        <v>37591</v>
      </c>
      <c r="C94" s="21">
        <v>49966.3</v>
      </c>
      <c r="D94" s="21">
        <f>'CDM - Q'!BC223</f>
        <v>96.6</v>
      </c>
      <c r="E94" s="21">
        <v>91.069851808393807</v>
      </c>
      <c r="F94" s="21">
        <f>AVERAGEIFS('SG - M'!D:D,'SG - M'!B:B,"&gt;="&amp;EDATE('SG - Q'!B94,-2),'SG - M'!B:B,"&lt;="&amp;EOMONTH('SG - Q'!B94,0))</f>
        <v>66.823666666666668</v>
      </c>
      <c r="G94" s="20">
        <f>AVERAGEIFS('SG - M'!C:C,'SG - M'!B:B,"&gt;="&amp;EDATE('SG - Q'!B94,-2),'SG - M'!B:B,"&lt;="&amp;EOMONTH('SG - Q'!B94,0))</f>
        <v>3.6666666666666665</v>
      </c>
      <c r="H94">
        <v>0</v>
      </c>
      <c r="I94" s="21">
        <f>'CDM - Q'!AZ223/'CDM - Q'!BA223*100</f>
        <v>107.93035773333497</v>
      </c>
      <c r="J94" s="21">
        <v>107.972430718152</v>
      </c>
      <c r="K94" s="21">
        <f>AVERAGEIFS('SG - M'!E:E,'SG - M'!B:B,"&gt;="&amp;EDATE('SG - Q'!B94,-2),'SG - M'!B:B,"&lt;="&amp;EOMONTH('SG - Q'!B94,0))</f>
        <v>66.872784641574526</v>
      </c>
    </row>
    <row r="95" spans="1:11" x14ac:dyDescent="0.25">
      <c r="A95">
        <v>2003</v>
      </c>
      <c r="B95" s="13">
        <v>37681</v>
      </c>
      <c r="C95" s="21">
        <v>50602</v>
      </c>
      <c r="D95" s="21">
        <f>'CDM - Q'!BC224</f>
        <v>94</v>
      </c>
      <c r="E95" s="21">
        <v>89.729168041034598</v>
      </c>
      <c r="F95" s="21">
        <f>AVERAGEIFS('SG - M'!D:D,'SG - M'!B:B,"&gt;="&amp;EDATE('SG - Q'!B95,-2),'SG - M'!B:B,"&lt;="&amp;EOMONTH('SG - Q'!B95,0))</f>
        <v>67.073999999999998</v>
      </c>
      <c r="G95" s="20">
        <f>AVERAGEIFS('SG - M'!C:C,'SG - M'!B:B,"&gt;="&amp;EDATE('SG - Q'!B95,-2),'SG - M'!B:B,"&lt;="&amp;EOMONTH('SG - Q'!B95,0))</f>
        <v>3.7000000000000006</v>
      </c>
      <c r="H95">
        <v>0</v>
      </c>
      <c r="I95" s="21">
        <f>'CDM - Q'!AZ224/'CDM - Q'!BA224*100</f>
        <v>109.04882489784262</v>
      </c>
      <c r="J95" s="21">
        <v>109.28431209337199</v>
      </c>
      <c r="K95" s="21">
        <f>AVERAGEIFS('SG - M'!E:E,'SG - M'!B:B,"&gt;="&amp;EDATE('SG - Q'!B95,-2),'SG - M'!B:B,"&lt;="&amp;EOMONTH('SG - Q'!B95,0))</f>
        <v>66.910563156499634</v>
      </c>
    </row>
    <row r="96" spans="1:11" x14ac:dyDescent="0.25">
      <c r="B96" s="13">
        <v>37773</v>
      </c>
      <c r="C96" s="21">
        <v>49921.5</v>
      </c>
      <c r="D96" s="21">
        <f>'CDM - Q'!BC225</f>
        <v>86.2</v>
      </c>
      <c r="E96" s="21">
        <v>91.688011621314601</v>
      </c>
      <c r="F96" s="21">
        <f>AVERAGEIFS('SG - M'!D:D,'SG - M'!B:B,"&gt;="&amp;EDATE('SG - Q'!B96,-2),'SG - M'!B:B,"&lt;="&amp;EOMONTH('SG - Q'!B96,0))</f>
        <v>67.015666666666675</v>
      </c>
      <c r="G96" s="20">
        <f>AVERAGEIFS('SG - M'!C:C,'SG - M'!B:B,"&gt;="&amp;EDATE('SG - Q'!B96,-2),'SG - M'!B:B,"&lt;="&amp;EOMONTH('SG - Q'!B96,0))</f>
        <v>3.6333333333333333</v>
      </c>
      <c r="H96">
        <v>0</v>
      </c>
      <c r="I96" s="21">
        <f>'CDM - Q'!AZ225/'CDM - Q'!BA225*100</f>
        <v>107.30312369166033</v>
      </c>
      <c r="J96" s="21">
        <v>107.063706973712</v>
      </c>
      <c r="K96" s="21">
        <f>AVERAGEIFS('SG - M'!E:E,'SG - M'!B:B,"&gt;="&amp;EDATE('SG - Q'!B96,-2),'SG - M'!B:B,"&lt;="&amp;EOMONTH('SG - Q'!B96,0))</f>
        <v>67.115359032456027</v>
      </c>
    </row>
    <row r="97" spans="1:11" x14ac:dyDescent="0.25">
      <c r="B97" s="13">
        <v>37865</v>
      </c>
      <c r="C97" s="21">
        <v>52758.6</v>
      </c>
      <c r="D97" s="21">
        <f>'CDM - Q'!BC226</f>
        <v>82.4</v>
      </c>
      <c r="E97" s="21">
        <v>86.463089560395403</v>
      </c>
      <c r="F97" s="21">
        <f>AVERAGEIFS('SG - M'!D:D,'SG - M'!B:B,"&gt;="&amp;EDATE('SG - Q'!B97,-2),'SG - M'!B:B,"&lt;="&amp;EOMONTH('SG - Q'!B97,0))</f>
        <v>67.326999999999998</v>
      </c>
      <c r="G97" s="20">
        <f>AVERAGEIFS('SG - M'!C:C,'SG - M'!B:B,"&gt;="&amp;EDATE('SG - Q'!B97,-2),'SG - M'!B:B,"&lt;="&amp;EOMONTH('SG - Q'!B97,0))</f>
        <v>4.3999999999999995</v>
      </c>
      <c r="H97">
        <v>0</v>
      </c>
      <c r="I97" s="21">
        <f>'CDM - Q'!AZ226/'CDM - Q'!BA226*100</f>
        <v>106.28210087236445</v>
      </c>
      <c r="J97" s="21">
        <v>106.116987773048</v>
      </c>
      <c r="K97" s="21">
        <f>AVERAGEIFS('SG - M'!E:E,'SG - M'!B:B,"&gt;="&amp;EDATE('SG - Q'!B97,-2),'SG - M'!B:B,"&lt;="&amp;EOMONTH('SG - Q'!B97,0))</f>
        <v>67.361423281628092</v>
      </c>
    </row>
    <row r="98" spans="1:11" x14ac:dyDescent="0.25">
      <c r="B98" s="13">
        <v>37956</v>
      </c>
      <c r="C98" s="21">
        <v>54270.400000000001</v>
      </c>
      <c r="D98" s="21">
        <f>'CDM - Q'!BC227</f>
        <v>87.9</v>
      </c>
      <c r="E98" s="21">
        <v>83.334915509680798</v>
      </c>
      <c r="F98" s="21">
        <f>AVERAGEIFS('SG - M'!D:D,'SG - M'!B:B,"&gt;="&amp;EDATE('SG - Q'!B98,-2),'SG - M'!B:B,"&lt;="&amp;EOMONTH('SG - Q'!B98,0))</f>
        <v>67.536000000000001</v>
      </c>
      <c r="G98" s="20">
        <f>AVERAGEIFS('SG - M'!C:C,'SG - M'!B:B,"&gt;="&amp;EDATE('SG - Q'!B98,-2),'SG - M'!B:B,"&lt;="&amp;EOMONTH('SG - Q'!B98,0))</f>
        <v>4.2</v>
      </c>
      <c r="H98">
        <v>0</v>
      </c>
      <c r="I98" s="21">
        <f>'CDM - Q'!AZ227/'CDM - Q'!BA227*100</f>
        <v>106.73618250998562</v>
      </c>
      <c r="J98" s="21">
        <v>106.824707457919</v>
      </c>
      <c r="K98" s="21">
        <f>AVERAGEIFS('SG - M'!E:E,'SG - M'!B:B,"&gt;="&amp;EDATE('SG - Q'!B98,-2),'SG - M'!B:B,"&lt;="&amp;EOMONTH('SG - Q'!B98,0))</f>
        <v>67.555523639944539</v>
      </c>
    </row>
    <row r="99" spans="1:11" x14ac:dyDescent="0.25">
      <c r="A99">
        <v>2004</v>
      </c>
      <c r="B99" s="13">
        <v>38047</v>
      </c>
      <c r="C99" s="21">
        <v>55875.5</v>
      </c>
      <c r="D99" s="21">
        <f>'CDM - Q'!BC228</f>
        <v>88</v>
      </c>
      <c r="E99" s="21">
        <v>83.613429804239999</v>
      </c>
      <c r="F99" s="21">
        <f>AVERAGEIFS('SG - M'!D:D,'SG - M'!B:B,"&gt;="&amp;EDATE('SG - Q'!B99,-2),'SG - M'!B:B,"&lt;="&amp;EOMONTH('SG - Q'!B99,0))</f>
        <v>68.356666666666669</v>
      </c>
      <c r="G99" s="20">
        <f>AVERAGEIFS('SG - M'!C:C,'SG - M'!B:B,"&gt;="&amp;EDATE('SG - Q'!B99,-2),'SG - M'!B:B,"&lt;="&amp;EOMONTH('SG - Q'!B99,0))</f>
        <v>3.7666666666666671</v>
      </c>
      <c r="H99">
        <v>0</v>
      </c>
      <c r="I99" s="21">
        <f>'CDM - Q'!AZ228/'CDM - Q'!BA228*100</f>
        <v>107.04364338109309</v>
      </c>
      <c r="J99" s="21">
        <v>107.50171347455201</v>
      </c>
      <c r="K99" s="21">
        <f>AVERAGEIFS('SG - M'!E:E,'SG - M'!B:B,"&gt;="&amp;EDATE('SG - Q'!B99,-2),'SG - M'!B:B,"&lt;="&amp;EOMONTH('SG - Q'!B99,0))</f>
        <v>68.184697731485372</v>
      </c>
    </row>
    <row r="100" spans="1:11" x14ac:dyDescent="0.25">
      <c r="B100" s="13">
        <v>38139</v>
      </c>
      <c r="C100" s="21">
        <v>56744</v>
      </c>
      <c r="D100" s="21">
        <f>'CDM - Q'!BC229</f>
        <v>78.099999999999994</v>
      </c>
      <c r="E100" s="21">
        <v>82.872497030018096</v>
      </c>
      <c r="F100" s="21">
        <f>AVERAGEIFS('SG - M'!D:D,'SG - M'!B:B,"&gt;="&amp;EDATE('SG - Q'!B100,-2),'SG - M'!B:B,"&lt;="&amp;EOMONTH('SG - Q'!B100,0))</f>
        <v>68.508333333333326</v>
      </c>
      <c r="G100" s="20">
        <f>AVERAGEIFS('SG - M'!C:C,'SG - M'!B:B,"&gt;="&amp;EDATE('SG - Q'!B100,-2),'SG - M'!B:B,"&lt;="&amp;EOMONTH('SG - Q'!B100,0))</f>
        <v>3.6333333333333333</v>
      </c>
      <c r="H100">
        <v>0</v>
      </c>
      <c r="I100" s="21">
        <f>'CDM - Q'!AZ229/'CDM - Q'!BA229*100</f>
        <v>107.62877710143756</v>
      </c>
      <c r="J100" s="21">
        <v>107.355695936785</v>
      </c>
      <c r="K100" s="21">
        <f>AVERAGEIFS('SG - M'!E:E,'SG - M'!B:B,"&gt;="&amp;EDATE('SG - Q'!B100,-2),'SG - M'!B:B,"&lt;="&amp;EOMONTH('SG - Q'!B100,0))</f>
        <v>68.632441740536294</v>
      </c>
    </row>
    <row r="101" spans="1:11" x14ac:dyDescent="0.25">
      <c r="B101" s="13">
        <v>38231</v>
      </c>
      <c r="C101" s="21">
        <v>57157</v>
      </c>
      <c r="D101" s="21">
        <f>'CDM - Q'!BC230</f>
        <v>79.2</v>
      </c>
      <c r="E101" s="21">
        <v>83.292473256308199</v>
      </c>
      <c r="F101" s="21">
        <f>AVERAGEIFS('SG - M'!D:D,'SG - M'!B:B,"&gt;="&amp;EDATE('SG - Q'!B101,-2),'SG - M'!B:B,"&lt;="&amp;EOMONTH('SG - Q'!B101,0))</f>
        <v>68.620666666666679</v>
      </c>
      <c r="G101" s="20">
        <f>AVERAGEIFS('SG - M'!C:C,'SG - M'!B:B,"&gt;="&amp;EDATE('SG - Q'!B101,-2),'SG - M'!B:B,"&lt;="&amp;EOMONTH('SG - Q'!B101,0))</f>
        <v>3.1999999999999997</v>
      </c>
      <c r="H101">
        <v>0</v>
      </c>
      <c r="I101" s="21">
        <f>'CDM - Q'!AZ230/'CDM - Q'!BA230*100</f>
        <v>107.72378365544637</v>
      </c>
      <c r="J101" s="21">
        <v>107.284481757002</v>
      </c>
      <c r="K101" s="21">
        <f>AVERAGEIFS('SG - M'!E:E,'SG - M'!B:B,"&gt;="&amp;EDATE('SG - Q'!B101,-2),'SG - M'!B:B,"&lt;="&amp;EOMONTH('SG - Q'!B101,0))</f>
        <v>68.674107899684358</v>
      </c>
    </row>
    <row r="102" spans="1:11" x14ac:dyDescent="0.25">
      <c r="B102" s="13">
        <v>38322</v>
      </c>
      <c r="C102" s="21">
        <v>58475.199999999997</v>
      </c>
      <c r="D102" s="21">
        <f>'CDM - Q'!BC231</f>
        <v>89.1</v>
      </c>
      <c r="E102" s="21">
        <v>84.808406830543802</v>
      </c>
      <c r="F102" s="21">
        <f>AVERAGEIFS('SG - M'!D:D,'SG - M'!B:B,"&gt;="&amp;EDATE('SG - Q'!B102,-2),'SG - M'!B:B,"&lt;="&amp;EOMONTH('SG - Q'!B102,0))</f>
        <v>68.825666666666663</v>
      </c>
      <c r="G102" s="20">
        <f>AVERAGEIFS('SG - M'!C:C,'SG - M'!B:B,"&gt;="&amp;EDATE('SG - Q'!B102,-2),'SG - M'!B:B,"&lt;="&amp;EOMONTH('SG - Q'!B102,0))</f>
        <v>3.1333333333333342</v>
      </c>
      <c r="H102">
        <v>0</v>
      </c>
      <c r="I102" s="21">
        <f>'CDM - Q'!AZ231/'CDM - Q'!BA231*100</f>
        <v>107.22280894077289</v>
      </c>
      <c r="J102" s="21">
        <v>107.38533827609599</v>
      </c>
      <c r="K102" s="21">
        <f>AVERAGEIFS('SG - M'!E:E,'SG - M'!B:B,"&gt;="&amp;EDATE('SG - Q'!B102,-2),'SG - M'!B:B,"&lt;="&amp;EOMONTH('SG - Q'!B102,0))</f>
        <v>68.810754212036443</v>
      </c>
    </row>
    <row r="103" spans="1:11" x14ac:dyDescent="0.25">
      <c r="A103">
        <v>2005</v>
      </c>
      <c r="B103" s="13">
        <v>38412</v>
      </c>
      <c r="C103" s="21">
        <v>58907.9</v>
      </c>
      <c r="D103" s="21">
        <f>'CDM - Q'!BC232</f>
        <v>90</v>
      </c>
      <c r="E103" s="21">
        <v>85.171726692817799</v>
      </c>
      <c r="F103" s="21">
        <f>AVERAGEIFS('SG - M'!D:D,'SG - M'!B:B,"&gt;="&amp;EDATE('SG - Q'!B103,-2),'SG - M'!B:B,"&lt;="&amp;EOMONTH('SG - Q'!B103,0))</f>
        <v>69.064000000000007</v>
      </c>
      <c r="G103" s="20">
        <f>AVERAGEIFS('SG - M'!C:C,'SG - M'!B:B,"&gt;="&amp;EDATE('SG - Q'!B103,-2),'SG - M'!B:B,"&lt;="&amp;EOMONTH('SG - Q'!B103,0))</f>
        <v>3.2000000000000006</v>
      </c>
      <c r="H103">
        <v>0</v>
      </c>
      <c r="I103" s="21">
        <f>'CDM - Q'!AZ232/'CDM - Q'!BA232*100</f>
        <v>105.65744827624886</v>
      </c>
      <c r="J103" s="21">
        <v>106.368852205902</v>
      </c>
      <c r="K103" s="21">
        <f>AVERAGEIFS('SG - M'!E:E,'SG - M'!B:B,"&gt;="&amp;EDATE('SG - Q'!B103,-2),'SG - M'!B:B,"&lt;="&amp;EOMONTH('SG - Q'!B103,0))</f>
        <v>68.882895454192166</v>
      </c>
    </row>
    <row r="104" spans="1:11" x14ac:dyDescent="0.25">
      <c r="B104" s="13">
        <v>38504</v>
      </c>
      <c r="C104" s="21">
        <v>60391.4</v>
      </c>
      <c r="D104" s="21">
        <f>'CDM - Q'!BC233</f>
        <v>78.900000000000006</v>
      </c>
      <c r="E104" s="21">
        <v>83.556055141854699</v>
      </c>
      <c r="F104" s="21">
        <f>AVERAGEIFS('SG - M'!D:D,'SG - M'!B:B,"&gt;="&amp;EDATE('SG - Q'!B104,-2),'SG - M'!B:B,"&lt;="&amp;EOMONTH('SG - Q'!B104,0))</f>
        <v>69.090999999999994</v>
      </c>
      <c r="G104" s="20">
        <f>AVERAGEIFS('SG - M'!C:C,'SG - M'!B:B,"&gt;="&amp;EDATE('SG - Q'!B104,-2),'SG - M'!B:B,"&lt;="&amp;EOMONTH('SG - Q'!B104,0))</f>
        <v>3.2666666666666671</v>
      </c>
      <c r="H104">
        <v>0</v>
      </c>
      <c r="I104" s="21">
        <f>'CDM - Q'!AZ233/'CDM - Q'!BA233*100</f>
        <v>108.89404401893552</v>
      </c>
      <c r="J104" s="21">
        <v>108.565696419079</v>
      </c>
      <c r="K104" s="21">
        <f>AVERAGEIFS('SG - M'!E:E,'SG - M'!B:B,"&gt;="&amp;EDATE('SG - Q'!B104,-2),'SG - M'!B:B,"&lt;="&amp;EOMONTH('SG - Q'!B104,0))</f>
        <v>69.240716217660733</v>
      </c>
    </row>
    <row r="105" spans="1:11" x14ac:dyDescent="0.25">
      <c r="B105" s="13">
        <v>38596</v>
      </c>
      <c r="C105" s="21">
        <v>61871.1</v>
      </c>
      <c r="D105" s="21">
        <f>'CDM - Q'!BC234</f>
        <v>79.3</v>
      </c>
      <c r="E105" s="21">
        <v>83.655467998900093</v>
      </c>
      <c r="F105" s="21">
        <f>AVERAGEIFS('SG - M'!D:D,'SG - M'!B:B,"&gt;="&amp;EDATE('SG - Q'!B105,-2),'SG - M'!B:B,"&lt;="&amp;EOMONTH('SG - Q'!B105,0))</f>
        <v>69.50633333333333</v>
      </c>
      <c r="G105" s="20">
        <f>AVERAGEIFS('SG - M'!C:C,'SG - M'!B:B,"&gt;="&amp;EDATE('SG - Q'!B105,-2),'SG - M'!B:B,"&lt;="&amp;EOMONTH('SG - Q'!B105,0))</f>
        <v>3.2999999999999994</v>
      </c>
      <c r="H105">
        <v>0</v>
      </c>
      <c r="I105" s="21">
        <f>'CDM - Q'!AZ234/'CDM - Q'!BA234*100</f>
        <v>111.42251365800135</v>
      </c>
      <c r="J105" s="21">
        <v>110.64729921366499</v>
      </c>
      <c r="K105" s="21">
        <f>AVERAGEIFS('SG - M'!E:E,'SG - M'!B:B,"&gt;="&amp;EDATE('SG - Q'!B105,-2),'SG - M'!B:B,"&lt;="&amp;EOMONTH('SG - Q'!B105,0))</f>
        <v>69.582483896496228</v>
      </c>
    </row>
    <row r="106" spans="1:11" x14ac:dyDescent="0.25">
      <c r="B106" s="13">
        <v>38687</v>
      </c>
      <c r="C106" s="21">
        <v>63863.9</v>
      </c>
      <c r="D106" s="21">
        <f>'CDM - Q'!BC235</f>
        <v>87.6</v>
      </c>
      <c r="E106" s="21">
        <v>83.560290672061697</v>
      </c>
      <c r="F106" s="21">
        <f>AVERAGEIFS('SG - M'!D:D,'SG - M'!B:B,"&gt;="&amp;EDATE('SG - Q'!B106,-2),'SG - M'!B:B,"&lt;="&amp;EOMONTH('SG - Q'!B106,0))</f>
        <v>70.10733333333333</v>
      </c>
      <c r="G106" s="20">
        <f>AVERAGEIFS('SG - M'!C:C,'SG - M'!B:B,"&gt;="&amp;EDATE('SG - Q'!B106,-2),'SG - M'!B:B,"&lt;="&amp;EOMONTH('SG - Q'!B106,0))</f>
        <v>2.9</v>
      </c>
      <c r="H106">
        <v>0</v>
      </c>
      <c r="I106" s="21">
        <f>'CDM - Q'!AZ235/'CDM - Q'!BA235*100</f>
        <v>112.16909279549779</v>
      </c>
      <c r="J106" s="21">
        <v>112.43619826896</v>
      </c>
      <c r="K106" s="21">
        <f>AVERAGEIFS('SG - M'!E:E,'SG - M'!B:B,"&gt;="&amp;EDATE('SG - Q'!B106,-2),'SG - M'!B:B,"&lt;="&amp;EOMONTH('SG - Q'!B106,0))</f>
        <v>70.04415772337353</v>
      </c>
    </row>
    <row r="107" spans="1:11" x14ac:dyDescent="0.25">
      <c r="A107">
        <v>2006</v>
      </c>
      <c r="B107" s="13">
        <v>38777</v>
      </c>
      <c r="C107" s="21">
        <v>64987.4</v>
      </c>
      <c r="D107" s="21">
        <f>'CDM - Q'!BC236</f>
        <v>89.2</v>
      </c>
      <c r="E107" s="21">
        <v>84.109044110773894</v>
      </c>
      <c r="F107" s="21">
        <f>AVERAGEIFS('SG - M'!D:D,'SG - M'!B:B,"&gt;="&amp;EDATE('SG - Q'!B107,-2),'SG - M'!B:B,"&lt;="&amp;EOMONTH('SG - Q'!B107,0))</f>
        <v>70.481333333333325</v>
      </c>
      <c r="G107" s="20">
        <f>AVERAGEIFS('SG - M'!C:C,'SG - M'!B:B,"&gt;="&amp;EDATE('SG - Q'!B107,-2),'SG - M'!B:B,"&lt;="&amp;EOMONTH('SG - Q'!B107,0))</f>
        <v>2.5</v>
      </c>
      <c r="H107">
        <v>0</v>
      </c>
      <c r="I107" s="21">
        <f>'CDM - Q'!AZ236/'CDM - Q'!BA236*100</f>
        <v>111.89231576086023</v>
      </c>
      <c r="J107" s="21">
        <v>112.952994169723</v>
      </c>
      <c r="K107" s="21">
        <f>AVERAGEIFS('SG - M'!E:E,'SG - M'!B:B,"&gt;="&amp;EDATE('SG - Q'!B107,-2),'SG - M'!B:B,"&lt;="&amp;EOMONTH('SG - Q'!B107,0))</f>
        <v>70.300450733565398</v>
      </c>
    </row>
    <row r="108" spans="1:11" x14ac:dyDescent="0.25">
      <c r="B108" s="13">
        <v>38869</v>
      </c>
      <c r="C108" s="21">
        <v>65714.2</v>
      </c>
      <c r="D108" s="21">
        <f>'CDM - Q'!BC237</f>
        <v>80.2</v>
      </c>
      <c r="E108" s="21">
        <v>84.866377179667793</v>
      </c>
      <c r="F108" s="21">
        <f>AVERAGEIFS('SG - M'!D:D,'SG - M'!B:B,"&gt;="&amp;EDATE('SG - Q'!B108,-2),'SG - M'!B:B,"&lt;="&amp;EOMONTH('SG - Q'!B108,0))</f>
        <v>70.292666666666662</v>
      </c>
      <c r="G108" s="20">
        <f>AVERAGEIFS('SG - M'!C:C,'SG - M'!B:B,"&gt;="&amp;EDATE('SG - Q'!B108,-2),'SG - M'!B:B,"&lt;="&amp;EOMONTH('SG - Q'!B108,0))</f>
        <v>2.6</v>
      </c>
      <c r="H108">
        <v>0</v>
      </c>
      <c r="I108" s="21">
        <f>'CDM - Q'!AZ237/'CDM - Q'!BA237*100</f>
        <v>112.60882426295305</v>
      </c>
      <c r="J108" s="21">
        <v>112.150302010898</v>
      </c>
      <c r="K108" s="21">
        <f>AVERAGEIFS('SG - M'!E:E,'SG - M'!B:B,"&gt;="&amp;EDATE('SG - Q'!B108,-2),'SG - M'!B:B,"&lt;="&amp;EOMONTH('SG - Q'!B108,0))</f>
        <v>70.473105929996379</v>
      </c>
    </row>
    <row r="109" spans="1:11" x14ac:dyDescent="0.25">
      <c r="B109" s="13">
        <v>38961</v>
      </c>
      <c r="C109" s="21">
        <v>66961.600000000006</v>
      </c>
      <c r="D109" s="21">
        <f>'CDM - Q'!BC238</f>
        <v>80.599999999999994</v>
      </c>
      <c r="E109" s="21">
        <v>85.275414910497602</v>
      </c>
      <c r="F109" s="21">
        <f>AVERAGEIFS('SG - M'!D:D,'SG - M'!B:B,"&gt;="&amp;EDATE('SG - Q'!B109,-2),'SG - M'!B:B,"&lt;="&amp;EOMONTH('SG - Q'!B109,0))</f>
        <v>70.608999999999995</v>
      </c>
      <c r="G109" s="20">
        <f>AVERAGEIFS('SG - M'!C:C,'SG - M'!B:B,"&gt;="&amp;EDATE('SG - Q'!B109,-2),'SG - M'!B:B,"&lt;="&amp;EOMONTH('SG - Q'!B109,0))</f>
        <v>2.7666666666666671</v>
      </c>
      <c r="H109">
        <v>0</v>
      </c>
      <c r="I109" s="21">
        <f>'CDM - Q'!AZ238/'CDM - Q'!BA238*100</f>
        <v>112.88651615650755</v>
      </c>
      <c r="J109" s="21">
        <v>111.86730489855201</v>
      </c>
      <c r="K109" s="21">
        <f>AVERAGEIFS('SG - M'!E:E,'SG - M'!B:B,"&gt;="&amp;EDATE('SG - Q'!B109,-2),'SG - M'!B:B,"&lt;="&amp;EOMONTH('SG - Q'!B109,0))</f>
        <v>70.696834790618865</v>
      </c>
    </row>
    <row r="110" spans="1:11" x14ac:dyDescent="0.25">
      <c r="B110" s="13">
        <v>39052</v>
      </c>
      <c r="C110" s="21">
        <v>69557.600000000006</v>
      </c>
      <c r="D110" s="21">
        <f>'CDM - Q'!BC239</f>
        <v>90.3</v>
      </c>
      <c r="E110" s="21">
        <v>86.223077551666506</v>
      </c>
      <c r="F110" s="21">
        <f>AVERAGEIFS('SG - M'!D:D,'SG - M'!B:B,"&gt;="&amp;EDATE('SG - Q'!B110,-2),'SG - M'!B:B,"&lt;="&amp;EOMONTH('SG - Q'!B110,0))</f>
        <v>71.134333333333331</v>
      </c>
      <c r="G110" s="20">
        <f>AVERAGEIFS('SG - M'!C:C,'SG - M'!B:B,"&gt;="&amp;EDATE('SG - Q'!B110,-2),'SG - M'!B:B,"&lt;="&amp;EOMONTH('SG - Q'!B110,0))</f>
        <v>2.7999999999999994</v>
      </c>
      <c r="H110">
        <v>0</v>
      </c>
      <c r="I110" s="21">
        <f>'CDM - Q'!AZ239/'CDM - Q'!BA239*100</f>
        <v>108.78250409857002</v>
      </c>
      <c r="J110" s="21">
        <v>109.184529285661</v>
      </c>
      <c r="K110" s="21">
        <f>AVERAGEIFS('SG - M'!E:E,'SG - M'!B:B,"&gt;="&amp;EDATE('SG - Q'!B110,-2),'SG - M'!B:B,"&lt;="&amp;EOMONTH('SG - Q'!B110,0))</f>
        <v>71.026692293022961</v>
      </c>
    </row>
    <row r="111" spans="1:11" x14ac:dyDescent="0.25">
      <c r="A111">
        <v>2007</v>
      </c>
      <c r="B111" s="13">
        <v>39142</v>
      </c>
      <c r="C111" s="21">
        <v>70566.899999999994</v>
      </c>
      <c r="D111" s="21">
        <f>'CDM - Q'!BC240</f>
        <v>93.8</v>
      </c>
      <c r="E111" s="21">
        <v>88.1348864623547</v>
      </c>
      <c r="F111" s="21">
        <f>AVERAGEIFS('SG - M'!D:D,'SG - M'!B:B,"&gt;="&amp;EDATE('SG - Q'!B111,-2),'SG - M'!B:B,"&lt;="&amp;EOMONTH('SG - Q'!B111,0))</f>
        <v>71.419666666666657</v>
      </c>
      <c r="G111" s="20">
        <f>AVERAGEIFS('SG - M'!C:C,'SG - M'!B:B,"&gt;="&amp;EDATE('SG - Q'!B111,-2),'SG - M'!B:B,"&lt;="&amp;EOMONTH('SG - Q'!B111,0))</f>
        <v>2.7333333333333329</v>
      </c>
      <c r="H111">
        <v>0</v>
      </c>
      <c r="I111" s="21">
        <f>'CDM - Q'!AZ240/'CDM - Q'!BA240*100</f>
        <v>107.55239299504574</v>
      </c>
      <c r="J111" s="21">
        <v>108.67478622989</v>
      </c>
      <c r="K111" s="21">
        <f>AVERAGEIFS('SG - M'!E:E,'SG - M'!B:B,"&gt;="&amp;EDATE('SG - Q'!B111,-2),'SG - M'!B:B,"&lt;="&amp;EOMONTH('SG - Q'!B111,0))</f>
        <v>71.252998153860275</v>
      </c>
    </row>
    <row r="112" spans="1:11" x14ac:dyDescent="0.25">
      <c r="B112" s="13">
        <v>39234</v>
      </c>
      <c r="C112" s="21">
        <v>72209.600000000006</v>
      </c>
      <c r="D112" s="21">
        <f>'CDM - Q'!BC241</f>
        <v>86</v>
      </c>
      <c r="E112" s="21">
        <v>91.104831209384997</v>
      </c>
      <c r="F112" s="21">
        <f>AVERAGEIFS('SG - M'!D:D,'SG - M'!B:B,"&gt;="&amp;EDATE('SG - Q'!B112,-2),'SG - M'!B:B,"&lt;="&amp;EOMONTH('SG - Q'!B112,0))</f>
        <v>71.287333333333336</v>
      </c>
      <c r="G112" s="20">
        <f>AVERAGEIFS('SG - M'!C:C,'SG - M'!B:B,"&gt;="&amp;EDATE('SG - Q'!B112,-2),'SG - M'!B:B,"&lt;="&amp;EOMONTH('SG - Q'!B112,0))</f>
        <v>2.4333333333333331</v>
      </c>
      <c r="H112">
        <v>0</v>
      </c>
      <c r="I112" s="21">
        <f>'CDM - Q'!AZ241/'CDM - Q'!BA241*100</f>
        <v>110.03160352762475</v>
      </c>
      <c r="J112" s="21">
        <v>109.48116271583901</v>
      </c>
      <c r="K112" s="21">
        <f>AVERAGEIFS('SG - M'!E:E,'SG - M'!B:B,"&gt;="&amp;EDATE('SG - Q'!B112,-2),'SG - M'!B:B,"&lt;="&amp;EOMONTH('SG - Q'!B112,0))</f>
        <v>71.484975231770264</v>
      </c>
    </row>
    <row r="113" spans="1:11" x14ac:dyDescent="0.25">
      <c r="B113" s="13">
        <v>39326</v>
      </c>
      <c r="C113" s="21">
        <v>74131</v>
      </c>
      <c r="D113" s="21">
        <f>'CDM - Q'!BC242</f>
        <v>84.2</v>
      </c>
      <c r="E113" s="21">
        <v>89.249590193797005</v>
      </c>
      <c r="F113" s="21">
        <f>AVERAGEIFS('SG - M'!D:D,'SG - M'!B:B,"&gt;="&amp;EDATE('SG - Q'!B113,-2),'SG - M'!B:B,"&lt;="&amp;EOMONTH('SG - Q'!B113,0))</f>
        <v>72.427999999999997</v>
      </c>
      <c r="G113" s="20">
        <f>AVERAGEIFS('SG - M'!C:C,'SG - M'!B:B,"&gt;="&amp;EDATE('SG - Q'!B113,-2),'SG - M'!B:B,"&lt;="&amp;EOMONTH('SG - Q'!B113,0))</f>
        <v>1.8999999999999997</v>
      </c>
      <c r="H113">
        <v>0</v>
      </c>
      <c r="I113" s="21">
        <f>'CDM - Q'!AZ242/'CDM - Q'!BA242*100</f>
        <v>111.1111704352314</v>
      </c>
      <c r="J113" s="21">
        <v>110.066520641902</v>
      </c>
      <c r="K113" s="21">
        <f>AVERAGEIFS('SG - M'!E:E,'SG - M'!B:B,"&gt;="&amp;EDATE('SG - Q'!B113,-2),'SG - M'!B:B,"&lt;="&amp;EOMONTH('SG - Q'!B113,0))</f>
        <v>72.517378783683441</v>
      </c>
    </row>
    <row r="114" spans="1:11" x14ac:dyDescent="0.25">
      <c r="B114" s="13">
        <v>39417</v>
      </c>
      <c r="C114" s="21">
        <v>74448.5</v>
      </c>
      <c r="D114" s="21">
        <f>'CDM - Q'!BC243</f>
        <v>95.7</v>
      </c>
      <c r="E114" s="21">
        <v>91.399506527682803</v>
      </c>
      <c r="F114" s="21">
        <f>AVERAGEIFS('SG - M'!D:D,'SG - M'!B:B,"&gt;="&amp;EDATE('SG - Q'!B114,-2),'SG - M'!B:B,"&lt;="&amp;EOMONTH('SG - Q'!B114,0))</f>
        <v>73.666333333333327</v>
      </c>
      <c r="G114" s="20">
        <f>AVERAGEIFS('SG - M'!C:C,'SG - M'!B:B,"&gt;="&amp;EDATE('SG - Q'!B114,-2),'SG - M'!B:B,"&lt;="&amp;EOMONTH('SG - Q'!B114,0))</f>
        <v>1.7</v>
      </c>
      <c r="H114">
        <v>0</v>
      </c>
      <c r="I114" s="21">
        <f>'CDM - Q'!AZ243/'CDM - Q'!BA243*100</f>
        <v>111.95249040361368</v>
      </c>
      <c r="J114" s="21">
        <v>112.533388722395</v>
      </c>
      <c r="K114" s="21">
        <f>AVERAGEIFS('SG - M'!E:E,'SG - M'!B:B,"&gt;="&amp;EDATE('SG - Q'!B114,-2),'SG - M'!B:B,"&lt;="&amp;EOMONTH('SG - Q'!B114,0))</f>
        <v>73.521984887410966</v>
      </c>
    </row>
    <row r="115" spans="1:11" x14ac:dyDescent="0.25">
      <c r="A115">
        <v>2008</v>
      </c>
      <c r="B115" s="13">
        <v>39508</v>
      </c>
      <c r="C115" s="21">
        <v>76342.399999999994</v>
      </c>
      <c r="D115" s="21">
        <f>'CDM - Q'!BC244</f>
        <v>95.1</v>
      </c>
      <c r="E115" s="21">
        <v>89.112669062273497</v>
      </c>
      <c r="F115" s="21">
        <f>AVERAGEIFS('SG - M'!D:D,'SG - M'!B:B,"&gt;="&amp;EDATE('SG - Q'!B115,-2),'SG - M'!B:B,"&lt;="&amp;EOMONTH('SG - Q'!B115,0))</f>
        <v>75.222333333333339</v>
      </c>
      <c r="G115" s="20">
        <f>AVERAGEIFS('SG - M'!C:C,'SG - M'!B:B,"&gt;="&amp;EDATE('SG - Q'!B115,-2),'SG - M'!B:B,"&lt;="&amp;EOMONTH('SG - Q'!B115,0))</f>
        <v>1.8333333333333333</v>
      </c>
      <c r="H115">
        <v>0</v>
      </c>
      <c r="I115" s="21">
        <f>'CDM - Q'!AZ244/'CDM - Q'!BA244*100</f>
        <v>113.49758876122051</v>
      </c>
      <c r="J115" s="21">
        <v>114.485501492558</v>
      </c>
      <c r="K115" s="21">
        <f>AVERAGEIFS('SG - M'!E:E,'SG - M'!B:B,"&gt;="&amp;EDATE('SG - Q'!B115,-2),'SG - M'!B:B,"&lt;="&amp;EOMONTH('SG - Q'!B115,0))</f>
        <v>75.079779848569771</v>
      </c>
    </row>
    <row r="116" spans="1:11" x14ac:dyDescent="0.25">
      <c r="B116" s="13">
        <v>39600</v>
      </c>
      <c r="C116" s="21">
        <v>74425.3</v>
      </c>
      <c r="D116" s="21">
        <f>'CDM - Q'!BC245</f>
        <v>86</v>
      </c>
      <c r="E116" s="21">
        <v>91.219390580701102</v>
      </c>
      <c r="F116" s="21">
        <f>AVERAGEIFS('SG - M'!D:D,'SG - M'!B:B,"&gt;="&amp;EDATE('SG - Q'!B116,-2),'SG - M'!B:B,"&lt;="&amp;EOMONTH('SG - Q'!B116,0))</f>
        <v>75.939333333333323</v>
      </c>
      <c r="G116" s="20">
        <f>AVERAGEIFS('SG - M'!C:C,'SG - M'!B:B,"&gt;="&amp;EDATE('SG - Q'!B116,-2),'SG - M'!B:B,"&lt;="&amp;EOMONTH('SG - Q'!B116,0))</f>
        <v>2.1</v>
      </c>
      <c r="H116">
        <v>0</v>
      </c>
      <c r="I116" s="21">
        <f>'CDM - Q'!AZ245/'CDM - Q'!BA245*100</f>
        <v>116.98269855507471</v>
      </c>
      <c r="J116" s="21">
        <v>116.368060975509</v>
      </c>
      <c r="K116" s="21">
        <f>AVERAGEIFS('SG - M'!E:E,'SG - M'!B:B,"&gt;="&amp;EDATE('SG - Q'!B116,-2),'SG - M'!B:B,"&lt;="&amp;EOMONTH('SG - Q'!B116,0))</f>
        <v>76.149512209181196</v>
      </c>
    </row>
    <row r="117" spans="1:11" x14ac:dyDescent="0.25">
      <c r="B117" s="13">
        <v>39692</v>
      </c>
      <c r="C117" s="21">
        <v>73949.100000000006</v>
      </c>
      <c r="D117" s="21">
        <f>'CDM - Q'!BC246</f>
        <v>88.6</v>
      </c>
      <c r="E117" s="21">
        <v>94.059895481093093</v>
      </c>
      <c r="F117" s="21">
        <f>AVERAGEIFS('SG - M'!D:D,'SG - M'!B:B,"&gt;="&amp;EDATE('SG - Q'!B117,-2),'SG - M'!B:B,"&lt;="&amp;EOMONTH('SG - Q'!B117,0))</f>
        <v>76.588333333333324</v>
      </c>
      <c r="G117" s="20">
        <f>AVERAGEIFS('SG - M'!C:C,'SG - M'!B:B,"&gt;="&amp;EDATE('SG - Q'!B117,-2),'SG - M'!B:B,"&lt;="&amp;EOMONTH('SG - Q'!B117,0))</f>
        <v>2.2666666666666666</v>
      </c>
      <c r="H117">
        <v>0</v>
      </c>
      <c r="I117" s="21">
        <f>'CDM - Q'!AZ246/'CDM - Q'!BA246*100</f>
        <v>120.19267320325091</v>
      </c>
      <c r="J117" s="21">
        <v>119.306851802941</v>
      </c>
      <c r="K117" s="21">
        <f>AVERAGEIFS('SG - M'!E:E,'SG - M'!B:B,"&gt;="&amp;EDATE('SG - Q'!B117,-2),'SG - M'!B:B,"&lt;="&amp;EOMONTH('SG - Q'!B117,0))</f>
        <v>76.660952410746702</v>
      </c>
    </row>
    <row r="118" spans="1:11" x14ac:dyDescent="0.25">
      <c r="B118" s="13">
        <v>39783</v>
      </c>
      <c r="C118" s="21">
        <v>72247.5</v>
      </c>
      <c r="D118" s="21">
        <f>'CDM - Q'!BC247</f>
        <v>99.4</v>
      </c>
      <c r="E118" s="21">
        <v>94.906258190640997</v>
      </c>
      <c r="F118" s="21">
        <f>AVERAGEIFS('SG - M'!D:D,'SG - M'!B:B,"&gt;="&amp;EDATE('SG - Q'!B118,-2),'SG - M'!B:B,"&lt;="&amp;EOMONTH('SG - Q'!B118,0))</f>
        <v>77.545333333333332</v>
      </c>
      <c r="G118" s="20">
        <f>AVERAGEIFS('SG - M'!C:C,'SG - M'!B:B,"&gt;="&amp;EDATE('SG - Q'!B118,-2),'SG - M'!B:B,"&lt;="&amp;EOMONTH('SG - Q'!B118,0))</f>
        <v>2.5666666666666669</v>
      </c>
      <c r="H118">
        <v>0</v>
      </c>
      <c r="I118" s="21">
        <f>'CDM - Q'!AZ247/'CDM - Q'!BA247*100</f>
        <v>107.50026385572372</v>
      </c>
      <c r="J118" s="21">
        <v>108.140497233356</v>
      </c>
      <c r="K118" s="21">
        <f>AVERAGEIFS('SG - M'!E:E,'SG - M'!B:B,"&gt;="&amp;EDATE('SG - Q'!B118,-2),'SG - M'!B:B,"&lt;="&amp;EOMONTH('SG - Q'!B118,0))</f>
        <v>77.396124715901664</v>
      </c>
    </row>
    <row r="119" spans="1:11" x14ac:dyDescent="0.25">
      <c r="A119">
        <v>2009</v>
      </c>
      <c r="B119" s="13">
        <v>39873</v>
      </c>
      <c r="C119" s="21">
        <v>70353.2</v>
      </c>
      <c r="D119" s="21">
        <f>'CDM - Q'!BC248</f>
        <v>103.6</v>
      </c>
      <c r="E119" s="21">
        <v>96.866553164833405</v>
      </c>
      <c r="F119" s="21">
        <f>AVERAGEIFS('SG - M'!D:D,'SG - M'!B:B,"&gt;="&amp;EDATE('SG - Q'!B119,-2),'SG - M'!B:B,"&lt;="&amp;EOMONTH('SG - Q'!B119,0))</f>
        <v>76.831333333333333</v>
      </c>
      <c r="G119" s="20">
        <f>AVERAGEIFS('SG - M'!C:C,'SG - M'!B:B,"&gt;="&amp;EDATE('SG - Q'!B119,-2),'SG - M'!B:B,"&lt;="&amp;EOMONTH('SG - Q'!B119,0))</f>
        <v>3.0333333333333337</v>
      </c>
      <c r="H119">
        <v>0</v>
      </c>
      <c r="I119" s="21">
        <f>'CDM - Q'!AZ248/'CDM - Q'!BA248*100</f>
        <v>102.92658754069659</v>
      </c>
      <c r="J119" s="21">
        <v>103.38995521211601</v>
      </c>
      <c r="K119" s="21">
        <f>AVERAGEIFS('SG - M'!E:E,'SG - M'!B:B,"&gt;="&amp;EDATE('SG - Q'!B119,-2),'SG - M'!B:B,"&lt;="&amp;EOMONTH('SG - Q'!B119,0))</f>
        <v>76.720915965547036</v>
      </c>
    </row>
    <row r="120" spans="1:11" x14ac:dyDescent="0.25">
      <c r="B120" s="13">
        <v>39965</v>
      </c>
      <c r="C120" s="21">
        <v>73328.5</v>
      </c>
      <c r="D120" s="21">
        <f>'CDM - Q'!BC249</f>
        <v>87.6</v>
      </c>
      <c r="E120" s="21">
        <v>93.120069559968897</v>
      </c>
      <c r="F120" s="21">
        <f>AVERAGEIFS('SG - M'!D:D,'SG - M'!B:B,"&gt;="&amp;EDATE('SG - Q'!B120,-2),'SG - M'!B:B,"&lt;="&amp;EOMONTH('SG - Q'!B120,0))</f>
        <v>75.898333333333341</v>
      </c>
      <c r="G120" s="20">
        <f>AVERAGEIFS('SG - M'!C:C,'SG - M'!B:B,"&gt;="&amp;EDATE('SG - Q'!B120,-2),'SG - M'!B:B,"&lt;="&amp;EOMONTH('SG - Q'!B120,0))</f>
        <v>3.2000000000000006</v>
      </c>
      <c r="H120">
        <v>0</v>
      </c>
      <c r="I120" s="21">
        <f>'CDM - Q'!AZ249/'CDM - Q'!BA249*100</f>
        <v>105.00181089749574</v>
      </c>
      <c r="J120" s="21">
        <v>104.55737587294399</v>
      </c>
      <c r="K120" s="21">
        <f>AVERAGEIFS('SG - M'!E:E,'SG - M'!B:B,"&gt;="&amp;EDATE('SG - Q'!B120,-2),'SG - M'!B:B,"&lt;="&amp;EOMONTH('SG - Q'!B120,0))</f>
        <v>76.078311431715633</v>
      </c>
    </row>
    <row r="121" spans="1:11" x14ac:dyDescent="0.25">
      <c r="B121" s="13">
        <v>40057</v>
      </c>
      <c r="C121" s="21">
        <v>76172.399999999994</v>
      </c>
      <c r="D121" s="21">
        <f>'CDM - Q'!BC250</f>
        <v>84.8</v>
      </c>
      <c r="E121" s="21">
        <v>90.004678526167993</v>
      </c>
      <c r="F121" s="21">
        <f>AVERAGEIFS('SG - M'!D:D,'SG - M'!B:B,"&gt;="&amp;EDATE('SG - Q'!B121,-2),'SG - M'!B:B,"&lt;="&amp;EOMONTH('SG - Q'!B121,0))</f>
        <v>76.042000000000002</v>
      </c>
      <c r="G121" s="20">
        <f>AVERAGEIFS('SG - M'!C:C,'SG - M'!B:B,"&gt;="&amp;EDATE('SG - Q'!B121,-2),'SG - M'!B:B,"&lt;="&amp;EOMONTH('SG - Q'!B121,0))</f>
        <v>3.2666666666666671</v>
      </c>
      <c r="H121">
        <v>0</v>
      </c>
      <c r="I121" s="21">
        <f>'CDM - Q'!AZ250/'CDM - Q'!BA250*100</f>
        <v>106.91084004943438</v>
      </c>
      <c r="J121" s="21">
        <v>106.46963650359299</v>
      </c>
      <c r="K121" s="21">
        <f>AVERAGEIFS('SG - M'!E:E,'SG - M'!B:B,"&gt;="&amp;EDATE('SG - Q'!B121,-2),'SG - M'!B:B,"&lt;="&amp;EOMONTH('SG - Q'!B121,0))</f>
        <v>76.094193109368163</v>
      </c>
    </row>
    <row r="122" spans="1:11" x14ac:dyDescent="0.25">
      <c r="B122" s="13">
        <v>40148</v>
      </c>
      <c r="C122" s="21">
        <v>77291</v>
      </c>
      <c r="D122" s="21">
        <f>'CDM - Q'!BC251</f>
        <v>94</v>
      </c>
      <c r="E122" s="21">
        <v>89.803191758026799</v>
      </c>
      <c r="F122" s="21">
        <f>AVERAGEIFS('SG - M'!D:D,'SG - M'!B:B,"&gt;="&amp;EDATE('SG - Q'!B122,-2),'SG - M'!B:B,"&lt;="&amp;EOMONTH('SG - Q'!B122,0))</f>
        <v>76.462333333333333</v>
      </c>
      <c r="G122" s="20">
        <f>AVERAGEIFS('SG - M'!C:C,'SG - M'!B:B,"&gt;="&amp;EDATE('SG - Q'!B122,-2),'SG - M'!B:B,"&lt;="&amp;EOMONTH('SG - Q'!B122,0))</f>
        <v>2.6333333333333333</v>
      </c>
      <c r="H122">
        <v>0</v>
      </c>
      <c r="I122" s="21">
        <f>'CDM - Q'!AZ251/'CDM - Q'!BA251*100</f>
        <v>106.43095304480386</v>
      </c>
      <c r="J122" s="21">
        <v>107.045839021924</v>
      </c>
      <c r="K122" s="21">
        <f>AVERAGEIFS('SG - M'!E:E,'SG - M'!B:B,"&gt;="&amp;EDATE('SG - Q'!B122,-2),'SG - M'!B:B,"&lt;="&amp;EOMONTH('SG - Q'!B122,0))</f>
        <v>76.336811232518571</v>
      </c>
    </row>
    <row r="123" spans="1:11" x14ac:dyDescent="0.25">
      <c r="A123">
        <v>2010</v>
      </c>
      <c r="B123" s="13">
        <v>40238</v>
      </c>
      <c r="C123" s="21">
        <v>81783.899999999994</v>
      </c>
      <c r="D123" s="21">
        <f>'CDM - Q'!BC252</f>
        <v>95.9</v>
      </c>
      <c r="E123" s="21">
        <v>89.483190613989706</v>
      </c>
      <c r="F123" s="21">
        <f>AVERAGEIFS('SG - M'!D:D,'SG - M'!B:B,"&gt;="&amp;EDATE('SG - Q'!B123,-2),'SG - M'!B:B,"&lt;="&amp;EOMONTH('SG - Q'!B123,0))</f>
        <v>76.893333333333331</v>
      </c>
      <c r="G123" s="20">
        <f>AVERAGEIFS('SG - M'!C:C,'SG - M'!B:B,"&gt;="&amp;EDATE('SG - Q'!B123,-2),'SG - M'!B:B,"&lt;="&amp;EOMONTH('SG - Q'!B123,0))</f>
        <v>2.2333333333333334</v>
      </c>
      <c r="H123">
        <v>0</v>
      </c>
      <c r="I123" s="21">
        <f>'CDM - Q'!AZ252/'CDM - Q'!BA252*100</f>
        <v>108.19394270317879</v>
      </c>
      <c r="J123" s="21">
        <v>108.158668191717</v>
      </c>
      <c r="K123" s="21">
        <f>AVERAGEIFS('SG - M'!E:E,'SG - M'!B:B,"&gt;="&amp;EDATE('SG - Q'!B123,-2),'SG - M'!B:B,"&lt;="&amp;EOMONTH('SG - Q'!B123,0))</f>
        <v>76.815165824860799</v>
      </c>
    </row>
    <row r="124" spans="1:11" x14ac:dyDescent="0.25">
      <c r="B124" s="13">
        <v>40330</v>
      </c>
      <c r="C124" s="21">
        <v>86694.3</v>
      </c>
      <c r="D124" s="21">
        <f>'CDM - Q'!BC253</f>
        <v>80.599999999999994</v>
      </c>
      <c r="E124" s="21">
        <v>85.834664216610605</v>
      </c>
      <c r="F124" s="21">
        <f>AVERAGEIFS('SG - M'!D:D,'SG - M'!B:B,"&gt;="&amp;EDATE('SG - Q'!B124,-2),'SG - M'!B:B,"&lt;="&amp;EOMONTH('SG - Q'!B124,0))</f>
        <v>77.182333333333318</v>
      </c>
      <c r="G124" s="20">
        <f>AVERAGEIFS('SG - M'!C:C,'SG - M'!B:B,"&gt;="&amp;EDATE('SG - Q'!B124,-2),'SG - M'!B:B,"&lt;="&amp;EOMONTH('SG - Q'!B124,0))</f>
        <v>2.2000000000000002</v>
      </c>
      <c r="H124">
        <v>0</v>
      </c>
      <c r="I124" s="21">
        <f>'CDM - Q'!AZ253/'CDM - Q'!BA253*100</f>
        <v>107.73699454202897</v>
      </c>
      <c r="J124" s="21">
        <v>107.49902000793</v>
      </c>
      <c r="K124" s="21">
        <f>AVERAGEIFS('SG - M'!E:E,'SG - M'!B:B,"&gt;="&amp;EDATE('SG - Q'!B124,-2),'SG - M'!B:B,"&lt;="&amp;EOMONTH('SG - Q'!B124,0))</f>
        <v>77.32226216312408</v>
      </c>
    </row>
    <row r="125" spans="1:11" x14ac:dyDescent="0.25">
      <c r="B125" s="13">
        <v>40422</v>
      </c>
      <c r="C125" s="21">
        <v>84280.9</v>
      </c>
      <c r="D125" s="21">
        <f>'CDM - Q'!BC254</f>
        <v>86.2</v>
      </c>
      <c r="E125" s="21">
        <v>91.446688157894897</v>
      </c>
      <c r="F125" s="21">
        <f>AVERAGEIFS('SG - M'!D:D,'SG - M'!B:B,"&gt;="&amp;EDATE('SG - Q'!B125,-2),'SG - M'!B:B,"&lt;="&amp;EOMONTH('SG - Q'!B125,0))</f>
        <v>77.751666666666665</v>
      </c>
      <c r="G125" s="20">
        <f>AVERAGEIFS('SG - M'!C:C,'SG - M'!B:B,"&gt;="&amp;EDATE('SG - Q'!B125,-2),'SG - M'!B:B,"&lt;="&amp;EOMONTH('SG - Q'!B125,0))</f>
        <v>2.1333333333333333</v>
      </c>
      <c r="H125">
        <v>0</v>
      </c>
      <c r="I125" s="21">
        <f>'CDM - Q'!AZ254/'CDM - Q'!BA254*100</f>
        <v>106.34344822276252</v>
      </c>
      <c r="J125" s="21">
        <v>106.246035975753</v>
      </c>
      <c r="K125" s="21">
        <f>AVERAGEIFS('SG - M'!E:E,'SG - M'!B:B,"&gt;="&amp;EDATE('SG - Q'!B125,-2),'SG - M'!B:B,"&lt;="&amp;EOMONTH('SG - Q'!B125,0))</f>
        <v>77.78787866135464</v>
      </c>
    </row>
    <row r="126" spans="1:11" x14ac:dyDescent="0.25">
      <c r="B126" s="13">
        <v>40513</v>
      </c>
      <c r="C126" s="21">
        <v>87552.2</v>
      </c>
      <c r="D126" s="21">
        <f>'CDM - Q'!BC255</f>
        <v>95.7</v>
      </c>
      <c r="E126" s="21">
        <v>91.4987604797861</v>
      </c>
      <c r="F126" s="21">
        <f>AVERAGEIFS('SG - M'!D:D,'SG - M'!B:B,"&gt;="&amp;EDATE('SG - Q'!B126,-2),'SG - M'!B:B,"&lt;="&amp;EOMONTH('SG - Q'!B126,0))</f>
        <v>78.064666666666668</v>
      </c>
      <c r="G126" s="20">
        <f>AVERAGEIFS('SG - M'!C:C,'SG - M'!B:B,"&gt;="&amp;EDATE('SG - Q'!B126,-2),'SG - M'!B:B,"&lt;="&amp;EOMONTH('SG - Q'!B126,0))</f>
        <v>2.1666666666666665</v>
      </c>
      <c r="H126">
        <v>0</v>
      </c>
      <c r="I126" s="21">
        <f>'CDM - Q'!AZ255/'CDM - Q'!BA255*100</f>
        <v>108.41160290300655</v>
      </c>
      <c r="J126" s="21">
        <v>108.953242429296</v>
      </c>
      <c r="K126" s="21">
        <f>AVERAGEIFS('SG - M'!E:E,'SG - M'!B:B,"&gt;="&amp;EDATE('SG - Q'!B126,-2),'SG - M'!B:B,"&lt;="&amp;EOMONTH('SG - Q'!B126,0))</f>
        <v>77.976287780352436</v>
      </c>
    </row>
    <row r="127" spans="1:11" x14ac:dyDescent="0.25">
      <c r="A127">
        <v>2011</v>
      </c>
      <c r="B127" s="13">
        <v>40603</v>
      </c>
      <c r="C127" s="21">
        <v>89202.8</v>
      </c>
      <c r="D127" s="21">
        <f>'CDM - Q'!BC256</f>
        <v>97.5</v>
      </c>
      <c r="E127" s="21">
        <v>90.851614625447198</v>
      </c>
      <c r="F127" s="21">
        <f>AVERAGEIFS('SG - M'!D:D,'SG - M'!B:B,"&gt;="&amp;EDATE('SG - Q'!B127,-2),'SG - M'!B:B,"&lt;="&amp;EOMONTH('SG - Q'!B127,0))</f>
        <v>78.327999999999989</v>
      </c>
      <c r="G127" s="20">
        <f>AVERAGEIFS('SG - M'!C:C,'SG - M'!B:B,"&gt;="&amp;EDATE('SG - Q'!B127,-2),'SG - M'!B:B,"&lt;="&amp;EOMONTH('SG - Q'!B127,0))</f>
        <v>2</v>
      </c>
      <c r="H127">
        <v>0</v>
      </c>
      <c r="I127" s="21">
        <f>'CDM - Q'!AZ256/'CDM - Q'!BA256*100</f>
        <v>112.25932716734602</v>
      </c>
      <c r="J127" s="21">
        <v>111.731614096437</v>
      </c>
      <c r="K127" s="21">
        <f>AVERAGEIFS('SG - M'!E:E,'SG - M'!B:B,"&gt;="&amp;EDATE('SG - Q'!B127,-2),'SG - M'!B:B,"&lt;="&amp;EOMONTH('SG - Q'!B127,0))</f>
        <v>78.266906067848637</v>
      </c>
    </row>
    <row r="128" spans="1:11" x14ac:dyDescent="0.25">
      <c r="B128" s="13">
        <v>40695</v>
      </c>
      <c r="C128" s="21">
        <v>88982.1</v>
      </c>
      <c r="D128" s="21">
        <f>'CDM - Q'!BC257</f>
        <v>86</v>
      </c>
      <c r="E128" s="21">
        <v>91.709550429018705</v>
      </c>
      <c r="F128" s="21">
        <f>AVERAGEIFS('SG - M'!D:D,'SG - M'!B:B,"&gt;="&amp;EDATE('SG - Q'!B128,-2),'SG - M'!B:B,"&lt;="&amp;EOMONTH('SG - Q'!B128,0))</f>
        <v>78.884333333333345</v>
      </c>
      <c r="G128" s="20">
        <f>AVERAGEIFS('SG - M'!C:C,'SG - M'!B:B,"&gt;="&amp;EDATE('SG - Q'!B128,-2),'SG - M'!B:B,"&lt;="&amp;EOMONTH('SG - Q'!B128,0))</f>
        <v>1.9666666666666668</v>
      </c>
      <c r="H128">
        <v>0</v>
      </c>
      <c r="I128" s="21">
        <f>'CDM - Q'!AZ257/'CDM - Q'!BA257*100</f>
        <v>111.84448423632902</v>
      </c>
      <c r="J128" s="21">
        <v>111.880266041086</v>
      </c>
      <c r="K128" s="21">
        <f>AVERAGEIFS('SG - M'!E:E,'SG - M'!B:B,"&gt;="&amp;EDATE('SG - Q'!B128,-2),'SG - M'!B:B,"&lt;="&amp;EOMONTH('SG - Q'!B128,0))</f>
        <v>78.980014192656299</v>
      </c>
    </row>
    <row r="129" spans="1:11" x14ac:dyDescent="0.25">
      <c r="B129" s="13">
        <v>40787</v>
      </c>
      <c r="C129" s="21">
        <v>91290.6</v>
      </c>
      <c r="D129" s="21">
        <f>'CDM - Q'!BC258</f>
        <v>85.6</v>
      </c>
      <c r="E129" s="21">
        <v>90.6542991074149</v>
      </c>
      <c r="F129" s="21">
        <f>AVERAGEIFS('SG - M'!D:D,'SG - M'!B:B,"&gt;="&amp;EDATE('SG - Q'!B129,-2),'SG - M'!B:B,"&lt;="&amp;EOMONTH('SG - Q'!B129,0))</f>
        <v>79.432666666666663</v>
      </c>
      <c r="G129" s="20">
        <f>AVERAGEIFS('SG - M'!C:C,'SG - M'!B:B,"&gt;="&amp;EDATE('SG - Q'!B129,-2),'SG - M'!B:B,"&lt;="&amp;EOMONTH('SG - Q'!B129,0))</f>
        <v>2.0666666666666664</v>
      </c>
      <c r="H129">
        <v>0</v>
      </c>
      <c r="I129" s="21">
        <f>'CDM - Q'!AZ258/'CDM - Q'!BA258*100</f>
        <v>110.4783132658611</v>
      </c>
      <c r="J129" s="21">
        <v>110.603412433101</v>
      </c>
      <c r="K129" s="21">
        <f>AVERAGEIFS('SG - M'!E:E,'SG - M'!B:B,"&gt;="&amp;EDATE('SG - Q'!B129,-2),'SG - M'!B:B,"&lt;="&amp;EOMONTH('SG - Q'!B129,0))</f>
        <v>79.462079253586026</v>
      </c>
    </row>
    <row r="130" spans="1:11" x14ac:dyDescent="0.25">
      <c r="B130" s="13">
        <v>40878</v>
      </c>
      <c r="C130" s="21">
        <v>91868.4</v>
      </c>
      <c r="D130" s="21">
        <f>'CDM - Q'!BC259</f>
        <v>95</v>
      </c>
      <c r="E130" s="21">
        <v>91.0359444719316</v>
      </c>
      <c r="F130" s="21">
        <f>AVERAGEIFS('SG - M'!D:D,'SG - M'!B:B,"&gt;="&amp;EDATE('SG - Q'!B130,-2),'SG - M'!B:B,"&lt;="&amp;EOMONTH('SG - Q'!B130,0))</f>
        <v>79.978666666666669</v>
      </c>
      <c r="G130" s="20">
        <f>AVERAGEIFS('SG - M'!C:C,'SG - M'!B:B,"&gt;="&amp;EDATE('SG - Q'!B130,-2),'SG - M'!B:B,"&lt;="&amp;EOMONTH('SG - Q'!B130,0))</f>
        <v>2.1</v>
      </c>
      <c r="H130">
        <v>0</v>
      </c>
      <c r="I130" s="21">
        <f>'CDM - Q'!AZ259/'CDM - Q'!BA259*100</f>
        <v>113.68325001699723</v>
      </c>
      <c r="J130" s="21">
        <v>114.104711972375</v>
      </c>
      <c r="K130" s="21">
        <f>AVERAGEIFS('SG - M'!E:E,'SG - M'!B:B,"&gt;="&amp;EDATE('SG - Q'!B130,-2),'SG - M'!B:B,"&lt;="&amp;EOMONTH('SG - Q'!B130,0))</f>
        <v>79.925728107895026</v>
      </c>
    </row>
    <row r="131" spans="1:11" x14ac:dyDescent="0.25">
      <c r="A131">
        <v>2012</v>
      </c>
      <c r="B131" s="13">
        <v>40969</v>
      </c>
      <c r="C131" s="21">
        <v>93564.1</v>
      </c>
      <c r="D131" s="21">
        <f>'CDM - Q'!BC260</f>
        <v>98.6</v>
      </c>
      <c r="E131" s="21">
        <v>91.770861342873204</v>
      </c>
      <c r="F131" s="21">
        <f>AVERAGEIFS('SG - M'!D:D,'SG - M'!B:B,"&gt;="&amp;EDATE('SG - Q'!B131,-2),'SG - M'!B:B,"&lt;="&amp;EOMONTH('SG - Q'!B131,0))</f>
        <v>80.794666666666672</v>
      </c>
      <c r="G131" s="20">
        <f>AVERAGEIFS('SG - M'!C:C,'SG - M'!B:B,"&gt;="&amp;EDATE('SG - Q'!B131,-2),'SG - M'!B:B,"&lt;="&amp;EOMONTH('SG - Q'!B131,0))</f>
        <v>2.1</v>
      </c>
      <c r="H131">
        <v>0</v>
      </c>
      <c r="I131" s="21">
        <f>'CDM - Q'!AZ260/'CDM - Q'!BA260*100</f>
        <v>115.88613551489557</v>
      </c>
      <c r="J131" s="21">
        <v>115.120580985695</v>
      </c>
      <c r="K131" s="21">
        <f>AVERAGEIFS('SG - M'!E:E,'SG - M'!B:B,"&gt;="&amp;EDATE('SG - Q'!B131,-2),'SG - M'!B:B,"&lt;="&amp;EOMONTH('SG - Q'!B131,0))</f>
        <v>80.737332852049818</v>
      </c>
    </row>
    <row r="132" spans="1:11" x14ac:dyDescent="0.25">
      <c r="B132" s="13">
        <v>41061</v>
      </c>
      <c r="C132" s="21">
        <v>94389.2</v>
      </c>
      <c r="D132" s="21">
        <f>'CDM - Q'!BC261</f>
        <v>87.1</v>
      </c>
      <c r="E132" s="21">
        <v>92.834123241765496</v>
      </c>
      <c r="F132" s="21">
        <f>AVERAGEIFS('SG - M'!D:D,'SG - M'!B:B,"&gt;="&amp;EDATE('SG - Q'!B132,-2),'SG - M'!B:B,"&lt;="&amp;EOMONTH('SG - Q'!B132,0))</f>
        <v>81.009</v>
      </c>
      <c r="G132" s="20">
        <f>AVERAGEIFS('SG - M'!C:C,'SG - M'!B:B,"&gt;="&amp;EDATE('SG - Q'!B132,-2),'SG - M'!B:B,"&lt;="&amp;EOMONTH('SG - Q'!B132,0))</f>
        <v>1.9666666666666668</v>
      </c>
      <c r="H132">
        <v>0</v>
      </c>
      <c r="I132" s="21">
        <f>'CDM - Q'!AZ261/'CDM - Q'!BA261*100</f>
        <v>112.61232335870146</v>
      </c>
      <c r="J132" s="21">
        <v>112.821227163161</v>
      </c>
      <c r="K132" s="21">
        <f>AVERAGEIFS('SG - M'!E:E,'SG - M'!B:B,"&gt;="&amp;EDATE('SG - Q'!B132,-2),'SG - M'!B:B,"&lt;="&amp;EOMONTH('SG - Q'!B132,0))</f>
        <v>81.075589170499612</v>
      </c>
    </row>
    <row r="133" spans="1:11" x14ac:dyDescent="0.25">
      <c r="B133" s="13">
        <v>41153</v>
      </c>
      <c r="C133" s="21">
        <v>93471.5</v>
      </c>
      <c r="D133" s="21">
        <f>'CDM - Q'!BC262</f>
        <v>89.8</v>
      </c>
      <c r="E133" s="21">
        <v>95.031745357707194</v>
      </c>
      <c r="F133" s="21">
        <f>AVERAGEIFS('SG - M'!D:D,'SG - M'!B:B,"&gt;="&amp;EDATE('SG - Q'!B133,-2),'SG - M'!B:B,"&lt;="&amp;EOMONTH('SG - Q'!B133,0))</f>
        <v>81.304666666666662</v>
      </c>
      <c r="G133" s="20">
        <f>AVERAGEIFS('SG - M'!C:C,'SG - M'!B:B,"&gt;="&amp;EDATE('SG - Q'!B133,-2),'SG - M'!B:B,"&lt;="&amp;EOMONTH('SG - Q'!B133,0))</f>
        <v>1.8999999999999997</v>
      </c>
      <c r="H133">
        <v>0</v>
      </c>
      <c r="I133" s="21">
        <f>'CDM - Q'!AZ262/'CDM - Q'!BA262*100</f>
        <v>111.33116617436094</v>
      </c>
      <c r="J133" s="21">
        <v>111.605519863173</v>
      </c>
      <c r="K133" s="21">
        <f>AVERAGEIFS('SG - M'!E:E,'SG - M'!B:B,"&gt;="&amp;EDATE('SG - Q'!B133,-2),'SG - M'!B:B,"&lt;="&amp;EOMONTH('SG - Q'!B133,0))</f>
        <v>81.32913751125399</v>
      </c>
    </row>
    <row r="134" spans="1:11" x14ac:dyDescent="0.25">
      <c r="B134" s="13">
        <v>41244</v>
      </c>
      <c r="C134" s="21">
        <v>95913.3</v>
      </c>
      <c r="D134" s="21">
        <f>'CDM - Q'!BC263</f>
        <v>98.3</v>
      </c>
      <c r="E134" s="21">
        <v>94.461227315756204</v>
      </c>
      <c r="F134" s="21">
        <f>AVERAGEIFS('SG - M'!D:D,'SG - M'!B:B,"&gt;="&amp;EDATE('SG - Q'!B134,-2),'SG - M'!B:B,"&lt;="&amp;EOMONTH('SG - Q'!B134,0))</f>
        <v>81.61066666666666</v>
      </c>
      <c r="G134" s="20">
        <f>AVERAGEIFS('SG - M'!C:C,'SG - M'!B:B,"&gt;="&amp;EDATE('SG - Q'!B134,-2),'SG - M'!B:B,"&lt;="&amp;EOMONTH('SG - Q'!B134,0))</f>
        <v>1.8999999999999997</v>
      </c>
      <c r="H134">
        <v>0</v>
      </c>
      <c r="I134" s="21">
        <f>'CDM - Q'!AZ263/'CDM - Q'!BA263*100</f>
        <v>110.26136006380136</v>
      </c>
      <c r="J134" s="21">
        <v>110.396718024758</v>
      </c>
      <c r="K134" s="21">
        <f>AVERAGEIFS('SG - M'!E:E,'SG - M'!B:B,"&gt;="&amp;EDATE('SG - Q'!B134,-2),'SG - M'!B:B,"&lt;="&amp;EOMONTH('SG - Q'!B134,0))</f>
        <v>81.590218653433325</v>
      </c>
    </row>
    <row r="135" spans="1:11" x14ac:dyDescent="0.25">
      <c r="A135">
        <v>2013</v>
      </c>
      <c r="B135" s="13">
        <v>41334</v>
      </c>
      <c r="C135" s="21">
        <v>96815.5</v>
      </c>
      <c r="D135" s="21">
        <f>'CDM - Q'!BC264</f>
        <v>100.9</v>
      </c>
      <c r="E135" s="21">
        <v>93.767231562663994</v>
      </c>
      <c r="F135" s="21">
        <f>AVERAGEIFS('SG - M'!D:D,'SG - M'!B:B,"&gt;="&amp;EDATE('SG - Q'!B135,-2),'SG - M'!B:B,"&lt;="&amp;EOMONTH('SG - Q'!B135,0))</f>
        <v>82.082333333333338</v>
      </c>
      <c r="G135" s="20">
        <f>AVERAGEIFS('SG - M'!C:C,'SG - M'!B:B,"&gt;="&amp;EDATE('SG - Q'!B135,-2),'SG - M'!B:B,"&lt;="&amp;EOMONTH('SG - Q'!B135,0))</f>
        <v>1.8999999999999997</v>
      </c>
      <c r="H135">
        <v>0</v>
      </c>
      <c r="I135" s="21">
        <f>'CDM - Q'!AZ264/'CDM - Q'!BA264*100</f>
        <v>111.08830486295564</v>
      </c>
      <c r="J135" s="21">
        <v>110.49295794251201</v>
      </c>
      <c r="K135" s="21">
        <f>AVERAGEIFS('SG - M'!E:E,'SG - M'!B:B,"&gt;="&amp;EDATE('SG - Q'!B135,-2),'SG - M'!B:B,"&lt;="&amp;EOMONTH('SG - Q'!B135,0))</f>
        <v>82.017362558941826</v>
      </c>
    </row>
    <row r="136" spans="1:11" x14ac:dyDescent="0.25">
      <c r="B136" s="13">
        <v>41426</v>
      </c>
      <c r="C136" s="21">
        <v>98765.1</v>
      </c>
      <c r="D136" s="21">
        <f>'CDM - Q'!BC265</f>
        <v>88.5</v>
      </c>
      <c r="E136" s="21">
        <v>94.2650049062307</v>
      </c>
      <c r="F136" s="21">
        <f>AVERAGEIFS('SG - M'!D:D,'SG - M'!B:B,"&gt;="&amp;EDATE('SG - Q'!B136,-2),'SG - M'!B:B,"&lt;="&amp;EOMONTH('SG - Q'!B136,0))</f>
        <v>82.289666666666662</v>
      </c>
      <c r="G136" s="20">
        <f>AVERAGEIFS('SG - M'!C:C,'SG - M'!B:B,"&gt;="&amp;EDATE('SG - Q'!B136,-2),'SG - M'!B:B,"&lt;="&amp;EOMONTH('SG - Q'!B136,0))</f>
        <v>1.9666666666666668</v>
      </c>
      <c r="H136">
        <v>0</v>
      </c>
      <c r="I136" s="21">
        <f>'CDM - Q'!AZ265/'CDM - Q'!BA265*100</f>
        <v>108.8403001408341</v>
      </c>
      <c r="J136" s="21">
        <v>109.04273279704999</v>
      </c>
      <c r="K136" s="21">
        <f>AVERAGEIFS('SG - M'!E:E,'SG - M'!B:B,"&gt;="&amp;EDATE('SG - Q'!B136,-2),'SG - M'!B:B,"&lt;="&amp;EOMONTH('SG - Q'!B136,0))</f>
        <v>82.340385164056542</v>
      </c>
    </row>
    <row r="137" spans="1:11" x14ac:dyDescent="0.25">
      <c r="B137" s="13">
        <v>41518</v>
      </c>
      <c r="C137" s="21">
        <v>99443.9</v>
      </c>
      <c r="D137" s="21">
        <f>'CDM - Q'!BC266</f>
        <v>89.4</v>
      </c>
      <c r="E137" s="21">
        <v>94.494431608292601</v>
      </c>
      <c r="F137" s="21">
        <f>AVERAGEIFS('SG - M'!D:D,'SG - M'!B:B,"&gt;="&amp;EDATE('SG - Q'!B137,-2),'SG - M'!B:B,"&lt;="&amp;EOMONTH('SG - Q'!B137,0))</f>
        <v>82.678666666666672</v>
      </c>
      <c r="G137" s="20">
        <f>AVERAGEIFS('SG - M'!C:C,'SG - M'!B:B,"&gt;="&amp;EDATE('SG - Q'!B137,-2),'SG - M'!B:B,"&lt;="&amp;EOMONTH('SG - Q'!B137,0))</f>
        <v>1.8666666666666665</v>
      </c>
      <c r="H137">
        <v>0</v>
      </c>
      <c r="I137" s="21">
        <f>'CDM - Q'!AZ266/'CDM - Q'!BA266*100</f>
        <v>109.4949855176945</v>
      </c>
      <c r="J137" s="21">
        <v>109.849208046698</v>
      </c>
      <c r="K137" s="21">
        <f>AVERAGEIFS('SG - M'!E:E,'SG - M'!B:B,"&gt;="&amp;EDATE('SG - Q'!B137,-2),'SG - M'!B:B,"&lt;="&amp;EOMONTH('SG - Q'!B137,0))</f>
        <v>82.705053088122568</v>
      </c>
    </row>
    <row r="138" spans="1:11" x14ac:dyDescent="0.25">
      <c r="B138" s="15">
        <v>41609</v>
      </c>
      <c r="C138" s="21">
        <v>100368.5</v>
      </c>
      <c r="D138" s="21">
        <f>'CDM - Q'!BC267</f>
        <v>99.7</v>
      </c>
      <c r="E138" s="21">
        <v>96.196749865194704</v>
      </c>
      <c r="F138" s="21">
        <f>AVERAGEIFS('SG - M'!D:D,'SG - M'!B:B,"&gt;="&amp;EDATE('SG - Q'!B138,-2),'SG - M'!B:B,"&lt;="&amp;EOMONTH('SG - Q'!B138,0))</f>
        <v>83.250999999999991</v>
      </c>
      <c r="G138" s="20">
        <f>AVERAGEIFS('SG - M'!C:C,'SG - M'!B:B,"&gt;="&amp;EDATE('SG - Q'!B138,-2),'SG - M'!B:B,"&lt;="&amp;EOMONTH('SG - Q'!B138,0))</f>
        <v>1.8666666666666665</v>
      </c>
      <c r="H138">
        <v>0</v>
      </c>
      <c r="I138" s="21">
        <f>'CDM - Q'!AZ267/'CDM - Q'!BA267*100</f>
        <v>110.31230448040358</v>
      </c>
      <c r="J138" s="21">
        <v>110.12938748346799</v>
      </c>
      <c r="K138" s="21">
        <f>AVERAGEIFS('SG - M'!E:E,'SG - M'!B:B,"&gt;="&amp;EDATE('SG - Q'!B138,-2),'SG - M'!B:B,"&lt;="&amp;EOMONTH('SG - Q'!B138,0))</f>
        <v>83.246704403478802</v>
      </c>
    </row>
    <row r="139" spans="1:11" x14ac:dyDescent="0.25">
      <c r="A139">
        <v>2014</v>
      </c>
      <c r="B139" s="15">
        <v>41699</v>
      </c>
      <c r="C139" s="21">
        <v>101132.7</v>
      </c>
      <c r="D139" s="21">
        <f>'CDM - Q'!BC268</f>
        <v>104.3</v>
      </c>
      <c r="E139" s="21">
        <v>96.694198224970606</v>
      </c>
      <c r="F139" s="21">
        <f>AVERAGEIFS('SG - M'!D:D,'SG - M'!B:B,"&gt;="&amp;EDATE('SG - Q'!B139,-2),'SG - M'!B:B,"&lt;="&amp;EOMONTH('SG - Q'!B139,0))</f>
        <v>83.74766666666666</v>
      </c>
      <c r="G139" s="20">
        <f>AVERAGEIFS('SG - M'!C:C,'SG - M'!B:B,"&gt;="&amp;EDATE('SG - Q'!B139,-2),'SG - M'!B:B,"&lt;="&amp;EOMONTH('SG - Q'!B139,0))</f>
        <v>2.0333333333333332</v>
      </c>
      <c r="H139">
        <v>0</v>
      </c>
      <c r="I139" s="21">
        <f>'CDM - Q'!AZ268/'CDM - Q'!BA268*100</f>
        <v>110.89124937571684</v>
      </c>
      <c r="J139" s="21">
        <v>110.61714180693301</v>
      </c>
      <c r="K139" s="21">
        <f>AVERAGEIFS('SG - M'!E:E,'SG - M'!B:B,"&gt;="&amp;EDATE('SG - Q'!B139,-2),'SG - M'!B:B,"&lt;="&amp;EOMONTH('SG - Q'!B139,0))</f>
        <v>83.671733289540001</v>
      </c>
    </row>
    <row r="140" spans="1:11" x14ac:dyDescent="0.25">
      <c r="B140" s="15">
        <v>41791</v>
      </c>
      <c r="C140" s="21">
        <v>102156.7</v>
      </c>
      <c r="D140" s="21">
        <f>'CDM - Q'!BC269</f>
        <v>91.3</v>
      </c>
      <c r="E140" s="21">
        <v>97.116587062752302</v>
      </c>
      <c r="F140" s="21">
        <f>AVERAGEIFS('SG - M'!D:D,'SG - M'!B:B,"&gt;="&amp;EDATE('SG - Q'!B140,-2),'SG - M'!B:B,"&lt;="&amp;EOMONTH('SG - Q'!B140,0))</f>
        <v>84.13366666666667</v>
      </c>
      <c r="G140" s="20">
        <f>AVERAGEIFS('SG - M'!C:C,'SG - M'!B:B,"&gt;="&amp;EDATE('SG - Q'!B140,-2),'SG - M'!B:B,"&lt;="&amp;EOMONTH('SG - Q'!B140,0))</f>
        <v>1.9666666666666668</v>
      </c>
      <c r="H140">
        <v>0</v>
      </c>
      <c r="I140" s="21">
        <f>'CDM - Q'!AZ269/'CDM - Q'!BA269*100</f>
        <v>109.81784989444267</v>
      </c>
      <c r="J140" s="21">
        <v>109.944122613457</v>
      </c>
      <c r="K140" s="21">
        <f>AVERAGEIFS('SG - M'!E:E,'SG - M'!B:B,"&gt;="&amp;EDATE('SG - Q'!B140,-2),'SG - M'!B:B,"&lt;="&amp;EOMONTH('SG - Q'!B140,0))</f>
        <v>84.18461074381095</v>
      </c>
    </row>
    <row r="141" spans="1:11" x14ac:dyDescent="0.25">
      <c r="B141" s="15">
        <v>41883</v>
      </c>
      <c r="C141" s="21">
        <v>103078.7</v>
      </c>
      <c r="D141" s="21">
        <f>'CDM - Q'!BC270</f>
        <v>92.9</v>
      </c>
      <c r="E141" s="21">
        <v>98.241074785236506</v>
      </c>
      <c r="F141" s="21">
        <f>AVERAGEIFS('SG - M'!D:D,'SG - M'!B:B,"&gt;="&amp;EDATE('SG - Q'!B141,-2),'SG - M'!B:B,"&lt;="&amp;EOMONTH('SG - Q'!B141,0))</f>
        <v>84.329000000000008</v>
      </c>
      <c r="G141" s="20">
        <f>AVERAGEIFS('SG - M'!C:C,'SG - M'!B:B,"&gt;="&amp;EDATE('SG - Q'!B141,-2),'SG - M'!B:B,"&lt;="&amp;EOMONTH('SG - Q'!B141,0))</f>
        <v>1.8999999999999997</v>
      </c>
      <c r="H141">
        <v>0</v>
      </c>
      <c r="I141" s="21">
        <f>'CDM - Q'!AZ270/'CDM - Q'!BA270*100</f>
        <v>108.98610498470609</v>
      </c>
      <c r="J141" s="21">
        <v>109.42747372633499</v>
      </c>
      <c r="K141" s="21">
        <f>AVERAGEIFS('SG - M'!E:E,'SG - M'!B:B,"&gt;="&amp;EDATE('SG - Q'!B141,-2),'SG - M'!B:B,"&lt;="&amp;EOMONTH('SG - Q'!B141,0))</f>
        <v>84.355464679648435</v>
      </c>
    </row>
    <row r="142" spans="1:11" x14ac:dyDescent="0.25">
      <c r="B142" s="15">
        <v>41974</v>
      </c>
      <c r="C142" s="21">
        <v>104638.5</v>
      </c>
      <c r="D142" s="21">
        <f>'CDM - Q'!BC271</f>
        <v>101.5</v>
      </c>
      <c r="E142" s="21">
        <v>98.223776604323604</v>
      </c>
      <c r="F142" s="21">
        <f>AVERAGEIFS('SG - M'!D:D,'SG - M'!B:B,"&gt;="&amp;EDATE('SG - Q'!B142,-2),'SG - M'!B:B,"&lt;="&amp;EOMONTH('SG - Q'!B142,0))</f>
        <v>84.563666666666663</v>
      </c>
      <c r="G142" s="20">
        <f>AVERAGEIFS('SG - M'!C:C,'SG - M'!B:B,"&gt;="&amp;EDATE('SG - Q'!B142,-2),'SG - M'!B:B,"&lt;="&amp;EOMONTH('SG - Q'!B142,0))</f>
        <v>1.8999999999999997</v>
      </c>
      <c r="H142">
        <v>0</v>
      </c>
      <c r="I142" s="21">
        <f>'CDM - Q'!AZ271/'CDM - Q'!BA271*100</f>
        <v>104.94820781231296</v>
      </c>
      <c r="J142" s="21">
        <v>104.41680276174399</v>
      </c>
      <c r="K142" s="21">
        <f>AVERAGEIFS('SG - M'!E:E,'SG - M'!B:B,"&gt;="&amp;EDATE('SG - Q'!B142,-2),'SG - M'!B:B,"&lt;="&amp;EOMONTH('SG - Q'!B142,0))</f>
        <v>84.567349299286306</v>
      </c>
    </row>
    <row r="143" spans="1:11" x14ac:dyDescent="0.25">
      <c r="A143">
        <v>2015</v>
      </c>
      <c r="B143" s="15">
        <v>42064</v>
      </c>
      <c r="C143" s="21">
        <v>104258.1</v>
      </c>
      <c r="D143" s="21">
        <f>'CDM - Q'!BC272</f>
        <v>108.1</v>
      </c>
      <c r="E143" s="21">
        <v>99.994015929440394</v>
      </c>
      <c r="F143" s="21">
        <f>AVERAGEIFS('SG - M'!D:D,'SG - M'!B:B,"&gt;="&amp;EDATE('SG - Q'!B143,-2),'SG - M'!B:B,"&lt;="&amp;EOMONTH('SG - Q'!B143,0))</f>
        <v>84.688666666666663</v>
      </c>
      <c r="G143" s="20">
        <f>AVERAGEIFS('SG - M'!C:C,'SG - M'!B:B,"&gt;="&amp;EDATE('SG - Q'!B143,-2),'SG - M'!B:B,"&lt;="&amp;EOMONTH('SG - Q'!B143,0))</f>
        <v>1.8333333333333333</v>
      </c>
      <c r="H143">
        <v>0</v>
      </c>
      <c r="I143" s="21">
        <f>'CDM - Q'!AZ272/'CDM - Q'!BA272*100</f>
        <v>101.15278576387696</v>
      </c>
      <c r="J143" s="21">
        <v>101.25264030128</v>
      </c>
      <c r="K143" s="21">
        <f>AVERAGEIFS('SG - M'!E:E,'SG - M'!B:B,"&gt;="&amp;EDATE('SG - Q'!B143,-2),'SG - M'!B:B,"&lt;="&amp;EOMONTH('SG - Q'!B143,0))</f>
        <v>84.604659108267001</v>
      </c>
    </row>
    <row r="144" spans="1:11" x14ac:dyDescent="0.25">
      <c r="B144" s="15">
        <v>42156</v>
      </c>
      <c r="C144" s="21">
        <v>105500.5</v>
      </c>
      <c r="D144" s="21">
        <f>'CDM - Q'!BC273</f>
        <v>93.8</v>
      </c>
      <c r="E144" s="21">
        <v>99.689089320179804</v>
      </c>
      <c r="F144" s="21">
        <f>AVERAGEIFS('SG - M'!D:D,'SG - M'!B:B,"&gt;="&amp;EDATE('SG - Q'!B144,-2),'SG - M'!B:B,"&lt;="&amp;EOMONTH('SG - Q'!B144,0))</f>
        <v>84.337333333333333</v>
      </c>
      <c r="G144" s="20">
        <f>AVERAGEIFS('SG - M'!C:C,'SG - M'!B:B,"&gt;="&amp;EDATE('SG - Q'!B144,-2),'SG - M'!B:B,"&lt;="&amp;EOMONTH('SG - Q'!B144,0))</f>
        <v>1.9333333333333333</v>
      </c>
      <c r="H144">
        <v>0</v>
      </c>
      <c r="I144" s="21">
        <f>'CDM - Q'!AZ273/'CDM - Q'!BA273*100</f>
        <v>102.11666661433196</v>
      </c>
      <c r="J144" s="21">
        <v>102.15323760598601</v>
      </c>
      <c r="K144" s="21">
        <f>AVERAGEIFS('SG - M'!E:E,'SG - M'!B:B,"&gt;="&amp;EDATE('SG - Q'!B144,-2),'SG - M'!B:B,"&lt;="&amp;EOMONTH('SG - Q'!B144,0))</f>
        <v>84.392892822997837</v>
      </c>
    </row>
    <row r="145" spans="1:11" x14ac:dyDescent="0.25">
      <c r="B145" s="15">
        <v>42248</v>
      </c>
      <c r="C145" s="21">
        <v>106784.4</v>
      </c>
      <c r="D145" s="21">
        <f>'CDM - Q'!BC274</f>
        <v>94.3</v>
      </c>
      <c r="E145" s="21">
        <v>99.777972948802599</v>
      </c>
      <c r="F145" s="21">
        <f>AVERAGEIFS('SG - M'!D:D,'SG - M'!B:B,"&gt;="&amp;EDATE('SG - Q'!B145,-2),'SG - M'!B:B,"&lt;="&amp;EOMONTH('SG - Q'!B145,0))</f>
        <v>84.667999999999992</v>
      </c>
      <c r="G145" s="20">
        <f>AVERAGEIFS('SG - M'!C:C,'SG - M'!B:B,"&gt;="&amp;EDATE('SG - Q'!B145,-2),'SG - M'!B:B,"&lt;="&amp;EOMONTH('SG - Q'!B145,0))</f>
        <v>1.9333333333333329</v>
      </c>
      <c r="H145">
        <v>0</v>
      </c>
      <c r="I145" s="21">
        <f>'CDM - Q'!AZ274/'CDM - Q'!BA274*100</f>
        <v>98.487234226943542</v>
      </c>
      <c r="J145" s="21">
        <v>98.938402381261596</v>
      </c>
      <c r="K145" s="21">
        <f>AVERAGEIFS('SG - M'!E:E,'SG - M'!B:B,"&gt;="&amp;EDATE('SG - Q'!B145,-2),'SG - M'!B:B,"&lt;="&amp;EOMONTH('SG - Q'!B145,0))</f>
        <v>84.689921797880999</v>
      </c>
    </row>
    <row r="146" spans="1:11" x14ac:dyDescent="0.25">
      <c r="B146" s="15">
        <v>42339</v>
      </c>
      <c r="C146" s="21">
        <v>106757.1</v>
      </c>
      <c r="D146" s="21">
        <f>'CDM - Q'!BC275</f>
        <v>103.8</v>
      </c>
      <c r="E146" s="21">
        <v>100.60920242615499</v>
      </c>
      <c r="F146" s="21">
        <f>AVERAGEIFS('SG - M'!D:D,'SG - M'!B:B,"&gt;="&amp;EDATE('SG - Q'!B146,-2),'SG - M'!B:B,"&lt;="&amp;EOMONTH('SG - Q'!B146,0))</f>
        <v>84.753</v>
      </c>
      <c r="G146" s="20">
        <f>AVERAGEIFS('SG - M'!C:C,'SG - M'!B:B,"&gt;="&amp;EDATE('SG - Q'!B146,-2),'SG - M'!B:B,"&lt;="&amp;EOMONTH('SG - Q'!B146,0))</f>
        <v>1.8999999999999997</v>
      </c>
      <c r="H146">
        <v>0</v>
      </c>
      <c r="I146" s="21">
        <f>'CDM - Q'!AZ275/'CDM - Q'!BA275*100</f>
        <v>98.356147178391268</v>
      </c>
      <c r="J146" s="21">
        <v>97.5998556979185</v>
      </c>
      <c r="K146" s="21">
        <f>AVERAGEIFS('SG - M'!E:E,'SG - M'!B:B,"&gt;="&amp;EDATE('SG - Q'!B146,-2),'SG - M'!B:B,"&lt;="&amp;EOMONTH('SG - Q'!B146,0))</f>
        <v>84.763289673931425</v>
      </c>
    </row>
    <row r="147" spans="1:11" x14ac:dyDescent="0.25">
      <c r="A147">
        <v>2016</v>
      </c>
      <c r="B147" s="15">
        <v>42430</v>
      </c>
      <c r="C147" s="21">
        <v>107974.39999999999</v>
      </c>
      <c r="D147" s="21">
        <f>'CDM - Q'!BC276</f>
        <v>110.5</v>
      </c>
      <c r="E147" s="21">
        <v>102.114066914109</v>
      </c>
      <c r="F147" s="21">
        <f>AVERAGEIFS('SG - M'!D:D,'SG - M'!B:B,"&gt;="&amp;EDATE('SG - Q'!B147,-2),'SG - M'!B:B,"&lt;="&amp;EOMONTH('SG - Q'!B147,0))</f>
        <v>85.085999999999999</v>
      </c>
      <c r="G147" s="20">
        <f>AVERAGEIFS('SG - M'!C:C,'SG - M'!B:B,"&gt;="&amp;EDATE('SG - Q'!B147,-2),'SG - M'!B:B,"&lt;="&amp;EOMONTH('SG - Q'!B147,0))</f>
        <v>1.8999999999999997</v>
      </c>
      <c r="H147">
        <v>0</v>
      </c>
      <c r="I147" s="21">
        <f>'CDM - Q'!AZ276/'CDM - Q'!BA276*100</f>
        <v>93.832384590960785</v>
      </c>
      <c r="J147" s="21">
        <v>94.158435246912802</v>
      </c>
      <c r="K147" s="21">
        <f>AVERAGEIFS('SG - M'!E:E,'SG - M'!B:B,"&gt;="&amp;EDATE('SG - Q'!B147,-2),'SG - M'!B:B,"&lt;="&amp;EOMONTH('SG - Q'!B147,0))</f>
        <v>84.995564748805279</v>
      </c>
    </row>
    <row r="148" spans="1:11" x14ac:dyDescent="0.25">
      <c r="B148" s="15">
        <v>42522</v>
      </c>
      <c r="C148" s="21">
        <v>109286</v>
      </c>
      <c r="D148" s="21">
        <f>'CDM - Q'!BC277</f>
        <v>96.2</v>
      </c>
      <c r="E148" s="21">
        <v>102.157604466279</v>
      </c>
      <c r="F148" s="21">
        <f>AVERAGEIFS('SG - M'!D:D,'SG - M'!B:B,"&gt;="&amp;EDATE('SG - Q'!B148,-2),'SG - M'!B:B,"&lt;="&amp;EOMONTH('SG - Q'!B148,0))</f>
        <v>85.163666666666657</v>
      </c>
      <c r="G148" s="20">
        <f>AVERAGEIFS('SG - M'!C:C,'SG - M'!B:B,"&gt;="&amp;EDATE('SG - Q'!B148,-2),'SG - M'!B:B,"&lt;="&amp;EOMONTH('SG - Q'!B148,0))</f>
        <v>2.0333333333333332</v>
      </c>
      <c r="H148">
        <v>0</v>
      </c>
      <c r="I148" s="21">
        <f>'CDM - Q'!AZ277/'CDM - Q'!BA277*100</f>
        <v>94.637169643502546</v>
      </c>
      <c r="J148" s="21">
        <v>94.634570095976898</v>
      </c>
      <c r="K148" s="21">
        <f>AVERAGEIFS('SG - M'!E:E,'SG - M'!B:B,"&gt;="&amp;EDATE('SG - Q'!B148,-2),'SG - M'!B:B,"&lt;="&amp;EOMONTH('SG - Q'!B148,0))</f>
        <v>85.224081951253666</v>
      </c>
    </row>
    <row r="149" spans="1:11" x14ac:dyDescent="0.25">
      <c r="B149" s="15">
        <v>42614</v>
      </c>
      <c r="C149" s="21">
        <v>110361.60000000001</v>
      </c>
      <c r="D149" s="21">
        <f>'CDM - Q'!BC278</f>
        <v>96.3</v>
      </c>
      <c r="E149" s="21">
        <v>101.98136185908599</v>
      </c>
      <c r="F149" s="21">
        <f>AVERAGEIFS('SG - M'!D:D,'SG - M'!B:B,"&gt;="&amp;EDATE('SG - Q'!B149,-2),'SG - M'!B:B,"&lt;="&amp;EOMONTH('SG - Q'!B149,0))</f>
        <v>85.490000000000009</v>
      </c>
      <c r="G149" s="20">
        <f>AVERAGEIFS('SG - M'!C:C,'SG - M'!B:B,"&gt;="&amp;EDATE('SG - Q'!B149,-2),'SG - M'!B:B,"&lt;="&amp;EOMONTH('SG - Q'!B149,0))</f>
        <v>2.1</v>
      </c>
      <c r="H149">
        <v>0</v>
      </c>
      <c r="I149" s="21">
        <f>'CDM - Q'!AZ278/'CDM - Q'!BA278*100</f>
        <v>94.149466641418925</v>
      </c>
      <c r="J149" s="21">
        <v>94.637842664949702</v>
      </c>
      <c r="K149" s="21">
        <f>AVERAGEIFS('SG - M'!E:E,'SG - M'!B:B,"&gt;="&amp;EDATE('SG - Q'!B149,-2),'SG - M'!B:B,"&lt;="&amp;EOMONTH('SG - Q'!B149,0))</f>
        <v>85.507386811673825</v>
      </c>
    </row>
    <row r="150" spans="1:11" x14ac:dyDescent="0.25">
      <c r="B150" s="15">
        <v>42705</v>
      </c>
      <c r="C150" s="21">
        <v>112311.3</v>
      </c>
      <c r="D150" s="21">
        <f>'CDM - Q'!BC279</f>
        <v>103</v>
      </c>
      <c r="E150" s="21">
        <v>99.790664432613298</v>
      </c>
      <c r="F150" s="21">
        <f>AVERAGEIFS('SG - M'!D:D,'SG - M'!B:B,"&gt;="&amp;EDATE('SG - Q'!B150,-2),'SG - M'!B:B,"&lt;="&amp;EOMONTH('SG - Q'!B150,0))</f>
        <v>85.76733333333334</v>
      </c>
      <c r="G150" s="20">
        <f>AVERAGEIFS('SG - M'!C:C,'SG - M'!B:B,"&gt;="&amp;EDATE('SG - Q'!B150,-2),'SG - M'!B:B,"&lt;="&amp;EOMONTH('SG - Q'!B150,0))</f>
        <v>2.1666666666666665</v>
      </c>
      <c r="H150">
        <v>0</v>
      </c>
      <c r="I150" s="21">
        <f>'CDM - Q'!AZ279/'CDM - Q'!BA279*100</f>
        <v>98.837901872584823</v>
      </c>
      <c r="J150" s="21">
        <v>97.8775203666858</v>
      </c>
      <c r="K150" s="21">
        <f>AVERAGEIFS('SG - M'!E:E,'SG - M'!B:B,"&gt;="&amp;EDATE('SG - Q'!B150,-2),'SG - M'!B:B,"&lt;="&amp;EOMONTH('SG - Q'!B150,0))</f>
        <v>85.786557166047942</v>
      </c>
    </row>
    <row r="151" spans="1:11" x14ac:dyDescent="0.25">
      <c r="A151">
        <v>2017</v>
      </c>
      <c r="B151" s="15">
        <v>42795</v>
      </c>
      <c r="C151" s="21">
        <v>112842.8</v>
      </c>
      <c r="D151" s="21">
        <f>'CDM - Q'!BC280</f>
        <v>109.5</v>
      </c>
      <c r="E151" s="21">
        <v>101.214858991046</v>
      </c>
      <c r="F151" s="21">
        <f>AVERAGEIFS('SG - M'!D:D,'SG - M'!B:B,"&gt;="&amp;EDATE('SG - Q'!B151,-2),'SG - M'!B:B,"&lt;="&amp;EOMONTH('SG - Q'!B151,0))</f>
        <v>86.173999999999992</v>
      </c>
      <c r="G151" s="20">
        <f>AVERAGEIFS('SG - M'!C:C,'SG - M'!B:B,"&gt;="&amp;EDATE('SG - Q'!B151,-2),'SG - M'!B:B,"&lt;="&amp;EOMONTH('SG - Q'!B151,0))</f>
        <v>2.2666666666666666</v>
      </c>
      <c r="H151">
        <v>0</v>
      </c>
      <c r="I151" s="21">
        <f>'CDM - Q'!AZ280/'CDM - Q'!BA280*100</f>
        <v>100.31815912329485</v>
      </c>
      <c r="J151" s="21">
        <v>100.774507625674</v>
      </c>
      <c r="K151" s="21">
        <f>AVERAGEIFS('SG - M'!E:E,'SG - M'!B:B,"&gt;="&amp;EDATE('SG - Q'!B151,-2),'SG - M'!B:B,"&lt;="&amp;EOMONTH('SG - Q'!B151,0))</f>
        <v>86.075575837310964</v>
      </c>
    </row>
    <row r="152" spans="1:11" x14ac:dyDescent="0.25">
      <c r="B152" s="15">
        <v>42887</v>
      </c>
      <c r="C152" s="21">
        <v>113231.2</v>
      </c>
      <c r="D152" s="21">
        <f>'CDM - Q'!BC281</f>
        <v>95.7</v>
      </c>
      <c r="E152" s="21">
        <v>101.687531934204</v>
      </c>
      <c r="F152" s="21">
        <f>AVERAGEIFS('SG - M'!D:D,'SG - M'!B:B,"&gt;="&amp;EDATE('SG - Q'!B152,-2),'SG - M'!B:B,"&lt;="&amp;EOMONTH('SG - Q'!B152,0))</f>
        <v>86.529666666666671</v>
      </c>
      <c r="G152" s="20">
        <f>AVERAGEIFS('SG - M'!C:C,'SG - M'!B:B,"&gt;="&amp;EDATE('SG - Q'!B152,-2),'SG - M'!B:B,"&lt;="&amp;EOMONTH('SG - Q'!B152,0))</f>
        <v>2.2333333333333334</v>
      </c>
      <c r="H152">
        <v>0</v>
      </c>
      <c r="I152" s="21">
        <f>'CDM - Q'!AZ281/'CDM - Q'!BA281*100</f>
        <v>99.070425779188952</v>
      </c>
      <c r="J152" s="21">
        <v>99.142292845558799</v>
      </c>
      <c r="K152" s="21">
        <f>AVERAGEIFS('SG - M'!E:E,'SG - M'!B:B,"&gt;="&amp;EDATE('SG - Q'!B152,-2),'SG - M'!B:B,"&lt;="&amp;EOMONTH('SG - Q'!B152,0))</f>
        <v>86.589094777768423</v>
      </c>
    </row>
    <row r="153" spans="1:11" x14ac:dyDescent="0.25">
      <c r="B153" s="15">
        <v>42979</v>
      </c>
      <c r="C153" s="21">
        <v>115917.7</v>
      </c>
      <c r="D153" s="21">
        <f>'CDM - Q'!BC282</f>
        <v>94.5</v>
      </c>
      <c r="E153" s="21">
        <v>100.035333727365</v>
      </c>
      <c r="F153" s="21">
        <f>AVERAGEIFS('SG - M'!D:D,'SG - M'!B:B,"&gt;="&amp;EDATE('SG - Q'!B153,-2),'SG - M'!B:B,"&lt;="&amp;EOMONTH('SG - Q'!B153,0))</f>
        <v>86.76400000000001</v>
      </c>
      <c r="G153" s="20">
        <f>AVERAGEIFS('SG - M'!C:C,'SG - M'!B:B,"&gt;="&amp;EDATE('SG - Q'!B153,-2),'SG - M'!B:B,"&lt;="&amp;EOMONTH('SG - Q'!B153,0))</f>
        <v>2.1333333333333333</v>
      </c>
      <c r="H153">
        <v>0</v>
      </c>
      <c r="I153" s="21">
        <f>'CDM - Q'!AZ282/'CDM - Q'!BA282*100</f>
        <v>97.72765593847906</v>
      </c>
      <c r="J153" s="21">
        <v>98.172407187145694</v>
      </c>
      <c r="K153" s="21">
        <f>AVERAGEIFS('SG - M'!E:E,'SG - M'!B:B,"&gt;="&amp;EDATE('SG - Q'!B153,-2),'SG - M'!B:B,"&lt;="&amp;EOMONTH('SG - Q'!B153,0))</f>
        <v>86.782597027632463</v>
      </c>
    </row>
    <row r="154" spans="1:11" x14ac:dyDescent="0.25">
      <c r="B154" s="15">
        <v>43070</v>
      </c>
      <c r="C154" s="21">
        <v>117031.9</v>
      </c>
      <c r="D154" s="21">
        <f>'CDM - Q'!BC283</f>
        <v>103.5</v>
      </c>
      <c r="E154" s="21">
        <v>100.10435841733</v>
      </c>
      <c r="F154" s="21">
        <f>AVERAGEIFS('SG - M'!D:D,'SG - M'!B:B,"&gt;="&amp;EDATE('SG - Q'!B154,-2),'SG - M'!B:B,"&lt;="&amp;EOMONTH('SG - Q'!B154,0))</f>
        <v>87.005999999999986</v>
      </c>
      <c r="G154" s="20">
        <f>AVERAGEIFS('SG - M'!C:C,'SG - M'!B:B,"&gt;="&amp;EDATE('SG - Q'!B154,-2),'SG - M'!B:B,"&lt;="&amp;EOMONTH('SG - Q'!B154,0))</f>
        <v>2.1</v>
      </c>
      <c r="H154">
        <v>0</v>
      </c>
      <c r="I154" s="21">
        <f>'CDM - Q'!AZ283/'CDM - Q'!BA283*100</f>
        <v>100.15803133711429</v>
      </c>
      <c r="J154" s="21">
        <v>99.241844168024997</v>
      </c>
      <c r="K154" s="21">
        <f>AVERAGEIFS('SG - M'!E:E,'SG - M'!B:B,"&gt;="&amp;EDATE('SG - Q'!B154,-2),'SG - M'!B:B,"&lt;="&amp;EOMONTH('SG - Q'!B154,0))</f>
        <v>87.035529150558958</v>
      </c>
    </row>
    <row r="155" spans="1:11" x14ac:dyDescent="0.25">
      <c r="A155">
        <v>2018</v>
      </c>
      <c r="B155" s="15">
        <v>43160</v>
      </c>
      <c r="C155" s="21">
        <v>117663.4</v>
      </c>
      <c r="D155" s="21">
        <f>'CDM - Q'!BC284</f>
        <v>108.7</v>
      </c>
      <c r="E155" s="21">
        <v>100.66193782077301</v>
      </c>
      <c r="F155" s="21">
        <f>AVERAGEIFS('SG - M'!D:D,'SG - M'!B:B,"&gt;="&amp;EDATE('SG - Q'!B155,-2),'SG - M'!B:B,"&lt;="&amp;EOMONTH('SG - Q'!B155,0))</f>
        <v>87.507333333333335</v>
      </c>
      <c r="G155" s="20">
        <f>AVERAGEIFS('SG - M'!C:C,'SG - M'!B:B,"&gt;="&amp;EDATE('SG - Q'!B155,-2),'SG - M'!B:B,"&lt;="&amp;EOMONTH('SG - Q'!B155,0))</f>
        <v>2.1</v>
      </c>
      <c r="H155">
        <v>0</v>
      </c>
      <c r="I155" s="21">
        <f>'CDM - Q'!AZ284/'CDM - Q'!BA284*100</f>
        <v>98.436985185197173</v>
      </c>
      <c r="J155" s="21">
        <v>98.716156333177096</v>
      </c>
      <c r="K155" s="21">
        <f>AVERAGEIFS('SG - M'!E:E,'SG - M'!B:B,"&gt;="&amp;EDATE('SG - Q'!B155,-2),'SG - M'!B:B,"&lt;="&amp;EOMONTH('SG - Q'!B155,0))</f>
        <v>87.39785292187554</v>
      </c>
    </row>
    <row r="156" spans="1:11" x14ac:dyDescent="0.25">
      <c r="B156" s="15">
        <v>43252</v>
      </c>
      <c r="C156" s="21">
        <v>118441.8</v>
      </c>
      <c r="D156" s="21">
        <f>'CDM - Q'!BC285</f>
        <v>95.5</v>
      </c>
      <c r="E156" s="21">
        <v>101.55065834313299</v>
      </c>
      <c r="F156" s="21">
        <f>AVERAGEIFS('SG - M'!D:D,'SG - M'!B:B,"&gt;="&amp;EDATE('SG - Q'!B156,-2),'SG - M'!B:B,"&lt;="&amp;EOMONTH('SG - Q'!B156,0))</f>
        <v>87.825999999999979</v>
      </c>
      <c r="G156" s="20">
        <f>AVERAGEIFS('SG - M'!C:C,'SG - M'!B:B,"&gt;="&amp;EDATE('SG - Q'!B156,-2),'SG - M'!B:B,"&lt;="&amp;EOMONTH('SG - Q'!B156,0))</f>
        <v>2.1</v>
      </c>
      <c r="H156">
        <v>0</v>
      </c>
      <c r="I156" s="21">
        <f>'CDM - Q'!AZ285/'CDM - Q'!BA285*100</f>
        <v>100.37344382886602</v>
      </c>
      <c r="J156" s="21">
        <v>100.606958298981</v>
      </c>
      <c r="K156" s="21">
        <f>AVERAGEIFS('SG - M'!E:E,'SG - M'!B:B,"&gt;="&amp;EDATE('SG - Q'!B156,-2),'SG - M'!B:B,"&lt;="&amp;EOMONTH('SG - Q'!B156,0))</f>
        <v>87.879785623132662</v>
      </c>
    </row>
    <row r="157" spans="1:11" x14ac:dyDescent="0.25">
      <c r="B157" s="15">
        <v>43344</v>
      </c>
      <c r="C157" s="21">
        <v>119276.4</v>
      </c>
      <c r="D157" s="21">
        <f>'CDM - Q'!BC286</f>
        <v>95.7</v>
      </c>
      <c r="E157" s="21">
        <v>101.188024402086</v>
      </c>
      <c r="F157" s="21">
        <f>AVERAGEIFS('SG - M'!D:D,'SG - M'!B:B,"&gt;="&amp;EDATE('SG - Q'!B157,-2),'SG - M'!B:B,"&lt;="&amp;EOMONTH('SG - Q'!B157,0))</f>
        <v>88.394999999999996</v>
      </c>
      <c r="G157" s="20">
        <f>AVERAGEIFS('SG - M'!C:C,'SG - M'!B:B,"&gt;="&amp;EDATE('SG - Q'!B157,-2),'SG - M'!B:B,"&lt;="&amp;EOMONTH('SG - Q'!B157,0))</f>
        <v>2.1</v>
      </c>
      <c r="H157">
        <v>0</v>
      </c>
      <c r="I157" s="21">
        <f>'CDM - Q'!AZ286/'CDM - Q'!BA286*100</f>
        <v>102.08735630229415</v>
      </c>
      <c r="J157" s="21">
        <v>102.458020930171</v>
      </c>
      <c r="K157" s="21">
        <f>AVERAGEIFS('SG - M'!E:E,'SG - M'!B:B,"&gt;="&amp;EDATE('SG - Q'!B157,-2),'SG - M'!B:B,"&lt;="&amp;EOMONTH('SG - Q'!B157,0))</f>
        <v>88.421953659831971</v>
      </c>
    </row>
    <row r="158" spans="1:11" x14ac:dyDescent="0.25">
      <c r="B158" s="15">
        <v>43435</v>
      </c>
      <c r="C158" s="21">
        <v>118364.9</v>
      </c>
      <c r="D158" s="21">
        <f>'CDM - Q'!BC287</f>
        <v>106.2</v>
      </c>
      <c r="E158" s="21">
        <v>102.505629506769</v>
      </c>
      <c r="F158" s="21">
        <f>AVERAGEIFS('SG - M'!D:D,'SG - M'!B:B,"&gt;="&amp;EDATE('SG - Q'!B158,-2),'SG - M'!B:B,"&lt;="&amp;EOMONTH('SG - Q'!B158,0))</f>
        <v>88.581000000000003</v>
      </c>
      <c r="G158" s="20">
        <f>AVERAGEIFS('SG - M'!C:C,'SG - M'!B:B,"&gt;="&amp;EDATE('SG - Q'!B158,-2),'SG - M'!B:B,"&lt;="&amp;EOMONTH('SG - Q'!B158,0))</f>
        <v>2.1666666666666665</v>
      </c>
      <c r="H158">
        <v>0</v>
      </c>
      <c r="I158" s="21">
        <f>'CDM - Q'!AZ287/'CDM - Q'!BA287*100</f>
        <v>102.34291406657935</v>
      </c>
      <c r="J158" s="21">
        <v>101.610504009661</v>
      </c>
      <c r="K158" s="21">
        <f>AVERAGEIFS('SG - M'!E:E,'SG - M'!B:B,"&gt;="&amp;EDATE('SG - Q'!B158,-2),'SG - M'!B:B,"&lt;="&amp;EOMONTH('SG - Q'!B158,0))</f>
        <v>88.616882685419128</v>
      </c>
    </row>
    <row r="159" spans="1:11" x14ac:dyDescent="0.25">
      <c r="A159">
        <v>2019</v>
      </c>
      <c r="B159" s="15">
        <v>43525</v>
      </c>
      <c r="C159" s="21">
        <v>118989.5</v>
      </c>
      <c r="D159" s="21">
        <f>'CDM - Q'!BC288</f>
        <v>111.4</v>
      </c>
      <c r="E159" s="21">
        <v>103.433196855937</v>
      </c>
      <c r="F159" s="21">
        <f>AVERAGEIFS('SG - M'!D:D,'SG - M'!B:B,"&gt;="&amp;EDATE('SG - Q'!B159,-2),'SG - M'!B:B,"&lt;="&amp;EOMONTH('SG - Q'!B159,0))</f>
        <v>89.056333333333328</v>
      </c>
      <c r="G159" s="20">
        <f>AVERAGEIFS('SG - M'!C:C,'SG - M'!B:B,"&gt;="&amp;EDATE('SG - Q'!B159,-2),'SG - M'!B:B,"&lt;="&amp;EOMONTH('SG - Q'!B159,0))</f>
        <v>2.2000000000000002</v>
      </c>
      <c r="H159">
        <v>0</v>
      </c>
      <c r="I159" s="21">
        <f>'CDM - Q'!AZ288/'CDM - Q'!BA288*100</f>
        <v>100.07028910213312</v>
      </c>
      <c r="J159" s="21">
        <v>100.075324361513</v>
      </c>
      <c r="K159" s="21">
        <f>AVERAGEIFS('SG - M'!E:E,'SG - M'!B:B,"&gt;="&amp;EDATE('SG - Q'!B159,-2),'SG - M'!B:B,"&lt;="&amp;EOMONTH('SG - Q'!B159,0))</f>
        <v>88.93968751145303</v>
      </c>
    </row>
    <row r="160" spans="1:11" x14ac:dyDescent="0.25">
      <c r="B160" s="15">
        <v>43617</v>
      </c>
      <c r="C160" s="21">
        <v>119757.3</v>
      </c>
      <c r="D160" s="21">
        <f>'CDM - Q'!BC289</f>
        <v>98.3</v>
      </c>
      <c r="E160" s="21">
        <v>104.577942662467</v>
      </c>
      <c r="F160" s="21">
        <f>AVERAGEIFS('SG - M'!D:D,'SG - M'!B:B,"&gt;="&amp;EDATE('SG - Q'!B160,-2),'SG - M'!B:B,"&lt;="&amp;EOMONTH('SG - Q'!B160,0))</f>
        <v>88.938333333333347</v>
      </c>
      <c r="G160" s="20">
        <f>AVERAGEIFS('SG - M'!C:C,'SG - M'!B:B,"&gt;="&amp;EDATE('SG - Q'!B160,-2),'SG - M'!B:B,"&lt;="&amp;EOMONTH('SG - Q'!B160,0))</f>
        <v>2.2000000000000002</v>
      </c>
      <c r="H160">
        <v>0</v>
      </c>
      <c r="I160" s="21">
        <f>'CDM - Q'!AZ289/'CDM - Q'!BA289*100</f>
        <v>101.42429513347504</v>
      </c>
      <c r="J160" s="21">
        <v>101.82676412677699</v>
      </c>
      <c r="K160" s="21">
        <f>AVERAGEIFS('SG - M'!E:E,'SG - M'!B:B,"&gt;="&amp;EDATE('SG - Q'!B160,-2),'SG - M'!B:B,"&lt;="&amp;EOMONTH('SG - Q'!B160,0))</f>
        <v>88.983036150834735</v>
      </c>
    </row>
    <row r="161" spans="1:11" x14ac:dyDescent="0.25">
      <c r="B161" s="15">
        <v>43709</v>
      </c>
      <c r="C161" s="21">
        <v>120204.3</v>
      </c>
      <c r="D161" s="21">
        <f>'CDM - Q'!BC290</f>
        <v>99.9</v>
      </c>
      <c r="E161" s="21">
        <v>105.442067433126</v>
      </c>
      <c r="F161" s="21">
        <f>AVERAGEIFS('SG - M'!D:D,'SG - M'!B:B,"&gt;="&amp;EDATE('SG - Q'!B161,-2),'SG - M'!B:B,"&lt;="&amp;EOMONTH('SG - Q'!B161,0))</f>
        <v>88.930666666666681</v>
      </c>
      <c r="G161" s="20">
        <f>AVERAGEIFS('SG - M'!C:C,'SG - M'!B:B,"&gt;="&amp;EDATE('SG - Q'!B161,-2),'SG - M'!B:B,"&lt;="&amp;EOMONTH('SG - Q'!B161,0))</f>
        <v>2.2000000000000002</v>
      </c>
      <c r="H161">
        <v>0</v>
      </c>
      <c r="I161" s="21">
        <f>'CDM - Q'!AZ290/'CDM - Q'!BA290*100</f>
        <v>101.43314634513294</v>
      </c>
      <c r="J161" s="21">
        <v>101.604868553214</v>
      </c>
      <c r="K161" s="21">
        <f>AVERAGEIFS('SG - M'!E:E,'SG - M'!B:B,"&gt;="&amp;EDATE('SG - Q'!B161,-2),'SG - M'!B:B,"&lt;="&amp;EOMONTH('SG - Q'!B161,0))</f>
        <v>88.963748444846786</v>
      </c>
    </row>
    <row r="162" spans="1:11" x14ac:dyDescent="0.25">
      <c r="B162" s="15">
        <v>43800</v>
      </c>
      <c r="C162" s="21">
        <v>120377.7</v>
      </c>
      <c r="D162" s="21">
        <f>'CDM - Q'!BC291</f>
        <v>107.5</v>
      </c>
      <c r="E162" s="21">
        <v>103.650082528928</v>
      </c>
      <c r="F162" s="21">
        <f>AVERAGEIFS('SG - M'!D:D,'SG - M'!B:B,"&gt;="&amp;EDATE('SG - Q'!B162,-2),'SG - M'!B:B,"&lt;="&amp;EOMONTH('SG - Q'!B162,0))</f>
        <v>89.061666666666667</v>
      </c>
      <c r="G162" s="20">
        <f>AVERAGEIFS('SG - M'!C:C,'SG - M'!B:B,"&gt;="&amp;EDATE('SG - Q'!B162,-2),'SG - M'!B:B,"&lt;="&amp;EOMONTH('SG - Q'!B162,0))</f>
        <v>2.2666666666666666</v>
      </c>
      <c r="H162">
        <v>0</v>
      </c>
      <c r="I162" s="21">
        <f>'CDM - Q'!AZ291/'CDM - Q'!BA291*100</f>
        <v>101.20319665827292</v>
      </c>
      <c r="J162" s="21">
        <v>100.873652182119</v>
      </c>
      <c r="K162" s="21">
        <f>AVERAGEIFS('SG - M'!E:E,'SG - M'!B:B,"&gt;="&amp;EDATE('SG - Q'!B162,-2),'SG - M'!B:B,"&lt;="&amp;EOMONTH('SG - Q'!B162,0))</f>
        <v>89.107800317124543</v>
      </c>
    </row>
    <row r="163" spans="1:11" x14ac:dyDescent="0.25">
      <c r="A163">
        <v>2020</v>
      </c>
      <c r="B163" s="15">
        <v>43891</v>
      </c>
      <c r="C163" s="21">
        <v>120316</v>
      </c>
      <c r="D163" s="21">
        <f>'CDM - Q'!BC292</f>
        <v>112.3</v>
      </c>
      <c r="E163" s="21">
        <v>104.54819142712699</v>
      </c>
      <c r="F163" s="21">
        <f>AVERAGEIFS('SG - M'!D:D,'SG - M'!B:B,"&gt;="&amp;EDATE('SG - Q'!B163,-2),'SG - M'!B:B,"&lt;="&amp;EOMONTH('SG - Q'!B163,0))</f>
        <v>89.083999999999989</v>
      </c>
      <c r="G163" s="20">
        <f>AVERAGEIFS('SG - M'!C:C,'SG - M'!B:B,"&gt;="&amp;EDATE('SG - Q'!B163,-2),'SG - M'!B:B,"&lt;="&amp;EOMONTH('SG - Q'!B163,0))</f>
        <v>2.4000000000000004</v>
      </c>
      <c r="H163" s="20">
        <f>AVERAGEIFS('CDM - D'!E:E,'CDM - D'!B:B,"&gt;="&amp;EDATE(B163,-2),'CDM - D'!B:B,"&lt;="&amp;EOMONTH(B163,0))</f>
        <v>21.733516483516482</v>
      </c>
      <c r="I163" s="21">
        <f>'CDM - Q'!AZ292/'CDM - Q'!BA292*100</f>
        <v>99.225239041547979</v>
      </c>
      <c r="J163" s="21">
        <v>98.903818604983002</v>
      </c>
      <c r="K163" s="21">
        <f>AVERAGEIFS('SG - M'!E:E,'SG - M'!B:B,"&gt;="&amp;EDATE('SG - Q'!B163,-2),'SG - M'!B:B,"&lt;="&amp;EOMONTH('SG - Q'!B163,0))</f>
        <v>88.962873641574262</v>
      </c>
    </row>
    <row r="164" spans="1:11" x14ac:dyDescent="0.25">
      <c r="B164" s="15">
        <v>43983</v>
      </c>
      <c r="C164" s="21">
        <v>105741.1</v>
      </c>
      <c r="D164" s="21">
        <f>'CDM - Q'!BC293</f>
        <v>82</v>
      </c>
      <c r="E164" s="21">
        <v>87.1783806931425</v>
      </c>
      <c r="F164" s="21">
        <f>AVERAGEIFS('SG - M'!D:D,'SG - M'!B:B,"&gt;="&amp;EDATE('SG - Q'!B164,-2),'SG - M'!B:B,"&lt;="&amp;EOMONTH('SG - Q'!B164,0))</f>
        <v>88.765666666666675</v>
      </c>
      <c r="G164" s="20">
        <f>AVERAGEIFS('SG - M'!C:C,'SG - M'!B:B,"&gt;="&amp;EDATE('SG - Q'!B164,-2),'SG - M'!B:B,"&lt;="&amp;EOMONTH('SG - Q'!B164,0))</f>
        <v>2.8000000000000003</v>
      </c>
      <c r="H164" s="20">
        <f>AVERAGEIFS('CDM - D'!E:E,'CDM - D'!B:B,"&gt;="&amp;EDATE(B164,-2),'CDM - D'!B:B,"&lt;="&amp;EOMONTH(B164,0))</f>
        <v>38.541868131868078</v>
      </c>
      <c r="I164" s="21">
        <f>'CDM - Q'!AZ293/'CDM - Q'!BA293*100</f>
        <v>96.542364148972197</v>
      </c>
      <c r="J164" s="21">
        <v>96.995370778177502</v>
      </c>
      <c r="K164" s="21">
        <f>AVERAGEIFS('SG - M'!E:E,'SG - M'!B:B,"&gt;="&amp;EDATE('SG - Q'!B164,-2),'SG - M'!B:B,"&lt;="&amp;EOMONTH('SG - Q'!B164,0))</f>
        <v>88.796748127766094</v>
      </c>
    </row>
    <row r="165" spans="1:11" x14ac:dyDescent="0.25">
      <c r="B165" s="15">
        <v>44075</v>
      </c>
      <c r="C165" s="21">
        <v>115643.7</v>
      </c>
      <c r="D165" s="21">
        <f>'CDM - Q'!BC294</f>
        <v>90.5</v>
      </c>
      <c r="E165" s="21">
        <v>95.325061084830295</v>
      </c>
      <c r="F165" s="21">
        <f>AVERAGEIFS('SG - M'!D:D,'SG - M'!B:B,"&gt;="&amp;EDATE('SG - Q'!B165,-2),'SG - M'!B:B,"&lt;="&amp;EOMONTH('SG - Q'!B165,0))</f>
        <v>88.710999999999999</v>
      </c>
      <c r="G165" s="20">
        <f>AVERAGEIFS('SG - M'!C:C,'SG - M'!B:B,"&gt;="&amp;EDATE('SG - Q'!B165,-2),'SG - M'!B:B,"&lt;="&amp;EOMONTH('SG - Q'!B165,0))</f>
        <v>3.3000000000000003</v>
      </c>
      <c r="H165" s="20">
        <f>AVERAGEIFS('CDM - D'!E:E,'CDM - D'!B:B,"&gt;="&amp;EDATE(B165,-2),'CDM - D'!B:B,"&lt;="&amp;EOMONTH(B165,0))</f>
        <v>31.655869565217422</v>
      </c>
      <c r="I165" s="21">
        <f>'CDM - Q'!AZ294/'CDM - Q'!BA294*100</f>
        <v>99.006350508496425</v>
      </c>
      <c r="J165" s="21">
        <v>99.046880503557603</v>
      </c>
      <c r="K165" s="21">
        <f>AVERAGEIFS('SG - M'!E:E,'SG - M'!B:B,"&gt;="&amp;EDATE('SG - Q'!B165,-2),'SG - M'!B:B,"&lt;="&amp;EOMONTH('SG - Q'!B165,0))</f>
        <v>88.751100117060744</v>
      </c>
    </row>
    <row r="166" spans="1:11" x14ac:dyDescent="0.25">
      <c r="B166" s="15">
        <v>44166</v>
      </c>
      <c r="C166" s="21">
        <v>120034.6</v>
      </c>
      <c r="D166" s="21">
        <f>'CDM - Q'!BC295</f>
        <v>99</v>
      </c>
      <c r="E166" s="21">
        <v>95.540625977068601</v>
      </c>
      <c r="F166" s="21">
        <f>AVERAGEIFS('SG - M'!D:D,'SG - M'!B:B,"&gt;="&amp;EDATE('SG - Q'!B166,-2),'SG - M'!B:B,"&lt;="&amp;EOMONTH('SG - Q'!B166,0))</f>
        <v>88.928333333333342</v>
      </c>
      <c r="G166" s="20">
        <f>AVERAGEIFS('SG - M'!C:C,'SG - M'!B:B,"&gt;="&amp;EDATE('SG - Q'!B166,-2),'SG - M'!B:B,"&lt;="&amp;EOMONTH('SG - Q'!B166,0))</f>
        <v>3.3666666666666671</v>
      </c>
      <c r="H166" s="20">
        <f>AVERAGEIFS('CDM - D'!E:E,'CDM - D'!B:B,"&gt;="&amp;EDATE(B166,-2),'CDM - D'!B:B,"&lt;="&amp;EOMONTH(B166,0))</f>
        <v>38.286956521739171</v>
      </c>
      <c r="I166" s="21">
        <f>'CDM - Q'!AZ295/'CDM - Q'!BA295*100</f>
        <v>100.59835341218206</v>
      </c>
      <c r="J166" s="21">
        <v>100.63212777606201</v>
      </c>
      <c r="K166" s="21">
        <f>AVERAGEIFS('SG - M'!E:E,'SG - M'!B:B,"&gt;="&amp;EDATE('SG - Q'!B166,-2),'SG - M'!B:B,"&lt;="&amp;EOMONTH('SG - Q'!B166,0))</f>
        <v>88.987513827596715</v>
      </c>
    </row>
    <row r="167" spans="1:11" x14ac:dyDescent="0.25">
      <c r="A167">
        <v>2021</v>
      </c>
      <c r="B167" s="15">
        <v>44256</v>
      </c>
      <c r="C167" s="21">
        <v>126219.2</v>
      </c>
      <c r="D167" s="21">
        <f>'CDM - Q'!BC296</f>
        <v>104</v>
      </c>
      <c r="E167" s="21">
        <v>96.988858351523504</v>
      </c>
      <c r="F167" s="21">
        <f>AVERAGEIFS('SG - M'!D:D,'SG - M'!B:B,"&gt;="&amp;EDATE('SG - Q'!B167,-2),'SG - M'!B:B,"&lt;="&amp;EOMONTH('SG - Q'!B167,0))</f>
        <v>89.254999999999995</v>
      </c>
      <c r="G167" s="20">
        <f>AVERAGEIFS('SG - M'!C:C,'SG - M'!B:B,"&gt;="&amp;EDATE('SG - Q'!B167,-2),'SG - M'!B:B,"&lt;="&amp;EOMONTH('SG - Q'!B167,0))</f>
        <v>3</v>
      </c>
      <c r="H167" s="20">
        <f>AVERAGEIFS('CDM - D'!E:E,'CDM - D'!B:B,"&gt;="&amp;EDATE(B167,-2),'CDM - D'!B:B,"&lt;="&amp;EOMONTH(B167,0))</f>
        <v>47.640333333333338</v>
      </c>
      <c r="I167" s="21">
        <f>'CDM - Q'!AZ296/'CDM - Q'!BA296*100</f>
        <v>104.69608393135013</v>
      </c>
      <c r="J167" s="21">
        <v>104.083535605346</v>
      </c>
      <c r="K167" s="21">
        <f>AVERAGEIFS('SG - M'!E:E,'SG - M'!B:B,"&gt;="&amp;EDATE('SG - Q'!B167,-2),'SG - M'!B:B,"&lt;="&amp;EOMONTH('SG - Q'!B167,0))</f>
        <v>89.129323182312135</v>
      </c>
    </row>
    <row r="168" spans="1:11" x14ac:dyDescent="0.25">
      <c r="B168" s="15">
        <v>44348</v>
      </c>
      <c r="C168" s="21">
        <v>125820.4</v>
      </c>
      <c r="D168" s="21">
        <f>'CDM - Q'!BC297</f>
        <v>94.5</v>
      </c>
      <c r="E168" s="21">
        <v>100.27917375653399</v>
      </c>
      <c r="F168" s="21">
        <f>AVERAGEIFS('SG - M'!D:D,'SG - M'!B:B,"&gt;="&amp;EDATE('SG - Q'!B168,-2),'SG - M'!B:B,"&lt;="&amp;EOMONTH('SG - Q'!B168,0))</f>
        <v>89.37466666666667</v>
      </c>
      <c r="G168" s="20">
        <f>AVERAGEIFS('SG - M'!C:C,'SG - M'!B:B,"&gt;="&amp;EDATE('SG - Q'!B168,-2),'SG - M'!B:B,"&lt;="&amp;EOMONTH('SG - Q'!B168,0))</f>
        <v>2.7666666666666671</v>
      </c>
      <c r="H168" s="20">
        <f>AVERAGEIFS('CDM - D'!E:E,'CDM - D'!B:B,"&gt;="&amp;EDATE(B168,-2),'CDM - D'!B:B,"&lt;="&amp;EOMONTH(B168,0))</f>
        <v>49.234175824175857</v>
      </c>
      <c r="I168" s="21">
        <f>'CDM - Q'!AZ297/'CDM - Q'!BA297*100</f>
        <v>105.51092462252632</v>
      </c>
      <c r="J168" s="21">
        <v>106.053025680034</v>
      </c>
      <c r="K168" s="21">
        <f>AVERAGEIFS('SG - M'!E:E,'SG - M'!B:B,"&gt;="&amp;EDATE('SG - Q'!B168,-2),'SG - M'!B:B,"&lt;="&amp;EOMONTH('SG - Q'!B168,0))</f>
        <v>89.38823627908846</v>
      </c>
    </row>
    <row r="169" spans="1:11" x14ac:dyDescent="0.25">
      <c r="B169" s="15">
        <v>44440</v>
      </c>
      <c r="C169" s="21">
        <v>127014.1</v>
      </c>
      <c r="D169" s="21">
        <f>'CDM - Q'!BC298</f>
        <v>98.2</v>
      </c>
      <c r="E169" s="21">
        <v>103.28048602256401</v>
      </c>
      <c r="F169" s="21">
        <f>AVERAGEIFS('SG - M'!D:D,'SG - M'!B:B,"&gt;="&amp;EDATE('SG - Q'!B169,-2),'SG - M'!B:B,"&lt;="&amp;EOMONTH('SG - Q'!B169,0))</f>
        <v>89.724666666666664</v>
      </c>
      <c r="G169" s="20">
        <f>AVERAGEIFS('SG - M'!C:C,'SG - M'!B:B,"&gt;="&amp;EDATE('SG - Q'!B169,-2),'SG - M'!B:B,"&lt;="&amp;EOMONTH('SG - Q'!B169,0))</f>
        <v>2.7333333333333329</v>
      </c>
      <c r="H169" s="20">
        <f>AVERAGEIFS('CDM - D'!E:E,'CDM - D'!B:B,"&gt;="&amp;EDATE(B169,-2),'CDM - D'!B:B,"&lt;="&amp;EOMONTH(B169,0))</f>
        <v>51.274782608695688</v>
      </c>
      <c r="I169" s="21">
        <f>'CDM - Q'!AZ298/'CDM - Q'!BA298*100</f>
        <v>108.66068372914309</v>
      </c>
      <c r="J169" s="21">
        <v>108.559253258064</v>
      </c>
      <c r="K169" s="21">
        <f>AVERAGEIFS('SG - M'!E:E,'SG - M'!B:B,"&gt;="&amp;EDATE('SG - Q'!B169,-2),'SG - M'!B:B,"&lt;="&amp;EOMONTH('SG - Q'!B169,0))</f>
        <v>89.771077682318648</v>
      </c>
    </row>
    <row r="170" spans="1:11" x14ac:dyDescent="0.25">
      <c r="B170" s="15">
        <v>44531</v>
      </c>
      <c r="C170" s="21">
        <v>129539.6</v>
      </c>
      <c r="D170" s="21">
        <f>'CDM - Q'!BC299</f>
        <v>108.1</v>
      </c>
      <c r="E170" s="21">
        <v>104.575359578053</v>
      </c>
      <c r="F170" s="21">
        <f>AVERAGEIFS('SG - M'!D:D,'SG - M'!B:B,"&gt;="&amp;EDATE('SG - Q'!B170,-2),'SG - M'!B:B,"&lt;="&amp;EOMONTH('SG - Q'!B170,0))</f>
        <v>90.487000000000009</v>
      </c>
      <c r="G170" s="20">
        <f>AVERAGEIFS('SG - M'!C:C,'SG - M'!B:B,"&gt;="&amp;EDATE('SG - Q'!B170,-2),'SG - M'!B:B,"&lt;="&amp;EOMONTH('SG - Q'!B170,0))</f>
        <v>2.5333333333333332</v>
      </c>
      <c r="H170" s="20">
        <f>AVERAGEIFS('CDM - D'!E:E,'CDM - D'!B:B,"&gt;="&amp;EDATE(B170,-2),'CDM - D'!B:B,"&lt;="&amp;EOMONTH(B170,0))</f>
        <v>47.219999999999928</v>
      </c>
      <c r="I170" s="21">
        <f>'CDM - Q'!AZ299/'CDM - Q'!BA299*100</f>
        <v>113.91225156432179</v>
      </c>
      <c r="J170" s="21">
        <v>114.27962091568899</v>
      </c>
      <c r="K170" s="21">
        <f>AVERAGEIFS('SG - M'!E:E,'SG - M'!B:B,"&gt;="&amp;EDATE('SG - Q'!B170,-2),'SG - M'!B:B,"&lt;="&amp;EOMONTH('SG - Q'!B170,0))</f>
        <v>90.563629932747233</v>
      </c>
    </row>
    <row r="171" spans="1:11" x14ac:dyDescent="0.25">
      <c r="A171">
        <v>2022</v>
      </c>
      <c r="B171" s="15">
        <v>44621</v>
      </c>
      <c r="C171" s="21">
        <v>131743.29999999999</v>
      </c>
      <c r="D171" s="21">
        <f>'CDM - Q'!BC300</f>
        <v>114.2</v>
      </c>
      <c r="E171" s="21">
        <v>106.601686468891</v>
      </c>
      <c r="F171" s="21">
        <f>AVERAGEIFS('SG - M'!D:D,'SG - M'!B:B,"&gt;="&amp;EDATE('SG - Q'!B171,-2),'SG - M'!B:B,"&lt;="&amp;EOMONTH('SG - Q'!B171,0))</f>
        <v>91.489000000000019</v>
      </c>
      <c r="G171" s="20">
        <f>AVERAGEIFS('SG - M'!C:C,'SG - M'!B:B,"&gt;="&amp;EDATE('SG - Q'!B171,-2),'SG - M'!B:B,"&lt;="&amp;EOMONTH('SG - Q'!B171,0))</f>
        <v>2.2666666666666666</v>
      </c>
      <c r="H171" s="20">
        <f>AVERAGEIFS('CDM - D'!E:E,'CDM - D'!B:B,"&gt;="&amp;EDATE(B171,-2),'CDM - D'!B:B,"&lt;="&amp;EOMONTH(B171,0))</f>
        <v>46.993888888888804</v>
      </c>
      <c r="I171" s="21">
        <f>'CDM - Q'!AZ300/'CDM - Q'!BA300*100</f>
        <v>121.77515364232346</v>
      </c>
      <c r="J171" s="21">
        <v>120.83777129340901</v>
      </c>
      <c r="K171" s="21">
        <f>AVERAGEIFS('SG - M'!E:E,'SG - M'!B:B,"&gt;="&amp;EDATE('SG - Q'!B171,-2),'SG - M'!B:B,"&lt;="&amp;EOMONTH('SG - Q'!B171,0))</f>
        <v>91.361088950947533</v>
      </c>
    </row>
    <row r="172" spans="1:11" x14ac:dyDescent="0.25">
      <c r="B172" s="15">
        <v>44713</v>
      </c>
      <c r="C172" s="21">
        <v>132233.60000000001</v>
      </c>
      <c r="D172" s="21">
        <f>'CDM - Q'!BC301</f>
        <v>103.2</v>
      </c>
      <c r="E172" s="21">
        <v>109.181096014958</v>
      </c>
      <c r="F172" s="21">
        <f>AVERAGEIFS('SG - M'!D:D,'SG - M'!B:B,"&gt;="&amp;EDATE('SG - Q'!B172,-2),'SG - M'!B:B,"&lt;="&amp;EOMONTH('SG - Q'!B172,0))</f>
        <v>92.765666666666661</v>
      </c>
      <c r="G172" s="20">
        <f>AVERAGEIFS('SG - M'!C:C,'SG - M'!B:B,"&gt;="&amp;EDATE('SG - Q'!B172,-2),'SG - M'!B:B,"&lt;="&amp;EOMONTH('SG - Q'!B172,0))</f>
        <v>2.1666666666666665</v>
      </c>
      <c r="H172" s="20">
        <f>AVERAGEIFS('CDM - D'!E:E,'CDM - D'!B:B,"&gt;="&amp;EDATE(B172,-2),'CDM - D'!B:B,"&lt;="&amp;EOMONTH(B172,0))</f>
        <v>44.086923076923007</v>
      </c>
      <c r="I172" s="21">
        <f>'CDM - Q'!AZ301/'CDM - Q'!BA301*100</f>
        <v>125.55077999128076</v>
      </c>
      <c r="J172" s="21">
        <v>126.28270954302501</v>
      </c>
      <c r="K172" s="21">
        <f>AVERAGEIFS('SG - M'!E:E,'SG - M'!B:B,"&gt;="&amp;EDATE('SG - Q'!B172,-2),'SG - M'!B:B,"&lt;="&amp;EOMONTH('SG - Q'!B172,0))</f>
        <v>92.751607204592361</v>
      </c>
    </row>
    <row r="173" spans="1:11" x14ac:dyDescent="0.25">
      <c r="B173" s="15">
        <v>44805</v>
      </c>
      <c r="C173" s="21">
        <v>132527.1</v>
      </c>
      <c r="D173" s="21">
        <f>'CDM - Q'!BC302</f>
        <v>106</v>
      </c>
      <c r="E173" s="21">
        <v>111.359254798824</v>
      </c>
      <c r="F173" s="21">
        <f>AVERAGEIFS('SG - M'!D:D,'SG - M'!B:B,"&gt;="&amp;EDATE('SG - Q'!B173,-2),'SG - M'!B:B,"&lt;="&amp;EOMONTH('SG - Q'!B173,0))</f>
        <v>94.275333333333336</v>
      </c>
      <c r="G173" s="20">
        <f>AVERAGEIFS('SG - M'!C:C,'SG - M'!B:B,"&gt;="&amp;EDATE('SG - Q'!B173,-2),'SG - M'!B:B,"&lt;="&amp;EOMONTH('SG - Q'!B173,0))</f>
        <v>2.0333333333333332</v>
      </c>
      <c r="H173" s="20">
        <f>AVERAGEIFS('CDM - D'!E:E,'CDM - D'!B:B,"&gt;="&amp;EDATE(B173,-2),'CDM - D'!B:B,"&lt;="&amp;EOMONTH(B173,0))</f>
        <v>38.785217391304307</v>
      </c>
      <c r="I173" s="21">
        <f>'CDM - Q'!AZ302/'CDM - Q'!BA302*100</f>
        <v>122.26597314983594</v>
      </c>
      <c r="J173" s="21">
        <v>122.023629156056</v>
      </c>
      <c r="K173" s="21">
        <f>AVERAGEIFS('SG - M'!E:E,'SG - M'!B:B,"&gt;="&amp;EDATE('SG - Q'!B173,-2),'SG - M'!B:B,"&lt;="&amp;EOMONTH('SG - Q'!B173,0))</f>
        <v>94.341582854519629</v>
      </c>
    </row>
    <row r="174" spans="1:11" x14ac:dyDescent="0.25">
      <c r="B174" s="15">
        <v>44896</v>
      </c>
      <c r="C174" s="21">
        <v>132421.29999999999</v>
      </c>
      <c r="D174" s="21">
        <f>'CDM - Q'!BC303</f>
        <v>118.1</v>
      </c>
      <c r="E174" s="21">
        <v>114.67841028420899</v>
      </c>
      <c r="F174" s="21">
        <f>AVERAGEIFS('SG - M'!D:D,'SG - M'!B:B,"&gt;="&amp;EDATE('SG - Q'!B174,-2),'SG - M'!B:B,"&lt;="&amp;EOMONTH('SG - Q'!B174,0))</f>
        <v>95.141333333333321</v>
      </c>
      <c r="G174" s="20">
        <f>AVERAGEIFS('SG - M'!C:C,'SG - M'!B:B,"&gt;="&amp;EDATE('SG - Q'!B174,-2),'SG - M'!B:B,"&lt;="&amp;EOMONTH('SG - Q'!B174,0))</f>
        <v>1.9666666666666668</v>
      </c>
      <c r="H174" s="20">
        <f>AVERAGEIFS('CDM - D'!E:E,'CDM - D'!B:B,"&gt;="&amp;EDATE(B174,-2),'CDM - D'!B:B,"&lt;="&amp;EOMONTH(B174,0))</f>
        <v>31.701195652173915</v>
      </c>
      <c r="I174" s="21">
        <f>'CDM - Q'!AZ303/'CDM - Q'!BA303*100</f>
        <v>117.70659546866136</v>
      </c>
      <c r="J174" s="21">
        <v>118.16773638999101</v>
      </c>
      <c r="K174" s="21">
        <f>AVERAGEIFS('SG - M'!E:E,'SG - M'!B:B,"&gt;="&amp;EDATE('SG - Q'!B174,-2),'SG - M'!B:B,"&lt;="&amp;EOMONTH('SG - Q'!B174,0))</f>
        <v>95.228642119285567</v>
      </c>
    </row>
    <row r="175" spans="1:11" x14ac:dyDescent="0.25">
      <c r="A175">
        <v>2023</v>
      </c>
      <c r="B175" s="15">
        <v>44986</v>
      </c>
      <c r="C175" s="21">
        <v>132503.5</v>
      </c>
      <c r="D175" s="21">
        <f>'CDM - Q'!BC304</f>
        <v>125</v>
      </c>
      <c r="E175" s="21">
        <v>116.65708934704701</v>
      </c>
      <c r="F175" s="21">
        <f>AVERAGEIFS('SG - M'!D:D,'SG - M'!B:B,"&gt;="&amp;EDATE('SG - Q'!B175,-2),'SG - M'!B:B,"&lt;="&amp;EOMONTH('SG - Q'!B175,0))</f>
        <v>96.413666666666657</v>
      </c>
      <c r="G175" s="20">
        <f>AVERAGEIFS('SG - M'!C:C,'SG - M'!B:B,"&gt;="&amp;EDATE('SG - Q'!B175,-2),'SG - M'!B:B,"&lt;="&amp;EOMONTH('SG - Q'!B175,0))</f>
        <v>1.8</v>
      </c>
      <c r="H175" s="30">
        <v>15</v>
      </c>
      <c r="I175" s="21">
        <f>'CDM - Q'!AZ304/'CDM - Q'!BA304*100</f>
        <v>116.1823159864424</v>
      </c>
      <c r="J175" s="21">
        <v>115.336146719539</v>
      </c>
      <c r="K175" s="21">
        <f>AVERAGEIFS('SG - M'!E:E,'SG - M'!B:B,"&gt;="&amp;EDATE('SG - Q'!B175,-2),'SG - M'!B:B,"&lt;="&amp;EOMONTH('SG - Q'!B175,0))</f>
        <v>96.281861937263059</v>
      </c>
    </row>
    <row r="176" spans="1:11" x14ac:dyDescent="0.25">
      <c r="B176" s="15">
        <v>45078</v>
      </c>
      <c r="C176" s="21">
        <v>133127.6</v>
      </c>
      <c r="D176" s="21">
        <f>'CDM - Q'!BC305</f>
        <v>112.4</v>
      </c>
      <c r="E176" s="21">
        <v>118.5397902161</v>
      </c>
      <c r="F176" s="21">
        <f>AVERAGEIFS('SG - M'!D:D,'SG - M'!B:B,"&gt;="&amp;EDATE('SG - Q'!B176,-2),'SG - M'!B:B,"&lt;="&amp;EOMONTH('SG - Q'!B176,0))</f>
        <v>97.059333333333328</v>
      </c>
      <c r="G176" s="20">
        <f>AVERAGEIFS('SG - M'!C:C,'SG - M'!B:B,"&gt;="&amp;EDATE('SG - Q'!B176,-2),'SG - M'!B:B,"&lt;="&amp;EOMONTH('SG - Q'!B176,0))</f>
        <v>1.9000000000000001</v>
      </c>
      <c r="H176" s="38">
        <v>10</v>
      </c>
      <c r="I176" s="21">
        <f>'CDM - Q'!AZ305/'CDM - Q'!BA305*100</f>
        <v>111.1750881261617</v>
      </c>
      <c r="J176" s="21">
        <v>111.870328792514</v>
      </c>
      <c r="K176" s="21">
        <f>AVERAGEIFS('SG - M'!E:E,'SG - M'!B:B,"&gt;="&amp;EDATE('SG - Q'!B176,-2),'SG - M'!B:B,"&lt;="&amp;EOMONTH('SG - Q'!B176,0))</f>
        <v>97.019412897628499</v>
      </c>
    </row>
    <row r="177" spans="1:11" x14ac:dyDescent="0.25">
      <c r="B177" s="15">
        <v>45170</v>
      </c>
      <c r="C177" s="21">
        <v>134501.79999999999</v>
      </c>
      <c r="D177" s="21">
        <f>'CDM - Q'!BC306</f>
        <v>113</v>
      </c>
      <c r="E177" s="21">
        <v>118.68635388796299</v>
      </c>
      <c r="F177" s="21">
        <f>AVERAGEIFS('SG - M'!D:D,'SG - M'!B:B,"&gt;="&amp;EDATE('SG - Q'!B177,-2),'SG - M'!B:B,"&lt;="&amp;EOMONTH('SG - Q'!B177,0))</f>
        <v>97.504000000000005</v>
      </c>
      <c r="G177" s="20">
        <f>AVERAGEIFS('SG - M'!C:C,'SG - M'!B:B,"&gt;="&amp;EDATE('SG - Q'!B177,-2),'SG - M'!B:B,"&lt;="&amp;EOMONTH('SG - Q'!B177,0))</f>
        <v>2</v>
      </c>
      <c r="H177" s="38">
        <v>5</v>
      </c>
      <c r="I177" s="21">
        <f>'CDM - Q'!AZ306/'CDM - Q'!BA306*100</f>
        <v>110.78229340158524</v>
      </c>
      <c r="J177" s="21">
        <v>110.435635086838</v>
      </c>
      <c r="K177" s="21">
        <f>AVERAGEIFS('SG - M'!E:E,'SG - M'!B:B,"&gt;="&amp;EDATE('SG - Q'!B177,-2),'SG - M'!B:B,"&lt;="&amp;EOMONTH('SG - Q'!B177,0))</f>
        <v>97.591134429214208</v>
      </c>
    </row>
    <row r="178" spans="1:11" x14ac:dyDescent="0.25">
      <c r="B178" s="15">
        <v>45261</v>
      </c>
      <c r="C178" s="21">
        <v>136534</v>
      </c>
      <c r="D178" s="21">
        <f>'CDM - Q'!BC307</f>
        <v>120</v>
      </c>
      <c r="E178" s="21">
        <v>116.918845667041</v>
      </c>
      <c r="F178" s="21">
        <f>AVERAGEIFS('SG - M'!D:D,'SG - M'!B:B,"&gt;="&amp;EDATE('SG - Q'!B178,-2),'SG - M'!B:B,"&lt;="&amp;EOMONTH('SG - Q'!B178,0))</f>
        <v>98.286000000000001</v>
      </c>
      <c r="G178" s="20">
        <f>AVERAGEIFS('SG - M'!C:C,'SG - M'!B:B,"&gt;="&amp;EDATE('SG - Q'!B178,-2),'SG - M'!B:B,"&lt;="&amp;EOMONTH('SG - Q'!B178,0))</f>
        <v>1.9666666666666668</v>
      </c>
      <c r="H178">
        <v>0</v>
      </c>
      <c r="I178" s="21">
        <f>'CDM - Q'!AZ307/'CDM - Q'!BA307*100</f>
        <v>109.34945864789442</v>
      </c>
      <c r="J178" s="21">
        <v>109.67454642729901</v>
      </c>
      <c r="K178" s="21">
        <f>AVERAGEIFS('SG - M'!E:E,'SG - M'!B:B,"&gt;="&amp;EDATE('SG - Q'!B178,-2),'SG - M'!B:B,"&lt;="&amp;EOMONTH('SG - Q'!B178,0))</f>
        <v>98.375159943454648</v>
      </c>
    </row>
    <row r="179" spans="1:11" x14ac:dyDescent="0.25">
      <c r="A179">
        <v>2024</v>
      </c>
      <c r="B179" s="15">
        <v>45352</v>
      </c>
      <c r="C179" s="21">
        <v>138274.9</v>
      </c>
      <c r="D179" s="21">
        <f>'CDM - Q'!BC308</f>
        <v>127.8</v>
      </c>
      <c r="E179" s="21">
        <v>119.190074683425</v>
      </c>
      <c r="F179" s="21">
        <f>AVERAGEIFS('SG - M'!D:D,'SG - M'!B:B,"&gt;="&amp;EDATE('SG - Q'!B179,-2),'SG - M'!B:B,"&lt;="&amp;EOMONTH('SG - Q'!B179,0))</f>
        <v>99.656333333333336</v>
      </c>
      <c r="G179" s="20">
        <f>AVERAGEIFS('SG - M'!C:C,'SG - M'!B:B,"&gt;="&amp;EDATE('SG - Q'!B179,-2),'SG - M'!B:B,"&lt;="&amp;EOMONTH('SG - Q'!B179,0))</f>
        <v>2</v>
      </c>
      <c r="H179">
        <v>0</v>
      </c>
      <c r="I179" s="21">
        <f>'CDM - Q'!AZ308/'CDM - Q'!BA308*100</f>
        <v>112.26738345486025</v>
      </c>
      <c r="J179" s="21">
        <v>111.660284262912</v>
      </c>
      <c r="K179" s="21">
        <f>AVERAGEIFS('SG - M'!E:E,'SG - M'!B:B,"&gt;="&amp;EDATE('SG - Q'!B179,-2),'SG - M'!B:B,"&lt;="&amp;EOMONTH('SG - Q'!B179,0))</f>
        <v>99.524802402978025</v>
      </c>
    </row>
    <row r="180" spans="1:11" x14ac:dyDescent="0.25">
      <c r="B180" s="15">
        <v>45444</v>
      </c>
      <c r="C180" s="21">
        <v>139612.4</v>
      </c>
      <c r="D180" s="21">
        <f>'CDM - Q'!BC309</f>
        <v>113.9</v>
      </c>
      <c r="E180" s="21">
        <v>119.845968777574</v>
      </c>
      <c r="F180" s="21">
        <f>AVERAGEIFS('SG - M'!D:D,'SG - M'!B:B,"&gt;="&amp;EDATE('SG - Q'!B180,-2),'SG - M'!B:B,"&lt;="&amp;EOMONTH('SG - Q'!B180,0))</f>
        <v>100.00866666666666</v>
      </c>
      <c r="G180" s="20">
        <f>AVERAGEIFS('SG - M'!C:C,'SG - M'!B:B,"&gt;="&amp;EDATE('SG - Q'!B180,-2),'SG - M'!B:B,"&lt;="&amp;EOMONTH('SG - Q'!B180,0))</f>
        <v>2.0333333333333332</v>
      </c>
      <c r="H180">
        <v>0</v>
      </c>
      <c r="I180" s="21">
        <f>'CDM - Q'!AZ309/'CDM - Q'!BA309*100</f>
        <v>112.71980527515355</v>
      </c>
      <c r="J180" s="21">
        <v>113.474267691298</v>
      </c>
      <c r="K180" s="21">
        <f>AVERAGEIFS('SG - M'!E:E,'SG - M'!B:B,"&gt;="&amp;EDATE('SG - Q'!B180,-2),'SG - M'!B:B,"&lt;="&amp;EOMONTH('SG - Q'!B180,0))</f>
        <v>99.945351941929786</v>
      </c>
    </row>
    <row r="181" spans="1:11" x14ac:dyDescent="0.25">
      <c r="B181" s="15">
        <v>45536</v>
      </c>
      <c r="C181" s="21">
        <v>143708.79999999999</v>
      </c>
      <c r="D181" s="21">
        <f>'CDM - Q'!BC310</f>
        <v>112.6</v>
      </c>
      <c r="E181" s="21">
        <v>118.22765787921</v>
      </c>
      <c r="F181" s="21">
        <f>AVERAGEIFS('SG - M'!D:D,'SG - M'!B:B,"&gt;="&amp;EDATE('SG - Q'!B181,-2),'SG - M'!B:B,"&lt;="&amp;EOMONTH('SG - Q'!B181,0))</f>
        <v>100.17666666666668</v>
      </c>
      <c r="G181" s="20">
        <f>AVERAGEIFS('SG - M'!C:C,'SG - M'!B:B,"&gt;="&amp;EDATE('SG - Q'!B181,-2),'SG - M'!B:B,"&lt;="&amp;EOMONTH('SG - Q'!B181,0))</f>
        <v>1.8666666666666665</v>
      </c>
      <c r="H181">
        <v>0</v>
      </c>
      <c r="I181" s="21">
        <f>'CDM - Q'!AZ310/'CDM - Q'!BA310*100</f>
        <v>114.67559770799727</v>
      </c>
      <c r="J181" s="21">
        <v>114.206281974381</v>
      </c>
      <c r="K181" s="21">
        <f>AVERAGEIFS('SG - M'!E:E,'SG - M'!B:B,"&gt;="&amp;EDATE('SG - Q'!B181,-2),'SG - M'!B:B,"&lt;="&amp;EOMONTH('SG - Q'!B181,0))</f>
        <v>100.29340424817333</v>
      </c>
    </row>
    <row r="182" spans="1:11" x14ac:dyDescent="0.25">
      <c r="B182" s="15">
        <v>45627</v>
      </c>
      <c r="C182" s="21">
        <v>143729.60000000001</v>
      </c>
      <c r="D182" s="21">
        <f>'CDM - Q'!BC311</f>
        <v>122.1</v>
      </c>
      <c r="E182" s="21">
        <v>119.303304140112</v>
      </c>
      <c r="F182" s="21">
        <f>AVERAGEIFS('SG - M'!D:D,'SG - M'!B:B,"&gt;="&amp;EDATE('SG - Q'!B182,-2),'SG - M'!B:B,"&lt;="&amp;EOMONTH('SG - Q'!B182,0))</f>
        <v>100.16000000000001</v>
      </c>
      <c r="G182" s="20">
        <f>AVERAGEIFS('SG - M'!C:C,'SG - M'!B:B,"&gt;="&amp;EDATE('SG - Q'!B182,-2),'SG - M'!B:B,"&lt;="&amp;EOMONTH('SG - Q'!B182,0))</f>
        <v>1.9333333333333333</v>
      </c>
      <c r="H182">
        <v>0</v>
      </c>
      <c r="I182" s="21">
        <f>'CDM - Q'!AZ311/'CDM - Q'!BA311*100</f>
        <v>112.45862745375889</v>
      </c>
      <c r="J182" s="21">
        <v>112.593680380587</v>
      </c>
      <c r="K182" s="21">
        <f>AVERAGEIFS('SG - M'!E:E,'SG - M'!B:B,"&gt;="&amp;EDATE('SG - Q'!B182,-2),'SG - M'!B:B,"&lt;="&amp;EOMONTH('SG - Q'!B182,0))</f>
        <v>100.23842700779166</v>
      </c>
    </row>
    <row r="183" spans="1:11" x14ac:dyDescent="0.25">
      <c r="A183">
        <v>2025</v>
      </c>
      <c r="B183" s="15">
        <v>45717</v>
      </c>
      <c r="C183" s="21">
        <v>144628.29999999999</v>
      </c>
      <c r="D183" s="21">
        <f>'CDM - Q'!BC312</f>
        <v>128.5</v>
      </c>
      <c r="E183" s="21">
        <v>119.71894291554899</v>
      </c>
      <c r="F183" s="21">
        <f>AVERAGEIFS('SG - M'!D:D,'SG - M'!B:B,"&gt;="&amp;EDATE('SG - Q'!B183,-2),'SG - M'!B:B,"&lt;="&amp;EOMONTH('SG - Q'!B183,0))</f>
        <v>100.26433333333334</v>
      </c>
      <c r="G183" s="20">
        <f>AVERAGEIFS('SG - M'!C:C,'SG - M'!B:B,"&gt;="&amp;EDATE('SG - Q'!B183,-2),'SG - M'!B:B,"&lt;="&amp;EOMONTH('SG - Q'!B183,0))</f>
        <v>2</v>
      </c>
      <c r="H183">
        <v>0</v>
      </c>
      <c r="I183" s="21">
        <f>'CDM - Q'!AZ312/'CDM - Q'!BA312*100</f>
        <v>109.19259786044154</v>
      </c>
      <c r="J183" s="21">
        <v>108.844292758691</v>
      </c>
      <c r="K183" s="21">
        <f>AVERAGEIFS('SG - M'!E:E,'SG - M'!B:B,"&gt;="&amp;EDATE('SG - Q'!B183,-2),'SG - M'!B:B,"&lt;="&amp;EOMONTH('SG - Q'!B183,0))</f>
        <v>100.13282891817467</v>
      </c>
    </row>
    <row r="184" spans="1:11" x14ac:dyDescent="0.25">
      <c r="B184" s="15">
        <v>45809</v>
      </c>
      <c r="C184" s="21">
        <v>147189.70000000001</v>
      </c>
      <c r="D184" s="21">
        <f>'CDM - Q'!BC313</f>
        <v>113.4</v>
      </c>
      <c r="E184" s="21">
        <v>119.191849518786</v>
      </c>
      <c r="F184" s="21">
        <f>AVERAGEIFS('SG - M'!D:D,'SG - M'!B:B,"&gt;="&amp;EDATE('SG - Q'!B184,-2),'SG - M'!B:B,"&lt;="&amp;EOMONTH('SG - Q'!B184,0))</f>
        <v>100.62133333333334</v>
      </c>
      <c r="G184" s="20">
        <f>AVERAGEIFS('SG - M'!C:C,'SG - M'!B:B,"&gt;="&amp;EDATE('SG - Q'!B184,-2),'SG - M'!B:B,"&lt;="&amp;EOMONTH('SG - Q'!B184,0))</f>
        <v>1.9666666666666668</v>
      </c>
      <c r="H184">
        <v>0</v>
      </c>
      <c r="I184" s="21">
        <f>'CDM - Q'!AZ313/'CDM - Q'!BA313*100</f>
        <v>104.55204873688848</v>
      </c>
      <c r="J184" s="21">
        <v>105.29518087868</v>
      </c>
      <c r="K184" s="21">
        <f>AVERAGEIFS('SG - M'!E:E,'SG - M'!B:B,"&gt;="&amp;EDATE('SG - Q'!B184,-2),'SG - M'!B:B,"&lt;="&amp;EOMONTH('SG - Q'!B184,0))</f>
        <v>100.54868466418168</v>
      </c>
    </row>
    <row r="185" spans="1:11" x14ac:dyDescent="0.25">
      <c r="B185" s="15">
        <v>45901</v>
      </c>
      <c r="C185" s="21">
        <v>149977</v>
      </c>
      <c r="D185" s="21">
        <f>'CDM - Q'!BC314</f>
        <v>113.5</v>
      </c>
      <c r="E185" s="21">
        <v>119.16309699057</v>
      </c>
      <c r="F185" s="21">
        <f>AVERAGEIFS('SG - M'!D:D,'SG - M'!B:B,"&gt;="&amp;EDATE('SG - Q'!B185,-2),'SG - M'!B:B,"&lt;="&amp;EOMONTH('SG - Q'!B185,0))</f>
        <v>100.55833333333334</v>
      </c>
      <c r="G185" s="20">
        <f>AVERAGEIFS('SG - M'!C:C,'SG - M'!B:B,"&gt;="&amp;EDATE('SG - Q'!B185,-2),'SG - M'!B:B,"&lt;="&amp;EOMONTH('SG - Q'!B185,0))</f>
        <v>2</v>
      </c>
      <c r="H185">
        <v>0</v>
      </c>
      <c r="I185" s="21">
        <f>'CDM - Q'!AZ314/'CDM - Q'!BA314*100</f>
        <v>107.72849115490359</v>
      </c>
      <c r="J185" s="21">
        <v>107.22220580320899</v>
      </c>
      <c r="K185" s="21">
        <f>AVERAGEIFS('SG - M'!E:E,'SG - M'!B:B,"&gt;="&amp;EDATE('SG - Q'!B185,-2),'SG - M'!B:B,"&lt;="&amp;EOMONTH('SG - Q'!B185,0))</f>
        <v>100.69485957174201</v>
      </c>
    </row>
    <row r="186" spans="1:11" x14ac:dyDescent="0.25">
      <c r="B186" s="15">
        <v>45992</v>
      </c>
      <c r="C186" s="21">
        <v>151904.20000000001</v>
      </c>
      <c r="D186" s="21">
        <f>'CDM - Q'!BC315</f>
        <v>121.2</v>
      </c>
      <c r="E186" s="21">
        <v>118.593703650371</v>
      </c>
      <c r="F186" s="21">
        <f>AVERAGEIFS('SG - M'!D:D,'SG - M'!B:B,"&gt;="&amp;EDATE('SG - Q'!B186,-2),'SG - M'!B:B,"&lt;="&amp;EOMONTH('SG - Q'!B186,0))</f>
        <v>101.38233333333335</v>
      </c>
      <c r="G186" s="20">
        <f>AVERAGEIFS('SG - M'!C:C,'SG - M'!B:B,"&gt;="&amp;EDATE('SG - Q'!B186,-2),'SG - M'!B:B,"&lt;="&amp;EOMONTH('SG - Q'!B186,0))</f>
        <v>2</v>
      </c>
      <c r="H186">
        <v>0</v>
      </c>
      <c r="I186" s="21">
        <f>'CDM - Q'!AZ315/'CDM - Q'!BA315*100</f>
        <v>106.91640747254671</v>
      </c>
      <c r="J186" s="21">
        <v>106.867631958442</v>
      </c>
      <c r="K186" s="21">
        <f>AVERAGEIFS('SG - M'!E:E,'SG - M'!B:B,"&gt;="&amp;EDATE('SG - Q'!B186,-2),'SG - M'!B:B,"&lt;="&amp;EOMONTH('SG - Q'!B186,0))</f>
        <v>101.44570063243934</v>
      </c>
    </row>
    <row r="187" spans="1:11" x14ac:dyDescent="0.25">
      <c r="A187">
        <v>2026</v>
      </c>
      <c r="B187" s="15">
        <v>46082</v>
      </c>
      <c r="C187" s="21">
        <v>153378.6</v>
      </c>
      <c r="D187" s="21"/>
      <c r="E187" s="21"/>
      <c r="F187" s="21">
        <f>AVERAGEIFS('SG - M'!D:D,'SG - M'!B:B,"&gt;="&amp;EDATE('SG - Q'!B187,-2),'SG - M'!B:B,"&lt;="&amp;EOMONTH('SG - Q'!B187,0))</f>
        <v>101.669</v>
      </c>
      <c r="G187" s="20">
        <f>AVERAGEIFS('SG - M'!C:C,'SG - M'!B:B,"&gt;="&amp;EDATE('SG - Q'!B187,-2),'SG - M'!B:B,"&lt;="&amp;EOMONTH('SG - Q'!B187,0))</f>
        <v>2</v>
      </c>
      <c r="H187">
        <v>0</v>
      </c>
      <c r="I187" s="21"/>
      <c r="J187" s="21"/>
      <c r="K187" s="21">
        <f>AVERAGEIFS('SG - M'!E:E,'SG - M'!B:B,"&gt;="&amp;EDATE('SG - Q'!B187,-2),'SG - M'!B:B,"&lt;="&amp;EOMONTH('SG - Q'!B187,0))</f>
        <v>101.54088155960301</v>
      </c>
    </row>
    <row r="188" spans="1:11" x14ac:dyDescent="0.25">
      <c r="B188" s="15">
        <v>46174</v>
      </c>
      <c r="C188" s="21"/>
      <c r="D188" s="21"/>
      <c r="E188" s="21"/>
      <c r="H188">
        <v>0</v>
      </c>
      <c r="I188" s="21"/>
      <c r="J188" s="21"/>
      <c r="K188" s="31">
        <f>AVERAGEIFS('SG - M'!E:E,'SG - M'!B:B,"&gt;="&amp;EDATE('SG - Q'!B188,-2),'SG - M'!B:B,"&lt;="&amp;EOMONTH('SG - Q'!B188,0))</f>
        <v>102.55389329501401</v>
      </c>
    </row>
    <row r="189" spans="1:11" x14ac:dyDescent="0.25">
      <c r="B189" s="15">
        <v>46266</v>
      </c>
      <c r="C189" s="21"/>
      <c r="D189" s="21"/>
      <c r="E189" s="21"/>
      <c r="H189">
        <v>0</v>
      </c>
      <c r="I189" s="21"/>
      <c r="J189" s="21"/>
      <c r="K189" s="31">
        <f>AVERAGEIFS('SG - M'!E:E,'SG - M'!B:B,"&gt;="&amp;EDATE('SG - Q'!B189,-2),'SG - M'!B:B,"&lt;="&amp;EOMONTH('SG - Q'!B189,0))</f>
        <v>103.74862523697358</v>
      </c>
    </row>
    <row r="190" spans="1:11" x14ac:dyDescent="0.25">
      <c r="B190" s="15">
        <v>46357</v>
      </c>
      <c r="C190" s="21"/>
      <c r="D190" s="21"/>
      <c r="E190" s="21"/>
      <c r="H190">
        <v>0</v>
      </c>
      <c r="I190" s="21"/>
      <c r="J190" s="21"/>
      <c r="K190" s="31">
        <f>AVERAGEIFS('SG - M'!E:E,'SG - M'!B:B,"&gt;="&amp;EDATE('SG - Q'!B190,-2),'SG - M'!B:B,"&lt;="&amp;EOMONTH('SG - Q'!B190,0))</f>
        <v>104.57495640121965</v>
      </c>
    </row>
    <row r="191" spans="1:11" x14ac:dyDescent="0.25">
      <c r="A191">
        <v>2027</v>
      </c>
      <c r="B191" s="15">
        <v>46447</v>
      </c>
      <c r="K191" s="31">
        <f>AVERAGEIFS('SG - M'!E:E,'SG - M'!B:B,"&gt;="&amp;EDATE('SG - Q'!B191,-2),'SG - M'!B:B,"&lt;="&amp;EOMONTH('SG - Q'!B191,0))</f>
        <v>104.88439900072649</v>
      </c>
    </row>
    <row r="192" spans="1:11" x14ac:dyDescent="0.25">
      <c r="B192" s="15">
        <v>46539</v>
      </c>
      <c r="K192" s="31">
        <f>AVERAGEIFS('SG - M'!E:E,'SG - M'!B:B,"&gt;="&amp;EDATE('SG - Q'!B192,-2),'SG - M'!B:B,"&lt;="&amp;EOMONTH('SG - Q'!B192,0))</f>
        <v>105.50230615326204</v>
      </c>
    </row>
    <row r="193" spans="2:11" x14ac:dyDescent="0.25">
      <c r="B193" s="15">
        <v>46631</v>
      </c>
      <c r="K193" s="31">
        <f>AVERAGEIFS('SG - M'!E:E,'SG - M'!B:B,"&gt;="&amp;EDATE('SG - Q'!B193,-2),'SG - M'!B:B,"&lt;="&amp;EOMONTH('SG - Q'!B193,0))</f>
        <v>106.21397264470568</v>
      </c>
    </row>
    <row r="194" spans="2:11" x14ac:dyDescent="0.25">
      <c r="B194" s="15">
        <v>46722</v>
      </c>
      <c r="K194" s="31">
        <f>AVERAGEIFS('SG - M'!E:E,'SG - M'!B:B,"&gt;="&amp;EDATE('SG - Q'!B194,-2),'SG - M'!B:B,"&lt;="&amp;EOMONTH('SG - Q'!B194,0))</f>
        <v>106.77311763183462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03FE-0B63-4D5F-B9BA-DF52A3DB07CA}">
  <dimension ref="A1:E487"/>
  <sheetViews>
    <sheetView workbookViewId="0">
      <pane xSplit="2" ySplit="2" topLeftCell="C460" activePane="bottomRight" state="frozen"/>
      <selection pane="topRight" activeCell="C1" sqref="C1"/>
      <selection pane="bottomLeft" activeCell="A3" sqref="A3"/>
      <selection pane="bottomRight" activeCell="I478" sqref="I478"/>
    </sheetView>
  </sheetViews>
  <sheetFormatPr defaultRowHeight="15" x14ac:dyDescent="0.25"/>
  <cols>
    <col min="2" max="2" width="9.140625" style="1"/>
    <col min="3" max="5" width="13.28515625" customWidth="1"/>
    <col min="6" max="6" width="8.5703125" customWidth="1"/>
  </cols>
  <sheetData>
    <row r="1" spans="1:5" s="4" customFormat="1" ht="30" x14ac:dyDescent="0.25">
      <c r="B1" s="11"/>
      <c r="C1" s="4" t="s">
        <v>28</v>
      </c>
      <c r="D1" s="4" t="s">
        <v>141</v>
      </c>
      <c r="E1" s="4" t="s">
        <v>47</v>
      </c>
    </row>
    <row r="2" spans="1:5" s="4" customFormat="1" x14ac:dyDescent="0.25">
      <c r="B2" s="47"/>
      <c r="C2" s="4" t="s">
        <v>22</v>
      </c>
    </row>
    <row r="3" spans="1:5" x14ac:dyDescent="0.25">
      <c r="A3">
        <v>1988</v>
      </c>
      <c r="B3" s="1">
        <v>32143</v>
      </c>
      <c r="C3" s="20">
        <v>3.2</v>
      </c>
      <c r="D3" s="21"/>
      <c r="E3" s="20"/>
    </row>
    <row r="4" spans="1:5" x14ac:dyDescent="0.25">
      <c r="B4" s="1">
        <v>32174</v>
      </c>
      <c r="C4" s="20">
        <v>3.2</v>
      </c>
      <c r="D4" s="21"/>
      <c r="E4" s="20"/>
    </row>
    <row r="5" spans="1:5" x14ac:dyDescent="0.25">
      <c r="B5" s="1">
        <v>32203</v>
      </c>
      <c r="C5" s="20">
        <v>3.2</v>
      </c>
      <c r="D5" s="21"/>
      <c r="E5" s="20"/>
    </row>
    <row r="6" spans="1:5" x14ac:dyDescent="0.25">
      <c r="B6" s="1">
        <v>32234</v>
      </c>
      <c r="C6" s="20">
        <v>3.0666666666666669</v>
      </c>
      <c r="D6" s="21"/>
      <c r="E6" s="20"/>
    </row>
    <row r="7" spans="1:5" x14ac:dyDescent="0.25">
      <c r="B7" s="1">
        <v>32264</v>
      </c>
      <c r="C7" s="20">
        <v>2.9333333333333336</v>
      </c>
      <c r="D7" s="21"/>
      <c r="E7" s="20"/>
    </row>
    <row r="8" spans="1:5" x14ac:dyDescent="0.25">
      <c r="B8" s="1">
        <v>32295</v>
      </c>
      <c r="C8" s="20">
        <v>2.8</v>
      </c>
      <c r="D8" s="21"/>
      <c r="E8" s="20"/>
    </row>
    <row r="9" spans="1:5" x14ac:dyDescent="0.25">
      <c r="B9" s="1">
        <v>32325</v>
      </c>
      <c r="C9" s="20">
        <v>2.5333333333333332</v>
      </c>
      <c r="D9" s="21"/>
      <c r="E9" s="20"/>
    </row>
    <row r="10" spans="1:5" x14ac:dyDescent="0.25">
      <c r="B10" s="1">
        <v>32356</v>
      </c>
      <c r="C10" s="20">
        <v>2.2666666666666666</v>
      </c>
      <c r="D10" s="21"/>
      <c r="E10" s="20"/>
    </row>
    <row r="11" spans="1:5" x14ac:dyDescent="0.25">
      <c r="B11" s="1">
        <v>32387</v>
      </c>
      <c r="C11" s="20">
        <v>2</v>
      </c>
      <c r="D11" s="21"/>
      <c r="E11" s="20"/>
    </row>
    <row r="12" spans="1:5" x14ac:dyDescent="0.25">
      <c r="B12" s="1">
        <v>32417</v>
      </c>
      <c r="C12" s="20">
        <v>2.0333333333333332</v>
      </c>
      <c r="D12" s="21"/>
      <c r="E12" s="20"/>
    </row>
    <row r="13" spans="1:5" x14ac:dyDescent="0.25">
      <c r="B13" s="1">
        <v>32448</v>
      </c>
      <c r="C13" s="20">
        <v>2.0666666666666664</v>
      </c>
      <c r="D13" s="21"/>
      <c r="E13" s="20"/>
    </row>
    <row r="14" spans="1:5" x14ac:dyDescent="0.25">
      <c r="B14" s="1">
        <v>32478</v>
      </c>
      <c r="C14" s="20">
        <v>2.1</v>
      </c>
      <c r="D14" s="21"/>
      <c r="E14" s="20"/>
    </row>
    <row r="15" spans="1:5" x14ac:dyDescent="0.25">
      <c r="A15">
        <v>1989</v>
      </c>
      <c r="B15" s="1">
        <v>32509</v>
      </c>
      <c r="C15" s="20">
        <v>2.0666666666666669</v>
      </c>
      <c r="D15" s="21"/>
      <c r="E15" s="20"/>
    </row>
    <row r="16" spans="1:5" x14ac:dyDescent="0.25">
      <c r="B16" s="1">
        <v>32540</v>
      </c>
      <c r="C16" s="20">
        <v>2.0333333333333337</v>
      </c>
      <c r="D16" s="21"/>
      <c r="E16" s="20"/>
    </row>
    <row r="17" spans="1:5" x14ac:dyDescent="0.25">
      <c r="B17" s="1">
        <v>32568</v>
      </c>
      <c r="C17" s="20">
        <v>2</v>
      </c>
      <c r="D17" s="21"/>
      <c r="E17" s="20"/>
    </row>
    <row r="18" spans="1:5" x14ac:dyDescent="0.25">
      <c r="B18" s="1">
        <v>32599</v>
      </c>
      <c r="C18" s="20">
        <v>1.9666666666666666</v>
      </c>
      <c r="D18" s="21"/>
      <c r="E18" s="20"/>
    </row>
    <row r="19" spans="1:5" x14ac:dyDescent="0.25">
      <c r="B19" s="1">
        <v>32629</v>
      </c>
      <c r="C19" s="20">
        <v>1.9333333333333331</v>
      </c>
      <c r="D19" s="21"/>
      <c r="E19" s="20"/>
    </row>
    <row r="20" spans="1:5" x14ac:dyDescent="0.25">
      <c r="B20" s="1">
        <v>32660</v>
      </c>
      <c r="C20" s="20">
        <v>1.9</v>
      </c>
      <c r="D20" s="21"/>
      <c r="E20" s="20"/>
    </row>
    <row r="21" spans="1:5" x14ac:dyDescent="0.25">
      <c r="B21" s="1">
        <v>32690</v>
      </c>
      <c r="C21" s="20">
        <v>1.8333333333333333</v>
      </c>
      <c r="D21" s="21"/>
      <c r="E21" s="20"/>
    </row>
    <row r="22" spans="1:5" x14ac:dyDescent="0.25">
      <c r="B22" s="1">
        <v>32721</v>
      </c>
      <c r="C22" s="20">
        <v>1.7666666666666666</v>
      </c>
      <c r="D22" s="21"/>
      <c r="E22" s="20"/>
    </row>
    <row r="23" spans="1:5" x14ac:dyDescent="0.25">
      <c r="B23" s="1">
        <v>32752</v>
      </c>
      <c r="C23" s="20">
        <v>1.7</v>
      </c>
      <c r="D23" s="21"/>
      <c r="E23" s="20"/>
    </row>
    <row r="24" spans="1:5" x14ac:dyDescent="0.25">
      <c r="B24" s="1">
        <v>32782</v>
      </c>
      <c r="C24" s="20">
        <v>1.6333333333333333</v>
      </c>
      <c r="D24" s="21"/>
      <c r="E24" s="20"/>
    </row>
    <row r="25" spans="1:5" x14ac:dyDescent="0.25">
      <c r="B25" s="1">
        <v>32813</v>
      </c>
      <c r="C25" s="20">
        <v>1.5666666666666667</v>
      </c>
      <c r="D25" s="21"/>
      <c r="E25" s="20"/>
    </row>
    <row r="26" spans="1:5" x14ac:dyDescent="0.25">
      <c r="B26" s="1">
        <v>32843</v>
      </c>
      <c r="C26" s="20">
        <v>1.5</v>
      </c>
      <c r="D26" s="21"/>
      <c r="E26" s="20"/>
    </row>
    <row r="27" spans="1:5" x14ac:dyDescent="0.25">
      <c r="A27">
        <v>1990</v>
      </c>
      <c r="B27" s="1">
        <v>32874</v>
      </c>
      <c r="C27" s="20">
        <v>1.6333333333333333</v>
      </c>
      <c r="D27" s="21"/>
      <c r="E27" s="20"/>
    </row>
    <row r="28" spans="1:5" x14ac:dyDescent="0.25">
      <c r="B28" s="1">
        <v>32905</v>
      </c>
      <c r="C28" s="20">
        <v>1.7666666666666666</v>
      </c>
      <c r="D28" s="21"/>
      <c r="E28" s="20"/>
    </row>
    <row r="29" spans="1:5" x14ac:dyDescent="0.25">
      <c r="B29" s="1">
        <v>32933</v>
      </c>
      <c r="C29" s="20">
        <v>1.9</v>
      </c>
      <c r="D29" s="21"/>
      <c r="E29" s="20"/>
    </row>
    <row r="30" spans="1:5" x14ac:dyDescent="0.25">
      <c r="B30" s="1">
        <v>32964</v>
      </c>
      <c r="C30" s="20">
        <v>1.7333333333333332</v>
      </c>
      <c r="D30" s="21"/>
      <c r="E30" s="20"/>
    </row>
    <row r="31" spans="1:5" x14ac:dyDescent="0.25">
      <c r="B31" s="1">
        <v>32994</v>
      </c>
      <c r="C31" s="20">
        <v>1.5666666666666664</v>
      </c>
      <c r="D31" s="21"/>
      <c r="E31" s="20"/>
    </row>
    <row r="32" spans="1:5" x14ac:dyDescent="0.25">
      <c r="B32" s="1">
        <v>33025</v>
      </c>
      <c r="C32" s="20">
        <v>1.4</v>
      </c>
      <c r="D32" s="21"/>
      <c r="E32" s="20"/>
    </row>
    <row r="33" spans="1:5" x14ac:dyDescent="0.25">
      <c r="B33" s="1">
        <v>33055</v>
      </c>
      <c r="C33" s="20">
        <v>1.5666666666666667</v>
      </c>
      <c r="D33" s="21"/>
      <c r="E33" s="20"/>
    </row>
    <row r="34" spans="1:5" x14ac:dyDescent="0.25">
      <c r="B34" s="1">
        <v>33086</v>
      </c>
      <c r="C34" s="20">
        <v>1.7333333333333334</v>
      </c>
      <c r="D34" s="21"/>
      <c r="E34" s="20"/>
    </row>
    <row r="35" spans="1:5" x14ac:dyDescent="0.25">
      <c r="B35" s="1">
        <v>33117</v>
      </c>
      <c r="C35" s="20">
        <v>1.9</v>
      </c>
      <c r="D35" s="21"/>
      <c r="E35" s="20"/>
    </row>
    <row r="36" spans="1:5" x14ac:dyDescent="0.25">
      <c r="B36" s="1">
        <v>33147</v>
      </c>
      <c r="C36" s="20">
        <v>1.9333333333333333</v>
      </c>
      <c r="D36" s="21"/>
      <c r="E36" s="20"/>
    </row>
    <row r="37" spans="1:5" x14ac:dyDescent="0.25">
      <c r="B37" s="1">
        <v>33178</v>
      </c>
      <c r="C37" s="20">
        <v>1.9666666666666668</v>
      </c>
      <c r="D37" s="21"/>
      <c r="E37" s="20"/>
    </row>
    <row r="38" spans="1:5" x14ac:dyDescent="0.25">
      <c r="B38" s="1">
        <v>33208</v>
      </c>
      <c r="C38" s="20">
        <v>2</v>
      </c>
      <c r="D38" s="21"/>
      <c r="E38" s="20"/>
    </row>
    <row r="39" spans="1:5" x14ac:dyDescent="0.25">
      <c r="A39">
        <v>1991</v>
      </c>
      <c r="B39" s="1">
        <v>33239</v>
      </c>
      <c r="C39" s="20">
        <v>1.8666666666666667</v>
      </c>
      <c r="D39" s="21"/>
      <c r="E39" s="20"/>
    </row>
    <row r="40" spans="1:5" x14ac:dyDescent="0.25">
      <c r="B40" s="1">
        <v>33270</v>
      </c>
      <c r="C40" s="20">
        <v>1.7333333333333334</v>
      </c>
      <c r="D40" s="21"/>
      <c r="E40" s="20"/>
    </row>
    <row r="41" spans="1:5" x14ac:dyDescent="0.25">
      <c r="B41" s="1">
        <v>33298</v>
      </c>
      <c r="C41" s="20">
        <v>1.6</v>
      </c>
      <c r="D41" s="21"/>
      <c r="E41" s="20"/>
    </row>
    <row r="42" spans="1:5" x14ac:dyDescent="0.25">
      <c r="B42" s="1">
        <v>33329</v>
      </c>
      <c r="C42" s="20">
        <v>1.6</v>
      </c>
      <c r="D42" s="21"/>
      <c r="E42" s="20"/>
    </row>
    <row r="43" spans="1:5" x14ac:dyDescent="0.25">
      <c r="B43" s="1">
        <v>33359</v>
      </c>
      <c r="C43" s="20">
        <v>1.6</v>
      </c>
      <c r="D43" s="21"/>
      <c r="E43" s="20"/>
    </row>
    <row r="44" spans="1:5" x14ac:dyDescent="0.25">
      <c r="B44" s="1">
        <v>33390</v>
      </c>
      <c r="C44" s="20">
        <v>1.6</v>
      </c>
      <c r="D44" s="21"/>
      <c r="E44" s="20"/>
    </row>
    <row r="45" spans="1:5" x14ac:dyDescent="0.25">
      <c r="B45" s="1">
        <v>33420</v>
      </c>
      <c r="C45" s="20">
        <v>1.7</v>
      </c>
      <c r="D45" s="21"/>
      <c r="E45" s="20"/>
    </row>
    <row r="46" spans="1:5" x14ac:dyDescent="0.25">
      <c r="B46" s="1">
        <v>33451</v>
      </c>
      <c r="C46" s="20">
        <v>1.7999999999999998</v>
      </c>
      <c r="D46" s="21"/>
      <c r="E46" s="20"/>
    </row>
    <row r="47" spans="1:5" x14ac:dyDescent="0.25">
      <c r="B47" s="1">
        <v>33482</v>
      </c>
      <c r="C47" s="20">
        <v>1.9</v>
      </c>
      <c r="D47" s="21"/>
      <c r="E47" s="20"/>
    </row>
    <row r="48" spans="1:5" x14ac:dyDescent="0.25">
      <c r="B48" s="1">
        <v>33512</v>
      </c>
      <c r="C48" s="20">
        <v>1.9</v>
      </c>
      <c r="D48" s="21"/>
      <c r="E48" s="20"/>
    </row>
    <row r="49" spans="1:5" x14ac:dyDescent="0.25">
      <c r="B49" s="1">
        <v>33543</v>
      </c>
      <c r="C49" s="20">
        <v>1.9</v>
      </c>
      <c r="D49" s="21"/>
      <c r="E49" s="20"/>
    </row>
    <row r="50" spans="1:5" x14ac:dyDescent="0.25">
      <c r="B50" s="1">
        <v>33573</v>
      </c>
      <c r="C50" s="20">
        <v>1.9</v>
      </c>
      <c r="D50" s="21"/>
      <c r="E50" s="20"/>
    </row>
    <row r="51" spans="1:5" x14ac:dyDescent="0.25">
      <c r="A51">
        <v>1992</v>
      </c>
      <c r="B51" s="1">
        <v>33604</v>
      </c>
      <c r="C51" s="20">
        <v>1.8666666666666667</v>
      </c>
      <c r="D51" s="21">
        <v>57.844000000000001</v>
      </c>
      <c r="E51" s="21">
        <f>D51</f>
        <v>57.844000000000001</v>
      </c>
    </row>
    <row r="52" spans="1:5" x14ac:dyDescent="0.25">
      <c r="B52" s="1">
        <v>33635</v>
      </c>
      <c r="C52" s="20">
        <v>1.8333333333333335</v>
      </c>
      <c r="D52" s="21">
        <v>57.866999999999997</v>
      </c>
      <c r="E52" s="21">
        <f t="shared" ref="E52:E115" si="0">D52</f>
        <v>57.866999999999997</v>
      </c>
    </row>
    <row r="53" spans="1:5" x14ac:dyDescent="0.25">
      <c r="B53" s="1">
        <v>33664</v>
      </c>
      <c r="C53" s="20">
        <v>1.8</v>
      </c>
      <c r="D53" s="21">
        <v>57.76</v>
      </c>
      <c r="E53" s="21">
        <f t="shared" si="0"/>
        <v>57.76</v>
      </c>
    </row>
    <row r="54" spans="1:5" x14ac:dyDescent="0.25">
      <c r="B54" s="1">
        <v>33695</v>
      </c>
      <c r="C54" s="20">
        <v>1.8</v>
      </c>
      <c r="D54" s="21">
        <v>57.972999999999999</v>
      </c>
      <c r="E54" s="21">
        <f t="shared" si="0"/>
        <v>57.972999999999999</v>
      </c>
    </row>
    <row r="55" spans="1:5" x14ac:dyDescent="0.25">
      <c r="B55" s="1">
        <v>33725</v>
      </c>
      <c r="C55" s="20">
        <v>1.8</v>
      </c>
      <c r="D55" s="21">
        <v>58.180999999999997</v>
      </c>
      <c r="E55" s="21">
        <f t="shared" si="0"/>
        <v>58.180999999999997</v>
      </c>
    </row>
    <row r="56" spans="1:5" x14ac:dyDescent="0.25">
      <c r="B56" s="1">
        <v>33756</v>
      </c>
      <c r="C56" s="20">
        <v>1.8</v>
      </c>
      <c r="D56" s="21">
        <v>58.173000000000002</v>
      </c>
      <c r="E56" s="21">
        <f t="shared" si="0"/>
        <v>58.173000000000002</v>
      </c>
    </row>
    <row r="57" spans="1:5" x14ac:dyDescent="0.25">
      <c r="B57" s="1">
        <v>33786</v>
      </c>
      <c r="C57" s="20">
        <v>1.8666666666666667</v>
      </c>
      <c r="D57" s="21">
        <v>58.308999999999997</v>
      </c>
      <c r="E57" s="21">
        <f t="shared" si="0"/>
        <v>58.308999999999997</v>
      </c>
    </row>
    <row r="58" spans="1:5" x14ac:dyDescent="0.25">
      <c r="B58" s="1">
        <v>33817</v>
      </c>
      <c r="C58" s="20">
        <v>1.9333333333333333</v>
      </c>
      <c r="D58" s="21">
        <v>58.152000000000001</v>
      </c>
      <c r="E58" s="21">
        <f t="shared" si="0"/>
        <v>58.152000000000001</v>
      </c>
    </row>
    <row r="59" spans="1:5" x14ac:dyDescent="0.25">
      <c r="B59" s="1">
        <v>33848</v>
      </c>
      <c r="C59" s="20">
        <v>2</v>
      </c>
      <c r="D59" s="21">
        <v>58.2</v>
      </c>
      <c r="E59" s="21">
        <f t="shared" si="0"/>
        <v>58.2</v>
      </c>
    </row>
    <row r="60" spans="1:5" x14ac:dyDescent="0.25">
      <c r="B60" s="1">
        <v>33878</v>
      </c>
      <c r="C60" s="20">
        <v>1.8666666666666667</v>
      </c>
      <c r="D60" s="21">
        <v>58.290999999999997</v>
      </c>
      <c r="E60" s="21">
        <f t="shared" si="0"/>
        <v>58.290999999999997</v>
      </c>
    </row>
    <row r="61" spans="1:5" x14ac:dyDescent="0.25">
      <c r="B61" s="1">
        <v>33909</v>
      </c>
      <c r="C61" s="20">
        <v>1.7333333333333334</v>
      </c>
      <c r="D61" s="21">
        <v>58.42</v>
      </c>
      <c r="E61" s="21">
        <f t="shared" si="0"/>
        <v>58.42</v>
      </c>
    </row>
    <row r="62" spans="1:5" x14ac:dyDescent="0.25">
      <c r="B62" s="1">
        <v>33939</v>
      </c>
      <c r="C62" s="20">
        <v>1.6</v>
      </c>
      <c r="D62" s="21">
        <v>58.572000000000003</v>
      </c>
      <c r="E62" s="21">
        <f t="shared" si="0"/>
        <v>58.572000000000003</v>
      </c>
    </row>
    <row r="63" spans="1:5" x14ac:dyDescent="0.25">
      <c r="A63">
        <v>1993</v>
      </c>
      <c r="B63" s="1">
        <v>33970</v>
      </c>
      <c r="C63" s="20">
        <v>1.5666666666666667</v>
      </c>
      <c r="D63" s="21">
        <v>59.088999999999999</v>
      </c>
      <c r="E63" s="21">
        <f t="shared" si="0"/>
        <v>59.088999999999999</v>
      </c>
    </row>
    <row r="64" spans="1:5" x14ac:dyDescent="0.25">
      <c r="B64" s="1">
        <v>34001</v>
      </c>
      <c r="C64" s="20">
        <v>1.5333333333333332</v>
      </c>
      <c r="D64" s="21">
        <v>58.755000000000003</v>
      </c>
      <c r="E64" s="21">
        <f t="shared" si="0"/>
        <v>58.755000000000003</v>
      </c>
    </row>
    <row r="65" spans="1:5" x14ac:dyDescent="0.25">
      <c r="B65" s="1">
        <v>34029</v>
      </c>
      <c r="C65" s="20">
        <v>1.5</v>
      </c>
      <c r="D65" s="21">
        <v>58.868000000000002</v>
      </c>
      <c r="E65" s="21">
        <f t="shared" si="0"/>
        <v>58.868000000000002</v>
      </c>
    </row>
    <row r="66" spans="1:5" x14ac:dyDescent="0.25">
      <c r="B66" s="1">
        <v>34060</v>
      </c>
      <c r="C66" s="20">
        <v>1.6</v>
      </c>
      <c r="D66" s="21">
        <v>58.963999999999999</v>
      </c>
      <c r="E66" s="21">
        <f t="shared" si="0"/>
        <v>58.963999999999999</v>
      </c>
    </row>
    <row r="67" spans="1:5" x14ac:dyDescent="0.25">
      <c r="B67" s="1">
        <v>34090</v>
      </c>
      <c r="C67" s="20">
        <v>1.7000000000000002</v>
      </c>
      <c r="D67" s="21">
        <v>59.13</v>
      </c>
      <c r="E67" s="21">
        <f t="shared" si="0"/>
        <v>59.13</v>
      </c>
    </row>
    <row r="68" spans="1:5" x14ac:dyDescent="0.25">
      <c r="B68" s="1">
        <v>34121</v>
      </c>
      <c r="C68" s="20">
        <v>1.8</v>
      </c>
      <c r="D68" s="21">
        <v>59.11</v>
      </c>
      <c r="E68" s="21">
        <f t="shared" si="0"/>
        <v>59.11</v>
      </c>
    </row>
    <row r="69" spans="1:5" x14ac:dyDescent="0.25">
      <c r="B69" s="1">
        <v>34151</v>
      </c>
      <c r="C69" s="20">
        <v>1.8</v>
      </c>
      <c r="D69" s="21">
        <v>59.377000000000002</v>
      </c>
      <c r="E69" s="21">
        <f t="shared" si="0"/>
        <v>59.377000000000002</v>
      </c>
    </row>
    <row r="70" spans="1:5" x14ac:dyDescent="0.25">
      <c r="B70" s="1">
        <v>34182</v>
      </c>
      <c r="C70" s="20">
        <v>1.8</v>
      </c>
      <c r="D70" s="21">
        <v>59.258000000000003</v>
      </c>
      <c r="E70" s="21">
        <f t="shared" si="0"/>
        <v>59.258000000000003</v>
      </c>
    </row>
    <row r="71" spans="1:5" x14ac:dyDescent="0.25">
      <c r="B71" s="1">
        <v>34213</v>
      </c>
      <c r="C71" s="20">
        <v>1.8</v>
      </c>
      <c r="D71" s="21">
        <v>59.203000000000003</v>
      </c>
      <c r="E71" s="21">
        <f t="shared" si="0"/>
        <v>59.203000000000003</v>
      </c>
    </row>
    <row r="72" spans="1:5" x14ac:dyDescent="0.25">
      <c r="B72" s="1">
        <v>34243</v>
      </c>
      <c r="C72" s="20">
        <v>1.7333333333333334</v>
      </c>
      <c r="D72" s="21">
        <v>59.332999999999998</v>
      </c>
      <c r="E72" s="21">
        <f t="shared" si="0"/>
        <v>59.332999999999998</v>
      </c>
    </row>
    <row r="73" spans="1:5" x14ac:dyDescent="0.25">
      <c r="B73" s="1">
        <v>34274</v>
      </c>
      <c r="C73" s="20">
        <v>1.6666666666666667</v>
      </c>
      <c r="D73" s="21">
        <v>59.466000000000001</v>
      </c>
      <c r="E73" s="21">
        <f t="shared" si="0"/>
        <v>59.466000000000001</v>
      </c>
    </row>
    <row r="74" spans="1:5" x14ac:dyDescent="0.25">
      <c r="B74" s="1">
        <v>34304</v>
      </c>
      <c r="C74" s="20">
        <v>1.6</v>
      </c>
      <c r="D74" s="21">
        <v>59.573</v>
      </c>
      <c r="E74" s="21">
        <f t="shared" si="0"/>
        <v>59.573</v>
      </c>
    </row>
    <row r="75" spans="1:5" x14ac:dyDescent="0.25">
      <c r="A75">
        <v>1994</v>
      </c>
      <c r="B75" s="1">
        <v>34335</v>
      </c>
      <c r="C75" s="20">
        <v>1.6333333333333333</v>
      </c>
      <c r="D75" s="21">
        <v>59.777999999999999</v>
      </c>
      <c r="E75" s="21">
        <f t="shared" si="0"/>
        <v>59.777999999999999</v>
      </c>
    </row>
    <row r="76" spans="1:5" x14ac:dyDescent="0.25">
      <c r="B76" s="1">
        <v>34366</v>
      </c>
      <c r="C76" s="20">
        <v>1.6666666666666665</v>
      </c>
      <c r="D76" s="21">
        <v>60.189</v>
      </c>
      <c r="E76" s="21">
        <f t="shared" si="0"/>
        <v>60.189</v>
      </c>
    </row>
    <row r="77" spans="1:5" x14ac:dyDescent="0.25">
      <c r="B77" s="1">
        <v>34394</v>
      </c>
      <c r="C77" s="20">
        <v>1.7</v>
      </c>
      <c r="D77" s="21">
        <v>59.984000000000002</v>
      </c>
      <c r="E77" s="21">
        <f t="shared" si="0"/>
        <v>59.984000000000002</v>
      </c>
    </row>
    <row r="78" spans="1:5" x14ac:dyDescent="0.25">
      <c r="B78" s="1">
        <v>34425</v>
      </c>
      <c r="C78" s="20">
        <v>1.6666666666666667</v>
      </c>
      <c r="D78" s="21">
        <v>60.314999999999998</v>
      </c>
      <c r="E78" s="21">
        <f t="shared" si="0"/>
        <v>60.314999999999998</v>
      </c>
    </row>
    <row r="79" spans="1:5" x14ac:dyDescent="0.25">
      <c r="B79" s="1">
        <v>34455</v>
      </c>
      <c r="C79" s="20">
        <v>1.6333333333333335</v>
      </c>
      <c r="D79" s="21">
        <v>60.58</v>
      </c>
      <c r="E79" s="21">
        <f t="shared" si="0"/>
        <v>60.58</v>
      </c>
    </row>
    <row r="80" spans="1:5" x14ac:dyDescent="0.25">
      <c r="B80" s="1">
        <v>34486</v>
      </c>
      <c r="C80" s="20">
        <v>1.6</v>
      </c>
      <c r="D80" s="21">
        <v>60.841999999999999</v>
      </c>
      <c r="E80" s="21">
        <f t="shared" si="0"/>
        <v>60.841999999999999</v>
      </c>
    </row>
    <row r="81" spans="1:5" x14ac:dyDescent="0.25">
      <c r="B81" s="1">
        <v>34516</v>
      </c>
      <c r="C81" s="20">
        <v>1.6666666666666667</v>
      </c>
      <c r="D81" s="21">
        <v>60.95</v>
      </c>
      <c r="E81" s="21">
        <f t="shared" si="0"/>
        <v>60.95</v>
      </c>
    </row>
    <row r="82" spans="1:5" x14ac:dyDescent="0.25">
      <c r="B82" s="1">
        <v>34547</v>
      </c>
      <c r="C82" s="20">
        <v>1.7333333333333334</v>
      </c>
      <c r="D82" s="21">
        <v>60.984999999999999</v>
      </c>
      <c r="E82" s="21">
        <f t="shared" si="0"/>
        <v>60.984999999999999</v>
      </c>
    </row>
    <row r="83" spans="1:5" x14ac:dyDescent="0.25">
      <c r="B83" s="1">
        <v>34578</v>
      </c>
      <c r="C83" s="20">
        <v>1.8</v>
      </c>
      <c r="D83" s="21">
        <v>60.957999999999998</v>
      </c>
      <c r="E83" s="21">
        <f t="shared" si="0"/>
        <v>60.957999999999998</v>
      </c>
    </row>
    <row r="84" spans="1:5" x14ac:dyDescent="0.25">
      <c r="B84" s="1">
        <v>34608</v>
      </c>
      <c r="C84" s="20">
        <v>1.8</v>
      </c>
      <c r="D84" s="21">
        <v>61.09</v>
      </c>
      <c r="E84" s="21">
        <f t="shared" si="0"/>
        <v>61.09</v>
      </c>
    </row>
    <row r="85" spans="1:5" x14ac:dyDescent="0.25">
      <c r="B85" s="1">
        <v>34639</v>
      </c>
      <c r="C85" s="20">
        <v>1.8</v>
      </c>
      <c r="D85" s="21">
        <v>61.183999999999997</v>
      </c>
      <c r="E85" s="21">
        <f t="shared" si="0"/>
        <v>61.183999999999997</v>
      </c>
    </row>
    <row r="86" spans="1:5" x14ac:dyDescent="0.25">
      <c r="B86" s="1">
        <v>34669</v>
      </c>
      <c r="C86" s="20">
        <v>1.8</v>
      </c>
      <c r="D86" s="21">
        <v>61.174999999999997</v>
      </c>
      <c r="E86" s="21">
        <f t="shared" si="0"/>
        <v>61.174999999999997</v>
      </c>
    </row>
    <row r="87" spans="1:5" x14ac:dyDescent="0.25">
      <c r="A87">
        <v>1995</v>
      </c>
      <c r="B87" s="1">
        <v>34700</v>
      </c>
      <c r="C87" s="20">
        <v>1.7666666666666666</v>
      </c>
      <c r="D87" s="21">
        <v>61.587000000000003</v>
      </c>
      <c r="E87" s="21">
        <f t="shared" si="0"/>
        <v>61.587000000000003</v>
      </c>
    </row>
    <row r="88" spans="1:5" x14ac:dyDescent="0.25">
      <c r="B88" s="1">
        <v>34731</v>
      </c>
      <c r="C88" s="20">
        <v>1.7333333333333332</v>
      </c>
      <c r="D88" s="21">
        <v>61.804000000000002</v>
      </c>
      <c r="E88" s="21">
        <f t="shared" si="0"/>
        <v>61.804000000000002</v>
      </c>
    </row>
    <row r="89" spans="1:5" x14ac:dyDescent="0.25">
      <c r="B89" s="1">
        <v>34759</v>
      </c>
      <c r="C89" s="20">
        <v>1.7</v>
      </c>
      <c r="D89" s="21">
        <v>61.66</v>
      </c>
      <c r="E89" s="21">
        <f t="shared" si="0"/>
        <v>61.66</v>
      </c>
    </row>
    <row r="90" spans="1:5" x14ac:dyDescent="0.25">
      <c r="B90" s="1">
        <v>34790</v>
      </c>
      <c r="C90" s="20">
        <v>1.7666666666666666</v>
      </c>
      <c r="D90" s="21">
        <v>61.893999999999998</v>
      </c>
      <c r="E90" s="21">
        <f t="shared" si="0"/>
        <v>61.893999999999998</v>
      </c>
    </row>
    <row r="91" spans="1:5" x14ac:dyDescent="0.25">
      <c r="B91" s="1">
        <v>34820</v>
      </c>
      <c r="C91" s="20">
        <v>1.8333333333333333</v>
      </c>
      <c r="D91" s="21">
        <v>61.993000000000002</v>
      </c>
      <c r="E91" s="21">
        <f t="shared" si="0"/>
        <v>61.993000000000002</v>
      </c>
    </row>
    <row r="92" spans="1:5" x14ac:dyDescent="0.25">
      <c r="B92" s="1">
        <v>34851</v>
      </c>
      <c r="C92" s="20">
        <v>1.9</v>
      </c>
      <c r="D92" s="21">
        <v>62.012</v>
      </c>
      <c r="E92" s="21">
        <f t="shared" si="0"/>
        <v>62.012</v>
      </c>
    </row>
    <row r="93" spans="1:5" x14ac:dyDescent="0.25">
      <c r="B93" s="1">
        <v>34881</v>
      </c>
      <c r="C93" s="20">
        <v>1.8</v>
      </c>
      <c r="D93" s="21">
        <v>62.040999999999997</v>
      </c>
      <c r="E93" s="21">
        <f t="shared" si="0"/>
        <v>62.040999999999997</v>
      </c>
    </row>
    <row r="94" spans="1:5" x14ac:dyDescent="0.25">
      <c r="B94" s="1">
        <v>34912</v>
      </c>
      <c r="C94" s="20">
        <v>1.7000000000000002</v>
      </c>
      <c r="D94" s="21">
        <v>62.143000000000001</v>
      </c>
      <c r="E94" s="21">
        <f t="shared" si="0"/>
        <v>62.143000000000001</v>
      </c>
    </row>
    <row r="95" spans="1:5" x14ac:dyDescent="0.25">
      <c r="B95" s="1">
        <v>34943</v>
      </c>
      <c r="C95" s="20">
        <v>1.6</v>
      </c>
      <c r="D95" s="21">
        <v>62.137</v>
      </c>
      <c r="E95" s="21">
        <f t="shared" si="0"/>
        <v>62.137</v>
      </c>
    </row>
    <row r="96" spans="1:5" x14ac:dyDescent="0.25">
      <c r="B96" s="1">
        <v>34973</v>
      </c>
      <c r="C96" s="20">
        <v>1.6333333333333333</v>
      </c>
      <c r="D96" s="21">
        <v>62.131999999999998</v>
      </c>
      <c r="E96" s="21">
        <f t="shared" si="0"/>
        <v>62.131999999999998</v>
      </c>
    </row>
    <row r="97" spans="1:5" x14ac:dyDescent="0.25">
      <c r="B97" s="1">
        <v>35004</v>
      </c>
      <c r="C97" s="20">
        <v>1.6666666666666665</v>
      </c>
      <c r="D97" s="21">
        <v>62.332000000000001</v>
      </c>
      <c r="E97" s="21">
        <f t="shared" si="0"/>
        <v>62.332000000000001</v>
      </c>
    </row>
    <row r="98" spans="1:5" x14ac:dyDescent="0.25">
      <c r="B98" s="1">
        <v>35034</v>
      </c>
      <c r="C98" s="20">
        <v>1.7</v>
      </c>
      <c r="D98" s="21">
        <v>62.261000000000003</v>
      </c>
      <c r="E98" s="21">
        <f t="shared" si="0"/>
        <v>62.261000000000003</v>
      </c>
    </row>
    <row r="99" spans="1:5" x14ac:dyDescent="0.25">
      <c r="A99">
        <v>1996</v>
      </c>
      <c r="B99" s="1">
        <v>35065</v>
      </c>
      <c r="C99" s="20">
        <v>1.7333333333333334</v>
      </c>
      <c r="D99" s="21">
        <v>62.427999999999997</v>
      </c>
      <c r="E99" s="21">
        <f t="shared" si="0"/>
        <v>62.427999999999997</v>
      </c>
    </row>
    <row r="100" spans="1:5" x14ac:dyDescent="0.25">
      <c r="B100" s="1">
        <v>35096</v>
      </c>
      <c r="C100" s="20">
        <v>1.7666666666666668</v>
      </c>
      <c r="D100" s="21">
        <v>63.036999999999999</v>
      </c>
      <c r="E100" s="21">
        <f t="shared" si="0"/>
        <v>63.036999999999999</v>
      </c>
    </row>
    <row r="101" spans="1:5" x14ac:dyDescent="0.25">
      <c r="B101" s="1">
        <v>35125</v>
      </c>
      <c r="C101" s="20">
        <v>1.8</v>
      </c>
      <c r="D101" s="21">
        <v>62.679000000000002</v>
      </c>
      <c r="E101" s="21">
        <f t="shared" si="0"/>
        <v>62.679000000000002</v>
      </c>
    </row>
    <row r="102" spans="1:5" x14ac:dyDescent="0.25">
      <c r="B102" s="1">
        <v>35156</v>
      </c>
      <c r="C102" s="20">
        <v>1.8</v>
      </c>
      <c r="D102" s="21">
        <v>62.863999999999997</v>
      </c>
      <c r="E102" s="21">
        <f t="shared" si="0"/>
        <v>62.863999999999997</v>
      </c>
    </row>
    <row r="103" spans="1:5" x14ac:dyDescent="0.25">
      <c r="B103" s="1">
        <v>35186</v>
      </c>
      <c r="C103" s="20">
        <v>1.8</v>
      </c>
      <c r="D103" s="21">
        <v>63.064</v>
      </c>
      <c r="E103" s="21">
        <f t="shared" si="0"/>
        <v>63.064</v>
      </c>
    </row>
    <row r="104" spans="1:5" x14ac:dyDescent="0.25">
      <c r="B104" s="1">
        <v>35217</v>
      </c>
      <c r="C104" s="20">
        <v>1.8</v>
      </c>
      <c r="D104" s="21">
        <v>63.145000000000003</v>
      </c>
      <c r="E104" s="21">
        <f t="shared" si="0"/>
        <v>63.145000000000003</v>
      </c>
    </row>
    <row r="105" spans="1:5" x14ac:dyDescent="0.25">
      <c r="B105" s="1">
        <v>35247</v>
      </c>
      <c r="C105" s="20">
        <v>1.7</v>
      </c>
      <c r="D105" s="21">
        <v>63.183</v>
      </c>
      <c r="E105" s="21">
        <f t="shared" si="0"/>
        <v>63.183</v>
      </c>
    </row>
    <row r="106" spans="1:5" x14ac:dyDescent="0.25">
      <c r="B106" s="1">
        <v>35278</v>
      </c>
      <c r="C106" s="20">
        <v>1.5999999999999999</v>
      </c>
      <c r="D106" s="21">
        <v>63.304000000000002</v>
      </c>
      <c r="E106" s="21">
        <f t="shared" si="0"/>
        <v>63.304000000000002</v>
      </c>
    </row>
    <row r="107" spans="1:5" x14ac:dyDescent="0.25">
      <c r="B107" s="1">
        <v>35309</v>
      </c>
      <c r="C107" s="20">
        <v>1.5</v>
      </c>
      <c r="D107" s="21">
        <v>63.311999999999998</v>
      </c>
      <c r="E107" s="21">
        <f t="shared" si="0"/>
        <v>63.311999999999998</v>
      </c>
    </row>
    <row r="108" spans="1:5" x14ac:dyDescent="0.25">
      <c r="B108" s="1">
        <v>35339</v>
      </c>
      <c r="C108" s="20">
        <v>1.5</v>
      </c>
      <c r="D108" s="21">
        <v>63.307000000000002</v>
      </c>
      <c r="E108" s="21">
        <f t="shared" si="0"/>
        <v>63.307000000000002</v>
      </c>
    </row>
    <row r="109" spans="1:5" x14ac:dyDescent="0.25">
      <c r="B109" s="1">
        <v>35370</v>
      </c>
      <c r="C109" s="20">
        <v>1.5</v>
      </c>
      <c r="D109" s="21">
        <v>63.456000000000003</v>
      </c>
      <c r="E109" s="21">
        <f t="shared" si="0"/>
        <v>63.456000000000003</v>
      </c>
    </row>
    <row r="110" spans="1:5" x14ac:dyDescent="0.25">
      <c r="B110" s="1">
        <v>35400</v>
      </c>
      <c r="C110" s="20">
        <v>1.5</v>
      </c>
      <c r="D110" s="21">
        <v>63.570999999999998</v>
      </c>
      <c r="E110" s="21">
        <f t="shared" si="0"/>
        <v>63.570999999999998</v>
      </c>
    </row>
    <row r="111" spans="1:5" x14ac:dyDescent="0.25">
      <c r="A111">
        <v>1997</v>
      </c>
      <c r="B111" s="1">
        <v>35431</v>
      </c>
      <c r="C111" s="20">
        <v>1.4666666666666666</v>
      </c>
      <c r="D111" s="21">
        <v>63.58</v>
      </c>
      <c r="E111" s="21">
        <f t="shared" si="0"/>
        <v>63.58</v>
      </c>
    </row>
    <row r="112" spans="1:5" x14ac:dyDescent="0.25">
      <c r="B112" s="1">
        <v>35462</v>
      </c>
      <c r="C112" s="20">
        <v>1.4333333333333331</v>
      </c>
      <c r="D112" s="21">
        <v>64.087999999999994</v>
      </c>
      <c r="E112" s="21">
        <f t="shared" si="0"/>
        <v>64.087999999999994</v>
      </c>
    </row>
    <row r="113" spans="1:5" x14ac:dyDescent="0.25">
      <c r="B113" s="1">
        <v>35490</v>
      </c>
      <c r="C113" s="20">
        <v>1.4</v>
      </c>
      <c r="D113" s="21">
        <v>63.716000000000001</v>
      </c>
      <c r="E113" s="21">
        <f t="shared" si="0"/>
        <v>63.716000000000001</v>
      </c>
    </row>
    <row r="114" spans="1:5" x14ac:dyDescent="0.25">
      <c r="B114" s="1">
        <v>35521</v>
      </c>
      <c r="C114" s="20">
        <v>1.4</v>
      </c>
      <c r="D114" s="21">
        <v>63.823</v>
      </c>
      <c r="E114" s="21">
        <f t="shared" si="0"/>
        <v>63.823</v>
      </c>
    </row>
    <row r="115" spans="1:5" x14ac:dyDescent="0.25">
      <c r="B115" s="1">
        <v>35551</v>
      </c>
      <c r="C115" s="20">
        <v>1.4</v>
      </c>
      <c r="D115" s="21">
        <v>63.841999999999999</v>
      </c>
      <c r="E115" s="21">
        <f t="shared" si="0"/>
        <v>63.841999999999999</v>
      </c>
    </row>
    <row r="116" spans="1:5" x14ac:dyDescent="0.25">
      <c r="B116" s="1">
        <v>35582</v>
      </c>
      <c r="C116" s="20">
        <v>1.4</v>
      </c>
      <c r="D116" s="21">
        <v>63.837000000000003</v>
      </c>
      <c r="E116" s="21">
        <f t="shared" ref="E116:E146" si="1">D116</f>
        <v>63.837000000000003</v>
      </c>
    </row>
    <row r="117" spans="1:5" x14ac:dyDescent="0.25">
      <c r="B117" s="1">
        <v>35612</v>
      </c>
      <c r="C117" s="20">
        <v>1.4</v>
      </c>
      <c r="D117" s="21">
        <v>64.022000000000006</v>
      </c>
      <c r="E117" s="21">
        <f t="shared" si="1"/>
        <v>64.022000000000006</v>
      </c>
    </row>
    <row r="118" spans="1:5" x14ac:dyDescent="0.25">
      <c r="B118" s="1">
        <v>35643</v>
      </c>
      <c r="C118" s="20">
        <v>1.4</v>
      </c>
      <c r="D118" s="21">
        <v>64.319000000000003</v>
      </c>
      <c r="E118" s="21">
        <f t="shared" si="1"/>
        <v>64.319000000000003</v>
      </c>
    </row>
    <row r="119" spans="1:5" x14ac:dyDescent="0.25">
      <c r="B119" s="1">
        <v>35674</v>
      </c>
      <c r="C119" s="20">
        <v>1.4</v>
      </c>
      <c r="D119" s="21">
        <v>64.492999999999995</v>
      </c>
      <c r="E119" s="21">
        <f t="shared" si="1"/>
        <v>64.492999999999995</v>
      </c>
    </row>
    <row r="120" spans="1:5" x14ac:dyDescent="0.25">
      <c r="B120" s="1">
        <v>35704</v>
      </c>
      <c r="C120" s="20">
        <v>1.4333333333333333</v>
      </c>
      <c r="D120" s="21">
        <v>64.367000000000004</v>
      </c>
      <c r="E120" s="21">
        <f t="shared" si="1"/>
        <v>64.367000000000004</v>
      </c>
    </row>
    <row r="121" spans="1:5" x14ac:dyDescent="0.25">
      <c r="B121" s="1">
        <v>35735</v>
      </c>
      <c r="C121" s="20">
        <v>1.4666666666666668</v>
      </c>
      <c r="D121" s="21">
        <v>64.468999999999994</v>
      </c>
      <c r="E121" s="21">
        <f t="shared" si="1"/>
        <v>64.468999999999994</v>
      </c>
    </row>
    <row r="122" spans="1:5" x14ac:dyDescent="0.25">
      <c r="B122" s="1">
        <v>35765</v>
      </c>
      <c r="C122" s="20">
        <v>1.5</v>
      </c>
      <c r="D122" s="21">
        <v>64.474000000000004</v>
      </c>
      <c r="E122" s="21">
        <f t="shared" si="1"/>
        <v>64.474000000000004</v>
      </c>
    </row>
    <row r="123" spans="1:5" x14ac:dyDescent="0.25">
      <c r="A123">
        <v>1998</v>
      </c>
      <c r="B123" s="1">
        <v>35796</v>
      </c>
      <c r="C123" s="20">
        <v>1.5666666666666667</v>
      </c>
      <c r="D123" s="21">
        <v>64.813999999999993</v>
      </c>
      <c r="E123" s="21">
        <f t="shared" si="1"/>
        <v>64.813999999999993</v>
      </c>
    </row>
    <row r="124" spans="1:5" x14ac:dyDescent="0.25">
      <c r="B124" s="1">
        <v>35827</v>
      </c>
      <c r="C124" s="20">
        <v>1.6333333333333333</v>
      </c>
      <c r="D124" s="21">
        <v>64.727000000000004</v>
      </c>
      <c r="E124" s="21">
        <f t="shared" si="1"/>
        <v>64.727000000000004</v>
      </c>
    </row>
    <row r="125" spans="1:5" x14ac:dyDescent="0.25">
      <c r="B125" s="1">
        <v>35855</v>
      </c>
      <c r="C125" s="20">
        <v>1.7</v>
      </c>
      <c r="D125" s="21">
        <v>64.367000000000004</v>
      </c>
      <c r="E125" s="21">
        <f t="shared" si="1"/>
        <v>64.367000000000004</v>
      </c>
    </row>
    <row r="126" spans="1:5" x14ac:dyDescent="0.25">
      <c r="B126" s="1">
        <v>35886</v>
      </c>
      <c r="C126" s="20">
        <v>1.7666666666666666</v>
      </c>
      <c r="D126" s="21">
        <v>64.405000000000001</v>
      </c>
      <c r="E126" s="21">
        <f t="shared" si="1"/>
        <v>64.405000000000001</v>
      </c>
    </row>
    <row r="127" spans="1:5" x14ac:dyDescent="0.25">
      <c r="B127" s="1">
        <v>35916</v>
      </c>
      <c r="C127" s="20">
        <v>1.8333333333333333</v>
      </c>
      <c r="D127" s="21">
        <v>64.183999999999997</v>
      </c>
      <c r="E127" s="21">
        <f t="shared" si="1"/>
        <v>64.183999999999997</v>
      </c>
    </row>
    <row r="128" spans="1:5" x14ac:dyDescent="0.25">
      <c r="B128" s="1">
        <v>35947</v>
      </c>
      <c r="C128" s="20">
        <v>1.9</v>
      </c>
      <c r="D128" s="21">
        <v>64.09</v>
      </c>
      <c r="E128" s="21">
        <f t="shared" si="1"/>
        <v>64.09</v>
      </c>
    </row>
    <row r="129" spans="1:5" x14ac:dyDescent="0.25">
      <c r="B129" s="1">
        <v>35977</v>
      </c>
      <c r="C129" s="20">
        <v>2.3666666666666667</v>
      </c>
      <c r="D129" s="21">
        <v>64.174000000000007</v>
      </c>
      <c r="E129" s="21">
        <f t="shared" si="1"/>
        <v>64.174000000000007</v>
      </c>
    </row>
    <row r="130" spans="1:5" x14ac:dyDescent="0.25">
      <c r="B130" s="1">
        <v>36008</v>
      </c>
      <c r="C130" s="20">
        <v>2.8333333333333335</v>
      </c>
      <c r="D130" s="21">
        <v>64.210999999999999</v>
      </c>
      <c r="E130" s="21">
        <f t="shared" si="1"/>
        <v>64.210999999999999</v>
      </c>
    </row>
    <row r="131" spans="1:5" x14ac:dyDescent="0.25">
      <c r="B131" s="1">
        <v>36039</v>
      </c>
      <c r="C131" s="20">
        <v>3.3</v>
      </c>
      <c r="D131" s="21">
        <v>64.225999999999999</v>
      </c>
      <c r="E131" s="21">
        <f t="shared" si="1"/>
        <v>64.225999999999999</v>
      </c>
    </row>
    <row r="132" spans="1:5" x14ac:dyDescent="0.25">
      <c r="B132" s="1">
        <v>36069</v>
      </c>
      <c r="C132" s="20">
        <v>3.333333333333333</v>
      </c>
      <c r="D132" s="21">
        <v>64.174000000000007</v>
      </c>
      <c r="E132" s="21">
        <f t="shared" si="1"/>
        <v>64.174000000000007</v>
      </c>
    </row>
    <row r="133" spans="1:5" x14ac:dyDescent="0.25">
      <c r="B133" s="1">
        <v>36100</v>
      </c>
      <c r="C133" s="20">
        <v>3.3666666666666663</v>
      </c>
      <c r="D133" s="21">
        <v>64.394999999999996</v>
      </c>
      <c r="E133" s="21">
        <f t="shared" si="1"/>
        <v>64.394999999999996</v>
      </c>
    </row>
    <row r="134" spans="1:5" x14ac:dyDescent="0.25">
      <c r="B134" s="1">
        <v>36130</v>
      </c>
      <c r="C134" s="20">
        <v>3.4</v>
      </c>
      <c r="D134" s="21">
        <v>64.263000000000005</v>
      </c>
      <c r="E134" s="21">
        <f t="shared" si="1"/>
        <v>64.263000000000005</v>
      </c>
    </row>
    <row r="135" spans="1:5" x14ac:dyDescent="0.25">
      <c r="A135">
        <v>1999</v>
      </c>
      <c r="B135" s="1">
        <v>36161</v>
      </c>
      <c r="C135" s="20">
        <v>3.3</v>
      </c>
      <c r="D135" s="21">
        <v>64.540999999999997</v>
      </c>
      <c r="E135" s="21">
        <f t="shared" si="1"/>
        <v>64.540999999999997</v>
      </c>
    </row>
    <row r="136" spans="1:5" x14ac:dyDescent="0.25">
      <c r="B136" s="1">
        <v>36192</v>
      </c>
      <c r="C136" s="20">
        <v>3.1999999999999997</v>
      </c>
      <c r="D136" s="21">
        <v>64.653000000000006</v>
      </c>
      <c r="E136" s="21">
        <f t="shared" si="1"/>
        <v>64.653000000000006</v>
      </c>
    </row>
    <row r="137" spans="1:5" x14ac:dyDescent="0.25">
      <c r="B137" s="1">
        <v>36220</v>
      </c>
      <c r="C137" s="20">
        <v>3.1</v>
      </c>
      <c r="D137" s="21">
        <v>64.387</v>
      </c>
      <c r="E137" s="21">
        <f t="shared" si="1"/>
        <v>64.387</v>
      </c>
    </row>
    <row r="138" spans="1:5" x14ac:dyDescent="0.25">
      <c r="B138" s="1">
        <v>36251</v>
      </c>
      <c r="C138" s="20">
        <v>2.9666666666666668</v>
      </c>
      <c r="D138" s="21">
        <v>64.643000000000001</v>
      </c>
      <c r="E138" s="21">
        <f t="shared" si="1"/>
        <v>64.643000000000001</v>
      </c>
    </row>
    <row r="139" spans="1:5" x14ac:dyDescent="0.25">
      <c r="B139" s="1">
        <v>36281</v>
      </c>
      <c r="C139" s="20">
        <v>2.8333333333333335</v>
      </c>
      <c r="D139" s="21">
        <v>64.716999999999999</v>
      </c>
      <c r="E139" s="21">
        <f t="shared" si="1"/>
        <v>64.716999999999999</v>
      </c>
    </row>
    <row r="140" spans="1:5" x14ac:dyDescent="0.25">
      <c r="B140" s="1">
        <v>36312</v>
      </c>
      <c r="C140" s="20">
        <v>2.7</v>
      </c>
      <c r="D140" s="21">
        <v>64.566999999999993</v>
      </c>
      <c r="E140" s="21">
        <f t="shared" si="1"/>
        <v>64.566999999999993</v>
      </c>
    </row>
    <row r="141" spans="1:5" x14ac:dyDescent="0.25">
      <c r="B141" s="1">
        <v>36342</v>
      </c>
      <c r="C141" s="20">
        <v>2.8000000000000003</v>
      </c>
      <c r="D141" s="21">
        <v>64.825999999999993</v>
      </c>
      <c r="E141" s="21">
        <f t="shared" si="1"/>
        <v>64.825999999999993</v>
      </c>
    </row>
    <row r="142" spans="1:5" x14ac:dyDescent="0.25">
      <c r="B142" s="1">
        <v>36373</v>
      </c>
      <c r="C142" s="20">
        <v>2.9000000000000004</v>
      </c>
      <c r="D142" s="21">
        <v>64.766000000000005</v>
      </c>
      <c r="E142" s="21">
        <f t="shared" si="1"/>
        <v>64.766000000000005</v>
      </c>
    </row>
    <row r="143" spans="1:5" x14ac:dyDescent="0.25">
      <c r="B143" s="1">
        <v>36404</v>
      </c>
      <c r="C143" s="20">
        <v>3</v>
      </c>
      <c r="D143" s="21">
        <v>64.683000000000007</v>
      </c>
      <c r="E143" s="21">
        <f t="shared" si="1"/>
        <v>64.683000000000007</v>
      </c>
    </row>
    <row r="144" spans="1:5" x14ac:dyDescent="0.25">
      <c r="B144" s="1">
        <v>36434</v>
      </c>
      <c r="C144" s="20">
        <v>2.8</v>
      </c>
      <c r="D144" s="21">
        <v>64.619</v>
      </c>
      <c r="E144" s="21">
        <f t="shared" si="1"/>
        <v>64.619</v>
      </c>
    </row>
    <row r="145" spans="1:5" x14ac:dyDescent="0.25">
      <c r="B145" s="1">
        <v>36465</v>
      </c>
      <c r="C145" s="20">
        <v>2.5999999999999996</v>
      </c>
      <c r="D145" s="21">
        <v>64.722999999999999</v>
      </c>
      <c r="E145" s="21">
        <f t="shared" si="1"/>
        <v>64.722999999999999</v>
      </c>
    </row>
    <row r="146" spans="1:5" x14ac:dyDescent="0.25">
      <c r="B146" s="1">
        <v>36495</v>
      </c>
      <c r="C146" s="20">
        <v>2.4</v>
      </c>
      <c r="D146" s="21">
        <v>64.781000000000006</v>
      </c>
      <c r="E146" s="21">
        <f t="shared" si="1"/>
        <v>64.781000000000006</v>
      </c>
    </row>
    <row r="147" spans="1:5" x14ac:dyDescent="0.25">
      <c r="A147">
        <v>2000</v>
      </c>
      <c r="B147" s="1">
        <v>36526</v>
      </c>
      <c r="C147" s="20">
        <v>2.5333333333333332</v>
      </c>
      <c r="D147" s="21">
        <v>65.150999999999996</v>
      </c>
      <c r="E147" s="21">
        <v>64.950528761895299</v>
      </c>
    </row>
    <row r="148" spans="1:5" x14ac:dyDescent="0.25">
      <c r="B148" s="1">
        <v>36557</v>
      </c>
      <c r="C148" s="20">
        <v>2.6666666666666665</v>
      </c>
      <c r="D148" s="21">
        <v>65.466999999999999</v>
      </c>
      <c r="E148" s="21">
        <v>65.212199392322702</v>
      </c>
    </row>
    <row r="149" spans="1:5" x14ac:dyDescent="0.25">
      <c r="B149" s="1">
        <v>36586</v>
      </c>
      <c r="C149" s="20">
        <v>2.8</v>
      </c>
      <c r="D149" s="21">
        <v>65.207999999999998</v>
      </c>
      <c r="E149" s="21">
        <v>65.221808465598301</v>
      </c>
    </row>
    <row r="150" spans="1:5" x14ac:dyDescent="0.25">
      <c r="B150" s="1">
        <v>36617</v>
      </c>
      <c r="C150" s="20">
        <v>3</v>
      </c>
      <c r="D150" s="21">
        <v>65.236000000000004</v>
      </c>
      <c r="E150" s="21">
        <v>65.192319638563802</v>
      </c>
    </row>
    <row r="151" spans="1:5" x14ac:dyDescent="0.25">
      <c r="B151" s="1">
        <v>36647</v>
      </c>
      <c r="C151" s="20">
        <v>3.2</v>
      </c>
      <c r="D151" s="21">
        <v>65.141999999999996</v>
      </c>
      <c r="E151" s="21">
        <v>65.203845275774199</v>
      </c>
    </row>
    <row r="152" spans="1:5" x14ac:dyDescent="0.25">
      <c r="B152" s="1">
        <v>36678</v>
      </c>
      <c r="C152" s="20">
        <v>3.4</v>
      </c>
      <c r="D152" s="21">
        <v>65.213999999999999</v>
      </c>
      <c r="E152" s="21">
        <v>65.433484854695607</v>
      </c>
    </row>
    <row r="153" spans="1:5" x14ac:dyDescent="0.25">
      <c r="B153" s="1">
        <v>36708</v>
      </c>
      <c r="C153" s="20">
        <v>2.9333333333333331</v>
      </c>
      <c r="D153" s="21">
        <v>65.569000000000003</v>
      </c>
      <c r="E153" s="21">
        <v>65.552997636561699</v>
      </c>
    </row>
    <row r="154" spans="1:5" x14ac:dyDescent="0.25">
      <c r="B154" s="1">
        <v>36739</v>
      </c>
      <c r="C154" s="20">
        <v>2.4666666666666663</v>
      </c>
      <c r="D154" s="21">
        <v>65.978999999999999</v>
      </c>
      <c r="E154" s="21">
        <v>65.969676164741102</v>
      </c>
    </row>
    <row r="155" spans="1:5" x14ac:dyDescent="0.25">
      <c r="B155" s="1">
        <v>36770</v>
      </c>
      <c r="C155" s="20">
        <v>2</v>
      </c>
      <c r="D155" s="21">
        <v>65.914000000000001</v>
      </c>
      <c r="E155" s="21">
        <v>65.948357457319702</v>
      </c>
    </row>
    <row r="156" spans="1:5" x14ac:dyDescent="0.25">
      <c r="B156" s="1">
        <v>36800</v>
      </c>
      <c r="C156" s="20">
        <v>2.0666666666666669</v>
      </c>
      <c r="D156" s="21">
        <v>65.948999999999998</v>
      </c>
      <c r="E156" s="21">
        <v>66.069542751117595</v>
      </c>
    </row>
    <row r="157" spans="1:5" x14ac:dyDescent="0.25">
      <c r="B157" s="1">
        <v>36831</v>
      </c>
      <c r="C157" s="20">
        <v>2.1333333333333337</v>
      </c>
      <c r="D157" s="21">
        <v>66.257000000000005</v>
      </c>
      <c r="E157" s="21">
        <v>66.283342932842402</v>
      </c>
    </row>
    <row r="158" spans="1:5" x14ac:dyDescent="0.25">
      <c r="B158" s="1">
        <v>36861</v>
      </c>
      <c r="C158" s="20">
        <v>2.2000000000000002</v>
      </c>
      <c r="D158" s="21">
        <v>66.361999999999995</v>
      </c>
      <c r="E158" s="21">
        <v>66.417102115046106</v>
      </c>
    </row>
    <row r="159" spans="1:5" x14ac:dyDescent="0.25">
      <c r="A159">
        <v>2001</v>
      </c>
      <c r="B159" s="1">
        <v>36892</v>
      </c>
      <c r="C159" s="20">
        <v>2.1</v>
      </c>
      <c r="D159" s="21">
        <v>66.784000000000006</v>
      </c>
      <c r="E159" s="21">
        <v>66.576545054929298</v>
      </c>
    </row>
    <row r="160" spans="1:5" x14ac:dyDescent="0.25">
      <c r="B160" s="1">
        <v>36923</v>
      </c>
      <c r="C160" s="20">
        <v>2</v>
      </c>
      <c r="D160" s="21">
        <v>66.659000000000006</v>
      </c>
      <c r="E160" s="21">
        <v>66.417021705406597</v>
      </c>
    </row>
    <row r="161" spans="1:5" x14ac:dyDescent="0.25">
      <c r="B161" s="1">
        <v>36951</v>
      </c>
      <c r="C161" s="20">
        <v>1.9</v>
      </c>
      <c r="D161" s="21">
        <v>66.707999999999998</v>
      </c>
      <c r="E161" s="21">
        <v>66.693906444896399</v>
      </c>
    </row>
    <row r="162" spans="1:5" x14ac:dyDescent="0.25">
      <c r="B162" s="1">
        <v>36982</v>
      </c>
      <c r="C162" s="20">
        <v>2</v>
      </c>
      <c r="D162" s="21">
        <v>66.938000000000002</v>
      </c>
      <c r="E162" s="21">
        <v>66.894813063021303</v>
      </c>
    </row>
    <row r="163" spans="1:5" x14ac:dyDescent="0.25">
      <c r="B163" s="1">
        <v>37012</v>
      </c>
      <c r="C163" s="20">
        <v>2.1</v>
      </c>
      <c r="D163" s="21">
        <v>66.637</v>
      </c>
      <c r="E163" s="21">
        <v>66.691671734988802</v>
      </c>
    </row>
    <row r="164" spans="1:5" x14ac:dyDescent="0.25">
      <c r="B164" s="1">
        <v>37043</v>
      </c>
      <c r="C164" s="20">
        <v>2.2000000000000002</v>
      </c>
      <c r="D164" s="21">
        <v>66.453000000000003</v>
      </c>
      <c r="E164" s="21">
        <v>66.696231757586801</v>
      </c>
    </row>
    <row r="165" spans="1:5" x14ac:dyDescent="0.25">
      <c r="B165" s="1">
        <v>37073</v>
      </c>
      <c r="C165" s="20">
        <v>2.4333333333333336</v>
      </c>
      <c r="D165" s="21">
        <v>66.793999999999997</v>
      </c>
      <c r="E165" s="21">
        <v>66.777989648780206</v>
      </c>
    </row>
    <row r="166" spans="1:5" x14ac:dyDescent="0.25">
      <c r="B166" s="1">
        <v>37104</v>
      </c>
      <c r="C166" s="20">
        <v>2.666666666666667</v>
      </c>
      <c r="D166" s="21">
        <v>66.730999999999995</v>
      </c>
      <c r="E166" s="21">
        <v>66.733653017475902</v>
      </c>
    </row>
    <row r="167" spans="1:5" x14ac:dyDescent="0.25">
      <c r="B167" s="1">
        <v>37135</v>
      </c>
      <c r="C167" s="20">
        <v>2.9</v>
      </c>
      <c r="D167" s="21">
        <v>66.619</v>
      </c>
      <c r="E167" s="21">
        <v>66.645565425916601</v>
      </c>
    </row>
    <row r="168" spans="1:5" x14ac:dyDescent="0.25">
      <c r="B168" s="1">
        <v>37165</v>
      </c>
      <c r="C168" s="20">
        <v>3.1666666666666665</v>
      </c>
      <c r="D168" s="21">
        <v>66.513000000000005</v>
      </c>
      <c r="E168" s="21">
        <v>66.629323736851504</v>
      </c>
    </row>
    <row r="169" spans="1:5" x14ac:dyDescent="0.25">
      <c r="B169" s="1">
        <v>37196</v>
      </c>
      <c r="C169" s="20">
        <v>3.4333333333333331</v>
      </c>
      <c r="D169" s="21">
        <v>66.489000000000004</v>
      </c>
      <c r="E169" s="21">
        <v>66.514926904652199</v>
      </c>
    </row>
    <row r="170" spans="1:5" x14ac:dyDescent="0.25">
      <c r="B170" s="1">
        <v>37226</v>
      </c>
      <c r="C170" s="20">
        <v>3.7</v>
      </c>
      <c r="D170" s="21">
        <v>66.406000000000006</v>
      </c>
      <c r="E170" s="21">
        <v>66.453113318342602</v>
      </c>
    </row>
    <row r="171" spans="1:5" x14ac:dyDescent="0.25">
      <c r="A171">
        <v>2002</v>
      </c>
      <c r="B171" s="1">
        <v>37257</v>
      </c>
      <c r="C171" s="20">
        <v>3.666666666666667</v>
      </c>
      <c r="D171" s="21">
        <v>66.274000000000001</v>
      </c>
      <c r="E171" s="21">
        <v>66.067733175015206</v>
      </c>
    </row>
    <row r="172" spans="1:5" x14ac:dyDescent="0.25">
      <c r="B172" s="1">
        <v>37288</v>
      </c>
      <c r="C172" s="20">
        <v>3.6333333333333337</v>
      </c>
      <c r="D172" s="21">
        <v>66.492999999999995</v>
      </c>
      <c r="E172" s="21">
        <v>66.274420782874898</v>
      </c>
    </row>
    <row r="173" spans="1:5" x14ac:dyDescent="0.25">
      <c r="B173" s="1">
        <v>37316</v>
      </c>
      <c r="C173" s="20">
        <v>3.6</v>
      </c>
      <c r="D173" s="21">
        <v>66.369</v>
      </c>
      <c r="E173" s="21">
        <v>66.324373310195995</v>
      </c>
    </row>
    <row r="174" spans="1:5" x14ac:dyDescent="0.25">
      <c r="B174" s="1">
        <v>37347</v>
      </c>
      <c r="C174" s="20">
        <v>3.5333333333333332</v>
      </c>
      <c r="D174" s="21">
        <v>66.424999999999997</v>
      </c>
      <c r="E174" s="21">
        <v>66.380054169053494</v>
      </c>
    </row>
    <row r="175" spans="1:5" x14ac:dyDescent="0.25">
      <c r="B175" s="1">
        <v>37377</v>
      </c>
      <c r="C175" s="20">
        <v>3.4666666666666663</v>
      </c>
      <c r="D175" s="21">
        <v>66.616</v>
      </c>
      <c r="E175" s="21">
        <v>66.665969932003193</v>
      </c>
    </row>
    <row r="176" spans="1:5" x14ac:dyDescent="0.25">
      <c r="B176" s="1">
        <v>37408</v>
      </c>
      <c r="C176" s="20">
        <v>3.4</v>
      </c>
      <c r="D176" s="21">
        <v>66.617999999999995</v>
      </c>
      <c r="E176" s="21">
        <v>66.886182413108202</v>
      </c>
    </row>
    <row r="177" spans="1:5" x14ac:dyDescent="0.25">
      <c r="B177" s="1">
        <v>37438</v>
      </c>
      <c r="C177" s="20">
        <v>3.4666666666666668</v>
      </c>
      <c r="D177" s="21">
        <v>66.704999999999998</v>
      </c>
      <c r="E177" s="21">
        <v>66.704768988533502</v>
      </c>
    </row>
    <row r="178" spans="1:5" x14ac:dyDescent="0.25">
      <c r="B178" s="1">
        <v>37469</v>
      </c>
      <c r="C178" s="20">
        <v>3.5333333333333337</v>
      </c>
      <c r="D178" s="21">
        <v>66.650000000000006</v>
      </c>
      <c r="E178" s="21">
        <v>66.662988883559905</v>
      </c>
    </row>
    <row r="179" spans="1:5" x14ac:dyDescent="0.25">
      <c r="B179" s="1">
        <v>37500</v>
      </c>
      <c r="C179" s="20">
        <v>3.6</v>
      </c>
      <c r="D179" s="21">
        <v>66.680000000000007</v>
      </c>
      <c r="E179" s="21">
        <v>66.707884445959294</v>
      </c>
    </row>
    <row r="180" spans="1:5" x14ac:dyDescent="0.25">
      <c r="B180" s="1">
        <v>37530</v>
      </c>
      <c r="C180" s="20">
        <v>3.6333333333333333</v>
      </c>
      <c r="D180" s="21">
        <v>66.661000000000001</v>
      </c>
      <c r="E180" s="21">
        <v>66.754273992349297</v>
      </c>
    </row>
    <row r="181" spans="1:5" x14ac:dyDescent="0.25">
      <c r="B181" s="1">
        <v>37561</v>
      </c>
      <c r="C181" s="20">
        <v>3.6666666666666665</v>
      </c>
      <c r="D181" s="21">
        <v>66.873000000000005</v>
      </c>
      <c r="E181" s="21">
        <v>66.892883765907996</v>
      </c>
    </row>
    <row r="182" spans="1:5" x14ac:dyDescent="0.25">
      <c r="B182" s="1">
        <v>37591</v>
      </c>
      <c r="C182" s="20">
        <v>3.7</v>
      </c>
      <c r="D182" s="21">
        <v>66.936999999999998</v>
      </c>
      <c r="E182" s="21">
        <v>66.971196166466299</v>
      </c>
    </row>
    <row r="183" spans="1:5" x14ac:dyDescent="0.25">
      <c r="A183">
        <v>2003</v>
      </c>
      <c r="B183" s="1">
        <v>37622</v>
      </c>
      <c r="C183" s="20">
        <v>3.7</v>
      </c>
      <c r="D183" s="21">
        <v>67.167000000000002</v>
      </c>
      <c r="E183" s="21">
        <v>66.945129165369707</v>
      </c>
    </row>
    <row r="184" spans="1:5" x14ac:dyDescent="0.25">
      <c r="B184" s="1">
        <v>37653</v>
      </c>
      <c r="C184" s="20">
        <v>3.7</v>
      </c>
      <c r="D184" s="21">
        <v>66.959999999999994</v>
      </c>
      <c r="E184" s="21">
        <v>66.764419147233099</v>
      </c>
    </row>
    <row r="185" spans="1:5" x14ac:dyDescent="0.25">
      <c r="B185" s="1">
        <v>37681</v>
      </c>
      <c r="C185" s="20">
        <v>3.7</v>
      </c>
      <c r="D185" s="21">
        <v>67.094999999999999</v>
      </c>
      <c r="E185" s="21">
        <v>67.022141156896097</v>
      </c>
    </row>
    <row r="186" spans="1:5" x14ac:dyDescent="0.25">
      <c r="B186" s="1">
        <v>37712</v>
      </c>
      <c r="C186" s="20">
        <v>3.666666666666667</v>
      </c>
      <c r="D186" s="21">
        <v>67.418000000000006</v>
      </c>
      <c r="E186" s="21">
        <v>67.378608193110395</v>
      </c>
    </row>
    <row r="187" spans="1:5" x14ac:dyDescent="0.25">
      <c r="B187" s="1">
        <v>37742</v>
      </c>
      <c r="C187" s="20">
        <v>3.6333333333333337</v>
      </c>
      <c r="D187" s="21">
        <v>66.951999999999998</v>
      </c>
      <c r="E187" s="21">
        <v>67.004994735630106</v>
      </c>
    </row>
    <row r="188" spans="1:5" x14ac:dyDescent="0.25">
      <c r="B188" s="1">
        <v>37773</v>
      </c>
      <c r="C188" s="20">
        <v>3.6</v>
      </c>
      <c r="D188" s="21">
        <v>66.677000000000007</v>
      </c>
      <c r="E188" s="21">
        <v>66.962474168627594</v>
      </c>
    </row>
    <row r="189" spans="1:5" x14ac:dyDescent="0.25">
      <c r="B189" s="1">
        <v>37803</v>
      </c>
      <c r="C189" s="20">
        <v>4</v>
      </c>
      <c r="D189" s="21">
        <v>67.212000000000003</v>
      </c>
      <c r="E189" s="21">
        <v>67.243990596291795</v>
      </c>
    </row>
    <row r="190" spans="1:5" x14ac:dyDescent="0.25">
      <c r="B190" s="1">
        <v>37834</v>
      </c>
      <c r="C190" s="20">
        <v>4.4000000000000004</v>
      </c>
      <c r="D190" s="21">
        <v>67.316999999999993</v>
      </c>
      <c r="E190" s="21">
        <v>67.347990032721398</v>
      </c>
    </row>
    <row r="191" spans="1:5" x14ac:dyDescent="0.25">
      <c r="B191" s="1">
        <v>37865</v>
      </c>
      <c r="C191" s="20">
        <v>4.8</v>
      </c>
      <c r="D191" s="21">
        <v>67.451999999999998</v>
      </c>
      <c r="E191" s="21">
        <v>67.492289215871097</v>
      </c>
    </row>
    <row r="192" spans="1:5" x14ac:dyDescent="0.25">
      <c r="B192" s="1">
        <v>37895</v>
      </c>
      <c r="C192" s="20">
        <v>4.5</v>
      </c>
      <c r="D192" s="21">
        <v>67.415000000000006</v>
      </c>
      <c r="E192" s="21">
        <v>67.479720252409905</v>
      </c>
    </row>
    <row r="193" spans="1:5" x14ac:dyDescent="0.25">
      <c r="B193" s="1">
        <v>37926</v>
      </c>
      <c r="C193" s="20">
        <v>4.2</v>
      </c>
      <c r="D193" s="21">
        <v>67.527000000000001</v>
      </c>
      <c r="E193" s="21">
        <v>67.519441099013406</v>
      </c>
    </row>
    <row r="194" spans="1:5" x14ac:dyDescent="0.25">
      <c r="B194" s="1">
        <v>37956</v>
      </c>
      <c r="C194" s="20">
        <v>3.9</v>
      </c>
      <c r="D194" s="21">
        <v>67.665999999999997</v>
      </c>
      <c r="E194" s="21">
        <v>67.667409568410307</v>
      </c>
    </row>
    <row r="195" spans="1:5" x14ac:dyDescent="0.25">
      <c r="A195">
        <v>2004</v>
      </c>
      <c r="B195" s="1">
        <v>37987</v>
      </c>
      <c r="C195" s="20">
        <v>3.8333333333333335</v>
      </c>
      <c r="D195" s="21">
        <v>68.281000000000006</v>
      </c>
      <c r="E195" s="21">
        <v>68.0420912828246</v>
      </c>
    </row>
    <row r="196" spans="1:5" x14ac:dyDescent="0.25">
      <c r="B196" s="1">
        <v>38018</v>
      </c>
      <c r="C196" s="20">
        <v>3.7666666666666671</v>
      </c>
      <c r="D196" s="21">
        <v>68.352999999999994</v>
      </c>
      <c r="E196" s="21">
        <v>68.167919201569603</v>
      </c>
    </row>
    <row r="197" spans="1:5" x14ac:dyDescent="0.25">
      <c r="B197" s="1">
        <v>38047</v>
      </c>
      <c r="C197" s="20">
        <v>3.7</v>
      </c>
      <c r="D197" s="21">
        <v>68.436000000000007</v>
      </c>
      <c r="E197" s="21">
        <v>68.344082710061898</v>
      </c>
    </row>
    <row r="198" spans="1:5" x14ac:dyDescent="0.25">
      <c r="B198" s="1">
        <v>38078</v>
      </c>
      <c r="C198" s="20">
        <v>3.666666666666667</v>
      </c>
      <c r="D198" s="21">
        <v>68.513000000000005</v>
      </c>
      <c r="E198" s="21">
        <v>68.486124038419803</v>
      </c>
    </row>
    <row r="199" spans="1:5" x14ac:dyDescent="0.25">
      <c r="B199" s="1">
        <v>38108</v>
      </c>
      <c r="C199" s="20">
        <v>3.6333333333333337</v>
      </c>
      <c r="D199" s="21">
        <v>68.566999999999993</v>
      </c>
      <c r="E199" s="21">
        <v>68.645542329105098</v>
      </c>
    </row>
    <row r="200" spans="1:5" x14ac:dyDescent="0.25">
      <c r="B200" s="1">
        <v>38139</v>
      </c>
      <c r="C200" s="20">
        <v>3.6</v>
      </c>
      <c r="D200" s="21">
        <v>68.444999999999993</v>
      </c>
      <c r="E200" s="21">
        <v>68.765658854083995</v>
      </c>
    </row>
    <row r="201" spans="1:5" x14ac:dyDescent="0.25">
      <c r="B201" s="1">
        <v>38169</v>
      </c>
      <c r="C201" s="20">
        <v>3.4</v>
      </c>
      <c r="D201" s="21">
        <v>68.558000000000007</v>
      </c>
      <c r="E201" s="21">
        <v>68.610893173349197</v>
      </c>
    </row>
    <row r="202" spans="1:5" x14ac:dyDescent="0.25">
      <c r="B202" s="1">
        <v>38200</v>
      </c>
      <c r="C202" s="20">
        <v>3.1999999999999997</v>
      </c>
      <c r="D202" s="21">
        <v>68.509</v>
      </c>
      <c r="E202" s="21">
        <v>68.553318824589695</v>
      </c>
    </row>
    <row r="203" spans="1:5" x14ac:dyDescent="0.25">
      <c r="B203" s="1">
        <v>38231</v>
      </c>
      <c r="C203" s="20">
        <v>3</v>
      </c>
      <c r="D203" s="21">
        <v>68.795000000000002</v>
      </c>
      <c r="E203" s="21">
        <v>68.858111701114197</v>
      </c>
    </row>
    <row r="204" spans="1:5" x14ac:dyDescent="0.25">
      <c r="B204" s="1">
        <v>38261</v>
      </c>
      <c r="C204" s="20">
        <v>3.0666666666666669</v>
      </c>
      <c r="D204" s="21">
        <v>68.787000000000006</v>
      </c>
      <c r="E204" s="21">
        <v>68.819245174144896</v>
      </c>
    </row>
    <row r="205" spans="1:5" x14ac:dyDescent="0.25">
      <c r="B205" s="1">
        <v>38292</v>
      </c>
      <c r="C205" s="20">
        <v>3.1333333333333337</v>
      </c>
      <c r="D205" s="21">
        <v>68.876000000000005</v>
      </c>
      <c r="E205" s="21">
        <v>68.8391351723062</v>
      </c>
    </row>
    <row r="206" spans="1:5" x14ac:dyDescent="0.25">
      <c r="B206" s="1">
        <v>38322</v>
      </c>
      <c r="C206" s="20">
        <v>3.2</v>
      </c>
      <c r="D206" s="21">
        <v>68.813999999999993</v>
      </c>
      <c r="E206" s="21">
        <v>68.773882289658204</v>
      </c>
    </row>
    <row r="207" spans="1:5" x14ac:dyDescent="0.25">
      <c r="A207">
        <v>2005</v>
      </c>
      <c r="B207" s="1">
        <v>38353</v>
      </c>
      <c r="C207" s="20">
        <v>3.2</v>
      </c>
      <c r="D207" s="21">
        <v>68.984999999999999</v>
      </c>
      <c r="E207" s="21">
        <v>68.725271635111795</v>
      </c>
    </row>
    <row r="208" spans="1:5" x14ac:dyDescent="0.25">
      <c r="B208" s="1">
        <v>38384</v>
      </c>
      <c r="C208" s="20">
        <v>3.2</v>
      </c>
      <c r="D208" s="21">
        <v>69.040999999999997</v>
      </c>
      <c r="E208" s="21">
        <v>68.850246967842807</v>
      </c>
    </row>
    <row r="209" spans="1:5" x14ac:dyDescent="0.25">
      <c r="B209" s="1">
        <v>38412</v>
      </c>
      <c r="C209" s="20">
        <v>3.2</v>
      </c>
      <c r="D209" s="21">
        <v>69.165999999999997</v>
      </c>
      <c r="E209" s="21">
        <v>69.073167759621896</v>
      </c>
    </row>
    <row r="210" spans="1:5" x14ac:dyDescent="0.25">
      <c r="B210" s="1">
        <v>38443</v>
      </c>
      <c r="C210" s="20">
        <v>3.2333333333333334</v>
      </c>
      <c r="D210" s="21">
        <v>69.173000000000002</v>
      </c>
      <c r="E210" s="21">
        <v>69.164055351689299</v>
      </c>
    </row>
    <row r="211" spans="1:5" x14ac:dyDescent="0.25">
      <c r="B211" s="1">
        <v>38473</v>
      </c>
      <c r="C211" s="20">
        <v>3.2666666666666666</v>
      </c>
      <c r="D211" s="21">
        <v>69.13</v>
      </c>
      <c r="E211" s="21">
        <v>69.246740109474501</v>
      </c>
    </row>
    <row r="212" spans="1:5" x14ac:dyDescent="0.25">
      <c r="B212" s="1">
        <v>38504</v>
      </c>
      <c r="C212" s="20">
        <v>3.3</v>
      </c>
      <c r="D212" s="21">
        <v>68.97</v>
      </c>
      <c r="E212" s="21">
        <v>69.311353191818398</v>
      </c>
    </row>
    <row r="213" spans="1:5" x14ac:dyDescent="0.25">
      <c r="B213" s="1">
        <v>38534</v>
      </c>
      <c r="C213" s="20">
        <v>3.3</v>
      </c>
      <c r="D213" s="21">
        <v>69.349999999999994</v>
      </c>
      <c r="E213" s="21">
        <v>69.428694686457206</v>
      </c>
    </row>
    <row r="214" spans="1:5" x14ac:dyDescent="0.25">
      <c r="B214" s="1">
        <v>38565</v>
      </c>
      <c r="C214" s="20">
        <v>3.3</v>
      </c>
      <c r="D214" s="21">
        <v>69.563999999999993</v>
      </c>
      <c r="E214" s="21">
        <v>69.622087277484894</v>
      </c>
    </row>
    <row r="215" spans="1:5" x14ac:dyDescent="0.25">
      <c r="B215" s="1">
        <v>38596</v>
      </c>
      <c r="C215" s="20">
        <v>3.3</v>
      </c>
      <c r="D215" s="21">
        <v>69.605000000000004</v>
      </c>
      <c r="E215" s="21">
        <v>69.696669725546599</v>
      </c>
    </row>
    <row r="216" spans="1:5" x14ac:dyDescent="0.25">
      <c r="B216" s="1">
        <v>38626</v>
      </c>
      <c r="C216" s="20">
        <v>3.1</v>
      </c>
      <c r="D216" s="21">
        <v>69.992000000000004</v>
      </c>
      <c r="E216" s="21">
        <v>69.983809118317495</v>
      </c>
    </row>
    <row r="217" spans="1:5" x14ac:dyDescent="0.25">
      <c r="B217" s="1">
        <v>38657</v>
      </c>
      <c r="C217" s="20">
        <v>2.9000000000000004</v>
      </c>
      <c r="D217" s="21">
        <v>70.137</v>
      </c>
      <c r="E217" s="21">
        <v>70.049430467435499</v>
      </c>
    </row>
    <row r="218" spans="1:5" x14ac:dyDescent="0.25">
      <c r="B218" s="1">
        <v>38687</v>
      </c>
      <c r="C218" s="20">
        <v>2.7</v>
      </c>
      <c r="D218" s="21">
        <v>70.192999999999998</v>
      </c>
      <c r="E218" s="21">
        <v>70.099233584367596</v>
      </c>
    </row>
    <row r="219" spans="1:5" x14ac:dyDescent="0.25">
      <c r="A219">
        <v>2006</v>
      </c>
      <c r="B219" s="1">
        <v>38718</v>
      </c>
      <c r="C219" s="20">
        <v>2.6</v>
      </c>
      <c r="D219" s="21">
        <v>70.578000000000003</v>
      </c>
      <c r="E219" s="21">
        <v>70.312327957259498</v>
      </c>
    </row>
    <row r="220" spans="1:5" x14ac:dyDescent="0.25">
      <c r="B220" s="1">
        <v>38749</v>
      </c>
      <c r="C220" s="20">
        <v>2.5</v>
      </c>
      <c r="D220" s="21">
        <v>70.432000000000002</v>
      </c>
      <c r="E220" s="21">
        <v>70.235630042542397</v>
      </c>
    </row>
    <row r="221" spans="1:5" x14ac:dyDescent="0.25">
      <c r="B221" s="1">
        <v>38777</v>
      </c>
      <c r="C221" s="20">
        <v>2.4</v>
      </c>
      <c r="D221" s="21">
        <v>70.433999999999997</v>
      </c>
      <c r="E221" s="21">
        <v>70.3533942008943</v>
      </c>
    </row>
    <row r="222" spans="1:5" x14ac:dyDescent="0.25">
      <c r="B222" s="1">
        <v>38808</v>
      </c>
      <c r="C222" s="20">
        <v>2.5</v>
      </c>
      <c r="D222" s="21">
        <v>70.397999999999996</v>
      </c>
      <c r="E222" s="21">
        <v>70.404806366779994</v>
      </c>
    </row>
    <row r="223" spans="1:5" x14ac:dyDescent="0.25">
      <c r="B223" s="1">
        <v>38838</v>
      </c>
      <c r="C223" s="20">
        <v>2.6</v>
      </c>
      <c r="D223" s="21">
        <v>70.298000000000002</v>
      </c>
      <c r="E223" s="21">
        <v>70.467613340746993</v>
      </c>
    </row>
    <row r="224" spans="1:5" x14ac:dyDescent="0.25">
      <c r="B224" s="1">
        <v>38869</v>
      </c>
      <c r="C224" s="20">
        <v>2.7</v>
      </c>
      <c r="D224" s="21">
        <v>70.182000000000002</v>
      </c>
      <c r="E224" s="21">
        <v>70.546898082462107</v>
      </c>
    </row>
    <row r="225" spans="1:5" x14ac:dyDescent="0.25">
      <c r="B225" s="1">
        <v>38899</v>
      </c>
      <c r="C225" s="20">
        <v>2.7333333333333334</v>
      </c>
      <c r="D225" s="21">
        <v>70.531000000000006</v>
      </c>
      <c r="E225" s="21">
        <v>70.616065897241597</v>
      </c>
    </row>
    <row r="226" spans="1:5" x14ac:dyDescent="0.25">
      <c r="B226" s="1">
        <v>38930</v>
      </c>
      <c r="C226" s="20">
        <v>2.7666666666666666</v>
      </c>
      <c r="D226" s="21">
        <v>70.644000000000005</v>
      </c>
      <c r="E226" s="21">
        <v>70.703392290098606</v>
      </c>
    </row>
    <row r="227" spans="1:5" x14ac:dyDescent="0.25">
      <c r="B227" s="1">
        <v>38961</v>
      </c>
      <c r="C227" s="20">
        <v>2.8</v>
      </c>
      <c r="D227" s="21">
        <v>70.652000000000001</v>
      </c>
      <c r="E227" s="21">
        <v>70.771046184516393</v>
      </c>
    </row>
    <row r="228" spans="1:5" x14ac:dyDescent="0.25">
      <c r="B228" s="1">
        <v>38991</v>
      </c>
      <c r="C228" s="20">
        <v>2.8</v>
      </c>
      <c r="D228" s="21">
        <v>70.927000000000007</v>
      </c>
      <c r="E228" s="21">
        <v>70.867513762244201</v>
      </c>
    </row>
    <row r="229" spans="1:5" x14ac:dyDescent="0.25">
      <c r="B229" s="1">
        <v>39022</v>
      </c>
      <c r="C229" s="20">
        <v>2.8</v>
      </c>
      <c r="D229" s="21">
        <v>71.150000000000006</v>
      </c>
      <c r="E229" s="21">
        <v>71.018439983410204</v>
      </c>
    </row>
    <row r="230" spans="1:5" x14ac:dyDescent="0.25">
      <c r="B230" s="1">
        <v>39052</v>
      </c>
      <c r="C230" s="20">
        <v>2.8</v>
      </c>
      <c r="D230" s="21">
        <v>71.325999999999993</v>
      </c>
      <c r="E230" s="21">
        <v>71.194123133414493</v>
      </c>
    </row>
    <row r="231" spans="1:5" x14ac:dyDescent="0.25">
      <c r="A231">
        <v>2007</v>
      </c>
      <c r="B231" s="1">
        <v>39083</v>
      </c>
      <c r="C231" s="20">
        <v>2.7666666666666666</v>
      </c>
      <c r="D231" s="21">
        <v>71.448999999999998</v>
      </c>
      <c r="E231" s="21">
        <v>71.199456549541196</v>
      </c>
    </row>
    <row r="232" spans="1:5" x14ac:dyDescent="0.25">
      <c r="B232" s="1">
        <v>39114</v>
      </c>
      <c r="C232" s="20">
        <v>2.7333333333333334</v>
      </c>
      <c r="D232" s="21">
        <v>71.471999999999994</v>
      </c>
      <c r="E232" s="21">
        <v>71.275742101052998</v>
      </c>
    </row>
    <row r="233" spans="1:5" x14ac:dyDescent="0.25">
      <c r="B233" s="1">
        <v>39142</v>
      </c>
      <c r="C233" s="20">
        <v>2.7</v>
      </c>
      <c r="D233" s="21">
        <v>71.337999999999994</v>
      </c>
      <c r="E233" s="21">
        <v>71.283795810986604</v>
      </c>
    </row>
    <row r="234" spans="1:5" x14ac:dyDescent="0.25">
      <c r="B234" s="1">
        <v>39173</v>
      </c>
      <c r="C234" s="20">
        <v>2.5666666666666669</v>
      </c>
      <c r="D234" s="21">
        <v>71.256</v>
      </c>
      <c r="E234" s="21">
        <v>71.273150608622501</v>
      </c>
    </row>
    <row r="235" spans="1:5" x14ac:dyDescent="0.25">
      <c r="B235" s="1">
        <v>39203</v>
      </c>
      <c r="C235" s="20">
        <v>2.4333333333333336</v>
      </c>
      <c r="D235" s="21">
        <v>71.295000000000002</v>
      </c>
      <c r="E235" s="21">
        <v>71.495623173990694</v>
      </c>
    </row>
    <row r="236" spans="1:5" x14ac:dyDescent="0.25">
      <c r="B236" s="1">
        <v>39234</v>
      </c>
      <c r="C236" s="20">
        <v>2.2999999999999998</v>
      </c>
      <c r="D236" s="21">
        <v>71.311000000000007</v>
      </c>
      <c r="E236" s="21">
        <v>71.686151912697596</v>
      </c>
    </row>
    <row r="237" spans="1:5" x14ac:dyDescent="0.25">
      <c r="B237" s="1">
        <v>39264</v>
      </c>
      <c r="C237" s="20">
        <v>2.0999999999999996</v>
      </c>
      <c r="D237" s="21">
        <v>72.289000000000001</v>
      </c>
      <c r="E237" s="21">
        <v>72.376413984857507</v>
      </c>
    </row>
    <row r="238" spans="1:5" x14ac:dyDescent="0.25">
      <c r="B238" s="1">
        <v>39295</v>
      </c>
      <c r="C238" s="20">
        <v>1.8999999999999997</v>
      </c>
      <c r="D238" s="21">
        <v>72.42</v>
      </c>
      <c r="E238" s="21">
        <v>72.469310958729494</v>
      </c>
    </row>
    <row r="239" spans="1:5" x14ac:dyDescent="0.25">
      <c r="B239" s="1">
        <v>39326</v>
      </c>
      <c r="C239" s="20">
        <v>1.7</v>
      </c>
      <c r="D239" s="21">
        <v>72.575000000000003</v>
      </c>
      <c r="E239" s="21">
        <v>72.706411407463307</v>
      </c>
    </row>
    <row r="240" spans="1:5" x14ac:dyDescent="0.25">
      <c r="B240" s="1">
        <v>39356</v>
      </c>
      <c r="C240" s="20">
        <v>1.7</v>
      </c>
      <c r="D240" s="21">
        <v>72.959000000000003</v>
      </c>
      <c r="E240" s="21">
        <v>72.85791597459</v>
      </c>
    </row>
    <row r="241" spans="1:5" x14ac:dyDescent="0.25">
      <c r="B241" s="1">
        <v>39387</v>
      </c>
      <c r="C241" s="20">
        <v>1.7</v>
      </c>
      <c r="D241" s="21">
        <v>73.430999999999997</v>
      </c>
      <c r="E241" s="21">
        <v>73.258069429122102</v>
      </c>
    </row>
    <row r="242" spans="1:5" x14ac:dyDescent="0.25">
      <c r="B242" s="1">
        <v>39417</v>
      </c>
      <c r="C242" s="20">
        <v>1.7</v>
      </c>
      <c r="D242" s="21">
        <v>74.608999999999995</v>
      </c>
      <c r="E242" s="21">
        <v>74.449969258520795</v>
      </c>
    </row>
    <row r="243" spans="1:5" x14ac:dyDescent="0.25">
      <c r="A243">
        <v>2008</v>
      </c>
      <c r="B243" s="1">
        <v>39448</v>
      </c>
      <c r="C243" s="20">
        <v>1.7666666666666666</v>
      </c>
      <c r="D243" s="21">
        <v>75.013000000000005</v>
      </c>
      <c r="E243" s="21">
        <v>74.805450133497402</v>
      </c>
    </row>
    <row r="244" spans="1:5" x14ac:dyDescent="0.25">
      <c r="B244" s="1">
        <v>39479</v>
      </c>
      <c r="C244" s="20">
        <v>1.8333333333333333</v>
      </c>
      <c r="D244" s="21">
        <v>75.274000000000001</v>
      </c>
      <c r="E244" s="21">
        <v>75.084204468858502</v>
      </c>
    </row>
    <row r="245" spans="1:5" x14ac:dyDescent="0.25">
      <c r="B245" s="1">
        <v>39508</v>
      </c>
      <c r="C245" s="20">
        <v>1.9</v>
      </c>
      <c r="D245" s="21">
        <v>75.38</v>
      </c>
      <c r="E245" s="21">
        <v>75.349684943353395</v>
      </c>
    </row>
    <row r="246" spans="1:5" x14ac:dyDescent="0.25">
      <c r="B246" s="1">
        <v>39539</v>
      </c>
      <c r="C246" s="20">
        <v>2</v>
      </c>
      <c r="D246" s="21">
        <v>75.867999999999995</v>
      </c>
      <c r="E246" s="21">
        <v>75.884886401389807</v>
      </c>
    </row>
    <row r="247" spans="1:5" x14ac:dyDescent="0.25">
      <c r="B247" s="1">
        <v>39569</v>
      </c>
      <c r="C247" s="20">
        <v>2.1</v>
      </c>
      <c r="D247" s="21">
        <v>75.953999999999994</v>
      </c>
      <c r="E247" s="21">
        <v>76.177619309033005</v>
      </c>
    </row>
    <row r="248" spans="1:5" x14ac:dyDescent="0.25">
      <c r="B248" s="1">
        <v>39600</v>
      </c>
      <c r="C248" s="20">
        <v>2.2000000000000002</v>
      </c>
      <c r="D248" s="21">
        <v>75.995999999999995</v>
      </c>
      <c r="E248" s="21">
        <v>76.386030917120806</v>
      </c>
    </row>
    <row r="249" spans="1:5" x14ac:dyDescent="0.25">
      <c r="B249" s="1">
        <v>39630</v>
      </c>
      <c r="C249" s="20">
        <v>2.2333333333333334</v>
      </c>
      <c r="D249" s="21">
        <v>76.412999999999997</v>
      </c>
      <c r="E249" s="21">
        <v>76.485829974772201</v>
      </c>
    </row>
    <row r="250" spans="1:5" x14ac:dyDescent="0.25">
      <c r="B250" s="1">
        <v>39661</v>
      </c>
      <c r="C250" s="20">
        <v>2.2666666666666666</v>
      </c>
      <c r="D250" s="21">
        <v>76.664000000000001</v>
      </c>
      <c r="E250" s="21">
        <v>76.684899486253101</v>
      </c>
    </row>
    <row r="251" spans="1:5" x14ac:dyDescent="0.25">
      <c r="B251" s="1">
        <v>39692</v>
      </c>
      <c r="C251" s="20">
        <v>2.2999999999999998</v>
      </c>
      <c r="D251" s="21">
        <v>76.688000000000002</v>
      </c>
      <c r="E251" s="21">
        <v>76.812127771214804</v>
      </c>
    </row>
    <row r="252" spans="1:5" x14ac:dyDescent="0.25">
      <c r="B252" s="1">
        <v>39722</v>
      </c>
      <c r="C252" s="20">
        <v>2.4333333333333331</v>
      </c>
      <c r="D252" s="21">
        <v>77.48</v>
      </c>
      <c r="E252" s="21">
        <v>77.358359351223598</v>
      </c>
    </row>
    <row r="253" spans="1:5" x14ac:dyDescent="0.25">
      <c r="B253" s="1">
        <v>39753</v>
      </c>
      <c r="C253" s="20">
        <v>2.5666666666666664</v>
      </c>
      <c r="D253" s="21">
        <v>77.537999999999997</v>
      </c>
      <c r="E253" s="21">
        <v>77.359740308016498</v>
      </c>
    </row>
    <row r="254" spans="1:5" x14ac:dyDescent="0.25">
      <c r="B254" s="1">
        <v>39783</v>
      </c>
      <c r="C254" s="20">
        <v>2.7</v>
      </c>
      <c r="D254" s="21">
        <v>77.617999999999995</v>
      </c>
      <c r="E254" s="21">
        <v>77.470274488464895</v>
      </c>
    </row>
    <row r="255" spans="1:5" x14ac:dyDescent="0.25">
      <c r="A255">
        <v>2009</v>
      </c>
      <c r="B255" s="1">
        <v>39814</v>
      </c>
      <c r="C255" s="20">
        <v>2.8666666666666667</v>
      </c>
      <c r="D255" s="21">
        <v>77.007000000000005</v>
      </c>
      <c r="E255" s="21">
        <v>76.855789238055294</v>
      </c>
    </row>
    <row r="256" spans="1:5" x14ac:dyDescent="0.25">
      <c r="B256" s="1">
        <v>39845</v>
      </c>
      <c r="C256" s="20">
        <v>3.0333333333333332</v>
      </c>
      <c r="D256" s="21">
        <v>76.69</v>
      </c>
      <c r="E256" s="21">
        <v>76.516621206538503</v>
      </c>
    </row>
    <row r="257" spans="1:5" x14ac:dyDescent="0.25">
      <c r="B257" s="1">
        <v>39873</v>
      </c>
      <c r="C257" s="20">
        <v>3.2</v>
      </c>
      <c r="D257" s="21">
        <v>76.796999999999997</v>
      </c>
      <c r="E257" s="21">
        <v>76.790337452047297</v>
      </c>
    </row>
    <row r="258" spans="1:5" x14ac:dyDescent="0.25">
      <c r="B258" s="1">
        <v>39904</v>
      </c>
      <c r="C258" s="20">
        <v>3.2</v>
      </c>
      <c r="D258" s="21">
        <v>76.052000000000007</v>
      </c>
      <c r="E258" s="21">
        <v>76.041381209458606</v>
      </c>
    </row>
    <row r="259" spans="1:5" x14ac:dyDescent="0.25">
      <c r="B259" s="1">
        <v>39934</v>
      </c>
      <c r="C259" s="20">
        <v>3.2</v>
      </c>
      <c r="D259" s="21">
        <v>75.88</v>
      </c>
      <c r="E259" s="21">
        <v>76.076362436654705</v>
      </c>
    </row>
    <row r="260" spans="1:5" x14ac:dyDescent="0.25">
      <c r="B260" s="1">
        <v>39965</v>
      </c>
      <c r="C260" s="20">
        <v>3.2</v>
      </c>
      <c r="D260" s="21">
        <v>75.763000000000005</v>
      </c>
      <c r="E260" s="21">
        <v>76.117190649033603</v>
      </c>
    </row>
    <row r="261" spans="1:5" x14ac:dyDescent="0.25">
      <c r="B261" s="1">
        <v>39995</v>
      </c>
      <c r="C261" s="20">
        <v>3.2333333333333334</v>
      </c>
      <c r="D261" s="21">
        <v>76.013000000000005</v>
      </c>
      <c r="E261" s="21">
        <v>76.081440366654107</v>
      </c>
    </row>
    <row r="262" spans="1:5" x14ac:dyDescent="0.25">
      <c r="B262" s="1">
        <v>40026</v>
      </c>
      <c r="C262" s="20">
        <v>3.2666666666666666</v>
      </c>
      <c r="D262" s="21">
        <v>76.064999999999998</v>
      </c>
      <c r="E262" s="21">
        <v>76.057225634152402</v>
      </c>
    </row>
    <row r="263" spans="1:5" x14ac:dyDescent="0.25">
      <c r="B263" s="1">
        <v>40057</v>
      </c>
      <c r="C263" s="20">
        <v>3.3</v>
      </c>
      <c r="D263" s="21">
        <v>76.048000000000002</v>
      </c>
      <c r="E263" s="21">
        <v>76.143913327297994</v>
      </c>
    </row>
    <row r="264" spans="1:5" x14ac:dyDescent="0.25">
      <c r="B264" s="1">
        <v>40087</v>
      </c>
      <c r="C264" s="20">
        <v>2.9666666666666663</v>
      </c>
      <c r="D264" s="21">
        <v>76.441999999999993</v>
      </c>
      <c r="E264" s="21">
        <v>76.326995002843901</v>
      </c>
    </row>
    <row r="265" spans="1:5" x14ac:dyDescent="0.25">
      <c r="B265" s="1">
        <v>40118</v>
      </c>
      <c r="C265" s="20">
        <v>2.6333333333333329</v>
      </c>
      <c r="D265" s="21">
        <v>76.447000000000003</v>
      </c>
      <c r="E265" s="21">
        <v>76.293292101823894</v>
      </c>
    </row>
    <row r="266" spans="1:5" x14ac:dyDescent="0.25">
      <c r="B266" s="1">
        <v>40148</v>
      </c>
      <c r="C266" s="20">
        <v>2.2999999999999998</v>
      </c>
      <c r="D266" s="21">
        <v>76.498000000000005</v>
      </c>
      <c r="E266" s="21">
        <v>76.390146592887902</v>
      </c>
    </row>
    <row r="267" spans="1:5" x14ac:dyDescent="0.25">
      <c r="A267">
        <v>2010</v>
      </c>
      <c r="B267" s="1">
        <v>40179</v>
      </c>
      <c r="C267" s="20">
        <v>2.2666666666666666</v>
      </c>
      <c r="D267" s="21">
        <v>76.597999999999999</v>
      </c>
      <c r="E267" s="21">
        <v>76.513511633025701</v>
      </c>
    </row>
    <row r="268" spans="1:5" x14ac:dyDescent="0.25">
      <c r="B268" s="1">
        <v>40210</v>
      </c>
      <c r="C268" s="20">
        <v>2.2333333333333334</v>
      </c>
      <c r="D268" s="21">
        <v>77.004999999999995</v>
      </c>
      <c r="E268" s="21">
        <v>76.856283571498594</v>
      </c>
    </row>
    <row r="269" spans="1:5" x14ac:dyDescent="0.25">
      <c r="B269" s="1">
        <v>40238</v>
      </c>
      <c r="C269" s="20">
        <v>2.2000000000000002</v>
      </c>
      <c r="D269" s="21">
        <v>77.076999999999998</v>
      </c>
      <c r="E269" s="21">
        <v>77.075702270058102</v>
      </c>
    </row>
    <row r="270" spans="1:5" x14ac:dyDescent="0.25">
      <c r="B270" s="1">
        <v>40269</v>
      </c>
      <c r="C270" s="20">
        <v>2.2000000000000002</v>
      </c>
      <c r="D270" s="21">
        <v>77.251999999999995</v>
      </c>
      <c r="E270" s="21">
        <v>77.212673807288894</v>
      </c>
    </row>
    <row r="271" spans="1:5" x14ac:dyDescent="0.25">
      <c r="B271" s="1">
        <v>40299</v>
      </c>
      <c r="C271" s="20">
        <v>2.2000000000000002</v>
      </c>
      <c r="D271" s="21">
        <v>77.203000000000003</v>
      </c>
      <c r="E271" s="21">
        <v>77.356859097588497</v>
      </c>
    </row>
    <row r="272" spans="1:5" x14ac:dyDescent="0.25">
      <c r="B272" s="1">
        <v>40330</v>
      </c>
      <c r="C272" s="20">
        <v>2.2000000000000002</v>
      </c>
      <c r="D272" s="21">
        <v>77.091999999999999</v>
      </c>
      <c r="E272" s="21">
        <v>77.397253584494806</v>
      </c>
    </row>
    <row r="273" spans="1:5" x14ac:dyDescent="0.25">
      <c r="B273" s="1">
        <v>40360</v>
      </c>
      <c r="C273" s="20">
        <v>2.166666666666667</v>
      </c>
      <c r="D273" s="21">
        <v>77.554000000000002</v>
      </c>
      <c r="E273" s="21">
        <v>77.623344473557296</v>
      </c>
    </row>
    <row r="274" spans="1:5" x14ac:dyDescent="0.25">
      <c r="B274" s="1">
        <v>40391</v>
      </c>
      <c r="C274" s="20">
        <v>2.1333333333333337</v>
      </c>
      <c r="D274" s="21">
        <v>77.858000000000004</v>
      </c>
      <c r="E274" s="21">
        <v>77.823607185531003</v>
      </c>
    </row>
    <row r="275" spans="1:5" x14ac:dyDescent="0.25">
      <c r="B275" s="1">
        <v>40422</v>
      </c>
      <c r="C275" s="20">
        <v>2.1</v>
      </c>
      <c r="D275" s="21">
        <v>77.843000000000004</v>
      </c>
      <c r="E275" s="21">
        <v>77.916684324975606</v>
      </c>
    </row>
    <row r="276" spans="1:5" x14ac:dyDescent="0.25">
      <c r="B276" s="1">
        <v>40452</v>
      </c>
      <c r="C276" s="20">
        <v>2.1333333333333333</v>
      </c>
      <c r="D276" s="21">
        <v>77.960999999999999</v>
      </c>
      <c r="E276" s="21">
        <v>77.867203347679194</v>
      </c>
    </row>
    <row r="277" spans="1:5" x14ac:dyDescent="0.25">
      <c r="B277" s="1">
        <v>40483</v>
      </c>
      <c r="C277" s="20">
        <v>2.1666666666666665</v>
      </c>
      <c r="D277" s="21">
        <v>78.122</v>
      </c>
      <c r="E277" s="21">
        <v>78.010187753157297</v>
      </c>
    </row>
    <row r="278" spans="1:5" x14ac:dyDescent="0.25">
      <c r="B278" s="1">
        <v>40513</v>
      </c>
      <c r="C278" s="20">
        <v>2.2000000000000002</v>
      </c>
      <c r="D278" s="21">
        <v>78.111000000000004</v>
      </c>
      <c r="E278" s="21">
        <v>78.051472240220804</v>
      </c>
    </row>
    <row r="279" spans="1:5" x14ac:dyDescent="0.25">
      <c r="A279">
        <v>2011</v>
      </c>
      <c r="B279" s="1">
        <v>40544</v>
      </c>
      <c r="C279" s="20">
        <v>2.1</v>
      </c>
      <c r="D279" s="21">
        <v>78.129000000000005</v>
      </c>
      <c r="E279" s="21">
        <v>78.090118847590404</v>
      </c>
    </row>
    <row r="280" spans="1:5" x14ac:dyDescent="0.25">
      <c r="B280" s="1">
        <v>40575</v>
      </c>
      <c r="C280" s="20">
        <v>2</v>
      </c>
      <c r="D280" s="21">
        <v>78.376999999999995</v>
      </c>
      <c r="E280" s="21">
        <v>78.237758844526596</v>
      </c>
    </row>
    <row r="281" spans="1:5" x14ac:dyDescent="0.25">
      <c r="B281" s="1">
        <v>40603</v>
      </c>
      <c r="C281" s="20">
        <v>1.9</v>
      </c>
      <c r="D281" s="21">
        <v>78.477999999999994</v>
      </c>
      <c r="E281" s="21">
        <v>78.472840511428899</v>
      </c>
    </row>
    <row r="282" spans="1:5" x14ac:dyDescent="0.25">
      <c r="B282" s="1">
        <v>40634</v>
      </c>
      <c r="C282" s="20">
        <v>1.9333333333333333</v>
      </c>
      <c r="D282" s="21">
        <v>78.944000000000003</v>
      </c>
      <c r="E282" s="21">
        <v>78.874123987511595</v>
      </c>
    </row>
    <row r="283" spans="1:5" x14ac:dyDescent="0.25">
      <c r="B283" s="1">
        <v>40664</v>
      </c>
      <c r="C283" s="20">
        <v>1.9666666666666668</v>
      </c>
      <c r="D283" s="21">
        <v>78.855000000000004</v>
      </c>
      <c r="E283" s="21">
        <v>78.954085421352602</v>
      </c>
    </row>
    <row r="284" spans="1:5" x14ac:dyDescent="0.25">
      <c r="B284" s="1">
        <v>40695</v>
      </c>
      <c r="C284" s="20">
        <v>2</v>
      </c>
      <c r="D284" s="21">
        <v>78.853999999999999</v>
      </c>
      <c r="E284" s="21">
        <v>79.111833169104699</v>
      </c>
    </row>
    <row r="285" spans="1:5" x14ac:dyDescent="0.25">
      <c r="B285" s="1">
        <v>40725</v>
      </c>
      <c r="C285" s="20">
        <v>2.0333333333333332</v>
      </c>
      <c r="D285" s="21">
        <v>79.233000000000004</v>
      </c>
      <c r="E285" s="21">
        <v>79.3122585853488</v>
      </c>
    </row>
    <row r="286" spans="1:5" x14ac:dyDescent="0.25">
      <c r="B286" s="1">
        <v>40756</v>
      </c>
      <c r="C286" s="20">
        <v>2.0666666666666664</v>
      </c>
      <c r="D286" s="21">
        <v>79.543999999999997</v>
      </c>
      <c r="E286" s="21">
        <v>79.492252492307102</v>
      </c>
    </row>
    <row r="287" spans="1:5" x14ac:dyDescent="0.25">
      <c r="B287" s="1">
        <v>40787</v>
      </c>
      <c r="C287" s="20">
        <v>2.1</v>
      </c>
      <c r="D287" s="21">
        <v>79.521000000000001</v>
      </c>
      <c r="E287" s="21">
        <v>79.581726683102204</v>
      </c>
    </row>
    <row r="288" spans="1:5" x14ac:dyDescent="0.25">
      <c r="B288" s="1">
        <v>40817</v>
      </c>
      <c r="C288" s="20">
        <v>2.1</v>
      </c>
      <c r="D288" s="21">
        <v>79.760000000000005</v>
      </c>
      <c r="E288" s="21">
        <v>79.701484114786993</v>
      </c>
    </row>
    <row r="289" spans="1:5" x14ac:dyDescent="0.25">
      <c r="B289" s="1">
        <v>40848</v>
      </c>
      <c r="C289" s="20">
        <v>2.1</v>
      </c>
      <c r="D289" s="21">
        <v>79.989999999999995</v>
      </c>
      <c r="E289" s="21">
        <v>79.9211525314239</v>
      </c>
    </row>
    <row r="290" spans="1:5" x14ac:dyDescent="0.25">
      <c r="B290" s="1">
        <v>40878</v>
      </c>
      <c r="C290" s="20">
        <v>2.1</v>
      </c>
      <c r="D290" s="21">
        <v>80.186000000000007</v>
      </c>
      <c r="E290" s="21">
        <v>80.154547677474199</v>
      </c>
    </row>
    <row r="291" spans="1:5" x14ac:dyDescent="0.25">
      <c r="A291">
        <v>2012</v>
      </c>
      <c r="B291" s="1">
        <v>40909</v>
      </c>
      <c r="C291" s="20">
        <v>2.1</v>
      </c>
      <c r="D291" s="21">
        <v>80.882000000000005</v>
      </c>
      <c r="E291" s="21">
        <v>80.873014490999097</v>
      </c>
    </row>
    <row r="292" spans="1:5" x14ac:dyDescent="0.25">
      <c r="B292" s="1">
        <v>40940</v>
      </c>
      <c r="C292" s="20">
        <v>2.1</v>
      </c>
      <c r="D292" s="21">
        <v>80.709000000000003</v>
      </c>
      <c r="E292" s="21">
        <v>80.562544082647605</v>
      </c>
    </row>
    <row r="293" spans="1:5" x14ac:dyDescent="0.25">
      <c r="B293" s="1">
        <v>40969</v>
      </c>
      <c r="C293" s="20">
        <v>2.1</v>
      </c>
      <c r="D293" s="21">
        <v>80.793000000000006</v>
      </c>
      <c r="E293" s="21">
        <v>80.776439982502794</v>
      </c>
    </row>
    <row r="294" spans="1:5" x14ac:dyDescent="0.25">
      <c r="B294" s="1">
        <v>41000</v>
      </c>
      <c r="C294" s="20">
        <v>2.0333333333333332</v>
      </c>
      <c r="D294" s="21">
        <v>81.082999999999998</v>
      </c>
      <c r="E294" s="21">
        <v>81.0021101367239</v>
      </c>
    </row>
    <row r="295" spans="1:5" x14ac:dyDescent="0.25">
      <c r="B295" s="1">
        <v>41030</v>
      </c>
      <c r="C295" s="20">
        <v>1.9666666666666666</v>
      </c>
      <c r="D295" s="21">
        <v>80.984999999999999</v>
      </c>
      <c r="E295" s="21">
        <v>81.047476564242103</v>
      </c>
    </row>
    <row r="296" spans="1:5" x14ac:dyDescent="0.25">
      <c r="B296" s="1">
        <v>41061</v>
      </c>
      <c r="C296" s="20">
        <v>1.9</v>
      </c>
      <c r="D296" s="21">
        <v>80.959000000000003</v>
      </c>
      <c r="E296" s="21">
        <v>81.177180810532803</v>
      </c>
    </row>
    <row r="297" spans="1:5" x14ac:dyDescent="0.25">
      <c r="B297" s="1">
        <v>41091</v>
      </c>
      <c r="C297" s="20">
        <v>1.9</v>
      </c>
      <c r="D297" s="21">
        <v>81.141999999999996</v>
      </c>
      <c r="E297" s="21">
        <v>81.218657482121699</v>
      </c>
    </row>
    <row r="298" spans="1:5" x14ac:dyDescent="0.25">
      <c r="B298" s="1">
        <v>41122</v>
      </c>
      <c r="C298" s="20">
        <v>1.9</v>
      </c>
      <c r="D298" s="21">
        <v>81.341999999999999</v>
      </c>
      <c r="E298" s="21">
        <v>81.283536805479002</v>
      </c>
    </row>
    <row r="299" spans="1:5" x14ac:dyDescent="0.25">
      <c r="B299" s="1">
        <v>41153</v>
      </c>
      <c r="C299" s="20">
        <v>1.9</v>
      </c>
      <c r="D299" s="21">
        <v>81.430000000000007</v>
      </c>
      <c r="E299" s="21">
        <v>81.485218246161295</v>
      </c>
    </row>
    <row r="300" spans="1:5" x14ac:dyDescent="0.25">
      <c r="B300" s="1">
        <v>41183</v>
      </c>
      <c r="C300" s="20">
        <v>1.9</v>
      </c>
      <c r="D300" s="21">
        <v>81.551000000000002</v>
      </c>
      <c r="E300" s="21">
        <v>81.532983974018094</v>
      </c>
    </row>
    <row r="301" spans="1:5" x14ac:dyDescent="0.25">
      <c r="B301" s="1">
        <v>41214</v>
      </c>
      <c r="C301" s="20">
        <v>1.9</v>
      </c>
      <c r="D301" s="21">
        <v>81.569999999999993</v>
      </c>
      <c r="E301" s="21">
        <v>81.549395332011599</v>
      </c>
    </row>
    <row r="302" spans="1:5" x14ac:dyDescent="0.25">
      <c r="B302" s="1">
        <v>41244</v>
      </c>
      <c r="C302" s="20">
        <v>1.9</v>
      </c>
      <c r="D302" s="21">
        <v>81.710999999999999</v>
      </c>
      <c r="E302" s="21">
        <v>81.688276654270297</v>
      </c>
    </row>
    <row r="303" spans="1:5" x14ac:dyDescent="0.25">
      <c r="A303">
        <v>2013</v>
      </c>
      <c r="B303" s="1">
        <v>41275</v>
      </c>
      <c r="C303" s="20">
        <v>1.9</v>
      </c>
      <c r="D303" s="21">
        <v>81.867999999999995</v>
      </c>
      <c r="E303" s="21">
        <v>81.869004731217601</v>
      </c>
    </row>
    <row r="304" spans="1:5" x14ac:dyDescent="0.25">
      <c r="B304" s="1">
        <v>41306</v>
      </c>
      <c r="C304" s="20">
        <v>1.9</v>
      </c>
      <c r="D304" s="21">
        <v>82.225999999999999</v>
      </c>
      <c r="E304" s="21">
        <v>82.058772789533194</v>
      </c>
    </row>
    <row r="305" spans="1:5" x14ac:dyDescent="0.25">
      <c r="B305" s="1">
        <v>41334</v>
      </c>
      <c r="C305" s="20">
        <v>1.9</v>
      </c>
      <c r="D305" s="21">
        <v>82.153000000000006</v>
      </c>
      <c r="E305" s="21">
        <v>82.124310156074699</v>
      </c>
    </row>
    <row r="306" spans="1:5" x14ac:dyDescent="0.25">
      <c r="B306" s="1">
        <v>41365</v>
      </c>
      <c r="C306" s="20">
        <v>1.9333333333333333</v>
      </c>
      <c r="D306" s="21">
        <v>82.195999999999998</v>
      </c>
      <c r="E306" s="21">
        <v>82.112172138398705</v>
      </c>
    </row>
    <row r="307" spans="1:5" x14ac:dyDescent="0.25">
      <c r="B307" s="1">
        <v>41395</v>
      </c>
      <c r="C307" s="20">
        <v>1.9666666666666668</v>
      </c>
      <c r="D307" s="21">
        <v>82.331999999999994</v>
      </c>
      <c r="E307" s="21">
        <v>82.377177395064194</v>
      </c>
    </row>
    <row r="308" spans="1:5" x14ac:dyDescent="0.25">
      <c r="B308" s="1">
        <v>41426</v>
      </c>
      <c r="C308" s="20">
        <v>2</v>
      </c>
      <c r="D308" s="21">
        <v>82.340999999999994</v>
      </c>
      <c r="E308" s="21">
        <v>82.531805958706698</v>
      </c>
    </row>
    <row r="309" spans="1:5" x14ac:dyDescent="0.25">
      <c r="B309" s="1">
        <v>41456</v>
      </c>
      <c r="C309" s="20">
        <v>1.9333333333333333</v>
      </c>
      <c r="D309" s="21">
        <v>82.42</v>
      </c>
      <c r="E309" s="21">
        <v>82.4912341080082</v>
      </c>
    </row>
    <row r="310" spans="1:5" x14ac:dyDescent="0.25">
      <c r="B310" s="1">
        <v>41487</v>
      </c>
      <c r="C310" s="20">
        <v>1.8666666666666667</v>
      </c>
      <c r="D310" s="21">
        <v>82.795000000000002</v>
      </c>
      <c r="E310" s="21">
        <v>82.747714671611703</v>
      </c>
    </row>
    <row r="311" spans="1:5" x14ac:dyDescent="0.25">
      <c r="B311" s="1">
        <v>41518</v>
      </c>
      <c r="C311" s="20">
        <v>1.8</v>
      </c>
      <c r="D311" s="21">
        <v>82.820999999999998</v>
      </c>
      <c r="E311" s="21">
        <v>82.876210484747801</v>
      </c>
    </row>
    <row r="312" spans="1:5" x14ac:dyDescent="0.25">
      <c r="B312" s="1">
        <v>41548</v>
      </c>
      <c r="C312" s="20">
        <v>1.8333333333333333</v>
      </c>
      <c r="D312" s="21">
        <v>83.048000000000002</v>
      </c>
      <c r="E312" s="21">
        <v>83.051159346370696</v>
      </c>
    </row>
    <row r="313" spans="1:5" x14ac:dyDescent="0.25">
      <c r="B313" s="1">
        <v>41579</v>
      </c>
      <c r="C313" s="20">
        <v>1.8666666666666665</v>
      </c>
      <c r="D313" s="21">
        <v>83.314999999999998</v>
      </c>
      <c r="E313" s="21">
        <v>83.328155572425402</v>
      </c>
    </row>
    <row r="314" spans="1:5" x14ac:dyDescent="0.25">
      <c r="B314" s="1">
        <v>41609</v>
      </c>
      <c r="C314" s="20">
        <v>1.9</v>
      </c>
      <c r="D314" s="21">
        <v>83.39</v>
      </c>
      <c r="E314" s="21">
        <v>83.360798291640293</v>
      </c>
    </row>
    <row r="315" spans="1:5" x14ac:dyDescent="0.25">
      <c r="A315">
        <v>2014</v>
      </c>
      <c r="B315" s="1">
        <v>41640</v>
      </c>
      <c r="C315" s="20">
        <v>1.9666666666666666</v>
      </c>
      <c r="D315" s="21">
        <v>83.727000000000004</v>
      </c>
      <c r="E315" s="21">
        <v>83.726067393572094</v>
      </c>
    </row>
    <row r="316" spans="1:5" x14ac:dyDescent="0.25">
      <c r="B316" s="1">
        <v>41671</v>
      </c>
      <c r="C316" s="20">
        <v>2.0333333333333332</v>
      </c>
      <c r="D316" s="21">
        <v>83.668000000000006</v>
      </c>
      <c r="E316" s="21">
        <v>83.479794359282806</v>
      </c>
    </row>
    <row r="317" spans="1:5" x14ac:dyDescent="0.25">
      <c r="B317" s="1">
        <v>41699</v>
      </c>
      <c r="C317" s="20">
        <v>2.1</v>
      </c>
      <c r="D317" s="21">
        <v>83.847999999999999</v>
      </c>
      <c r="E317" s="21">
        <v>83.809338115765101</v>
      </c>
    </row>
    <row r="318" spans="1:5" x14ac:dyDescent="0.25">
      <c r="B318" s="1">
        <v>41730</v>
      </c>
      <c r="C318" s="20">
        <v>2.0333333333333332</v>
      </c>
      <c r="D318" s="21">
        <v>84.13</v>
      </c>
      <c r="E318" s="21">
        <v>84.061470356415199</v>
      </c>
    </row>
    <row r="319" spans="1:5" x14ac:dyDescent="0.25">
      <c r="B319" s="1">
        <v>41760</v>
      </c>
      <c r="C319" s="20">
        <v>1.9666666666666666</v>
      </c>
      <c r="D319" s="21">
        <v>84.185000000000002</v>
      </c>
      <c r="E319" s="21">
        <v>84.233824071583996</v>
      </c>
    </row>
    <row r="320" spans="1:5" x14ac:dyDescent="0.25">
      <c r="B320" s="1">
        <v>41791</v>
      </c>
      <c r="C320" s="20">
        <v>1.9</v>
      </c>
      <c r="D320" s="21">
        <v>84.085999999999999</v>
      </c>
      <c r="E320" s="21">
        <v>84.258537803433697</v>
      </c>
    </row>
    <row r="321" spans="1:5" x14ac:dyDescent="0.25">
      <c r="B321" s="1">
        <v>41821</v>
      </c>
      <c r="C321" s="20">
        <v>1.9</v>
      </c>
      <c r="D321" s="21">
        <v>84.254000000000005</v>
      </c>
      <c r="E321" s="21">
        <v>84.308545547563199</v>
      </c>
    </row>
    <row r="322" spans="1:5" x14ac:dyDescent="0.25">
      <c r="B322" s="1">
        <v>41852</v>
      </c>
      <c r="C322" s="20">
        <v>1.9</v>
      </c>
      <c r="D322" s="21">
        <v>84.427999999999997</v>
      </c>
      <c r="E322" s="21">
        <v>84.399350757858201</v>
      </c>
    </row>
    <row r="323" spans="1:5" x14ac:dyDescent="0.25">
      <c r="B323" s="1">
        <v>41883</v>
      </c>
      <c r="C323" s="20">
        <v>1.9</v>
      </c>
      <c r="D323" s="21">
        <v>84.305000000000007</v>
      </c>
      <c r="E323" s="21">
        <v>84.358497733523905</v>
      </c>
    </row>
    <row r="324" spans="1:5" x14ac:dyDescent="0.25">
      <c r="B324" s="1">
        <v>41913</v>
      </c>
      <c r="C324" s="20">
        <v>1.9</v>
      </c>
      <c r="D324" s="21">
        <v>84.504999999999995</v>
      </c>
      <c r="E324" s="21">
        <v>84.514070895659501</v>
      </c>
    </row>
    <row r="325" spans="1:5" x14ac:dyDescent="0.25">
      <c r="B325" s="1">
        <v>41944</v>
      </c>
      <c r="C325" s="20">
        <v>1.9</v>
      </c>
      <c r="D325" s="21">
        <v>84.512</v>
      </c>
      <c r="E325" s="21">
        <v>84.548315807756197</v>
      </c>
    </row>
    <row r="326" spans="1:5" x14ac:dyDescent="0.25">
      <c r="B326" s="1">
        <v>41974</v>
      </c>
      <c r="C326" s="20">
        <v>1.9</v>
      </c>
      <c r="D326" s="21">
        <v>84.674000000000007</v>
      </c>
      <c r="E326" s="21">
        <v>84.639661194443207</v>
      </c>
    </row>
    <row r="327" spans="1:5" x14ac:dyDescent="0.25">
      <c r="A327">
        <v>2015</v>
      </c>
      <c r="B327" s="1">
        <v>42005</v>
      </c>
      <c r="C327" s="20">
        <v>1.8666666666666667</v>
      </c>
      <c r="D327" s="21">
        <v>84.546000000000006</v>
      </c>
      <c r="E327" s="21">
        <v>84.539793514262598</v>
      </c>
    </row>
    <row r="328" spans="1:5" x14ac:dyDescent="0.25">
      <c r="B328" s="1">
        <v>42036</v>
      </c>
      <c r="C328" s="20">
        <v>1.8333333333333335</v>
      </c>
      <c r="D328" s="21">
        <v>84.793000000000006</v>
      </c>
      <c r="E328" s="21">
        <v>84.587453620635202</v>
      </c>
    </row>
    <row r="329" spans="1:5" x14ac:dyDescent="0.25">
      <c r="B329" s="1">
        <v>42064</v>
      </c>
      <c r="C329" s="20">
        <v>1.8</v>
      </c>
      <c r="D329" s="21">
        <v>84.727000000000004</v>
      </c>
      <c r="E329" s="21">
        <v>84.686730189903201</v>
      </c>
    </row>
    <row r="330" spans="1:5" x14ac:dyDescent="0.25">
      <c r="B330" s="1">
        <v>42095</v>
      </c>
      <c r="C330" s="20">
        <v>1.8666666666666667</v>
      </c>
      <c r="D330" s="21">
        <v>84.498000000000005</v>
      </c>
      <c r="E330" s="21">
        <v>84.443019813237996</v>
      </c>
    </row>
    <row r="331" spans="1:5" x14ac:dyDescent="0.25">
      <c r="B331" s="1">
        <v>42125</v>
      </c>
      <c r="C331" s="20">
        <v>1.9333333333333333</v>
      </c>
      <c r="D331" s="21">
        <v>84.271000000000001</v>
      </c>
      <c r="E331" s="21">
        <v>84.330049849823993</v>
      </c>
    </row>
    <row r="332" spans="1:5" x14ac:dyDescent="0.25">
      <c r="B332" s="1">
        <v>42156</v>
      </c>
      <c r="C332" s="20">
        <v>2</v>
      </c>
      <c r="D332" s="21">
        <v>84.242999999999995</v>
      </c>
      <c r="E332" s="21">
        <v>84.405608805931493</v>
      </c>
    </row>
    <row r="333" spans="1:5" x14ac:dyDescent="0.25">
      <c r="B333" s="1">
        <v>42186</v>
      </c>
      <c r="C333" s="20">
        <v>1.9666666666666666</v>
      </c>
      <c r="D333" s="21">
        <v>84.572999999999993</v>
      </c>
      <c r="E333" s="21">
        <v>84.602884561406697</v>
      </c>
    </row>
    <row r="334" spans="1:5" x14ac:dyDescent="0.25">
      <c r="B334" s="1">
        <v>42217</v>
      </c>
      <c r="C334" s="20">
        <v>1.9333333333333331</v>
      </c>
      <c r="D334" s="21">
        <v>84.637</v>
      </c>
      <c r="E334" s="21">
        <v>84.6230344278312</v>
      </c>
    </row>
    <row r="335" spans="1:5" x14ac:dyDescent="0.25">
      <c r="B335" s="1">
        <v>42248</v>
      </c>
      <c r="C335" s="20">
        <v>1.9</v>
      </c>
      <c r="D335" s="21">
        <v>84.793999999999997</v>
      </c>
      <c r="E335" s="21">
        <v>84.843846404405099</v>
      </c>
    </row>
    <row r="336" spans="1:5" x14ac:dyDescent="0.25">
      <c r="B336" s="1">
        <v>42278</v>
      </c>
      <c r="C336" s="20">
        <v>1.9</v>
      </c>
      <c r="D336" s="21">
        <v>84.721000000000004</v>
      </c>
      <c r="E336" s="21">
        <v>84.7291314187609</v>
      </c>
    </row>
    <row r="337" spans="1:5" x14ac:dyDescent="0.25">
      <c r="B337" s="1">
        <v>42309</v>
      </c>
      <c r="C337" s="20">
        <v>1.9</v>
      </c>
      <c r="D337" s="21">
        <v>84.652000000000001</v>
      </c>
      <c r="E337" s="21">
        <v>84.710460691448802</v>
      </c>
    </row>
    <row r="338" spans="1:5" x14ac:dyDescent="0.25">
      <c r="B338" s="1">
        <v>42339</v>
      </c>
      <c r="C338" s="20">
        <v>1.9</v>
      </c>
      <c r="D338" s="21">
        <v>84.885999999999996</v>
      </c>
      <c r="E338" s="21">
        <v>84.850276911584601</v>
      </c>
    </row>
    <row r="339" spans="1:5" x14ac:dyDescent="0.25">
      <c r="A339">
        <v>2016</v>
      </c>
      <c r="B339" s="1">
        <v>42370</v>
      </c>
      <c r="C339" s="20">
        <v>1.9</v>
      </c>
      <c r="D339" s="21">
        <v>84.867000000000004</v>
      </c>
      <c r="E339" s="21">
        <v>84.848664736021604</v>
      </c>
    </row>
    <row r="340" spans="1:5" x14ac:dyDescent="0.25">
      <c r="B340" s="1">
        <v>42401</v>
      </c>
      <c r="C340" s="20">
        <v>1.9</v>
      </c>
      <c r="D340" s="21">
        <v>85.191999999999993</v>
      </c>
      <c r="E340" s="21">
        <v>84.974290473234603</v>
      </c>
    </row>
    <row r="341" spans="1:5" x14ac:dyDescent="0.25">
      <c r="B341" s="1">
        <v>42430</v>
      </c>
      <c r="C341" s="20">
        <v>1.9</v>
      </c>
      <c r="D341" s="21">
        <v>85.198999999999998</v>
      </c>
      <c r="E341" s="21">
        <v>85.163739037159601</v>
      </c>
    </row>
    <row r="342" spans="1:5" x14ac:dyDescent="0.25">
      <c r="B342" s="1">
        <v>42461</v>
      </c>
      <c r="C342" s="20">
        <v>1.9666666666666666</v>
      </c>
      <c r="D342" s="21">
        <v>85.191999999999993</v>
      </c>
      <c r="E342" s="21">
        <v>85.146683009865896</v>
      </c>
    </row>
    <row r="343" spans="1:5" x14ac:dyDescent="0.25">
      <c r="B343" s="1">
        <v>42491</v>
      </c>
      <c r="C343" s="20">
        <v>2.0333333333333332</v>
      </c>
      <c r="D343" s="21">
        <v>85.134</v>
      </c>
      <c r="E343" s="21">
        <v>85.207261634069098</v>
      </c>
    </row>
    <row r="344" spans="1:5" x14ac:dyDescent="0.25">
      <c r="B344" s="1">
        <v>42522</v>
      </c>
      <c r="C344" s="20">
        <v>2.1</v>
      </c>
      <c r="D344" s="21">
        <v>85.165000000000006</v>
      </c>
      <c r="E344" s="21">
        <v>85.318301209826004</v>
      </c>
    </row>
    <row r="345" spans="1:5" x14ac:dyDescent="0.25">
      <c r="B345" s="1">
        <v>42552</v>
      </c>
      <c r="C345" s="20">
        <v>2.1</v>
      </c>
      <c r="D345" s="21">
        <v>85.406000000000006</v>
      </c>
      <c r="E345" s="21">
        <v>85.414540436145998</v>
      </c>
    </row>
    <row r="346" spans="1:5" x14ac:dyDescent="0.25">
      <c r="B346" s="1">
        <v>42583</v>
      </c>
      <c r="C346" s="20">
        <v>2.1</v>
      </c>
      <c r="D346" s="21">
        <v>85.492999999999995</v>
      </c>
      <c r="E346" s="21">
        <v>85.490693472613899</v>
      </c>
    </row>
    <row r="347" spans="1:5" x14ac:dyDescent="0.25">
      <c r="B347" s="1">
        <v>42614</v>
      </c>
      <c r="C347" s="20">
        <v>2.1</v>
      </c>
      <c r="D347" s="21">
        <v>85.570999999999998</v>
      </c>
      <c r="E347" s="21">
        <v>85.616926526261594</v>
      </c>
    </row>
    <row r="348" spans="1:5" x14ac:dyDescent="0.25">
      <c r="B348" s="1">
        <v>42644</v>
      </c>
      <c r="C348" s="20">
        <v>2.1333333333333333</v>
      </c>
      <c r="D348" s="21">
        <v>85.650999999999996</v>
      </c>
      <c r="E348" s="21">
        <v>85.659991079943595</v>
      </c>
    </row>
    <row r="349" spans="1:5" x14ac:dyDescent="0.25">
      <c r="B349" s="1">
        <v>42675</v>
      </c>
      <c r="C349" s="20">
        <v>2.1666666666666665</v>
      </c>
      <c r="D349" s="21">
        <v>85.715000000000003</v>
      </c>
      <c r="E349" s="21">
        <v>85.797313401199403</v>
      </c>
    </row>
    <row r="350" spans="1:5" x14ac:dyDescent="0.25">
      <c r="B350" s="1">
        <v>42705</v>
      </c>
      <c r="C350" s="20">
        <v>2.2000000000000002</v>
      </c>
      <c r="D350" s="21">
        <v>85.936000000000007</v>
      </c>
      <c r="E350" s="21">
        <v>85.902367017000799</v>
      </c>
    </row>
    <row r="351" spans="1:5" x14ac:dyDescent="0.25">
      <c r="A351">
        <v>2017</v>
      </c>
      <c r="B351" s="1">
        <v>42736</v>
      </c>
      <c r="C351" s="20">
        <v>2.2333333333333334</v>
      </c>
      <c r="D351" s="21">
        <v>86.116</v>
      </c>
      <c r="E351" s="21">
        <v>86.071150274911503</v>
      </c>
    </row>
    <row r="352" spans="1:5" x14ac:dyDescent="0.25">
      <c r="B352" s="1">
        <v>42767</v>
      </c>
      <c r="C352" s="20">
        <v>2.2666666666666666</v>
      </c>
      <c r="D352" s="21">
        <v>86.182000000000002</v>
      </c>
      <c r="E352" s="21">
        <v>85.9610858217698</v>
      </c>
    </row>
    <row r="353" spans="1:5" x14ac:dyDescent="0.25">
      <c r="B353" s="1">
        <v>42795</v>
      </c>
      <c r="C353" s="20">
        <v>2.2999999999999998</v>
      </c>
      <c r="D353" s="21">
        <v>86.224000000000004</v>
      </c>
      <c r="E353" s="21">
        <v>86.194491415251605</v>
      </c>
    </row>
    <row r="354" spans="1:5" x14ac:dyDescent="0.25">
      <c r="B354" s="1">
        <v>42826</v>
      </c>
      <c r="C354" s="20">
        <v>2.2666666666666666</v>
      </c>
      <c r="D354" s="21">
        <v>86.623999999999995</v>
      </c>
      <c r="E354" s="21">
        <v>86.583765622235106</v>
      </c>
    </row>
    <row r="355" spans="1:5" x14ac:dyDescent="0.25">
      <c r="B355" s="1">
        <v>42856</v>
      </c>
      <c r="C355" s="20">
        <v>2.2333333333333334</v>
      </c>
      <c r="D355" s="21">
        <v>86.483999999999995</v>
      </c>
      <c r="E355" s="21">
        <v>86.567458729809402</v>
      </c>
    </row>
    <row r="356" spans="1:5" x14ac:dyDescent="0.25">
      <c r="B356" s="1">
        <v>42887</v>
      </c>
      <c r="C356" s="20">
        <v>2.2000000000000002</v>
      </c>
      <c r="D356" s="21">
        <v>86.480999999999995</v>
      </c>
      <c r="E356" s="21">
        <v>86.616059981260804</v>
      </c>
    </row>
    <row r="357" spans="1:5" x14ac:dyDescent="0.25">
      <c r="B357" s="1">
        <v>42917</v>
      </c>
      <c r="C357" s="20">
        <v>2.166666666666667</v>
      </c>
      <c r="D357" s="21">
        <v>86.75</v>
      </c>
      <c r="E357" s="21">
        <v>86.751730324186497</v>
      </c>
    </row>
    <row r="358" spans="1:5" x14ac:dyDescent="0.25">
      <c r="B358" s="1">
        <v>42948</v>
      </c>
      <c r="C358" s="20">
        <v>2.1333333333333337</v>
      </c>
      <c r="D358" s="21">
        <v>86.722999999999999</v>
      </c>
      <c r="E358" s="21">
        <v>86.736797659452805</v>
      </c>
    </row>
    <row r="359" spans="1:5" x14ac:dyDescent="0.25">
      <c r="B359" s="1">
        <v>42979</v>
      </c>
      <c r="C359" s="20">
        <v>2.1</v>
      </c>
      <c r="D359" s="21">
        <v>86.819000000000003</v>
      </c>
      <c r="E359" s="21">
        <v>86.859263099258101</v>
      </c>
    </row>
    <row r="360" spans="1:5" x14ac:dyDescent="0.25">
      <c r="B360" s="1">
        <v>43009</v>
      </c>
      <c r="C360" s="20">
        <v>2.1</v>
      </c>
      <c r="D360" s="21">
        <v>86.954999999999998</v>
      </c>
      <c r="E360" s="21">
        <v>86.963101986736703</v>
      </c>
    </row>
    <row r="361" spans="1:5" x14ac:dyDescent="0.25">
      <c r="B361" s="1">
        <v>43040</v>
      </c>
      <c r="C361" s="20">
        <v>2.1</v>
      </c>
      <c r="D361" s="21">
        <v>86.99</v>
      </c>
      <c r="E361" s="21">
        <v>87.098065998860406</v>
      </c>
    </row>
    <row r="362" spans="1:5" x14ac:dyDescent="0.25">
      <c r="B362" s="1">
        <v>43070</v>
      </c>
      <c r="C362" s="20">
        <v>2.1</v>
      </c>
      <c r="D362" s="21">
        <v>87.072999999999993</v>
      </c>
      <c r="E362" s="21">
        <v>87.045419466079807</v>
      </c>
    </row>
    <row r="363" spans="1:5" x14ac:dyDescent="0.25">
      <c r="A363">
        <v>2018</v>
      </c>
      <c r="B363" s="1">
        <v>43101</v>
      </c>
      <c r="C363" s="20">
        <v>2.1</v>
      </c>
      <c r="D363" s="21">
        <v>87.317999999999998</v>
      </c>
      <c r="E363" s="21">
        <v>87.239550183293403</v>
      </c>
    </row>
    <row r="364" spans="1:5" x14ac:dyDescent="0.25">
      <c r="B364" s="1">
        <v>43132</v>
      </c>
      <c r="C364" s="20">
        <v>2.1</v>
      </c>
      <c r="D364" s="21">
        <v>87.668999999999997</v>
      </c>
      <c r="E364" s="21">
        <v>87.446116227857999</v>
      </c>
    </row>
    <row r="365" spans="1:5" x14ac:dyDescent="0.25">
      <c r="B365" s="1">
        <v>43160</v>
      </c>
      <c r="C365" s="20">
        <v>2.1</v>
      </c>
      <c r="D365" s="21">
        <v>87.534999999999997</v>
      </c>
      <c r="E365" s="21">
        <v>87.507892354475203</v>
      </c>
    </row>
    <row r="366" spans="1:5" x14ac:dyDescent="0.25">
      <c r="B366" s="1">
        <v>43191</v>
      </c>
      <c r="C366" s="20">
        <v>2.1</v>
      </c>
      <c r="D366" s="21">
        <v>87.763999999999996</v>
      </c>
      <c r="E366" s="21">
        <v>87.733773319595301</v>
      </c>
    </row>
    <row r="367" spans="1:5" x14ac:dyDescent="0.25">
      <c r="B367" s="1">
        <v>43221</v>
      </c>
      <c r="C367" s="20">
        <v>2.1</v>
      </c>
      <c r="D367" s="21">
        <v>87.775000000000006</v>
      </c>
      <c r="E367" s="21">
        <v>87.849159932778306</v>
      </c>
    </row>
    <row r="368" spans="1:5" x14ac:dyDescent="0.25">
      <c r="B368" s="1">
        <v>43252</v>
      </c>
      <c r="C368" s="20">
        <v>2.1</v>
      </c>
      <c r="D368" s="21">
        <v>87.938999999999993</v>
      </c>
      <c r="E368" s="21">
        <v>88.056423617024393</v>
      </c>
    </row>
    <row r="369" spans="1:5" x14ac:dyDescent="0.25">
      <c r="B369" s="1">
        <v>43282</v>
      </c>
      <c r="C369" s="20">
        <v>2.1</v>
      </c>
      <c r="D369" s="21">
        <v>88.385000000000005</v>
      </c>
      <c r="E369" s="21">
        <v>88.3987626270509</v>
      </c>
    </row>
    <row r="370" spans="1:5" x14ac:dyDescent="0.25">
      <c r="B370" s="1">
        <v>43313</v>
      </c>
      <c r="C370" s="20">
        <v>2.1</v>
      </c>
      <c r="D370" s="21">
        <v>88.384</v>
      </c>
      <c r="E370" s="21">
        <v>88.412706955450702</v>
      </c>
    </row>
    <row r="371" spans="1:5" x14ac:dyDescent="0.25">
      <c r="B371" s="1">
        <v>43344</v>
      </c>
      <c r="C371" s="20">
        <v>2.1</v>
      </c>
      <c r="D371" s="21">
        <v>88.415999999999997</v>
      </c>
      <c r="E371" s="21">
        <v>88.454391396994296</v>
      </c>
    </row>
    <row r="372" spans="1:5" x14ac:dyDescent="0.25">
      <c r="B372" s="1">
        <v>43374</v>
      </c>
      <c r="C372" s="20">
        <v>2.1333333333333333</v>
      </c>
      <c r="D372" s="21">
        <v>88.575999999999993</v>
      </c>
      <c r="E372" s="21">
        <v>88.589292464384798</v>
      </c>
    </row>
    <row r="373" spans="1:5" x14ac:dyDescent="0.25">
      <c r="B373" s="1">
        <v>43405</v>
      </c>
      <c r="C373" s="20">
        <v>2.1666666666666665</v>
      </c>
      <c r="D373" s="21">
        <v>88.454999999999998</v>
      </c>
      <c r="E373" s="21">
        <v>88.576651893592597</v>
      </c>
    </row>
    <row r="374" spans="1:5" x14ac:dyDescent="0.25">
      <c r="B374" s="1">
        <v>43435</v>
      </c>
      <c r="C374" s="20">
        <v>2.2000000000000002</v>
      </c>
      <c r="D374" s="21">
        <v>88.712000000000003</v>
      </c>
      <c r="E374" s="21">
        <v>88.684703698280003</v>
      </c>
    </row>
    <row r="375" spans="1:5" x14ac:dyDescent="0.25">
      <c r="A375">
        <v>2019</v>
      </c>
      <c r="B375" s="1">
        <v>43466</v>
      </c>
      <c r="C375" s="20">
        <v>2.2000000000000002</v>
      </c>
      <c r="D375" s="21">
        <v>88.963999999999999</v>
      </c>
      <c r="E375" s="21">
        <v>88.855417362075599</v>
      </c>
    </row>
    <row r="376" spans="1:5" x14ac:dyDescent="0.25">
      <c r="B376" s="1">
        <v>43497</v>
      </c>
      <c r="C376" s="20">
        <v>2.2000000000000002</v>
      </c>
      <c r="D376" s="21">
        <v>89.182000000000002</v>
      </c>
      <c r="E376" s="21">
        <v>88.968903731844307</v>
      </c>
    </row>
    <row r="377" spans="1:5" x14ac:dyDescent="0.25">
      <c r="B377" s="1">
        <v>43525</v>
      </c>
      <c r="C377" s="20">
        <v>2.2000000000000002</v>
      </c>
      <c r="D377" s="21">
        <v>89.022999999999996</v>
      </c>
      <c r="E377" s="21">
        <v>88.994741440439199</v>
      </c>
    </row>
    <row r="378" spans="1:5" x14ac:dyDescent="0.25">
      <c r="B378" s="1">
        <v>43556</v>
      </c>
      <c r="C378" s="20">
        <v>2.2000000000000002</v>
      </c>
      <c r="D378" s="21">
        <v>89.022000000000006</v>
      </c>
      <c r="E378" s="21">
        <v>88.997263305282701</v>
      </c>
    </row>
    <row r="379" spans="1:5" x14ac:dyDescent="0.25">
      <c r="B379" s="1">
        <v>43586</v>
      </c>
      <c r="C379" s="20">
        <v>2.2000000000000002</v>
      </c>
      <c r="D379" s="21">
        <v>88.888000000000005</v>
      </c>
      <c r="E379" s="21">
        <v>88.948945210858795</v>
      </c>
    </row>
    <row r="380" spans="1:5" x14ac:dyDescent="0.25">
      <c r="B380" s="1">
        <v>43617</v>
      </c>
      <c r="C380" s="20">
        <v>2.2000000000000002</v>
      </c>
      <c r="D380" s="21">
        <v>88.905000000000001</v>
      </c>
      <c r="E380" s="21">
        <v>89.002899936362695</v>
      </c>
    </row>
    <row r="381" spans="1:5" x14ac:dyDescent="0.25">
      <c r="B381" s="1">
        <v>43647</v>
      </c>
      <c r="C381" s="20">
        <v>2.2000000000000002</v>
      </c>
      <c r="D381" s="21">
        <v>88.89</v>
      </c>
      <c r="E381" s="21">
        <v>88.918768279729903</v>
      </c>
    </row>
    <row r="382" spans="1:5" x14ac:dyDescent="0.25">
      <c r="B382" s="1">
        <v>43678</v>
      </c>
      <c r="C382" s="20">
        <v>2.2000000000000002</v>
      </c>
      <c r="D382" s="21">
        <v>88.962000000000003</v>
      </c>
      <c r="E382" s="21">
        <v>88.997539256802895</v>
      </c>
    </row>
    <row r="383" spans="1:5" x14ac:dyDescent="0.25">
      <c r="B383" s="1">
        <v>43709</v>
      </c>
      <c r="C383" s="20">
        <v>2.2000000000000002</v>
      </c>
      <c r="D383" s="21">
        <v>88.94</v>
      </c>
      <c r="E383" s="21">
        <v>88.974937798007602</v>
      </c>
    </row>
    <row r="384" spans="1:5" x14ac:dyDescent="0.25">
      <c r="B384" s="1">
        <v>43739</v>
      </c>
      <c r="C384" s="20">
        <v>2.2333333333333334</v>
      </c>
      <c r="D384" s="21">
        <v>89.009</v>
      </c>
      <c r="E384" s="21">
        <v>89.034920287465198</v>
      </c>
    </row>
    <row r="385" spans="1:5" x14ac:dyDescent="0.25">
      <c r="B385" s="1">
        <v>43770</v>
      </c>
      <c r="C385" s="20">
        <v>2.2666666666666666</v>
      </c>
      <c r="D385" s="21">
        <v>88.953000000000003</v>
      </c>
      <c r="E385" s="21">
        <v>89.092701497063203</v>
      </c>
    </row>
    <row r="386" spans="1:5" x14ac:dyDescent="0.25">
      <c r="B386" s="1">
        <v>43800</v>
      </c>
      <c r="C386" s="20">
        <v>2.2999999999999998</v>
      </c>
      <c r="D386" s="21">
        <v>89.222999999999999</v>
      </c>
      <c r="E386" s="21">
        <v>89.195779166845199</v>
      </c>
    </row>
    <row r="387" spans="1:5" x14ac:dyDescent="0.25">
      <c r="A387">
        <v>2020</v>
      </c>
      <c r="B387" s="1">
        <v>43831</v>
      </c>
      <c r="C387" s="20">
        <v>2.3666666666666667</v>
      </c>
      <c r="D387" s="21">
        <v>89.247</v>
      </c>
      <c r="E387" s="21">
        <v>89.115802718066007</v>
      </c>
    </row>
    <row r="388" spans="1:5" x14ac:dyDescent="0.25">
      <c r="B388" s="1">
        <v>43862</v>
      </c>
      <c r="C388" s="20">
        <v>2.4333333333333336</v>
      </c>
      <c r="D388" s="21">
        <v>89.123999999999995</v>
      </c>
      <c r="E388" s="21">
        <v>88.9304238453675</v>
      </c>
    </row>
    <row r="389" spans="1:5" x14ac:dyDescent="0.25">
      <c r="B389" s="1">
        <v>43891</v>
      </c>
      <c r="C389" s="20">
        <v>2.4</v>
      </c>
      <c r="D389" s="21">
        <v>88.881</v>
      </c>
      <c r="E389" s="21">
        <v>88.842394361289294</v>
      </c>
    </row>
    <row r="390" spans="1:5" x14ac:dyDescent="0.25">
      <c r="B390" s="1">
        <v>43922</v>
      </c>
      <c r="C390" s="20">
        <v>2.6</v>
      </c>
      <c r="D390" s="21">
        <v>88.796000000000006</v>
      </c>
      <c r="E390" s="21">
        <v>88.764382584957701</v>
      </c>
    </row>
    <row r="391" spans="1:5" x14ac:dyDescent="0.25">
      <c r="B391" s="1">
        <v>43952</v>
      </c>
      <c r="C391" s="20">
        <v>2.8</v>
      </c>
      <c r="D391" s="21">
        <v>88.742000000000004</v>
      </c>
      <c r="E391" s="21">
        <v>88.785404308537693</v>
      </c>
    </row>
    <row r="392" spans="1:5" x14ac:dyDescent="0.25">
      <c r="B392" s="1">
        <v>43983</v>
      </c>
      <c r="C392" s="20">
        <v>3</v>
      </c>
      <c r="D392" s="21">
        <v>88.759</v>
      </c>
      <c r="E392" s="21">
        <v>88.840457489802901</v>
      </c>
    </row>
    <row r="393" spans="1:5" x14ac:dyDescent="0.25">
      <c r="B393" s="1">
        <v>44013</v>
      </c>
      <c r="C393" s="20">
        <v>3.1</v>
      </c>
      <c r="D393" s="21">
        <v>88.572000000000003</v>
      </c>
      <c r="E393" s="21">
        <v>88.610500224065504</v>
      </c>
    </row>
    <row r="394" spans="1:5" x14ac:dyDescent="0.25">
      <c r="B394" s="1">
        <v>44044</v>
      </c>
      <c r="C394" s="20">
        <v>3.4</v>
      </c>
      <c r="D394" s="21">
        <v>88.706999999999994</v>
      </c>
      <c r="E394" s="21">
        <v>88.748931866272002</v>
      </c>
    </row>
    <row r="395" spans="1:5" x14ac:dyDescent="0.25">
      <c r="B395" s="1">
        <v>44075</v>
      </c>
      <c r="C395" s="20">
        <v>3.4</v>
      </c>
      <c r="D395" s="21">
        <v>88.853999999999999</v>
      </c>
      <c r="E395" s="21">
        <v>88.893868260844698</v>
      </c>
    </row>
    <row r="396" spans="1:5" x14ac:dyDescent="0.25">
      <c r="B396" s="1">
        <v>44105</v>
      </c>
      <c r="C396" s="20">
        <v>3.5</v>
      </c>
      <c r="D396" s="21">
        <v>88.879000000000005</v>
      </c>
      <c r="E396" s="21">
        <v>88.924654738795397</v>
      </c>
    </row>
    <row r="397" spans="1:5" x14ac:dyDescent="0.25">
      <c r="B397" s="1">
        <v>44136</v>
      </c>
      <c r="C397" s="20">
        <v>3.4</v>
      </c>
      <c r="D397" s="21">
        <v>88.908000000000001</v>
      </c>
      <c r="E397" s="21">
        <v>89.071400953218301</v>
      </c>
    </row>
    <row r="398" spans="1:5" x14ac:dyDescent="0.25">
      <c r="B398" s="1">
        <v>44166</v>
      </c>
      <c r="C398" s="20">
        <v>3.2</v>
      </c>
      <c r="D398" s="21">
        <v>88.998000000000005</v>
      </c>
      <c r="E398" s="21">
        <v>88.966485790776403</v>
      </c>
    </row>
    <row r="399" spans="1:5" x14ac:dyDescent="0.25">
      <c r="A399">
        <v>2021</v>
      </c>
      <c r="B399" s="1">
        <v>44197</v>
      </c>
      <c r="C399" s="20">
        <v>3.1</v>
      </c>
      <c r="D399" s="21">
        <v>89.126999999999995</v>
      </c>
      <c r="E399" s="21">
        <v>88.974285281994995</v>
      </c>
    </row>
    <row r="400" spans="1:5" x14ac:dyDescent="0.25">
      <c r="B400" s="1">
        <v>44228</v>
      </c>
      <c r="C400" s="20">
        <v>3</v>
      </c>
      <c r="D400" s="21">
        <v>89.302999999999997</v>
      </c>
      <c r="E400" s="21">
        <v>89.126764149969205</v>
      </c>
    </row>
    <row r="401" spans="1:5" x14ac:dyDescent="0.25">
      <c r="B401" s="1">
        <v>44256</v>
      </c>
      <c r="C401" s="20">
        <v>2.9</v>
      </c>
      <c r="D401" s="21">
        <v>89.334999999999994</v>
      </c>
      <c r="E401" s="21">
        <v>89.286920114972204</v>
      </c>
    </row>
    <row r="402" spans="1:5" x14ac:dyDescent="0.25">
      <c r="B402" s="1">
        <v>44287</v>
      </c>
      <c r="C402" s="20">
        <v>2.8</v>
      </c>
      <c r="D402" s="21">
        <v>89.344999999999999</v>
      </c>
      <c r="E402" s="21">
        <v>89.2995962418631</v>
      </c>
    </row>
    <row r="403" spans="1:5" x14ac:dyDescent="0.25">
      <c r="B403" s="1">
        <v>44317</v>
      </c>
      <c r="C403" s="20">
        <v>2.8</v>
      </c>
      <c r="D403" s="21">
        <v>89.47</v>
      </c>
      <c r="E403" s="21">
        <v>89.4929969943841</v>
      </c>
    </row>
    <row r="404" spans="1:5" x14ac:dyDescent="0.25">
      <c r="B404" s="1">
        <v>44348</v>
      </c>
      <c r="C404" s="20">
        <v>2.7</v>
      </c>
      <c r="D404" s="21">
        <v>89.308999999999997</v>
      </c>
      <c r="E404" s="21">
        <v>89.372115601018194</v>
      </c>
    </row>
    <row r="405" spans="1:5" x14ac:dyDescent="0.25">
      <c r="B405" s="1">
        <v>44378</v>
      </c>
      <c r="C405" s="20">
        <v>2.8</v>
      </c>
      <c r="D405" s="21">
        <v>89.509</v>
      </c>
      <c r="E405" s="21">
        <v>89.557455365221699</v>
      </c>
    </row>
    <row r="406" spans="1:5" x14ac:dyDescent="0.25">
      <c r="B406" s="1">
        <v>44409</v>
      </c>
      <c r="C406" s="20">
        <v>2.8</v>
      </c>
      <c r="D406" s="21">
        <v>89.731999999999999</v>
      </c>
      <c r="E406" s="21">
        <v>89.782195834518404</v>
      </c>
    </row>
    <row r="407" spans="1:5" x14ac:dyDescent="0.25">
      <c r="B407" s="1">
        <v>44440</v>
      </c>
      <c r="C407" s="20">
        <v>2.6</v>
      </c>
      <c r="D407" s="21">
        <v>89.933000000000007</v>
      </c>
      <c r="E407" s="21">
        <v>89.973581847215797</v>
      </c>
    </row>
    <row r="408" spans="1:5" x14ac:dyDescent="0.25">
      <c r="B408" s="1">
        <v>44470</v>
      </c>
      <c r="C408" s="20">
        <v>2.6</v>
      </c>
      <c r="D408" s="21">
        <v>90.186000000000007</v>
      </c>
      <c r="E408" s="21">
        <v>90.261180816395594</v>
      </c>
    </row>
    <row r="409" spans="1:5" x14ac:dyDescent="0.25">
      <c r="B409" s="1">
        <v>44501</v>
      </c>
      <c r="C409" s="20">
        <v>2.6</v>
      </c>
      <c r="D409" s="21">
        <v>90.385000000000005</v>
      </c>
      <c r="E409" s="21">
        <v>90.580779993495099</v>
      </c>
    </row>
    <row r="410" spans="1:5" x14ac:dyDescent="0.25">
      <c r="B410" s="1">
        <v>44531</v>
      </c>
      <c r="C410" s="20">
        <v>2.4</v>
      </c>
      <c r="D410" s="21">
        <v>90.89</v>
      </c>
      <c r="E410" s="21">
        <v>90.848928988351005</v>
      </c>
    </row>
    <row r="411" spans="1:5" x14ac:dyDescent="0.25">
      <c r="A411">
        <v>2022</v>
      </c>
      <c r="B411" s="1">
        <v>44562</v>
      </c>
      <c r="C411" s="20">
        <v>2.2999999999999998</v>
      </c>
      <c r="D411" s="21">
        <v>91.274000000000001</v>
      </c>
      <c r="E411" s="21">
        <v>91.106616478159907</v>
      </c>
    </row>
    <row r="412" spans="1:5" x14ac:dyDescent="0.25">
      <c r="B412" s="1">
        <v>44593</v>
      </c>
      <c r="C412" s="20">
        <v>2.2999999999999998</v>
      </c>
      <c r="D412" s="21">
        <v>91.278000000000006</v>
      </c>
      <c r="E412" s="21">
        <v>91.111153046829699</v>
      </c>
    </row>
    <row r="413" spans="1:5" x14ac:dyDescent="0.25">
      <c r="B413" s="1">
        <v>44621</v>
      </c>
      <c r="C413" s="20">
        <v>2.2000000000000002</v>
      </c>
      <c r="D413" s="21">
        <v>91.915000000000006</v>
      </c>
      <c r="E413" s="21">
        <v>91.865497327853006</v>
      </c>
    </row>
    <row r="414" spans="1:5" x14ac:dyDescent="0.25">
      <c r="B414" s="1">
        <v>44652</v>
      </c>
      <c r="C414" s="20">
        <v>2.2000000000000002</v>
      </c>
      <c r="D414" s="21">
        <v>92.332999999999998</v>
      </c>
      <c r="E414" s="21">
        <v>92.252353968724904</v>
      </c>
    </row>
    <row r="415" spans="1:5" x14ac:dyDescent="0.25">
      <c r="B415" s="1">
        <v>44682</v>
      </c>
      <c r="C415" s="20">
        <v>2.2000000000000002</v>
      </c>
      <c r="D415" s="21">
        <v>92.682000000000002</v>
      </c>
      <c r="E415" s="21">
        <v>92.666982322887407</v>
      </c>
    </row>
    <row r="416" spans="1:5" x14ac:dyDescent="0.25">
      <c r="B416" s="1">
        <v>44713</v>
      </c>
      <c r="C416" s="20">
        <v>2.1</v>
      </c>
      <c r="D416" s="21">
        <v>93.281999999999996</v>
      </c>
      <c r="E416" s="21">
        <v>93.3354853221648</v>
      </c>
    </row>
    <row r="417" spans="1:5" x14ac:dyDescent="0.25">
      <c r="B417" s="1">
        <v>44743</v>
      </c>
      <c r="C417" s="20">
        <v>2</v>
      </c>
      <c r="D417" s="21">
        <v>93.82</v>
      </c>
      <c r="E417" s="21">
        <v>93.886504937896902</v>
      </c>
    </row>
    <row r="418" spans="1:5" x14ac:dyDescent="0.25">
      <c r="B418" s="1">
        <v>44774</v>
      </c>
      <c r="C418" s="20">
        <v>2</v>
      </c>
      <c r="D418" s="21">
        <v>94.283000000000001</v>
      </c>
      <c r="E418" s="21">
        <v>94.354764223990401</v>
      </c>
    </row>
    <row r="419" spans="1:5" x14ac:dyDescent="0.25">
      <c r="B419" s="1">
        <v>44805</v>
      </c>
      <c r="C419" s="20">
        <v>2.1</v>
      </c>
      <c r="D419" s="21">
        <v>94.722999999999999</v>
      </c>
      <c r="E419" s="21">
        <v>94.783479401671599</v>
      </c>
    </row>
    <row r="420" spans="1:5" x14ac:dyDescent="0.25">
      <c r="B420" s="1">
        <v>44835</v>
      </c>
      <c r="C420" s="20">
        <v>2</v>
      </c>
      <c r="D420" s="21">
        <v>94.828000000000003</v>
      </c>
      <c r="E420" s="21">
        <v>94.933184254950703</v>
      </c>
    </row>
    <row r="421" spans="1:5" x14ac:dyDescent="0.25">
      <c r="B421" s="1">
        <v>44866</v>
      </c>
      <c r="C421" s="20">
        <v>1.9</v>
      </c>
      <c r="D421" s="21">
        <v>95.033000000000001</v>
      </c>
      <c r="E421" s="21">
        <v>95.254000814802893</v>
      </c>
    </row>
    <row r="422" spans="1:5" x14ac:dyDescent="0.25">
      <c r="B422" s="1">
        <v>44896</v>
      </c>
      <c r="C422" s="20">
        <v>2</v>
      </c>
      <c r="D422" s="21">
        <v>95.563000000000002</v>
      </c>
      <c r="E422" s="21">
        <v>95.498741288103105</v>
      </c>
    </row>
    <row r="423" spans="1:5" x14ac:dyDescent="0.25">
      <c r="A423">
        <v>2023</v>
      </c>
      <c r="B423" s="1">
        <v>44927</v>
      </c>
      <c r="C423" s="20">
        <v>1.8</v>
      </c>
      <c r="D423" s="21">
        <v>96.346000000000004</v>
      </c>
      <c r="E423" s="21">
        <v>96.165582313430903</v>
      </c>
    </row>
    <row r="424" spans="1:5" x14ac:dyDescent="0.25">
      <c r="B424" s="1">
        <v>44958</v>
      </c>
      <c r="C424" s="20">
        <v>1.8</v>
      </c>
      <c r="D424" s="21">
        <v>96.328999999999994</v>
      </c>
      <c r="E424" s="21">
        <v>96.161313371528905</v>
      </c>
    </row>
    <row r="425" spans="1:5" x14ac:dyDescent="0.25">
      <c r="B425" s="1">
        <v>44986</v>
      </c>
      <c r="C425" s="20">
        <v>1.8</v>
      </c>
      <c r="D425" s="21">
        <v>96.566000000000003</v>
      </c>
      <c r="E425" s="21">
        <v>96.518690126829398</v>
      </c>
    </row>
    <row r="426" spans="1:5" x14ac:dyDescent="0.25">
      <c r="B426" s="1">
        <v>45017</v>
      </c>
      <c r="C426" s="20">
        <v>1.8</v>
      </c>
      <c r="D426" s="21">
        <v>96.941000000000003</v>
      </c>
      <c r="E426" s="21">
        <v>96.819541883054796</v>
      </c>
    </row>
    <row r="427" spans="1:5" x14ac:dyDescent="0.25">
      <c r="B427" s="1">
        <v>45047</v>
      </c>
      <c r="C427" s="20">
        <v>1.9</v>
      </c>
      <c r="D427" s="21">
        <v>97.028000000000006</v>
      </c>
      <c r="E427" s="21">
        <v>96.984071570080403</v>
      </c>
    </row>
    <row r="428" spans="1:5" x14ac:dyDescent="0.25">
      <c r="B428" s="1">
        <v>45078</v>
      </c>
      <c r="C428" s="20">
        <v>2</v>
      </c>
      <c r="D428" s="21">
        <v>97.209000000000003</v>
      </c>
      <c r="E428" s="21">
        <v>97.254625239750297</v>
      </c>
    </row>
    <row r="429" spans="1:5" x14ac:dyDescent="0.25">
      <c r="B429" s="1">
        <v>45108</v>
      </c>
      <c r="C429" s="20">
        <v>2</v>
      </c>
      <c r="D429" s="21">
        <v>97.406999999999996</v>
      </c>
      <c r="E429" s="21">
        <v>97.495672080912698</v>
      </c>
    </row>
    <row r="430" spans="1:5" x14ac:dyDescent="0.25">
      <c r="B430" s="1">
        <v>45139</v>
      </c>
      <c r="C430" s="20">
        <v>2</v>
      </c>
      <c r="D430" s="21">
        <v>97.49</v>
      </c>
      <c r="E430" s="21">
        <v>97.585587218737203</v>
      </c>
    </row>
    <row r="431" spans="1:5" x14ac:dyDescent="0.25">
      <c r="B431" s="1">
        <v>45170</v>
      </c>
      <c r="C431" s="20">
        <v>2</v>
      </c>
      <c r="D431" s="21">
        <v>97.614999999999995</v>
      </c>
      <c r="E431" s="21">
        <v>97.692143987992694</v>
      </c>
    </row>
    <row r="432" spans="1:5" x14ac:dyDescent="0.25">
      <c r="B432" s="1">
        <v>45200</v>
      </c>
      <c r="C432" s="20">
        <v>1.9</v>
      </c>
      <c r="D432" s="21">
        <v>97.997</v>
      </c>
      <c r="E432" s="21">
        <v>98.124009713427895</v>
      </c>
    </row>
    <row r="433" spans="1:5" x14ac:dyDescent="0.25">
      <c r="B433" s="1">
        <v>45231</v>
      </c>
      <c r="C433" s="20">
        <v>2</v>
      </c>
      <c r="D433" s="21">
        <v>98.116</v>
      </c>
      <c r="E433" s="21">
        <v>98.346610088985798</v>
      </c>
    </row>
    <row r="434" spans="1:5" x14ac:dyDescent="0.25">
      <c r="B434" s="1">
        <v>45261</v>
      </c>
      <c r="C434" s="20">
        <v>2</v>
      </c>
      <c r="D434" s="21">
        <v>98.745000000000005</v>
      </c>
      <c r="E434" s="21">
        <v>98.654860027950207</v>
      </c>
    </row>
    <row r="435" spans="1:5" x14ac:dyDescent="0.25">
      <c r="A435">
        <v>2024</v>
      </c>
      <c r="B435" s="1">
        <v>45292</v>
      </c>
      <c r="C435" s="20">
        <v>2</v>
      </c>
      <c r="D435" s="21">
        <v>99.501000000000005</v>
      </c>
      <c r="E435" s="21">
        <v>99.320137152682904</v>
      </c>
    </row>
    <row r="436" spans="1:5" x14ac:dyDescent="0.25">
      <c r="B436" s="1">
        <v>45323</v>
      </c>
      <c r="C436" s="20">
        <v>2</v>
      </c>
      <c r="D436" s="21">
        <v>99.774000000000001</v>
      </c>
      <c r="E436" s="21">
        <v>99.606528112539607</v>
      </c>
    </row>
    <row r="437" spans="1:5" x14ac:dyDescent="0.25">
      <c r="B437" s="1">
        <v>45352</v>
      </c>
      <c r="C437" s="20">
        <v>2</v>
      </c>
      <c r="D437" s="21">
        <v>99.694000000000003</v>
      </c>
      <c r="E437" s="21">
        <v>99.647741943711594</v>
      </c>
    </row>
    <row r="438" spans="1:5" x14ac:dyDescent="0.25">
      <c r="B438" s="1">
        <v>45383</v>
      </c>
      <c r="C438" s="20">
        <v>2</v>
      </c>
      <c r="D438" s="21">
        <v>99.95</v>
      </c>
      <c r="E438" s="21">
        <v>99.787377115210305</v>
      </c>
    </row>
    <row r="439" spans="1:5" x14ac:dyDescent="0.25">
      <c r="B439" s="1">
        <v>45413</v>
      </c>
      <c r="C439" s="20">
        <v>2.1</v>
      </c>
      <c r="D439" s="21">
        <v>100.07</v>
      </c>
      <c r="E439" s="21">
        <v>100.001567417975</v>
      </c>
    </row>
    <row r="440" spans="1:5" x14ac:dyDescent="0.25">
      <c r="B440" s="1">
        <v>45444</v>
      </c>
      <c r="C440" s="20">
        <v>2</v>
      </c>
      <c r="D440" s="21">
        <v>100.006</v>
      </c>
      <c r="E440" s="21">
        <v>100.047111292604</v>
      </c>
    </row>
    <row r="441" spans="1:5" x14ac:dyDescent="0.25">
      <c r="B441" s="1">
        <v>45474</v>
      </c>
      <c r="C441" s="20">
        <v>1.8</v>
      </c>
      <c r="D441" s="21">
        <v>99.974000000000004</v>
      </c>
      <c r="E441" s="21">
        <v>100.088411637448</v>
      </c>
    </row>
    <row r="442" spans="1:5" x14ac:dyDescent="0.25">
      <c r="B442" s="1">
        <v>45505</v>
      </c>
      <c r="C442" s="20">
        <v>1.9</v>
      </c>
      <c r="D442" s="21">
        <v>100.16</v>
      </c>
      <c r="E442" s="21">
        <v>100.28667886528601</v>
      </c>
    </row>
    <row r="443" spans="1:5" x14ac:dyDescent="0.25">
      <c r="B443" s="1">
        <v>45536</v>
      </c>
      <c r="C443" s="20">
        <v>1.9</v>
      </c>
      <c r="D443" s="21">
        <v>100.396</v>
      </c>
      <c r="E443" s="21">
        <v>100.505122241786</v>
      </c>
    </row>
    <row r="444" spans="1:5" x14ac:dyDescent="0.25">
      <c r="B444" s="1">
        <v>45566</v>
      </c>
      <c r="C444" s="20">
        <v>1.9</v>
      </c>
      <c r="D444" s="21">
        <v>100.065</v>
      </c>
      <c r="E444" s="21">
        <v>100.196543757621</v>
      </c>
    </row>
    <row r="445" spans="1:5" x14ac:dyDescent="0.25">
      <c r="B445" s="1">
        <v>45597</v>
      </c>
      <c r="C445" s="20">
        <v>2</v>
      </c>
      <c r="D445" s="21">
        <v>99.975999999999999</v>
      </c>
      <c r="E445" s="21">
        <v>100.19861363829</v>
      </c>
    </row>
    <row r="446" spans="1:5" x14ac:dyDescent="0.25">
      <c r="B446" s="1">
        <v>45627</v>
      </c>
      <c r="C446" s="20">
        <v>1.9</v>
      </c>
      <c r="D446" s="21">
        <v>100.43899999999999</v>
      </c>
      <c r="E446" s="21">
        <v>100.320123627464</v>
      </c>
    </row>
    <row r="447" spans="1:5" x14ac:dyDescent="0.25">
      <c r="A447">
        <v>2025</v>
      </c>
      <c r="B447" s="1">
        <v>45658</v>
      </c>
      <c r="C447" s="20">
        <v>2</v>
      </c>
      <c r="D447" s="21">
        <v>100.27</v>
      </c>
      <c r="E447" s="21">
        <v>100.08716667166701</v>
      </c>
    </row>
    <row r="448" spans="1:5" x14ac:dyDescent="0.25">
      <c r="B448" s="1">
        <v>45689</v>
      </c>
      <c r="C448" s="20">
        <v>2</v>
      </c>
      <c r="D448" s="21">
        <v>100.32899999999999</v>
      </c>
      <c r="E448" s="21">
        <v>100.16128244023901</v>
      </c>
    </row>
    <row r="449" spans="1:5" x14ac:dyDescent="0.25">
      <c r="B449" s="1">
        <v>45717</v>
      </c>
      <c r="C449" s="20">
        <v>2</v>
      </c>
      <c r="D449" s="21">
        <v>100.194</v>
      </c>
      <c r="E449" s="21">
        <v>100.150037642618</v>
      </c>
    </row>
    <row r="450" spans="1:5" x14ac:dyDescent="0.25">
      <c r="B450" s="1">
        <v>45748</v>
      </c>
      <c r="C450" s="20">
        <v>2</v>
      </c>
      <c r="D450" s="21">
        <v>100.648</v>
      </c>
      <c r="E450" s="21">
        <v>100.469542853251</v>
      </c>
    </row>
    <row r="451" spans="1:5" x14ac:dyDescent="0.25">
      <c r="B451" s="1">
        <v>45778</v>
      </c>
      <c r="C451" s="20">
        <v>1.9</v>
      </c>
      <c r="D451" s="21">
        <v>100.65</v>
      </c>
      <c r="E451" s="51">
        <v>100.56917564859801</v>
      </c>
    </row>
    <row r="452" spans="1:5" x14ac:dyDescent="0.25">
      <c r="B452" s="1">
        <v>45809</v>
      </c>
      <c r="C452" s="20">
        <v>2</v>
      </c>
      <c r="D452" s="21">
        <v>100.566</v>
      </c>
      <c r="E452" s="51">
        <v>100.607335490696</v>
      </c>
    </row>
    <row r="453" spans="1:5" x14ac:dyDescent="0.25">
      <c r="B453" s="1">
        <v>45839</v>
      </c>
      <c r="C453" s="20">
        <v>2</v>
      </c>
      <c r="D453" s="21">
        <v>100.432</v>
      </c>
      <c r="E453" s="51">
        <v>100.57012429450999</v>
      </c>
    </row>
    <row r="454" spans="1:5" x14ac:dyDescent="0.25">
      <c r="B454" s="1">
        <v>45870</v>
      </c>
      <c r="C454" s="20">
        <v>2</v>
      </c>
      <c r="D454" s="21">
        <v>100.49</v>
      </c>
      <c r="E454" s="51">
        <v>100.639425272021</v>
      </c>
    </row>
    <row r="455" spans="1:5" x14ac:dyDescent="0.25">
      <c r="B455" s="1">
        <v>45901</v>
      </c>
      <c r="C455" s="20">
        <v>2</v>
      </c>
      <c r="D455" s="21">
        <v>100.753</v>
      </c>
      <c r="E455" s="51">
        <v>100.87502914869501</v>
      </c>
    </row>
    <row r="456" spans="1:5" x14ac:dyDescent="0.25">
      <c r="B456" s="1">
        <v>45931</v>
      </c>
      <c r="C456" s="20">
        <v>2</v>
      </c>
      <c r="D456" s="21">
        <v>101.26900000000001</v>
      </c>
      <c r="E456" s="51">
        <v>101.398077611947</v>
      </c>
    </row>
    <row r="457" spans="1:5" x14ac:dyDescent="0.25">
      <c r="B457" s="1">
        <v>45962</v>
      </c>
      <c r="C457" s="20">
        <v>2</v>
      </c>
      <c r="D457" s="21">
        <v>101.21599999999999</v>
      </c>
      <c r="E457" s="51">
        <v>101.423050601737</v>
      </c>
    </row>
    <row r="458" spans="1:5" x14ac:dyDescent="0.25">
      <c r="B458" s="1">
        <v>45992</v>
      </c>
      <c r="C458" s="20">
        <v>2</v>
      </c>
      <c r="D458" s="21">
        <v>101.66200000000001</v>
      </c>
      <c r="E458" s="51">
        <v>101.515973683634</v>
      </c>
    </row>
    <row r="459" spans="1:5" x14ac:dyDescent="0.25">
      <c r="A459">
        <v>2026</v>
      </c>
      <c r="B459" s="1">
        <v>46023</v>
      </c>
      <c r="C459" s="20">
        <v>2</v>
      </c>
      <c r="D459" s="21">
        <v>101.316</v>
      </c>
      <c r="E459" s="51">
        <v>101.141234588606</v>
      </c>
    </row>
    <row r="460" spans="1:5" x14ac:dyDescent="0.25">
      <c r="B460" s="1">
        <v>46054</v>
      </c>
      <c r="C460" s="20">
        <v>2</v>
      </c>
      <c r="D460" s="21">
        <v>101.779</v>
      </c>
      <c r="E460" s="51">
        <v>101.611086692626</v>
      </c>
    </row>
    <row r="461" spans="1:5" x14ac:dyDescent="0.25">
      <c r="B461" s="1">
        <v>46082</v>
      </c>
      <c r="C461" s="20">
        <v>2</v>
      </c>
      <c r="D461" s="21">
        <v>101.91200000000001</v>
      </c>
      <c r="E461" s="51">
        <v>101.870323397577</v>
      </c>
    </row>
    <row r="462" spans="1:5" x14ac:dyDescent="0.25">
      <c r="B462" s="1">
        <v>46113</v>
      </c>
      <c r="C462" s="20"/>
      <c r="D462" s="21"/>
      <c r="E462" s="31">
        <v>101.881218112721</v>
      </c>
    </row>
    <row r="463" spans="1:5" x14ac:dyDescent="0.25">
      <c r="B463" s="1">
        <v>46143</v>
      </c>
      <c r="E463" s="31">
        <v>102.62695908788243</v>
      </c>
    </row>
    <row r="464" spans="1:5" x14ac:dyDescent="0.25">
      <c r="B464" s="1">
        <v>46174</v>
      </c>
      <c r="E464" s="31">
        <v>103.15350268443859</v>
      </c>
    </row>
    <row r="465" spans="1:5" x14ac:dyDescent="0.25">
      <c r="B465" s="1">
        <v>46204</v>
      </c>
      <c r="E465" s="31">
        <v>103.39608857095342</v>
      </c>
    </row>
    <row r="466" spans="1:5" x14ac:dyDescent="0.25">
      <c r="B466" s="1">
        <v>46235</v>
      </c>
      <c r="E466" s="31">
        <v>103.76642599229106</v>
      </c>
    </row>
    <row r="467" spans="1:5" x14ac:dyDescent="0.25">
      <c r="B467" s="1">
        <v>46266</v>
      </c>
      <c r="E467" s="31">
        <v>104.08336114767629</v>
      </c>
    </row>
    <row r="468" spans="1:5" x14ac:dyDescent="0.25">
      <c r="B468" s="1">
        <v>46296</v>
      </c>
      <c r="E468" s="31">
        <v>104.41184073714341</v>
      </c>
    </row>
    <row r="469" spans="1:5" x14ac:dyDescent="0.25">
      <c r="B469" s="1">
        <v>46327</v>
      </c>
      <c r="E469" s="31">
        <v>104.58424100266902</v>
      </c>
    </row>
    <row r="470" spans="1:5" x14ac:dyDescent="0.25">
      <c r="B470" s="1">
        <v>46357</v>
      </c>
      <c r="E470" s="31">
        <v>104.72878746384653</v>
      </c>
    </row>
    <row r="471" spans="1:5" x14ac:dyDescent="0.25">
      <c r="A471">
        <v>2027</v>
      </c>
      <c r="B471" s="1">
        <v>46388</v>
      </c>
      <c r="E471" s="31">
        <v>104.44294995601463</v>
      </c>
    </row>
    <row r="472" spans="1:5" x14ac:dyDescent="0.25">
      <c r="B472" s="1">
        <v>46419</v>
      </c>
      <c r="E472" s="31">
        <v>105.10331739716034</v>
      </c>
    </row>
    <row r="473" spans="1:5" x14ac:dyDescent="0.25">
      <c r="B473" s="1">
        <v>46447</v>
      </c>
      <c r="E473" s="31">
        <v>105.10692964900447</v>
      </c>
    </row>
    <row r="474" spans="1:5" x14ac:dyDescent="0.25">
      <c r="B474" s="1">
        <v>46478</v>
      </c>
      <c r="E474" s="31">
        <v>104.96483668092229</v>
      </c>
    </row>
    <row r="475" spans="1:5" x14ac:dyDescent="0.25">
      <c r="B475" s="1">
        <v>46508</v>
      </c>
      <c r="E475" s="31">
        <v>105.6389699309876</v>
      </c>
    </row>
    <row r="476" spans="1:5" x14ac:dyDescent="0.25">
      <c r="B476" s="1">
        <v>46539</v>
      </c>
      <c r="E476" s="31">
        <v>105.90311184787626</v>
      </c>
    </row>
    <row r="477" spans="1:5" x14ac:dyDescent="0.25">
      <c r="B477" s="1">
        <v>46569</v>
      </c>
      <c r="E477" s="31">
        <v>106.00192875260122</v>
      </c>
    </row>
    <row r="478" spans="1:5" x14ac:dyDescent="0.25">
      <c r="B478" s="1">
        <v>46600</v>
      </c>
      <c r="E478" s="31">
        <v>106.21384551164631</v>
      </c>
    </row>
    <row r="479" spans="1:5" x14ac:dyDescent="0.25">
      <c r="B479" s="1">
        <v>46631</v>
      </c>
      <c r="E479" s="31">
        <v>106.42614366986953</v>
      </c>
    </row>
    <row r="480" spans="1:5" x14ac:dyDescent="0.25">
      <c r="B480" s="1">
        <v>46661</v>
      </c>
      <c r="E480" s="31">
        <v>106.67092959361071</v>
      </c>
    </row>
    <row r="481" spans="1:5" x14ac:dyDescent="0.25">
      <c r="B481" s="1">
        <v>46692</v>
      </c>
      <c r="E481" s="31">
        <v>106.77809358538765</v>
      </c>
    </row>
    <row r="482" spans="1:5" x14ac:dyDescent="0.25">
      <c r="B482" s="1">
        <v>46722</v>
      </c>
      <c r="E482" s="31">
        <v>106.87032971650552</v>
      </c>
    </row>
    <row r="483" spans="1:5" x14ac:dyDescent="0.25">
      <c r="A483">
        <v>2028</v>
      </c>
      <c r="B483" s="1">
        <v>46753</v>
      </c>
      <c r="E483" s="31">
        <v>106.53598250385623</v>
      </c>
    </row>
    <row r="484" spans="1:5" x14ac:dyDescent="0.25">
      <c r="B484" s="1">
        <v>46784</v>
      </c>
      <c r="E484" s="31">
        <v>107.17681232693158</v>
      </c>
    </row>
    <row r="485" spans="1:5" x14ac:dyDescent="0.25">
      <c r="E485" s="31"/>
    </row>
    <row r="486" spans="1:5" x14ac:dyDescent="0.25">
      <c r="E486" s="31"/>
    </row>
    <row r="487" spans="1:5" x14ac:dyDescent="0.25">
      <c r="E487" s="3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CD06-27E4-42A2-BAC8-F64A23472DAF}">
  <dimension ref="A1:T280"/>
  <sheetViews>
    <sheetView workbookViewId="0">
      <pane xSplit="2" ySplit="2" topLeftCell="C268" activePane="bottomRight" state="frozen"/>
      <selection pane="topRight" activeCell="C1" sqref="C1"/>
      <selection pane="bottomLeft" activeCell="A3" sqref="A3"/>
      <selection pane="bottomRight" activeCell="A280" sqref="A280"/>
    </sheetView>
  </sheetViews>
  <sheetFormatPr defaultRowHeight="15" x14ac:dyDescent="0.25"/>
  <cols>
    <col min="2" max="2" width="10" style="1" customWidth="1"/>
    <col min="3" max="6" width="13.28515625" customWidth="1"/>
    <col min="9" max="11" width="16.140625" customWidth="1"/>
    <col min="18" max="19" width="10.5703125" bestFit="1" customWidth="1"/>
  </cols>
  <sheetData>
    <row r="1" spans="1:20" ht="90" x14ac:dyDescent="0.25">
      <c r="C1" s="5" t="s">
        <v>167</v>
      </c>
      <c r="D1" s="5" t="s">
        <v>3</v>
      </c>
      <c r="E1" s="5" t="s">
        <v>177</v>
      </c>
      <c r="F1" s="4" t="s">
        <v>178</v>
      </c>
      <c r="G1" s="5" t="s">
        <v>168</v>
      </c>
      <c r="H1" s="5" t="s">
        <v>169</v>
      </c>
      <c r="I1" s="4" t="s">
        <v>170</v>
      </c>
      <c r="J1" s="4" t="s">
        <v>165</v>
      </c>
      <c r="K1" s="4" t="s">
        <v>10</v>
      </c>
      <c r="L1" s="4" t="s">
        <v>33</v>
      </c>
      <c r="M1" s="4" t="s">
        <v>34</v>
      </c>
      <c r="N1" s="4" t="s">
        <v>35</v>
      </c>
      <c r="O1" s="4" t="s">
        <v>11</v>
      </c>
      <c r="P1" s="4" t="s">
        <v>36</v>
      </c>
      <c r="Q1" s="4" t="s">
        <v>209</v>
      </c>
      <c r="R1" s="4" t="s">
        <v>179</v>
      </c>
      <c r="S1" s="4" t="s">
        <v>180</v>
      </c>
      <c r="T1" s="4" t="s">
        <v>186</v>
      </c>
    </row>
    <row r="2" spans="1:20" x14ac:dyDescent="0.25">
      <c r="B2" s="1" t="s">
        <v>0</v>
      </c>
      <c r="Q2" s="4"/>
      <c r="R2" s="4"/>
    </row>
    <row r="3" spans="1:20" x14ac:dyDescent="0.25">
      <c r="A3">
        <v>1959</v>
      </c>
      <c r="B3" s="1">
        <v>21610</v>
      </c>
      <c r="C3" s="21">
        <f>('CDM - Q'!AF48)</f>
        <v>3352.1289999999999</v>
      </c>
      <c r="D3" s="21">
        <f>'CDM - Q'!AV48</f>
        <v>21.087</v>
      </c>
      <c r="E3" s="20">
        <f>'CDM - Q'!AX48/'CDM - Q'!AW48*100</f>
        <v>18.534303534303536</v>
      </c>
      <c r="F3" s="20">
        <v>19.995999999999999</v>
      </c>
      <c r="G3" s="21">
        <f>AVERAGEIFS('US - M'!F:F,'US - M'!$B:$B,"&gt;="&amp;EDATE('US - Q'!$B3,-2),'US - M'!$B:$B,"&lt;="&amp;EOMONTH('US - Q'!$B3,0))</f>
        <v>15.515000000000001</v>
      </c>
      <c r="K3" s="20">
        <f>AVERAGEIFS('US - M'!E:E,'US - M'!$B:$B,"&gt;="&amp;EDATE('US - Q'!$B3,-2),'US - M'!$B:$B,"&lt;="&amp;EOMONTH('US - Q'!$B3,0))</f>
        <v>5.833333333333333</v>
      </c>
      <c r="M3" s="44"/>
      <c r="N3" s="20">
        <f>AVERAGEIFS('US - M'!C:C,'US - M'!$B:$B,"&gt;="&amp;EDATE('US - Q'!$B3,-2),'US - M'!$B:$B,"&lt;="&amp;EOMONTH('US - Q'!$B3,0))</f>
        <v>2.6666666666666665</v>
      </c>
      <c r="O3">
        <v>0</v>
      </c>
      <c r="P3" s="21">
        <f>AVERAGEIFS('US - M'!G:G,'US - M'!$B:$B,"&gt;="&amp;EDATE('US - Q'!$B3,-2),'US - M'!$B:$B,"&lt;="&amp;EOMONTH('US - Q'!$B3,0))</f>
        <v>15.515000000000001</v>
      </c>
      <c r="R3" s="53">
        <v>3.1069999999999993</v>
      </c>
      <c r="S3" s="53">
        <v>3364.3209999999999</v>
      </c>
      <c r="T3">
        <v>0</v>
      </c>
    </row>
    <row r="4" spans="1:20" x14ac:dyDescent="0.25">
      <c r="B4" s="1">
        <v>21702</v>
      </c>
      <c r="C4" s="21">
        <f>('CDM - Q'!AF49)</f>
        <v>3427.6669999999999</v>
      </c>
      <c r="D4" s="21">
        <f>'CDM - Q'!AV49</f>
        <v>21.024000000000001</v>
      </c>
      <c r="E4" s="20">
        <f>'CDM - Q'!AX49/'CDM - Q'!AW49*100</f>
        <v>18.622632313703463</v>
      </c>
      <c r="F4" s="20">
        <v>20.177</v>
      </c>
      <c r="G4" s="21">
        <f>AVERAGEIFS('US - M'!F:F,'US - M'!$B:$B,"&gt;="&amp;EDATE('US - Q'!$B4,-2),'US - M'!$B:$B,"&lt;="&amp;EOMONTH('US - Q'!$B4,0))</f>
        <v>15.597999999999999</v>
      </c>
      <c r="H4" s="20">
        <f t="shared" ref="H4:H67" si="0">(G4/G3-1)*400</f>
        <v>2.1398646471156191</v>
      </c>
      <c r="I4" s="20"/>
      <c r="J4" s="20"/>
      <c r="K4" s="20">
        <f>AVERAGEIFS('US - M'!E:E,'US - M'!$B:$B,"&gt;="&amp;EDATE('US - Q'!$B4,-2),'US - M'!$B:$B,"&lt;="&amp;EOMONTH('US - Q'!$B4,0))</f>
        <v>5.1000000000000005</v>
      </c>
      <c r="M4" s="44"/>
      <c r="N4" s="20">
        <f>AVERAGEIFS('US - M'!C:C,'US - M'!$B:$B,"&gt;="&amp;EDATE('US - Q'!$B4,-2),'US - M'!$B:$B,"&lt;="&amp;EOMONTH('US - Q'!$B4,0))</f>
        <v>3.0833333333333335</v>
      </c>
      <c r="O4">
        <v>0</v>
      </c>
      <c r="P4" s="21">
        <f>AVERAGEIFS('US - M'!G:G,'US - M'!$B:$B,"&gt;="&amp;EDATE('US - Q'!$B4,-2),'US - M'!$B:$B,"&lt;="&amp;EOMONTH('US - Q'!$B4,0))</f>
        <v>15.597999999999999</v>
      </c>
      <c r="R4" s="53">
        <v>-6.3330000000000126</v>
      </c>
      <c r="S4" s="53">
        <v>3425.431</v>
      </c>
      <c r="T4">
        <v>0</v>
      </c>
    </row>
    <row r="5" spans="1:20" x14ac:dyDescent="0.25">
      <c r="B5" s="1">
        <v>21794</v>
      </c>
      <c r="C5" s="21">
        <f>('CDM - Q'!AF50)</f>
        <v>3430.0569999999998</v>
      </c>
      <c r="D5" s="21">
        <f>'CDM - Q'!AV50</f>
        <v>21.135999999999999</v>
      </c>
      <c r="E5" s="20">
        <f>'CDM - Q'!AX50/'CDM - Q'!AW50*100</f>
        <v>18.711746800641507</v>
      </c>
      <c r="F5" s="20">
        <v>20.329999999999998</v>
      </c>
      <c r="G5" s="21">
        <f>AVERAGEIFS('US - M'!F:F,'US - M'!$B:$B,"&gt;="&amp;EDATE('US - Q'!$B5,-2),'US - M'!$B:$B,"&lt;="&amp;EOMONTH('US - Q'!$B5,0))</f>
        <v>15.702333333333334</v>
      </c>
      <c r="H5" s="20">
        <f t="shared" si="0"/>
        <v>2.6755566953028165</v>
      </c>
      <c r="I5" s="20"/>
      <c r="J5" s="20"/>
      <c r="K5" s="20">
        <f>AVERAGEIFS('US - M'!E:E,'US - M'!$B:$B,"&gt;="&amp;EDATE('US - Q'!$B5,-2),'US - M'!$B:$B,"&lt;="&amp;EOMONTH('US - Q'!$B5,0))</f>
        <v>5.2666666666666666</v>
      </c>
      <c r="M5" s="44"/>
      <c r="N5" s="20">
        <f>AVERAGEIFS('US - M'!C:C,'US - M'!$B:$B,"&gt;="&amp;EDATE('US - Q'!$B5,-2),'US - M'!$B:$B,"&lt;="&amp;EOMONTH('US - Q'!$B5,0))</f>
        <v>3.3333333333333335</v>
      </c>
      <c r="O5">
        <v>0</v>
      </c>
      <c r="P5" s="21">
        <f>AVERAGEIFS('US - M'!G:G,'US - M'!$B:$B,"&gt;="&amp;EDATE('US - Q'!$B5,-2),'US - M'!$B:$B,"&lt;="&amp;EOMONTH('US - Q'!$B5,0))</f>
        <v>15.702333333333334</v>
      </c>
      <c r="R5" s="53">
        <v>7.4260000000000019</v>
      </c>
      <c r="S5" s="53">
        <v>3450.6459999999997</v>
      </c>
      <c r="T5">
        <v>0</v>
      </c>
    </row>
    <row r="6" spans="1:20" x14ac:dyDescent="0.25">
      <c r="B6" s="1">
        <v>21885</v>
      </c>
      <c r="C6" s="21">
        <f>('CDM - Q'!AF51)</f>
        <v>3439.8319999999999</v>
      </c>
      <c r="D6" s="21">
        <f>'CDM - Q'!AV51</f>
        <v>21.388999999999999</v>
      </c>
      <c r="E6" s="20">
        <f>'CDM - Q'!AX51/'CDM - Q'!AW51*100</f>
        <v>18.893618450327011</v>
      </c>
      <c r="F6" s="20">
        <v>20.602</v>
      </c>
      <c r="G6" s="21">
        <f>AVERAGEIFS('US - M'!F:F,'US - M'!$B:$B,"&gt;="&amp;EDATE('US - Q'!$B6,-2),'US - M'!$B:$B,"&lt;="&amp;EOMONTH('US - Q'!$B6,0))</f>
        <v>15.792333333333334</v>
      </c>
      <c r="H6" s="20">
        <f t="shared" si="0"/>
        <v>2.2926528965971471</v>
      </c>
      <c r="I6" s="20"/>
      <c r="J6" s="20"/>
      <c r="K6" s="20">
        <f>AVERAGEIFS('US - M'!E:E,'US - M'!$B:$B,"&gt;="&amp;EDATE('US - Q'!$B6,-2),'US - M'!$B:$B,"&lt;="&amp;EOMONTH('US - Q'!$B6,0))</f>
        <v>5.6000000000000005</v>
      </c>
      <c r="M6" s="44"/>
      <c r="N6" s="20">
        <f>AVERAGEIFS('US - M'!C:C,'US - M'!$B:$B,"&gt;="&amp;EDATE('US - Q'!$B6,-2),'US - M'!$B:$B,"&lt;="&amp;EOMONTH('US - Q'!$B6,0))</f>
        <v>4</v>
      </c>
      <c r="O6">
        <v>0</v>
      </c>
      <c r="P6" s="21">
        <f>AVERAGEIFS('US - M'!G:G,'US - M'!$B:$B,"&gt;="&amp;EDATE('US - Q'!$B6,-2),'US - M'!$B:$B,"&lt;="&amp;EOMONTH('US - Q'!$B6,0))</f>
        <v>15.792333333333334</v>
      </c>
      <c r="R6" s="53">
        <v>-1.7249999999999943</v>
      </c>
      <c r="S6" s="53">
        <v>3446.1030000000001</v>
      </c>
      <c r="T6">
        <v>0</v>
      </c>
    </row>
    <row r="7" spans="1:20" x14ac:dyDescent="0.25">
      <c r="A7">
        <v>1960</v>
      </c>
      <c r="B7" s="1">
        <v>21976</v>
      </c>
      <c r="C7" s="21">
        <f>('CDM - Q'!AF52)</f>
        <v>3517.181</v>
      </c>
      <c r="D7" s="21">
        <f>'CDM - Q'!AV52</f>
        <v>21.367000000000001</v>
      </c>
      <c r="E7" s="20">
        <f>'CDM - Q'!AX52/'CDM - Q'!AW52*100</f>
        <v>18.840204517506955</v>
      </c>
      <c r="F7" s="20">
        <v>20.54</v>
      </c>
      <c r="G7" s="21">
        <f>AVERAGEIFS('US - M'!F:F,'US - M'!$B:$B,"&gt;="&amp;EDATE('US - Q'!$B7,-2),'US - M'!$B:$B,"&lt;="&amp;EOMONTH('US - Q'!$B7,0))</f>
        <v>15.842333333333334</v>
      </c>
      <c r="H7" s="20">
        <f t="shared" si="0"/>
        <v>1.2664373007999608</v>
      </c>
      <c r="I7" s="20">
        <f t="shared" ref="I7:I70" si="1">AVERAGE(H4:H7)</f>
        <v>2.0936278849538859</v>
      </c>
      <c r="J7" s="46">
        <f t="shared" ref="J7:J70" si="2">J8*I7/I8</f>
        <v>2.013340873296515</v>
      </c>
      <c r="K7" s="20">
        <f>AVERAGEIFS('US - M'!E:E,'US - M'!$B:$B,"&gt;="&amp;EDATE('US - Q'!$B7,-2),'US - M'!$B:$B,"&lt;="&amp;EOMONTH('US - Q'!$B7,0))</f>
        <v>5.1333333333333337</v>
      </c>
      <c r="M7" s="44"/>
      <c r="N7" s="20">
        <f>AVERAGEIFS('US - M'!C:C,'US - M'!$B:$B,"&gt;="&amp;EDATE('US - Q'!$B7,-2),'US - M'!$B:$B,"&lt;="&amp;EOMONTH('US - Q'!$B7,0))</f>
        <v>4</v>
      </c>
      <c r="O7">
        <v>0</v>
      </c>
      <c r="P7" s="21">
        <f>AVERAGEIFS('US - M'!G:G,'US - M'!$B:$B,"&gt;="&amp;EDATE('US - Q'!$B7,-2),'US - M'!$B:$B,"&lt;="&amp;EOMONTH('US - Q'!$B7,0))</f>
        <v>15.842333333333334</v>
      </c>
      <c r="Q7" s="20">
        <f>'[4]Quarterly Results'!$C4</f>
        <v>0</v>
      </c>
      <c r="R7" s="53">
        <v>7.453000000000003</v>
      </c>
      <c r="S7" s="53">
        <v>3485.92</v>
      </c>
      <c r="T7">
        <v>0</v>
      </c>
    </row>
    <row r="8" spans="1:20" x14ac:dyDescent="0.25">
      <c r="B8" s="1">
        <v>22068</v>
      </c>
      <c r="C8" s="21">
        <f>('CDM - Q'!AF53)</f>
        <v>3498.2460000000001</v>
      </c>
      <c r="D8" s="21">
        <f>'CDM - Q'!AV53</f>
        <v>21.736000000000001</v>
      </c>
      <c r="E8" s="20">
        <f>'CDM - Q'!AX53/'CDM - Q'!AW53*100</f>
        <v>18.835272671790051</v>
      </c>
      <c r="F8" s="20">
        <v>20.503</v>
      </c>
      <c r="G8" s="21">
        <f>AVERAGEIFS('US - M'!F:F,'US - M'!$B:$B,"&gt;="&amp;EDATE('US - Q'!$B8,-2),'US - M'!$B:$B,"&lt;="&amp;EOMONTH('US - Q'!$B8,0))</f>
        <v>15.902333333333333</v>
      </c>
      <c r="H8" s="20">
        <f t="shared" si="0"/>
        <v>1.5149283565131455</v>
      </c>
      <c r="I8" s="20">
        <f t="shared" si="1"/>
        <v>1.9373938123032675</v>
      </c>
      <c r="J8" s="46">
        <f t="shared" si="2"/>
        <v>1.8630981073639263</v>
      </c>
      <c r="K8" s="20">
        <f>AVERAGEIFS('US - M'!E:E,'US - M'!$B:$B,"&gt;="&amp;EDATE('US - Q'!$B8,-2),'US - M'!$B:$B,"&lt;="&amp;EOMONTH('US - Q'!$B8,0))</f>
        <v>5.2333333333333334</v>
      </c>
      <c r="M8" s="44"/>
      <c r="N8" s="20">
        <f>AVERAGEIFS('US - M'!C:C,'US - M'!$B:$B,"&gt;="&amp;EDATE('US - Q'!$B8,-2),'US - M'!$B:$B,"&lt;="&amp;EOMONTH('US - Q'!$B8,0))</f>
        <v>3.6666666666666665</v>
      </c>
      <c r="O8">
        <v>0</v>
      </c>
      <c r="P8" s="21">
        <f>AVERAGEIFS('US - M'!G:G,'US - M'!$B:$B,"&gt;="&amp;EDATE('US - Q'!$B8,-2),'US - M'!$B:$B,"&lt;="&amp;EOMONTH('US - Q'!$B8,0))</f>
        <v>15.902333333333333</v>
      </c>
      <c r="Q8" s="20">
        <f>'[4]Quarterly Results'!$C5</f>
        <v>0</v>
      </c>
      <c r="R8" s="53">
        <v>2.083999999999989</v>
      </c>
      <c r="S8" s="53">
        <v>3500.7450000000003</v>
      </c>
      <c r="T8">
        <v>0</v>
      </c>
    </row>
    <row r="9" spans="1:20" x14ac:dyDescent="0.25">
      <c r="B9" s="1">
        <v>22160</v>
      </c>
      <c r="C9" s="21">
        <f>('CDM - Q'!AF54)</f>
        <v>3515.3850000000002</v>
      </c>
      <c r="D9" s="21">
        <f>'CDM - Q'!AV54</f>
        <v>21.594999999999999</v>
      </c>
      <c r="E9" s="20">
        <f>'CDM - Q'!AX54/'CDM - Q'!AW54*100</f>
        <v>18.930637033849923</v>
      </c>
      <c r="F9" s="20">
        <v>20.535</v>
      </c>
      <c r="G9" s="21">
        <f>AVERAGEIFS('US - M'!F:F,'US - M'!$B:$B,"&gt;="&amp;EDATE('US - Q'!$B9,-2),'US - M'!$B:$B,"&lt;="&amp;EOMONTH('US - Q'!$B9,0))</f>
        <v>15.964666666666666</v>
      </c>
      <c r="H9" s="20">
        <f t="shared" si="0"/>
        <v>1.5679040811621192</v>
      </c>
      <c r="I9" s="20">
        <f t="shared" si="1"/>
        <v>1.6604806587680931</v>
      </c>
      <c r="J9" s="46">
        <f t="shared" si="2"/>
        <v>1.5968040947686175</v>
      </c>
      <c r="K9" s="20">
        <f>AVERAGEIFS('US - M'!E:E,'US - M'!$B:$B,"&gt;="&amp;EDATE('US - Q'!$B9,-2),'US - M'!$B:$B,"&lt;="&amp;EOMONTH('US - Q'!$B9,0))</f>
        <v>5.5333333333333341</v>
      </c>
      <c r="M9" s="44"/>
      <c r="N9" s="20">
        <f>AVERAGEIFS('US - M'!C:C,'US - M'!$B:$B,"&gt;="&amp;EDATE('US - Q'!$B9,-2),'US - M'!$B:$B,"&lt;="&amp;EOMONTH('US - Q'!$B9,0))</f>
        <v>3.0833333333333335</v>
      </c>
      <c r="O9">
        <v>0</v>
      </c>
      <c r="P9" s="21">
        <f>AVERAGEIFS('US - M'!G:G,'US - M'!$B:$B,"&gt;="&amp;EDATE('US - Q'!$B9,-2),'US - M'!$B:$B,"&lt;="&amp;EOMONTH('US - Q'!$B9,0))</f>
        <v>15.964666666666666</v>
      </c>
      <c r="Q9" s="20">
        <f>'[4]Quarterly Results'!$C6</f>
        <v>0</v>
      </c>
      <c r="R9" s="53">
        <v>6.0170000000000101</v>
      </c>
      <c r="S9" s="53">
        <v>3505.9280000000003</v>
      </c>
      <c r="T9">
        <v>0</v>
      </c>
    </row>
    <row r="10" spans="1:20" x14ac:dyDescent="0.25">
      <c r="B10" s="1">
        <v>22251</v>
      </c>
      <c r="C10" s="21">
        <f>('CDM - Q'!AF55)</f>
        <v>3470.2779999999998</v>
      </c>
      <c r="D10" s="21">
        <f>'CDM - Q'!AV55</f>
        <v>21.974</v>
      </c>
      <c r="E10" s="20">
        <f>'CDM - Q'!AX55/'CDM - Q'!AW55*100</f>
        <v>18.88047518149293</v>
      </c>
      <c r="F10" s="20">
        <v>20.39</v>
      </c>
      <c r="G10" s="21">
        <f>AVERAGEIFS('US - M'!F:F,'US - M'!$B:$B,"&gt;="&amp;EDATE('US - Q'!$B10,-2),'US - M'!$B:$B,"&lt;="&amp;EOMONTH('US - Q'!$B10,0))</f>
        <v>16.016999999999999</v>
      </c>
      <c r="H10" s="20">
        <f t="shared" si="0"/>
        <v>1.3112289639621189</v>
      </c>
      <c r="I10" s="20">
        <f t="shared" si="1"/>
        <v>1.4151246756093361</v>
      </c>
      <c r="J10" s="46">
        <f t="shared" si="2"/>
        <v>1.3608570895957008</v>
      </c>
      <c r="K10" s="20">
        <f>AVERAGEIFS('US - M'!E:E,'US - M'!$B:$B,"&gt;="&amp;EDATE('US - Q'!$B10,-2),'US - M'!$B:$B,"&lt;="&amp;EOMONTH('US - Q'!$B10,0))</f>
        <v>6.2666666666666657</v>
      </c>
      <c r="M10" s="44"/>
      <c r="N10" s="20">
        <f>AVERAGEIFS('US - M'!C:C,'US - M'!$B:$B,"&gt;="&amp;EDATE('US - Q'!$B10,-2),'US - M'!$B:$B,"&lt;="&amp;EOMONTH('US - Q'!$B10,0))</f>
        <v>2</v>
      </c>
      <c r="O10">
        <v>0</v>
      </c>
      <c r="P10" s="21">
        <f>AVERAGEIFS('US - M'!G:G,'US - M'!$B:$B,"&gt;="&amp;EDATE('US - Q'!$B10,-2),'US - M'!$B:$B,"&lt;="&amp;EOMONTH('US - Q'!$B10,0))</f>
        <v>16.016999999999999</v>
      </c>
      <c r="Q10" s="20">
        <f>'[4]Quarterly Results'!$C7</f>
        <v>0</v>
      </c>
      <c r="R10" s="53">
        <v>6.2869999999999919</v>
      </c>
      <c r="S10" s="53">
        <v>3498.415</v>
      </c>
      <c r="T10">
        <v>0</v>
      </c>
    </row>
    <row r="11" spans="1:20" x14ac:dyDescent="0.25">
      <c r="A11">
        <v>1961</v>
      </c>
      <c r="B11" s="1">
        <v>22341</v>
      </c>
      <c r="C11" s="21">
        <f>('CDM - Q'!AF56)</f>
        <v>3493.703</v>
      </c>
      <c r="D11" s="21">
        <f>'CDM - Q'!AV56</f>
        <v>21.933</v>
      </c>
      <c r="E11" s="20">
        <f>'CDM - Q'!AX56/'CDM - Q'!AW56*100</f>
        <v>18.898943271756298</v>
      </c>
      <c r="F11" s="20">
        <v>20.358000000000001</v>
      </c>
      <c r="G11" s="21">
        <f>AVERAGEIFS('US - M'!F:F,'US - M'!$B:$B,"&gt;="&amp;EDATE('US - Q'!$B11,-2),'US - M'!$B:$B,"&lt;="&amp;EOMONTH('US - Q'!$B11,0))</f>
        <v>16.044333333333331</v>
      </c>
      <c r="H11" s="20">
        <f t="shared" si="0"/>
        <v>0.68260806226714266</v>
      </c>
      <c r="I11" s="20">
        <f t="shared" si="1"/>
        <v>1.2691673659761316</v>
      </c>
      <c r="J11" s="46">
        <f t="shared" si="2"/>
        <v>1.2204969905767682</v>
      </c>
      <c r="K11" s="20">
        <f>AVERAGEIFS('US - M'!E:E,'US - M'!$B:$B,"&gt;="&amp;EDATE('US - Q'!$B11,-2),'US - M'!$B:$B,"&lt;="&amp;EOMONTH('US - Q'!$B11,0))</f>
        <v>6.8</v>
      </c>
      <c r="M11" s="44"/>
      <c r="N11" s="20">
        <f>AVERAGEIFS('US - M'!C:C,'US - M'!$B:$B,"&gt;="&amp;EDATE('US - Q'!$B11,-2),'US - M'!$B:$B,"&lt;="&amp;EOMONTH('US - Q'!$B11,0))</f>
        <v>2.0833333333333335</v>
      </c>
      <c r="O11">
        <v>0</v>
      </c>
      <c r="P11" s="21">
        <f>AVERAGEIFS('US - M'!G:G,'US - M'!$B:$B,"&gt;="&amp;EDATE('US - Q'!$B11,-2),'US - M'!$B:$B,"&lt;="&amp;EOMONTH('US - Q'!$B11,0))</f>
        <v>16.044333333333331</v>
      </c>
      <c r="Q11" s="20">
        <f>'[4]Quarterly Results'!$C8</f>
        <v>0</v>
      </c>
      <c r="R11" s="53">
        <v>-0.20399999999999352</v>
      </c>
      <c r="S11" s="53">
        <v>3509.2019999999998</v>
      </c>
      <c r="T11">
        <v>0</v>
      </c>
    </row>
    <row r="12" spans="1:20" x14ac:dyDescent="0.25">
      <c r="B12" s="1">
        <v>22433</v>
      </c>
      <c r="C12" s="21">
        <f>('CDM - Q'!AF57)</f>
        <v>3553.0210000000002</v>
      </c>
      <c r="D12" s="21">
        <f>'CDM - Q'!AV57</f>
        <v>21.719000000000001</v>
      </c>
      <c r="E12" s="20">
        <f>'CDM - Q'!AX57/'CDM - Q'!AW57*100</f>
        <v>18.878773771961583</v>
      </c>
      <c r="F12" s="20">
        <v>20.289000000000001</v>
      </c>
      <c r="G12" s="21">
        <f>AVERAGEIFS('US - M'!F:F,'US - M'!$B:$B,"&gt;="&amp;EDATE('US - Q'!$B12,-2),'US - M'!$B:$B,"&lt;="&amp;EOMONTH('US - Q'!$B12,0))</f>
        <v>16.096999999999998</v>
      </c>
      <c r="H12" s="20">
        <f t="shared" si="0"/>
        <v>1.3130284835767725</v>
      </c>
      <c r="I12" s="20">
        <f t="shared" si="1"/>
        <v>1.2186923977420383</v>
      </c>
      <c r="J12" s="46">
        <f t="shared" si="2"/>
        <v>1.1719576501551145</v>
      </c>
      <c r="K12" s="20">
        <f>AVERAGEIFS('US - M'!E:E,'US - M'!$B:$B,"&gt;="&amp;EDATE('US - Q'!$B12,-2),'US - M'!$B:$B,"&lt;="&amp;EOMONTH('US - Q'!$B12,0))</f>
        <v>7</v>
      </c>
      <c r="M12" s="44"/>
      <c r="N12" s="20">
        <f>AVERAGEIFS('US - M'!C:C,'US - M'!$B:$B,"&gt;="&amp;EDATE('US - Q'!$B12,-2),'US - M'!$B:$B,"&lt;="&amp;EOMONTH('US - Q'!$B12,0))</f>
        <v>0.66666666666666663</v>
      </c>
      <c r="O12">
        <v>0</v>
      </c>
      <c r="P12" s="21">
        <f>AVERAGEIFS('US - M'!G:G,'US - M'!$B:$B,"&gt;="&amp;EDATE('US - Q'!$B12,-2),'US - M'!$B:$B,"&lt;="&amp;EOMONTH('US - Q'!$B12,0))</f>
        <v>16.096999999999998</v>
      </c>
      <c r="Q12" s="20">
        <f>'[4]Quarterly Results'!$C9</f>
        <v>0</v>
      </c>
      <c r="R12" s="53">
        <v>-6.5120000000000005</v>
      </c>
      <c r="S12" s="53">
        <v>3554.9860000000003</v>
      </c>
      <c r="T12">
        <v>0</v>
      </c>
    </row>
    <row r="13" spans="1:20" x14ac:dyDescent="0.25">
      <c r="B13" s="1">
        <v>22525</v>
      </c>
      <c r="C13" s="21">
        <f>('CDM - Q'!AF58)</f>
        <v>3621.252</v>
      </c>
      <c r="D13" s="21">
        <f>'CDM - Q'!AV58</f>
        <v>21.576000000000001</v>
      </c>
      <c r="E13" s="20">
        <f>'CDM - Q'!AX58/'CDM - Q'!AW58*100</f>
        <v>18.859656215132357</v>
      </c>
      <c r="F13" s="20">
        <v>20.283000000000001</v>
      </c>
      <c r="G13" s="21">
        <f>AVERAGEIFS('US - M'!F:F,'US - M'!$B:$B,"&gt;="&amp;EDATE('US - Q'!$B13,-2),'US - M'!$B:$B,"&lt;="&amp;EOMONTH('US - Q'!$B13,0))</f>
        <v>16.167000000000002</v>
      </c>
      <c r="H13" s="20">
        <f t="shared" si="0"/>
        <v>1.7394545567498199</v>
      </c>
      <c r="I13" s="20">
        <f t="shared" si="1"/>
        <v>1.2615800166389635</v>
      </c>
      <c r="J13" s="46">
        <f t="shared" si="2"/>
        <v>1.2132006029759523</v>
      </c>
      <c r="K13" s="20">
        <f>AVERAGEIFS('US - M'!E:E,'US - M'!$B:$B,"&gt;="&amp;EDATE('US - Q'!$B13,-2),'US - M'!$B:$B,"&lt;="&amp;EOMONTH('US - Q'!$B13,0))</f>
        <v>6.7666666666666666</v>
      </c>
      <c r="M13" s="44"/>
      <c r="N13" s="20">
        <f>AVERAGEIFS('US - M'!C:C,'US - M'!$B:$B,"&gt;="&amp;EDATE('US - Q'!$B13,-2),'US - M'!$B:$B,"&lt;="&amp;EOMONTH('US - Q'!$B13,0))</f>
        <v>1.9166666666666667</v>
      </c>
      <c r="O13">
        <v>0</v>
      </c>
      <c r="P13" s="21">
        <f>AVERAGEIFS('US - M'!G:G,'US - M'!$B:$B,"&gt;="&amp;EDATE('US - Q'!$B13,-2),'US - M'!$B:$B,"&lt;="&amp;EOMONTH('US - Q'!$B13,0))</f>
        <v>16.167000000000002</v>
      </c>
      <c r="Q13" s="20">
        <f>'[4]Quarterly Results'!$C10</f>
        <v>0</v>
      </c>
      <c r="R13" s="53">
        <v>-2.9500000000000028</v>
      </c>
      <c r="S13" s="53">
        <v>3604.6389999999997</v>
      </c>
      <c r="T13">
        <v>0</v>
      </c>
    </row>
    <row r="14" spans="1:20" x14ac:dyDescent="0.25">
      <c r="B14" s="1">
        <v>22616</v>
      </c>
      <c r="C14" s="21">
        <f>('CDM - Q'!AF59)</f>
        <v>3692.2890000000002</v>
      </c>
      <c r="D14" s="21">
        <f>'CDM - Q'!AV59</f>
        <v>21.616</v>
      </c>
      <c r="E14" s="20">
        <f>'CDM - Q'!AX59/'CDM - Q'!AW59*100</f>
        <v>18.851235557521147</v>
      </c>
      <c r="F14" s="20">
        <v>20.271000000000001</v>
      </c>
      <c r="G14" s="21">
        <f>AVERAGEIFS('US - M'!F:F,'US - M'!$B:$B,"&gt;="&amp;EDATE('US - Q'!$B14,-2),'US - M'!$B:$B,"&lt;="&amp;EOMONTH('US - Q'!$B14,0))</f>
        <v>16.205666666666669</v>
      </c>
      <c r="H14" s="20">
        <f t="shared" si="0"/>
        <v>0.9566813055401191</v>
      </c>
      <c r="I14" s="20">
        <f t="shared" si="1"/>
        <v>1.1729431020334635</v>
      </c>
      <c r="J14" s="46">
        <f t="shared" si="2"/>
        <v>1.1279627608834564</v>
      </c>
      <c r="K14" s="20">
        <f>AVERAGEIFS('US - M'!E:E,'US - M'!$B:$B,"&gt;="&amp;EDATE('US - Q'!$B14,-2),'US - M'!$B:$B,"&lt;="&amp;EOMONTH('US - Q'!$B14,0))</f>
        <v>6.2</v>
      </c>
      <c r="M14" s="44"/>
      <c r="N14" s="20">
        <f>AVERAGEIFS('US - M'!C:C,'US - M'!$B:$B,"&gt;="&amp;EDATE('US - Q'!$B14,-2),'US - M'!$B:$B,"&lt;="&amp;EOMONTH('US - Q'!$B14,0))</f>
        <v>2.0833333333333335</v>
      </c>
      <c r="O14">
        <v>0</v>
      </c>
      <c r="P14" s="21">
        <f>AVERAGEIFS('US - M'!G:G,'US - M'!$B:$B,"&gt;="&amp;EDATE('US - Q'!$B14,-2),'US - M'!$B:$B,"&lt;="&amp;EOMONTH('US - Q'!$B14,0))</f>
        <v>16.205666666666669</v>
      </c>
      <c r="Q14" s="20">
        <f>'[4]Quarterly Results'!$C11</f>
        <v>0</v>
      </c>
      <c r="R14" s="53">
        <v>-1.1560000000000059</v>
      </c>
      <c r="S14" s="53">
        <v>3682.0800000000004</v>
      </c>
      <c r="T14">
        <v>0</v>
      </c>
    </row>
    <row r="15" spans="1:20" x14ac:dyDescent="0.25">
      <c r="A15">
        <v>1962</v>
      </c>
      <c r="B15" s="1">
        <v>22706</v>
      </c>
      <c r="C15" s="21">
        <f>('CDM - Q'!AF60)</f>
        <v>3758.1469999999999</v>
      </c>
      <c r="D15" s="21">
        <f>'CDM - Q'!AV60</f>
        <v>21.622</v>
      </c>
      <c r="E15" s="20">
        <f>'CDM - Q'!AX60/'CDM - Q'!AW60*100</f>
        <v>18.634844722401056</v>
      </c>
      <c r="F15" s="20">
        <v>19.934000000000001</v>
      </c>
      <c r="G15" s="21">
        <f>AVERAGEIFS('US - M'!F:F,'US - M'!$B:$B,"&gt;="&amp;EDATE('US - Q'!$B15,-2),'US - M'!$B:$B,"&lt;="&amp;EOMONTH('US - Q'!$B15,0))</f>
        <v>16.265666666666664</v>
      </c>
      <c r="H15" s="20">
        <f t="shared" si="0"/>
        <v>1.480963448999173</v>
      </c>
      <c r="I15" s="20">
        <f t="shared" si="1"/>
        <v>1.3725319487164711</v>
      </c>
      <c r="J15" s="46">
        <f t="shared" si="2"/>
        <v>1.3198977201801327</v>
      </c>
      <c r="K15" s="20">
        <f>AVERAGEIFS('US - M'!E:E,'US - M'!$B:$B,"&gt;="&amp;EDATE('US - Q'!$B15,-2),'US - M'!$B:$B,"&lt;="&amp;EOMONTH('US - Q'!$B15,0))</f>
        <v>5.6333333333333329</v>
      </c>
      <c r="M15" s="44"/>
      <c r="N15" s="20">
        <f>AVERAGEIFS('US - M'!C:C,'US - M'!$B:$B,"&gt;="&amp;EDATE('US - Q'!$B15,-2),'US - M'!$B:$B,"&lt;="&amp;EOMONTH('US - Q'!$B15,0))</f>
        <v>2.3333333333333335</v>
      </c>
      <c r="O15">
        <v>0</v>
      </c>
      <c r="P15" s="21">
        <f>AVERAGEIFS('US - M'!G:G,'US - M'!$B:$B,"&gt;="&amp;EDATE('US - Q'!$B15,-2),'US - M'!$B:$B,"&lt;="&amp;EOMONTH('US - Q'!$B15,0))</f>
        <v>16.265666666666664</v>
      </c>
      <c r="Q15" s="20">
        <f>'[4]Quarterly Results'!$C12</f>
        <v>0</v>
      </c>
      <c r="R15" s="53">
        <v>-4.5069999999999908</v>
      </c>
      <c r="S15" s="53">
        <v>3737.6109999999999</v>
      </c>
      <c r="T15">
        <v>0</v>
      </c>
    </row>
    <row r="16" spans="1:20" x14ac:dyDescent="0.25">
      <c r="B16" s="1">
        <v>22798</v>
      </c>
      <c r="C16" s="21">
        <f>('CDM - Q'!AF61)</f>
        <v>3792.1489999999999</v>
      </c>
      <c r="D16" s="21">
        <f>'CDM - Q'!AV61</f>
        <v>21.81</v>
      </c>
      <c r="E16" s="20">
        <f>'CDM - Q'!AX61/'CDM - Q'!AW61*100</f>
        <v>18.664446494603332</v>
      </c>
      <c r="F16" s="20">
        <v>19.893000000000001</v>
      </c>
      <c r="G16" s="21">
        <f>AVERAGEIFS('US - M'!F:F,'US - M'!$B:$B,"&gt;="&amp;EDATE('US - Q'!$B16,-2),'US - M'!$B:$B,"&lt;="&amp;EOMONTH('US - Q'!$B16,0))</f>
        <v>16.328333333333337</v>
      </c>
      <c r="H16" s="20">
        <f t="shared" si="0"/>
        <v>1.5410783449803844</v>
      </c>
      <c r="I16" s="20">
        <f t="shared" si="1"/>
        <v>1.4295444140673741</v>
      </c>
      <c r="J16" s="46">
        <f t="shared" si="2"/>
        <v>1.3747238560007791</v>
      </c>
      <c r="K16" s="20">
        <f>AVERAGEIFS('US - M'!E:E,'US - M'!$B:$B,"&gt;="&amp;EDATE('US - Q'!$B16,-2),'US - M'!$B:$B,"&lt;="&amp;EOMONTH('US - Q'!$B16,0))</f>
        <v>5.5333333333333341</v>
      </c>
      <c r="M16" s="44"/>
      <c r="N16" s="20">
        <f>AVERAGEIFS('US - M'!C:C,'US - M'!$B:$B,"&gt;="&amp;EDATE('US - Q'!$B16,-2),'US - M'!$B:$B,"&lt;="&amp;EOMONTH('US - Q'!$B16,0))</f>
        <v>2.6666666666666665</v>
      </c>
      <c r="O16">
        <v>0</v>
      </c>
      <c r="P16" s="21">
        <f>AVERAGEIFS('US - M'!G:G,'US - M'!$B:$B,"&gt;="&amp;EDATE('US - Q'!$B16,-2),'US - M'!$B:$B,"&lt;="&amp;EOMONTH('US - Q'!$B16,0))</f>
        <v>16.328333333333337</v>
      </c>
      <c r="Q16" s="20">
        <f>'[4]Quarterly Results'!$C13</f>
        <v>0</v>
      </c>
      <c r="R16" s="53">
        <v>3.5099999999999909</v>
      </c>
      <c r="S16" s="53">
        <v>3783.125</v>
      </c>
      <c r="T16">
        <v>0</v>
      </c>
    </row>
    <row r="17" spans="1:20" x14ac:dyDescent="0.25">
      <c r="B17" s="1">
        <v>22890</v>
      </c>
      <c r="C17" s="21">
        <f>('CDM - Q'!AF62)</f>
        <v>3838.7759999999998</v>
      </c>
      <c r="D17" s="21">
        <f>'CDM - Q'!AV62</f>
        <v>21.594999999999999</v>
      </c>
      <c r="E17" s="20">
        <f>'CDM - Q'!AX62/'CDM - Q'!AW62*100</f>
        <v>18.598811975054439</v>
      </c>
      <c r="F17" s="20">
        <v>19.731000000000002</v>
      </c>
      <c r="G17" s="21">
        <f>AVERAGEIFS('US - M'!F:F,'US - M'!$B:$B,"&gt;="&amp;EDATE('US - Q'!$B17,-2),'US - M'!$B:$B,"&lt;="&amp;EOMONTH('US - Q'!$B17,0))</f>
        <v>16.382000000000001</v>
      </c>
      <c r="H17" s="20">
        <f t="shared" si="0"/>
        <v>1.3146881698478552</v>
      </c>
      <c r="I17" s="20">
        <f t="shared" si="1"/>
        <v>1.3233528173418829</v>
      </c>
      <c r="J17" s="46">
        <f t="shared" si="2"/>
        <v>1.2726045235135921</v>
      </c>
      <c r="K17" s="20">
        <f>AVERAGEIFS('US - M'!E:E,'US - M'!$B:$B,"&gt;="&amp;EDATE('US - Q'!$B17,-2),'US - M'!$B:$B,"&lt;="&amp;EOMONTH('US - Q'!$B17,0))</f>
        <v>5.5666666666666673</v>
      </c>
      <c r="M17" s="44"/>
      <c r="N17" s="20">
        <f>AVERAGEIFS('US - M'!C:C,'US - M'!$B:$B,"&gt;="&amp;EDATE('US - Q'!$B17,-2),'US - M'!$B:$B,"&lt;="&amp;EOMONTH('US - Q'!$B17,0))</f>
        <v>2.8333333333333335</v>
      </c>
      <c r="O17">
        <v>0</v>
      </c>
      <c r="P17" s="21">
        <f>AVERAGEIFS('US - M'!G:G,'US - M'!$B:$B,"&gt;="&amp;EDATE('US - Q'!$B17,-2),'US - M'!$B:$B,"&lt;="&amp;EOMONTH('US - Q'!$B17,0))</f>
        <v>16.382000000000001</v>
      </c>
      <c r="Q17" s="20">
        <f>'[4]Quarterly Results'!$C14</f>
        <v>0</v>
      </c>
      <c r="R17" s="53">
        <v>-1.8960000000000008</v>
      </c>
      <c r="S17" s="53">
        <v>3827.2639999999997</v>
      </c>
      <c r="T17">
        <v>0</v>
      </c>
    </row>
    <row r="18" spans="1:20" x14ac:dyDescent="0.25">
      <c r="B18" s="1">
        <v>22981</v>
      </c>
      <c r="C18" s="21">
        <f>('CDM - Q'!AF63)</f>
        <v>3851.4209999999998</v>
      </c>
      <c r="D18" s="21">
        <f>'CDM - Q'!AV63</f>
        <v>21.663</v>
      </c>
      <c r="E18" s="20">
        <f>'CDM - Q'!AX63/'CDM - Q'!AW63*100</f>
        <v>18.695486741204707</v>
      </c>
      <c r="F18" s="20">
        <v>19.704999999999998</v>
      </c>
      <c r="G18" s="21">
        <f>AVERAGEIFS('US - M'!F:F,'US - M'!$B:$B,"&gt;="&amp;EDATE('US - Q'!$B18,-2),'US - M'!$B:$B,"&lt;="&amp;EOMONTH('US - Q'!$B18,0))</f>
        <v>16.412666666666667</v>
      </c>
      <c r="H18" s="20">
        <f t="shared" si="0"/>
        <v>0.74878932161315248</v>
      </c>
      <c r="I18" s="20">
        <f t="shared" si="1"/>
        <v>1.2713798213601413</v>
      </c>
      <c r="J18" s="46">
        <f t="shared" si="2"/>
        <v>1.2226246021198623</v>
      </c>
      <c r="K18" s="20">
        <f>AVERAGEIFS('US - M'!E:E,'US - M'!$B:$B,"&gt;="&amp;EDATE('US - Q'!$B18,-2),'US - M'!$B:$B,"&lt;="&amp;EOMONTH('US - Q'!$B18,0))</f>
        <v>5.5333333333333341</v>
      </c>
      <c r="M18" s="44"/>
      <c r="N18" s="20">
        <f>AVERAGEIFS('US - M'!C:C,'US - M'!$B:$B,"&gt;="&amp;EDATE('US - Q'!$B18,-2),'US - M'!$B:$B,"&lt;="&amp;EOMONTH('US - Q'!$B18,0))</f>
        <v>2.9599999999999995</v>
      </c>
      <c r="O18">
        <v>0</v>
      </c>
      <c r="P18" s="21">
        <f>AVERAGEIFS('US - M'!G:G,'US - M'!$B:$B,"&gt;="&amp;EDATE('US - Q'!$B18,-2),'US - M'!$B:$B,"&lt;="&amp;EOMONTH('US - Q'!$B18,0))</f>
        <v>16.412666666666667</v>
      </c>
      <c r="Q18" s="20">
        <f>'[4]Quarterly Results'!$C15</f>
        <v>0</v>
      </c>
      <c r="R18" s="53">
        <v>-5.4269999999999783</v>
      </c>
      <c r="S18" s="53">
        <v>3857.4269999999997</v>
      </c>
      <c r="T18">
        <v>0</v>
      </c>
    </row>
    <row r="19" spans="1:20" x14ac:dyDescent="0.25">
      <c r="A19">
        <v>1963</v>
      </c>
      <c r="B19" s="1">
        <v>23071</v>
      </c>
      <c r="C19" s="21">
        <f>('CDM - Q'!AF64)</f>
        <v>3893.482</v>
      </c>
      <c r="D19" s="21">
        <f>'CDM - Q'!AV64</f>
        <v>21.693999999999999</v>
      </c>
      <c r="E19" s="20">
        <f>'CDM - Q'!AX64/'CDM - Q'!AW64*100</f>
        <v>18.865027228260463</v>
      </c>
      <c r="F19" s="20">
        <v>19.829999999999998</v>
      </c>
      <c r="G19" s="21">
        <f>AVERAGEIFS('US - M'!F:F,'US - M'!$B:$B,"&gt;="&amp;EDATE('US - Q'!$B19,-2),'US - M'!$B:$B,"&lt;="&amp;EOMONTH('US - Q'!$B19,0))</f>
        <v>16.466999999999999</v>
      </c>
      <c r="H19" s="20">
        <f t="shared" si="0"/>
        <v>1.3241805109874605</v>
      </c>
      <c r="I19" s="20">
        <f t="shared" si="1"/>
        <v>1.2321840868572131</v>
      </c>
      <c r="J19" s="46">
        <f t="shared" si="2"/>
        <v>1.184931956305985</v>
      </c>
      <c r="K19" s="20">
        <f>AVERAGEIFS('US - M'!E:E,'US - M'!$B:$B,"&gt;="&amp;EDATE('US - Q'!$B19,-2),'US - M'!$B:$B,"&lt;="&amp;EOMONTH('US - Q'!$B19,0))</f>
        <v>5.7666666666666666</v>
      </c>
      <c r="M19" s="44"/>
      <c r="N19" s="20">
        <f>AVERAGEIFS('US - M'!C:C,'US - M'!$B:$B,"&gt;="&amp;EDATE('US - Q'!$B19,-2),'US - M'!$B:$B,"&lt;="&amp;EOMONTH('US - Q'!$B19,0))</f>
        <v>3</v>
      </c>
      <c r="O19">
        <v>0</v>
      </c>
      <c r="P19" s="21">
        <f>AVERAGEIFS('US - M'!G:G,'US - M'!$B:$B,"&gt;="&amp;EDATE('US - Q'!$B19,-2),'US - M'!$B:$B,"&lt;="&amp;EOMONTH('US - Q'!$B19,0))</f>
        <v>16.466999999999999</v>
      </c>
      <c r="Q19" s="20">
        <f>'[4]Quarterly Results'!$C16</f>
        <v>0</v>
      </c>
      <c r="R19" s="53">
        <v>4.8789999999999765</v>
      </c>
      <c r="S19" s="53">
        <v>3877.527</v>
      </c>
      <c r="T19">
        <v>0</v>
      </c>
    </row>
    <row r="20" spans="1:20" x14ac:dyDescent="0.25">
      <c r="B20" s="1">
        <v>23163</v>
      </c>
      <c r="C20" s="21">
        <f>('CDM - Q'!AF65)</f>
        <v>3937.183</v>
      </c>
      <c r="D20" s="21">
        <f>'CDM - Q'!AV65</f>
        <v>21.684999999999999</v>
      </c>
      <c r="E20" s="20">
        <f>'CDM - Q'!AX65/'CDM - Q'!AW65*100</f>
        <v>18.947044875735489</v>
      </c>
      <c r="F20" s="20">
        <v>19.914999999999999</v>
      </c>
      <c r="G20" s="21">
        <f>AVERAGEIFS('US - M'!F:F,'US - M'!$B:$B,"&gt;="&amp;EDATE('US - Q'!$B20,-2),'US - M'!$B:$B,"&lt;="&amp;EOMONTH('US - Q'!$B20,0))</f>
        <v>16.529333333333334</v>
      </c>
      <c r="H20" s="20">
        <f t="shared" si="0"/>
        <v>1.5141393898908895</v>
      </c>
      <c r="I20" s="20">
        <f t="shared" si="1"/>
        <v>1.2254493480848394</v>
      </c>
      <c r="J20" s="46">
        <f t="shared" si="2"/>
        <v>1.1784554831280911</v>
      </c>
      <c r="K20" s="20">
        <f>AVERAGEIFS('US - M'!E:E,'US - M'!$B:$B,"&gt;="&amp;EDATE('US - Q'!$B20,-2),'US - M'!$B:$B,"&lt;="&amp;EOMONTH('US - Q'!$B20,0))</f>
        <v>5.7333333333333343</v>
      </c>
      <c r="M20" s="44"/>
      <c r="N20" s="20">
        <f>AVERAGEIFS('US - M'!C:C,'US - M'!$B:$B,"&gt;="&amp;EDATE('US - Q'!$B20,-2),'US - M'!$B:$B,"&lt;="&amp;EOMONTH('US - Q'!$B20,0))</f>
        <v>3</v>
      </c>
      <c r="O20">
        <v>0</v>
      </c>
      <c r="P20" s="21">
        <f>AVERAGEIFS('US - M'!G:G,'US - M'!$B:$B,"&gt;="&amp;EDATE('US - Q'!$B20,-2),'US - M'!$B:$B,"&lt;="&amp;EOMONTH('US - Q'!$B20,0))</f>
        <v>16.529333333333334</v>
      </c>
      <c r="Q20" s="20">
        <f>'[4]Quarterly Results'!$C17</f>
        <v>0</v>
      </c>
      <c r="R20" s="53">
        <v>6.0260000000000105</v>
      </c>
      <c r="S20" s="53">
        <v>3927.0360000000001</v>
      </c>
      <c r="T20">
        <v>0</v>
      </c>
    </row>
    <row r="21" spans="1:20" x14ac:dyDescent="0.25">
      <c r="B21" s="1">
        <v>23255</v>
      </c>
      <c r="C21" s="21">
        <f>('CDM - Q'!AF66)</f>
        <v>4023.7550000000001</v>
      </c>
      <c r="D21" s="21">
        <f>'CDM - Q'!AV66</f>
        <v>21.463999999999999</v>
      </c>
      <c r="E21" s="20">
        <f>'CDM - Q'!AX66/'CDM - Q'!AW66*100</f>
        <v>19.05890245730232</v>
      </c>
      <c r="F21" s="20">
        <v>20.053999999999998</v>
      </c>
      <c r="G21" s="21">
        <f>AVERAGEIFS('US - M'!F:F,'US - M'!$B:$B,"&gt;="&amp;EDATE('US - Q'!$B21,-2),'US - M'!$B:$B,"&lt;="&amp;EOMONTH('US - Q'!$B21,0))</f>
        <v>16.593</v>
      </c>
      <c r="H21" s="20">
        <f t="shared" si="0"/>
        <v>1.5406953295151737</v>
      </c>
      <c r="I21" s="20">
        <f t="shared" si="1"/>
        <v>1.281951138001669</v>
      </c>
      <c r="J21" s="46">
        <f t="shared" si="2"/>
        <v>1.2327905270351278</v>
      </c>
      <c r="K21" s="20">
        <f>AVERAGEIFS('US - M'!E:E,'US - M'!$B:$B,"&gt;="&amp;EDATE('US - Q'!$B21,-2),'US - M'!$B:$B,"&lt;="&amp;EOMONTH('US - Q'!$B21,0))</f>
        <v>5.5</v>
      </c>
      <c r="M21" s="44"/>
      <c r="N21" s="20">
        <f>AVERAGEIFS('US - M'!C:C,'US - M'!$B:$B,"&gt;="&amp;EDATE('US - Q'!$B21,-2),'US - M'!$B:$B,"&lt;="&amp;EOMONTH('US - Q'!$B21,0))</f>
        <v>3.5</v>
      </c>
      <c r="O21">
        <v>0</v>
      </c>
      <c r="P21" s="21">
        <f>AVERAGEIFS('US - M'!G:G,'US - M'!$B:$B,"&gt;="&amp;EDATE('US - Q'!$B21,-2),'US - M'!$B:$B,"&lt;="&amp;EOMONTH('US - Q'!$B21,0))</f>
        <v>16.593</v>
      </c>
      <c r="Q21" s="20">
        <f>'[4]Quarterly Results'!$C18</f>
        <v>0</v>
      </c>
      <c r="R21" s="53">
        <v>-4.0889999999999986</v>
      </c>
      <c r="S21" s="53">
        <v>4013.413</v>
      </c>
      <c r="T21">
        <v>0</v>
      </c>
    </row>
    <row r="22" spans="1:20" x14ac:dyDescent="0.25">
      <c r="B22" s="1">
        <v>23346</v>
      </c>
      <c r="C22" s="21">
        <f>('CDM - Q'!AF67)</f>
        <v>4050.1469999999999</v>
      </c>
      <c r="D22" s="21">
        <f>'CDM - Q'!AV67</f>
        <v>21.649000000000001</v>
      </c>
      <c r="E22" s="20">
        <f>'CDM - Q'!AX67/'CDM - Q'!AW67*100</f>
        <v>19.164506566227963</v>
      </c>
      <c r="F22" s="20">
        <v>20.175000000000001</v>
      </c>
      <c r="G22" s="21">
        <f>AVERAGEIFS('US - M'!F:F,'US - M'!$B:$B,"&gt;="&amp;EDATE('US - Q'!$B22,-2),'US - M'!$B:$B,"&lt;="&amp;EOMONTH('US - Q'!$B22,0))</f>
        <v>16.673000000000002</v>
      </c>
      <c r="H22" s="20">
        <f t="shared" si="0"/>
        <v>1.9285240764178369</v>
      </c>
      <c r="I22" s="20">
        <f t="shared" si="1"/>
        <v>1.5768848267028401</v>
      </c>
      <c r="J22" s="46">
        <f t="shared" si="2"/>
        <v>1.5164140184117998</v>
      </c>
      <c r="K22" s="20">
        <f>AVERAGEIFS('US - M'!E:E,'US - M'!$B:$B,"&gt;="&amp;EDATE('US - Q'!$B22,-2),'US - M'!$B:$B,"&lt;="&amp;EOMONTH('US - Q'!$B22,0))</f>
        <v>5.5666666666666664</v>
      </c>
      <c r="M22" s="44"/>
      <c r="N22" s="20">
        <f>AVERAGEIFS('US - M'!C:C,'US - M'!$B:$B,"&gt;="&amp;EDATE('US - Q'!$B22,-2),'US - M'!$B:$B,"&lt;="&amp;EOMONTH('US - Q'!$B22,0))</f>
        <v>3.4166666666666665</v>
      </c>
      <c r="O22">
        <v>0</v>
      </c>
      <c r="P22" s="21">
        <f>AVERAGEIFS('US - M'!G:G,'US - M'!$B:$B,"&gt;="&amp;EDATE('US - Q'!$B22,-2),'US - M'!$B:$B,"&lt;="&amp;EOMONTH('US - Q'!$B22,0))</f>
        <v>16.673000000000002</v>
      </c>
      <c r="Q22" s="20">
        <f>'[4]Quarterly Results'!$C19</f>
        <v>0</v>
      </c>
      <c r="R22" s="53">
        <v>5.2759999999999962</v>
      </c>
      <c r="S22" s="53">
        <v>4041.8599999999997</v>
      </c>
      <c r="T22">
        <v>0</v>
      </c>
    </row>
    <row r="23" spans="1:20" x14ac:dyDescent="0.25">
      <c r="A23">
        <v>1964</v>
      </c>
      <c r="B23" s="1">
        <v>23437</v>
      </c>
      <c r="C23" s="21">
        <f>('CDM - Q'!AF68)</f>
        <v>4135.5529999999999</v>
      </c>
      <c r="D23" s="21">
        <f>'CDM - Q'!AV68</f>
        <v>21.524999999999999</v>
      </c>
      <c r="E23" s="20">
        <f>'CDM - Q'!AX68/'CDM - Q'!AW68*100</f>
        <v>19.335880105789009</v>
      </c>
      <c r="F23" s="20">
        <v>20.478000000000002</v>
      </c>
      <c r="G23" s="21">
        <f>AVERAGEIFS('US - M'!F:F,'US - M'!$B:$B,"&gt;="&amp;EDATE('US - Q'!$B23,-2),'US - M'!$B:$B,"&lt;="&amp;EOMONTH('US - Q'!$B23,0))</f>
        <v>16.743666666666666</v>
      </c>
      <c r="H23" s="20">
        <f t="shared" si="0"/>
        <v>1.6953557648093032</v>
      </c>
      <c r="I23" s="20">
        <f t="shared" si="1"/>
        <v>1.6696786401583008</v>
      </c>
      <c r="J23" s="46">
        <f t="shared" si="2"/>
        <v>1.6056493494663657</v>
      </c>
      <c r="K23" s="20">
        <f>AVERAGEIFS('US - M'!E:E,'US - M'!$B:$B,"&gt;="&amp;EDATE('US - Q'!$B23,-2),'US - M'!$B:$B,"&lt;="&amp;EOMONTH('US - Q'!$B23,0))</f>
        <v>5.4666666666666659</v>
      </c>
      <c r="M23" s="44"/>
      <c r="N23" s="20">
        <f>AVERAGEIFS('US - M'!C:C,'US - M'!$B:$B,"&gt;="&amp;EDATE('US - Q'!$B23,-2),'US - M'!$B:$B,"&lt;="&amp;EOMONTH('US - Q'!$B23,0))</f>
        <v>3.5</v>
      </c>
      <c r="O23">
        <v>0</v>
      </c>
      <c r="P23" s="21">
        <f>AVERAGEIFS('US - M'!G:G,'US - M'!$B:$B,"&gt;="&amp;EDATE('US - Q'!$B23,-2),'US - M'!$B:$B,"&lt;="&amp;EOMONTH('US - Q'!$B23,0))</f>
        <v>16.743666666666666</v>
      </c>
      <c r="Q23" s="20">
        <f>'[4]Quarterly Results'!$C20</f>
        <v>0</v>
      </c>
      <c r="R23" s="53">
        <v>6.6080000000000041</v>
      </c>
      <c r="S23" s="53">
        <v>4119.32</v>
      </c>
      <c r="T23">
        <v>0</v>
      </c>
    </row>
    <row r="24" spans="1:20" x14ac:dyDescent="0.25">
      <c r="B24" s="1">
        <v>23529</v>
      </c>
      <c r="C24" s="21">
        <f>('CDM - Q'!AF69)</f>
        <v>4180.5919999999996</v>
      </c>
      <c r="D24" s="21">
        <f>'CDM - Q'!AV69</f>
        <v>21.658999999999999</v>
      </c>
      <c r="E24" s="20">
        <f>'CDM - Q'!AX69/'CDM - Q'!AW69*100</f>
        <v>19.434611637214974</v>
      </c>
      <c r="F24" s="20">
        <v>20.591000000000001</v>
      </c>
      <c r="G24" s="21">
        <f>AVERAGEIFS('US - M'!F:F,'US - M'!$B:$B,"&gt;="&amp;EDATE('US - Q'!$B24,-2),'US - M'!$B:$B,"&lt;="&amp;EOMONTH('US - Q'!$B24,0))</f>
        <v>16.793333333333333</v>
      </c>
      <c r="H24" s="20">
        <f t="shared" si="0"/>
        <v>1.1865182855209433</v>
      </c>
      <c r="I24" s="20">
        <f t="shared" si="1"/>
        <v>1.5877733640658143</v>
      </c>
      <c r="J24" s="46">
        <f t="shared" si="2"/>
        <v>1.5268849991819926</v>
      </c>
      <c r="K24" s="20">
        <f>AVERAGEIFS('US - M'!E:E,'US - M'!$B:$B,"&gt;="&amp;EDATE('US - Q'!$B24,-2),'US - M'!$B:$B,"&lt;="&amp;EOMONTH('US - Q'!$B24,0))</f>
        <v>5.1999999999999993</v>
      </c>
      <c r="M24" s="44"/>
      <c r="N24" s="20">
        <f>AVERAGEIFS('US - M'!C:C,'US - M'!$B:$B,"&gt;="&amp;EDATE('US - Q'!$B24,-2),'US - M'!$B:$B,"&lt;="&amp;EOMONTH('US - Q'!$B24,0))</f>
        <v>3.5</v>
      </c>
      <c r="O24">
        <v>0</v>
      </c>
      <c r="P24" s="21">
        <f>AVERAGEIFS('US - M'!G:G,'US - M'!$B:$B,"&gt;="&amp;EDATE('US - Q'!$B24,-2),'US - M'!$B:$B,"&lt;="&amp;EOMONTH('US - Q'!$B24,0))</f>
        <v>16.793333333333333</v>
      </c>
      <c r="Q24" s="20">
        <f>'[4]Quarterly Results'!$C21</f>
        <v>0</v>
      </c>
      <c r="R24" s="53">
        <v>-3.6890000000000214</v>
      </c>
      <c r="S24" s="53">
        <v>4168.9069999999992</v>
      </c>
      <c r="T24">
        <v>0</v>
      </c>
    </row>
    <row r="25" spans="1:20" x14ac:dyDescent="0.25">
      <c r="B25" s="1">
        <v>23621</v>
      </c>
      <c r="C25" s="21">
        <f>('CDM - Q'!AF70)</f>
        <v>4245.9179999999997</v>
      </c>
      <c r="D25" s="21">
        <f>'CDM - Q'!AV70</f>
        <v>21.673999999999999</v>
      </c>
      <c r="E25" s="20">
        <f>'CDM - Q'!AX70/'CDM - Q'!AW70*100</f>
        <v>19.406520492586626</v>
      </c>
      <c r="F25" s="20">
        <v>20.512</v>
      </c>
      <c r="G25" s="21">
        <f>AVERAGEIFS('US - M'!F:F,'US - M'!$B:$B,"&gt;="&amp;EDATE('US - Q'!$B25,-2),'US - M'!$B:$B,"&lt;="&amp;EOMONTH('US - Q'!$B25,0))</f>
        <v>16.84</v>
      </c>
      <c r="H25" s="20">
        <f t="shared" si="0"/>
        <v>1.1115522032552505</v>
      </c>
      <c r="I25" s="20">
        <f t="shared" si="1"/>
        <v>1.4804875825008335</v>
      </c>
      <c r="J25" s="46">
        <f t="shared" si="2"/>
        <v>1.4237134419531896</v>
      </c>
      <c r="K25" s="20">
        <f>AVERAGEIFS('US - M'!E:E,'US - M'!$B:$B,"&gt;="&amp;EDATE('US - Q'!$B25,-2),'US - M'!$B:$B,"&lt;="&amp;EOMONTH('US - Q'!$B25,0))</f>
        <v>5</v>
      </c>
      <c r="M25" s="44"/>
      <c r="N25" s="20">
        <f>AVERAGEIFS('US - M'!C:C,'US - M'!$B:$B,"&gt;="&amp;EDATE('US - Q'!$B25,-2),'US - M'!$B:$B,"&lt;="&amp;EOMONTH('US - Q'!$B25,0))</f>
        <v>3.25</v>
      </c>
      <c r="O25">
        <v>0</v>
      </c>
      <c r="P25" s="21">
        <f>AVERAGEIFS('US - M'!G:G,'US - M'!$B:$B,"&gt;="&amp;EDATE('US - Q'!$B25,-2),'US - M'!$B:$B,"&lt;="&amp;EOMONTH('US - Q'!$B25,0))</f>
        <v>16.84</v>
      </c>
      <c r="Q25" s="20">
        <f>'[4]Quarterly Results'!$C22</f>
        <v>0</v>
      </c>
      <c r="R25" s="53">
        <v>0.36600000000004229</v>
      </c>
      <c r="S25" s="53">
        <v>4229.8329999999996</v>
      </c>
      <c r="T25">
        <v>0</v>
      </c>
    </row>
    <row r="26" spans="1:20" x14ac:dyDescent="0.25">
      <c r="B26" s="1">
        <v>23712</v>
      </c>
      <c r="C26" s="21">
        <f>('CDM - Q'!AF71)</f>
        <v>4259.0460000000003</v>
      </c>
      <c r="D26" s="21">
        <f>'CDM - Q'!AV71</f>
        <v>21.977</v>
      </c>
      <c r="E26" s="20">
        <f>'CDM - Q'!AX71/'CDM - Q'!AW71*100</f>
        <v>19.464421019049009</v>
      </c>
      <c r="F26" s="20">
        <v>20.559000000000001</v>
      </c>
      <c r="G26" s="21">
        <f>AVERAGEIFS('US - M'!F:F,'US - M'!$B:$B,"&gt;="&amp;EDATE('US - Q'!$B26,-2),'US - M'!$B:$B,"&lt;="&amp;EOMONTH('US - Q'!$B26,0))</f>
        <v>16.882999999999999</v>
      </c>
      <c r="H26" s="20">
        <f t="shared" si="0"/>
        <v>1.0213776722090451</v>
      </c>
      <c r="I26" s="20">
        <f t="shared" si="1"/>
        <v>1.2537009814486355</v>
      </c>
      <c r="J26" s="46">
        <f t="shared" si="2"/>
        <v>1.2056237151704203</v>
      </c>
      <c r="K26" s="20">
        <f>AVERAGEIFS('US - M'!E:E,'US - M'!$B:$B,"&gt;="&amp;EDATE('US - Q'!$B26,-2),'US - M'!$B:$B,"&lt;="&amp;EOMONTH('US - Q'!$B26,0))</f>
        <v>4.9666666666666659</v>
      </c>
      <c r="M26" s="44"/>
      <c r="N26" s="20">
        <f>AVERAGEIFS('US - M'!C:C,'US - M'!$B:$B,"&gt;="&amp;EDATE('US - Q'!$B26,-2),'US - M'!$B:$B,"&lt;="&amp;EOMONTH('US - Q'!$B26,0))</f>
        <v>3.8333333333333335</v>
      </c>
      <c r="O26">
        <v>0</v>
      </c>
      <c r="P26" s="21">
        <f>AVERAGEIFS('US - M'!G:G,'US - M'!$B:$B,"&gt;="&amp;EDATE('US - Q'!$B26,-2),'US - M'!$B:$B,"&lt;="&amp;EOMONTH('US - Q'!$B26,0))</f>
        <v>16.882999999999999</v>
      </c>
      <c r="Q26" s="20">
        <f>'[4]Quarterly Results'!$C23</f>
        <v>0</v>
      </c>
      <c r="R26" s="53">
        <v>-1.1800000000000352</v>
      </c>
      <c r="S26" s="53">
        <v>4245.2050000000008</v>
      </c>
      <c r="T26">
        <v>0</v>
      </c>
    </row>
    <row r="27" spans="1:20" x14ac:dyDescent="0.25">
      <c r="A27">
        <v>1965</v>
      </c>
      <c r="B27" s="1">
        <v>23802</v>
      </c>
      <c r="C27" s="21">
        <f>('CDM - Q'!AF72)</f>
        <v>4362.1109999999999</v>
      </c>
      <c r="D27" s="21">
        <f>'CDM - Q'!AV72</f>
        <v>21.800999999999998</v>
      </c>
      <c r="E27" s="20">
        <f>'CDM - Q'!AX72/'CDM - Q'!AW72*100</f>
        <v>19.620375349908297</v>
      </c>
      <c r="F27" s="20">
        <v>20.63</v>
      </c>
      <c r="G27" s="21">
        <f>AVERAGEIFS('US - M'!F:F,'US - M'!$B:$B,"&gt;="&amp;EDATE('US - Q'!$B27,-2),'US - M'!$B:$B,"&lt;="&amp;EOMONTH('US - Q'!$B27,0))</f>
        <v>16.946666666666665</v>
      </c>
      <c r="H27" s="20">
        <f t="shared" si="0"/>
        <v>1.5084206993227767</v>
      </c>
      <c r="I27" s="20">
        <f t="shared" si="1"/>
        <v>1.2069672150770039</v>
      </c>
      <c r="J27" s="46">
        <f t="shared" si="2"/>
        <v>1.1606821079844956</v>
      </c>
      <c r="K27" s="20">
        <f>AVERAGEIFS('US - M'!E:E,'US - M'!$B:$B,"&gt;="&amp;EDATE('US - Q'!$B27,-2),'US - M'!$B:$B,"&lt;="&amp;EOMONTH('US - Q'!$B27,0))</f>
        <v>4.8999999999999995</v>
      </c>
      <c r="M27" s="44"/>
      <c r="N27" s="20">
        <f>AVERAGEIFS('US - M'!C:C,'US - M'!$B:$B,"&gt;="&amp;EDATE('US - Q'!$B27,-2),'US - M'!$B:$B,"&lt;="&amp;EOMONTH('US - Q'!$B27,0))</f>
        <v>4</v>
      </c>
      <c r="O27">
        <v>0</v>
      </c>
      <c r="P27" s="21">
        <f>AVERAGEIFS('US - M'!G:G,'US - M'!$B:$B,"&gt;="&amp;EDATE('US - Q'!$B27,-2),'US - M'!$B:$B,"&lt;="&amp;EOMONTH('US - Q'!$B27,0))</f>
        <v>16.946666666666665</v>
      </c>
      <c r="Q27" s="20">
        <f>'[4]Quarterly Results'!$C24</f>
        <v>0</v>
      </c>
      <c r="R27" s="53">
        <v>-10.992000000000004</v>
      </c>
      <c r="S27" s="53">
        <v>4329.1469999999999</v>
      </c>
      <c r="T27">
        <v>0</v>
      </c>
    </row>
    <row r="28" spans="1:20" x14ac:dyDescent="0.25">
      <c r="B28" s="1">
        <v>23894</v>
      </c>
      <c r="C28" s="21">
        <f>('CDM - Q'!AF73)</f>
        <v>4417.2250000000004</v>
      </c>
      <c r="D28" s="21">
        <f>'CDM - Q'!AV73</f>
        <v>21.917999999999999</v>
      </c>
      <c r="E28" s="20">
        <f>'CDM - Q'!AX73/'CDM - Q'!AW73*100</f>
        <v>19.536366663788744</v>
      </c>
      <c r="F28" s="20">
        <v>20.456</v>
      </c>
      <c r="G28" s="21">
        <f>AVERAGEIFS('US - M'!F:F,'US - M'!$B:$B,"&gt;="&amp;EDATE('US - Q'!$B28,-2),'US - M'!$B:$B,"&lt;="&amp;EOMONTH('US - Q'!$B28,0))</f>
        <v>16.999333333333336</v>
      </c>
      <c r="H28" s="20">
        <f t="shared" si="0"/>
        <v>1.2431156569631341</v>
      </c>
      <c r="I28" s="20">
        <f t="shared" si="1"/>
        <v>1.2211165579375516</v>
      </c>
      <c r="J28" s="46">
        <f t="shared" si="2"/>
        <v>1.1742888479960112</v>
      </c>
      <c r="K28" s="20">
        <f>AVERAGEIFS('US - M'!E:E,'US - M'!$B:$B,"&gt;="&amp;EDATE('US - Q'!$B28,-2),'US - M'!$B:$B,"&lt;="&amp;EOMONTH('US - Q'!$B28,0))</f>
        <v>4.6666666666666661</v>
      </c>
      <c r="M28" s="44"/>
      <c r="N28" s="20">
        <f>AVERAGEIFS('US - M'!C:C,'US - M'!$B:$B,"&gt;="&amp;EDATE('US - Q'!$B28,-2),'US - M'!$B:$B,"&lt;="&amp;EOMONTH('US - Q'!$B28,0))</f>
        <v>4.13</v>
      </c>
      <c r="O28">
        <v>0</v>
      </c>
      <c r="P28" s="21">
        <f>AVERAGEIFS('US - M'!G:G,'US - M'!$B:$B,"&gt;="&amp;EDATE('US - Q'!$B28,-2),'US - M'!$B:$B,"&lt;="&amp;EOMONTH('US - Q'!$B28,0))</f>
        <v>16.999333333333336</v>
      </c>
      <c r="Q28" s="20">
        <f>'[4]Quarterly Results'!$C25</f>
        <v>0</v>
      </c>
      <c r="R28" s="53">
        <v>3.7360000000000326</v>
      </c>
      <c r="S28" s="53">
        <v>4395.4629999999997</v>
      </c>
      <c r="T28">
        <v>0</v>
      </c>
    </row>
    <row r="29" spans="1:20" x14ac:dyDescent="0.25">
      <c r="B29" s="1">
        <v>23986</v>
      </c>
      <c r="C29" s="21">
        <f>('CDM - Q'!AF74)</f>
        <v>4515.4269999999997</v>
      </c>
      <c r="D29" s="21">
        <f>'CDM - Q'!AV74</f>
        <v>21.635000000000002</v>
      </c>
      <c r="E29" s="20">
        <f>'CDM - Q'!AX74/'CDM - Q'!AW74*100</f>
        <v>19.672151284555245</v>
      </c>
      <c r="F29" s="20">
        <v>20.611000000000001</v>
      </c>
      <c r="G29" s="21">
        <f>AVERAGEIFS('US - M'!F:F,'US - M'!$B:$B,"&gt;="&amp;EDATE('US - Q'!$B29,-2),'US - M'!$B:$B,"&lt;="&amp;EOMONTH('US - Q'!$B29,0))</f>
        <v>17.052</v>
      </c>
      <c r="H29" s="20">
        <f t="shared" si="0"/>
        <v>1.2392642848738866</v>
      </c>
      <c r="I29" s="20">
        <f t="shared" si="1"/>
        <v>1.2530445783422106</v>
      </c>
      <c r="J29" s="46">
        <f t="shared" si="2"/>
        <v>1.2049924839888806</v>
      </c>
      <c r="K29" s="20">
        <f>AVERAGEIFS('US - M'!E:E,'US - M'!$B:$B,"&gt;="&amp;EDATE('US - Q'!$B29,-2),'US - M'!$B:$B,"&lt;="&amp;EOMONTH('US - Q'!$B29,0))</f>
        <v>4.3666666666666671</v>
      </c>
      <c r="M29" s="44"/>
      <c r="N29" s="20">
        <f>AVERAGEIFS('US - M'!C:C,'US - M'!$B:$B,"&gt;="&amp;EDATE('US - Q'!$B29,-2),'US - M'!$B:$B,"&lt;="&amp;EOMONTH('US - Q'!$B29,0))</f>
        <v>4.086666666666666</v>
      </c>
      <c r="O29">
        <v>0</v>
      </c>
      <c r="P29" s="21">
        <f>AVERAGEIFS('US - M'!G:G,'US - M'!$B:$B,"&gt;="&amp;EDATE('US - Q'!$B29,-2),'US - M'!$B:$B,"&lt;="&amp;EOMONTH('US - Q'!$B29,0))</f>
        <v>17.052</v>
      </c>
      <c r="Q29" s="20">
        <f>'[4]Quarterly Results'!$C26</f>
        <v>0</v>
      </c>
      <c r="R29" s="53">
        <v>-3.896000000000015</v>
      </c>
      <c r="S29" s="53">
        <v>4492.7030000000004</v>
      </c>
      <c r="T29">
        <v>0</v>
      </c>
    </row>
    <row r="30" spans="1:20" x14ac:dyDescent="0.25">
      <c r="B30" s="1">
        <v>24077</v>
      </c>
      <c r="C30" s="21">
        <f>('CDM - Q'!AF75)</f>
        <v>4619.4579999999996</v>
      </c>
      <c r="D30" s="21">
        <f>'CDM - Q'!AV75</f>
        <v>21.579000000000001</v>
      </c>
      <c r="E30" s="20">
        <f>'CDM - Q'!AX75/'CDM - Q'!AW75*100</f>
        <v>19.880184817554152</v>
      </c>
      <c r="F30" s="20">
        <v>20.838999999999999</v>
      </c>
      <c r="G30" s="21">
        <f>AVERAGEIFS('US - M'!F:F,'US - M'!$B:$B,"&gt;="&amp;EDATE('US - Q'!$B30,-2),'US - M'!$B:$B,"&lt;="&amp;EOMONTH('US - Q'!$B30,0))</f>
        <v>17.108666666666664</v>
      </c>
      <c r="H30" s="20">
        <f t="shared" si="0"/>
        <v>1.3292673391195109</v>
      </c>
      <c r="I30" s="20">
        <f t="shared" si="1"/>
        <v>1.3300169950698271</v>
      </c>
      <c r="J30" s="46">
        <f t="shared" si="2"/>
        <v>1.2790131415411827</v>
      </c>
      <c r="K30" s="20">
        <f>AVERAGEIFS('US - M'!E:E,'US - M'!$B:$B,"&gt;="&amp;EDATE('US - Q'!$B30,-2),'US - M'!$B:$B,"&lt;="&amp;EOMONTH('US - Q'!$B30,0))</f>
        <v>4.1000000000000005</v>
      </c>
      <c r="M30" s="44"/>
      <c r="N30" s="20">
        <f>AVERAGEIFS('US - M'!C:C,'US - M'!$B:$B,"&gt;="&amp;EDATE('US - Q'!$B30,-2),'US - M'!$B:$B,"&lt;="&amp;EOMONTH('US - Q'!$B30,0))</f>
        <v>4.2966666666666669</v>
      </c>
      <c r="O30">
        <v>0</v>
      </c>
      <c r="P30" s="21">
        <f>AVERAGEIFS('US - M'!G:G,'US - M'!$B:$B,"&gt;="&amp;EDATE('US - Q'!$B30,-2),'US - M'!$B:$B,"&lt;="&amp;EOMONTH('US - Q'!$B30,0))</f>
        <v>17.108666666666664</v>
      </c>
      <c r="Q30" s="20">
        <f>'[4]Quarterly Results'!$C27</f>
        <v>0</v>
      </c>
      <c r="R30" s="53">
        <v>0.7459999999999809</v>
      </c>
      <c r="S30" s="53">
        <v>4604.4759999999997</v>
      </c>
      <c r="T30">
        <v>0</v>
      </c>
    </row>
    <row r="31" spans="1:20" x14ac:dyDescent="0.25">
      <c r="A31">
        <v>1966</v>
      </c>
      <c r="B31" s="1">
        <v>24167</v>
      </c>
      <c r="C31" s="21">
        <f>('CDM - Q'!AF76)</f>
        <v>4731.8879999999999</v>
      </c>
      <c r="D31" s="21">
        <f>'CDM - Q'!AV76</f>
        <v>21.704999999999998</v>
      </c>
      <c r="E31" s="20">
        <f>'CDM - Q'!AX76/'CDM - Q'!AW76*100</f>
        <v>19.975565755520545</v>
      </c>
      <c r="F31" s="20">
        <v>20.861000000000001</v>
      </c>
      <c r="G31" s="21">
        <f>AVERAGEIFS('US - M'!F:F,'US - M'!$B:$B,"&gt;="&amp;EDATE('US - Q'!$B31,-2),'US - M'!$B:$B,"&lt;="&amp;EOMONTH('US - Q'!$B31,0))</f>
        <v>17.194333333333333</v>
      </c>
      <c r="H31" s="20">
        <f t="shared" si="0"/>
        <v>2.0028835288158575</v>
      </c>
      <c r="I31" s="20">
        <f t="shared" si="1"/>
        <v>1.4536327024430973</v>
      </c>
      <c r="J31" s="46">
        <f t="shared" si="2"/>
        <v>1.3978884001411838</v>
      </c>
      <c r="K31" s="20">
        <f>AVERAGEIFS('US - M'!E:E,'US - M'!$B:$B,"&gt;="&amp;EDATE('US - Q'!$B31,-2),'US - M'!$B:$B,"&lt;="&amp;EOMONTH('US - Q'!$B31,0))</f>
        <v>3.8666666666666667</v>
      </c>
      <c r="M31" s="44"/>
      <c r="N31" s="20">
        <f>AVERAGEIFS('US - M'!C:C,'US - M'!$B:$B,"&gt;="&amp;EDATE('US - Q'!$B31,-2),'US - M'!$B:$B,"&lt;="&amp;EOMONTH('US - Q'!$B31,0))</f>
        <v>4.626666666666666</v>
      </c>
      <c r="O31">
        <v>0</v>
      </c>
      <c r="P31" s="21">
        <f>AVERAGEIFS('US - M'!G:G,'US - M'!$B:$B,"&gt;="&amp;EDATE('US - Q'!$B31,-2),'US - M'!$B:$B,"&lt;="&amp;EOMONTH('US - Q'!$B31,0))</f>
        <v>17.194333333333333</v>
      </c>
      <c r="Q31" s="20">
        <f>'[4]Quarterly Results'!$C28</f>
        <v>0</v>
      </c>
      <c r="R31" s="53">
        <v>-8.1189999999999714</v>
      </c>
      <c r="S31" s="53">
        <v>4698.8040000000001</v>
      </c>
      <c r="T31">
        <v>0</v>
      </c>
    </row>
    <row r="32" spans="1:20" x14ac:dyDescent="0.25">
      <c r="B32" s="1">
        <v>24259</v>
      </c>
      <c r="C32" s="21">
        <f>('CDM - Q'!AF77)</f>
        <v>4748.0460000000003</v>
      </c>
      <c r="D32" s="21">
        <f>'CDM - Q'!AV77</f>
        <v>22.225000000000001</v>
      </c>
      <c r="E32" s="20">
        <f>'CDM - Q'!AX77/'CDM - Q'!AW77*100</f>
        <v>20.18716577540107</v>
      </c>
      <c r="F32" s="20">
        <v>21.172000000000001</v>
      </c>
      <c r="G32" s="21">
        <f>AVERAGEIFS('US - M'!F:F,'US - M'!$B:$B,"&gt;="&amp;EDATE('US - Q'!$B32,-2),'US - M'!$B:$B,"&lt;="&amp;EOMONTH('US - Q'!$B32,0))</f>
        <v>17.334333333333333</v>
      </c>
      <c r="H32" s="20">
        <f t="shared" si="0"/>
        <v>3.2568869588818217</v>
      </c>
      <c r="I32" s="20">
        <f t="shared" si="1"/>
        <v>1.9570755279227692</v>
      </c>
      <c r="J32" s="46">
        <f t="shared" si="2"/>
        <v>1.8820250631988755</v>
      </c>
      <c r="K32" s="20">
        <f>AVERAGEIFS('US - M'!E:E,'US - M'!$B:$B,"&gt;="&amp;EDATE('US - Q'!$B32,-2),'US - M'!$B:$B,"&lt;="&amp;EOMONTH('US - Q'!$B32,0))</f>
        <v>3.8333333333333335</v>
      </c>
      <c r="M32" s="44"/>
      <c r="N32" s="20">
        <f>AVERAGEIFS('US - M'!C:C,'US - M'!$B:$B,"&gt;="&amp;EDATE('US - Q'!$B32,-2),'US - M'!$B:$B,"&lt;="&amp;EOMONTH('US - Q'!$B32,0))</f>
        <v>4.96</v>
      </c>
      <c r="O32">
        <v>0</v>
      </c>
      <c r="P32" s="21">
        <f>AVERAGEIFS('US - M'!G:G,'US - M'!$B:$B,"&gt;="&amp;EDATE('US - Q'!$B32,-2),'US - M'!$B:$B,"&lt;="&amp;EOMONTH('US - Q'!$B32,0))</f>
        <v>17.334333333333333</v>
      </c>
      <c r="Q32" s="20">
        <f>'[4]Quarterly Results'!$C29</f>
        <v>0</v>
      </c>
      <c r="R32" s="53">
        <v>6.6999999999978854E-2</v>
      </c>
      <c r="S32" s="53">
        <v>4717.2740000000003</v>
      </c>
      <c r="T32">
        <v>0</v>
      </c>
    </row>
    <row r="33" spans="1:20" x14ac:dyDescent="0.25">
      <c r="B33" s="1">
        <v>24351</v>
      </c>
      <c r="C33" s="21">
        <f>('CDM - Q'!AF78)</f>
        <v>4788.2539999999999</v>
      </c>
      <c r="D33" s="21">
        <f>'CDM - Q'!AV78</f>
        <v>22.507000000000001</v>
      </c>
      <c r="E33" s="20">
        <f>'CDM - Q'!AX78/'CDM - Q'!AW78*100</f>
        <v>20.133552052070531</v>
      </c>
      <c r="F33" s="20">
        <v>21.093</v>
      </c>
      <c r="G33" s="21">
        <f>AVERAGEIFS('US - M'!F:F,'US - M'!$B:$B,"&gt;="&amp;EDATE('US - Q'!$B33,-2),'US - M'!$B:$B,"&lt;="&amp;EOMONTH('US - Q'!$B33,0))</f>
        <v>17.477333333333334</v>
      </c>
      <c r="H33" s="20">
        <f t="shared" si="0"/>
        <v>3.2998096263677112</v>
      </c>
      <c r="I33" s="20">
        <f t="shared" si="1"/>
        <v>2.4722118632962253</v>
      </c>
      <c r="J33" s="46">
        <f t="shared" si="2"/>
        <v>2.3774068102519839</v>
      </c>
      <c r="K33" s="20">
        <f>AVERAGEIFS('US - M'!E:E,'US - M'!$B:$B,"&gt;="&amp;EDATE('US - Q'!$B33,-2),'US - M'!$B:$B,"&lt;="&amp;EOMONTH('US - Q'!$B33,0))</f>
        <v>3.7666666666666671</v>
      </c>
      <c r="M33" s="44"/>
      <c r="N33" s="20">
        <f>AVERAGEIFS('US - M'!C:C,'US - M'!$B:$B,"&gt;="&amp;EDATE('US - Q'!$B33,-2),'US - M'!$B:$B,"&lt;="&amp;EOMONTH('US - Q'!$B33,0))</f>
        <v>5.333333333333333</v>
      </c>
      <c r="O33">
        <v>0</v>
      </c>
      <c r="P33" s="21">
        <f>AVERAGEIFS('US - M'!G:G,'US - M'!$B:$B,"&gt;="&amp;EDATE('US - Q'!$B33,-2),'US - M'!$B:$B,"&lt;="&amp;EOMONTH('US - Q'!$B33,0))</f>
        <v>17.477333333333334</v>
      </c>
      <c r="Q33" s="20">
        <f>'[4]Quarterly Results'!$C30</f>
        <v>0</v>
      </c>
      <c r="R33" s="53">
        <v>-11.881</v>
      </c>
      <c r="S33" s="53">
        <v>4775.8869999999997</v>
      </c>
      <c r="T33">
        <v>0</v>
      </c>
    </row>
    <row r="34" spans="1:20" x14ac:dyDescent="0.25">
      <c r="B34" s="1">
        <v>24442</v>
      </c>
      <c r="C34" s="21">
        <f>('CDM - Q'!AF79)</f>
        <v>4827.5370000000003</v>
      </c>
      <c r="D34" s="21">
        <f>'CDM - Q'!AV79</f>
        <v>22.693999999999999</v>
      </c>
      <c r="E34" s="20">
        <f>'CDM - Q'!AX79/'CDM - Q'!AW79*100</f>
        <v>20.25255054140327</v>
      </c>
      <c r="F34" s="20">
        <v>21.266999999999999</v>
      </c>
      <c r="G34" s="21">
        <f>AVERAGEIFS('US - M'!F:F,'US - M'!$B:$B,"&gt;="&amp;EDATE('US - Q'!$B34,-2),'US - M'!$B:$B,"&lt;="&amp;EOMONTH('US - Q'!$B34,0))</f>
        <v>17.628333333333334</v>
      </c>
      <c r="H34" s="20">
        <f t="shared" si="0"/>
        <v>3.4559047909673346</v>
      </c>
      <c r="I34" s="20">
        <f t="shared" si="1"/>
        <v>3.0038712262581813</v>
      </c>
      <c r="J34" s="46">
        <f t="shared" si="2"/>
        <v>2.8886779553369042</v>
      </c>
      <c r="K34" s="20">
        <f>AVERAGEIFS('US - M'!E:E,'US - M'!$B:$B,"&gt;="&amp;EDATE('US - Q'!$B34,-2),'US - M'!$B:$B,"&lt;="&amp;EOMONTH('US - Q'!$B34,0))</f>
        <v>3.7000000000000006</v>
      </c>
      <c r="M34" s="44"/>
      <c r="N34" s="20">
        <f>AVERAGEIFS('US - M'!C:C,'US - M'!$B:$B,"&gt;="&amp;EDATE('US - Q'!$B34,-2),'US - M'!$B:$B,"&lt;="&amp;EOMONTH('US - Q'!$B34,0))</f>
        <v>5.5</v>
      </c>
      <c r="O34">
        <v>0</v>
      </c>
      <c r="P34" s="21">
        <f>AVERAGEIFS('US - M'!G:G,'US - M'!$B:$B,"&gt;="&amp;EDATE('US - Q'!$B34,-2),'US - M'!$B:$B,"&lt;="&amp;EOMONTH('US - Q'!$B34,0))</f>
        <v>17.628333333333334</v>
      </c>
      <c r="Q34" s="20">
        <f>'[4]Quarterly Results'!$C31</f>
        <v>0</v>
      </c>
      <c r="R34" s="53">
        <v>1.5890000000000271</v>
      </c>
      <c r="S34" s="53">
        <v>4793.9470000000001</v>
      </c>
      <c r="T34">
        <v>0</v>
      </c>
    </row>
    <row r="35" spans="1:20" x14ac:dyDescent="0.25">
      <c r="A35">
        <v>1967</v>
      </c>
      <c r="B35" s="1">
        <v>24532</v>
      </c>
      <c r="C35" s="21">
        <f>('CDM - Q'!AF80)</f>
        <v>4870.299</v>
      </c>
      <c r="D35" s="21">
        <f>'CDM - Q'!AV80</f>
        <v>22.69</v>
      </c>
      <c r="E35" s="20">
        <f>'CDM - Q'!AX80/'CDM - Q'!AW80*100</f>
        <v>20.250928270258889</v>
      </c>
      <c r="F35" s="20">
        <v>21.193999999999999</v>
      </c>
      <c r="G35" s="21">
        <f>AVERAGEIFS('US - M'!F:F,'US - M'!$B:$B,"&gt;="&amp;EDATE('US - Q'!$B35,-2),'US - M'!$B:$B,"&lt;="&amp;EOMONTH('US - Q'!$B35,0))</f>
        <v>17.725333333333335</v>
      </c>
      <c r="H35" s="20">
        <f t="shared" si="0"/>
        <v>2.2010021745296982</v>
      </c>
      <c r="I35" s="20">
        <f t="shared" si="1"/>
        <v>3.0534008876866414</v>
      </c>
      <c r="J35" s="46">
        <f t="shared" si="2"/>
        <v>2.9363082398354567</v>
      </c>
      <c r="K35" s="20">
        <f>AVERAGEIFS('US - M'!E:E,'US - M'!$B:$B,"&gt;="&amp;EDATE('US - Q'!$B35,-2),'US - M'!$B:$B,"&lt;="&amp;EOMONTH('US - Q'!$B35,0))</f>
        <v>3.8333333333333335</v>
      </c>
      <c r="L35" s="21">
        <f>'CDM - Q'!AT80</f>
        <v>4.7629999999999999</v>
      </c>
      <c r="M35" s="44">
        <f>'US Edits'!U79</f>
        <v>30.899528692027573</v>
      </c>
      <c r="N35" s="20">
        <f>AVERAGEIFS('US - M'!C:C,'US - M'!$B:$B,"&gt;="&amp;EDATE('US - Q'!$B35,-2),'US - M'!$B:$B,"&lt;="&amp;EOMONTH('US - Q'!$B35,0))</f>
        <v>4.416666666666667</v>
      </c>
      <c r="O35">
        <v>0</v>
      </c>
      <c r="P35" s="21">
        <f>AVERAGEIFS('US - M'!G:G,'US - M'!$B:$B,"&gt;="&amp;EDATE('US - Q'!$B35,-2),'US - M'!$B:$B,"&lt;="&amp;EOMONTH('US - Q'!$B35,0))</f>
        <v>17.725333333333335</v>
      </c>
      <c r="Q35" s="20">
        <f>'[4]Quarterly Results'!$C32</f>
        <v>0</v>
      </c>
      <c r="R35" s="53">
        <v>-1.1080000000000325</v>
      </c>
      <c r="S35" s="53">
        <v>4842.4220000000005</v>
      </c>
      <c r="T35">
        <v>0</v>
      </c>
    </row>
    <row r="36" spans="1:20" x14ac:dyDescent="0.25">
      <c r="B36" s="1">
        <v>24624</v>
      </c>
      <c r="C36" s="21">
        <f>('CDM - Q'!AF81)</f>
        <v>4873.2870000000003</v>
      </c>
      <c r="D36" s="21">
        <f>'CDM - Q'!AV81</f>
        <v>22.91</v>
      </c>
      <c r="E36" s="20">
        <f>'CDM - Q'!AX81/'CDM - Q'!AW81*100</f>
        <v>20.199823989232286</v>
      </c>
      <c r="F36" s="20">
        <v>21.111000000000001</v>
      </c>
      <c r="G36" s="21">
        <f>AVERAGEIFS('US - M'!F:F,'US - M'!$B:$B,"&gt;="&amp;EDATE('US - Q'!$B36,-2),'US - M'!$B:$B,"&lt;="&amp;EOMONTH('US - Q'!$B36,0))</f>
        <v>17.843999999999998</v>
      </c>
      <c r="H36" s="20">
        <f t="shared" si="0"/>
        <v>2.6778998044229674</v>
      </c>
      <c r="I36" s="20">
        <f t="shared" si="1"/>
        <v>2.9086540990719278</v>
      </c>
      <c r="J36" s="46">
        <f t="shared" si="2"/>
        <v>2.7971122404457027</v>
      </c>
      <c r="K36" s="20">
        <f>AVERAGEIFS('US - M'!E:E,'US - M'!$B:$B,"&gt;="&amp;EDATE('US - Q'!$B36,-2),'US - M'!$B:$B,"&lt;="&amp;EOMONTH('US - Q'!$B36,0))</f>
        <v>3.8333333333333335</v>
      </c>
      <c r="L36" s="21">
        <f>'CDM - Q'!AT81</f>
        <v>4.8339999999999996</v>
      </c>
      <c r="M36" s="44">
        <f>'US Edits'!U80</f>
        <v>30.600526855066988</v>
      </c>
      <c r="N36" s="20">
        <f>AVERAGEIFS('US - M'!C:C,'US - M'!$B:$B,"&gt;="&amp;EDATE('US - Q'!$B36,-2),'US - M'!$B:$B,"&lt;="&amp;EOMONTH('US - Q'!$B36,0))</f>
        <v>3.8766666666666665</v>
      </c>
      <c r="O36">
        <v>0</v>
      </c>
      <c r="P36" s="21">
        <f>AVERAGEIFS('US - M'!G:G,'US - M'!$B:$B,"&gt;="&amp;EDATE('US - Q'!$B36,-2),'US - M'!$B:$B,"&lt;="&amp;EOMONTH('US - Q'!$B36,0))</f>
        <v>17.843999999999998</v>
      </c>
      <c r="Q36" s="20">
        <f>'[4]Quarterly Results'!$C33</f>
        <v>0</v>
      </c>
      <c r="R36" s="53">
        <v>-0.51899999999997704</v>
      </c>
      <c r="S36" s="53">
        <v>4883.616</v>
      </c>
      <c r="T36">
        <v>0</v>
      </c>
    </row>
    <row r="37" spans="1:20" x14ac:dyDescent="0.25">
      <c r="B37" s="1">
        <v>24716</v>
      </c>
      <c r="C37" s="21">
        <f>('CDM - Q'!AF82)</f>
        <v>4919.3919999999998</v>
      </c>
      <c r="D37" s="21">
        <f>'CDM - Q'!AV82</f>
        <v>23.111999999999998</v>
      </c>
      <c r="E37" s="20">
        <f>'CDM - Q'!AX82/'CDM - Q'!AW82*100</f>
        <v>20.205204719299768</v>
      </c>
      <c r="F37" s="20">
        <v>21.11</v>
      </c>
      <c r="G37" s="21">
        <f>AVERAGEIFS('US - M'!F:F,'US - M'!$B:$B,"&gt;="&amp;EDATE('US - Q'!$B37,-2),'US - M'!$B:$B,"&lt;="&amp;EOMONTH('US - Q'!$B37,0))</f>
        <v>18.006</v>
      </c>
      <c r="H37" s="20">
        <f t="shared" si="0"/>
        <v>3.6314727639543243</v>
      </c>
      <c r="I37" s="20">
        <f t="shared" si="1"/>
        <v>2.9915698834685811</v>
      </c>
      <c r="J37" s="46">
        <f t="shared" si="2"/>
        <v>2.876848347786908</v>
      </c>
      <c r="K37" s="20">
        <f>AVERAGEIFS('US - M'!E:E,'US - M'!$B:$B,"&gt;="&amp;EDATE('US - Q'!$B37,-2),'US - M'!$B:$B,"&lt;="&amp;EOMONTH('US - Q'!$B37,0))</f>
        <v>3.7999999999999994</v>
      </c>
      <c r="L37" s="21">
        <f>'CDM - Q'!AT82</f>
        <v>4.9770000000000003</v>
      </c>
      <c r="M37" s="44">
        <f>'US Edits'!U81</f>
        <v>31.039204883657529</v>
      </c>
      <c r="N37" s="20">
        <f>AVERAGEIFS('US - M'!C:C,'US - M'!$B:$B,"&gt;="&amp;EDATE('US - Q'!$B37,-2),'US - M'!$B:$B,"&lt;="&amp;EOMONTH('US - Q'!$B37,0))</f>
        <v>3.8333333333333335</v>
      </c>
      <c r="O37">
        <v>0</v>
      </c>
      <c r="P37" s="21">
        <f>AVERAGEIFS('US - M'!G:G,'US - M'!$B:$B,"&gt;="&amp;EDATE('US - Q'!$B37,-2),'US - M'!$B:$B,"&lt;="&amp;EOMONTH('US - Q'!$B37,0))</f>
        <v>18.006</v>
      </c>
      <c r="Q37" s="20">
        <f>'[4]Quarterly Results'!$C34</f>
        <v>0</v>
      </c>
      <c r="R37" s="53">
        <v>-3.7669999999999959</v>
      </c>
      <c r="S37" s="53">
        <v>4923.2279999999992</v>
      </c>
      <c r="T37">
        <v>0</v>
      </c>
    </row>
    <row r="38" spans="1:20" x14ac:dyDescent="0.25">
      <c r="B38" s="1">
        <v>24807</v>
      </c>
      <c r="C38" s="21">
        <f>('CDM - Q'!AF83)</f>
        <v>4956.4769999999999</v>
      </c>
      <c r="D38" s="21">
        <f>'CDM - Q'!AV83</f>
        <v>23.332000000000001</v>
      </c>
      <c r="E38" s="20">
        <f>'CDM - Q'!AX83/'CDM - Q'!AW83*100</f>
        <v>20.216669578892191</v>
      </c>
      <c r="F38" s="20">
        <v>21.114999999999998</v>
      </c>
      <c r="G38" s="21">
        <f>AVERAGEIFS('US - M'!F:F,'US - M'!$B:$B,"&gt;="&amp;EDATE('US - Q'!$B38,-2),'US - M'!$B:$B,"&lt;="&amp;EOMONTH('US - Q'!$B38,0))</f>
        <v>18.187666666666669</v>
      </c>
      <c r="H38" s="20">
        <f t="shared" si="0"/>
        <v>4.0356918064349045</v>
      </c>
      <c r="I38" s="20">
        <f t="shared" si="1"/>
        <v>3.1365166373354736</v>
      </c>
      <c r="J38" s="46">
        <f t="shared" si="2"/>
        <v>3.0162366441069541</v>
      </c>
      <c r="K38" s="20">
        <f>AVERAGEIFS('US - M'!E:E,'US - M'!$B:$B,"&gt;="&amp;EDATE('US - Q'!$B38,-2),'US - M'!$B:$B,"&lt;="&amp;EOMONTH('US - Q'!$B38,0))</f>
        <v>3.9</v>
      </c>
      <c r="L38" s="21">
        <f>'CDM - Q'!AT83</f>
        <v>4.907</v>
      </c>
      <c r="M38" s="44">
        <f>'US Edits'!U82</f>
        <v>30.905623120502995</v>
      </c>
      <c r="N38" s="20">
        <f>AVERAGEIFS('US - M'!C:C,'US - M'!$B:$B,"&gt;="&amp;EDATE('US - Q'!$B38,-2),'US - M'!$B:$B,"&lt;="&amp;EOMONTH('US - Q'!$B38,0))</f>
        <v>4.376666666666666</v>
      </c>
      <c r="O38">
        <v>0</v>
      </c>
      <c r="P38" s="21">
        <f>AVERAGEIFS('US - M'!G:G,'US - M'!$B:$B,"&gt;="&amp;EDATE('US - Q'!$B38,-2),'US - M'!$B:$B,"&lt;="&amp;EOMONTH('US - Q'!$B38,0))</f>
        <v>18.187666666666669</v>
      </c>
      <c r="Q38" s="20">
        <f>'[4]Quarterly Results'!$C35</f>
        <v>0</v>
      </c>
      <c r="R38" s="53">
        <v>-7.453000000000003</v>
      </c>
      <c r="S38" s="53">
        <v>4968.8450000000003</v>
      </c>
      <c r="T38">
        <v>0</v>
      </c>
    </row>
    <row r="39" spans="1:20" x14ac:dyDescent="0.25">
      <c r="A39">
        <v>1968</v>
      </c>
      <c r="B39" s="1">
        <v>24898</v>
      </c>
      <c r="C39" s="21">
        <f>('CDM - Q'!AF84)</f>
        <v>5057.5529999999999</v>
      </c>
      <c r="D39" s="21">
        <f>'CDM - Q'!AV84</f>
        <v>23.51</v>
      </c>
      <c r="E39" s="20">
        <f>'CDM - Q'!AX84/'CDM - Q'!AW84*100</f>
        <v>20.350923833577031</v>
      </c>
      <c r="F39" s="20">
        <v>21.26</v>
      </c>
      <c r="G39" s="21">
        <f>AVERAGEIFS('US - M'!F:F,'US - M'!$B:$B,"&gt;="&amp;EDATE('US - Q'!$B39,-2),'US - M'!$B:$B,"&lt;="&amp;EOMONTH('US - Q'!$B39,0))</f>
        <v>18.395</v>
      </c>
      <c r="H39" s="20">
        <f t="shared" si="0"/>
        <v>4.5598665762512702</v>
      </c>
      <c r="I39" s="20">
        <f t="shared" si="1"/>
        <v>3.7262327377658666</v>
      </c>
      <c r="J39" s="46">
        <f t="shared" si="2"/>
        <v>3.5833381510988205</v>
      </c>
      <c r="K39" s="20">
        <f>AVERAGEIFS('US - M'!E:E,'US - M'!$B:$B,"&gt;="&amp;EDATE('US - Q'!$B39,-2),'US - M'!$B:$B,"&lt;="&amp;EOMONTH('US - Q'!$B39,0))</f>
        <v>3.7333333333333329</v>
      </c>
      <c r="L39" s="21">
        <f>'CDM - Q'!AT84</f>
        <v>4.766</v>
      </c>
      <c r="M39" s="44">
        <f>'US Edits'!U83</f>
        <v>31.228000000000005</v>
      </c>
      <c r="N39" s="20">
        <f>AVERAGEIFS('US - M'!C:C,'US - M'!$B:$B,"&gt;="&amp;EDATE('US - Q'!$B39,-2),'US - M'!$B:$B,"&lt;="&amp;EOMONTH('US - Q'!$B39,0))</f>
        <v>4.916666666666667</v>
      </c>
      <c r="O39">
        <v>0</v>
      </c>
      <c r="P39" s="21">
        <f>AVERAGEIFS('US - M'!G:G,'US - M'!$B:$B,"&gt;="&amp;EDATE('US - Q'!$B39,-2),'US - M'!$B:$B,"&lt;="&amp;EOMONTH('US - Q'!$B39,0))</f>
        <v>18.395</v>
      </c>
      <c r="Q39" s="20">
        <f>'[4]Quarterly Results'!$C36</f>
        <v>0</v>
      </c>
      <c r="R39" s="53">
        <v>-7.7860000000000014</v>
      </c>
      <c r="S39" s="53">
        <v>5081.0510000000004</v>
      </c>
      <c r="T39">
        <v>0</v>
      </c>
    </row>
    <row r="40" spans="1:20" x14ac:dyDescent="0.25">
      <c r="B40" s="1">
        <v>24990</v>
      </c>
      <c r="C40" s="21">
        <f>('CDM - Q'!AF85)</f>
        <v>5142.0330000000004</v>
      </c>
      <c r="D40" s="21">
        <f>'CDM - Q'!AV85</f>
        <v>23.678000000000001</v>
      </c>
      <c r="E40" s="20">
        <f>'CDM - Q'!AX85/'CDM - Q'!AW85*100</f>
        <v>20.504392895518613</v>
      </c>
      <c r="F40" s="20">
        <v>21.42</v>
      </c>
      <c r="G40" s="21">
        <f>AVERAGEIFS('US - M'!F:F,'US - M'!$B:$B,"&gt;="&amp;EDATE('US - Q'!$B40,-2),'US - M'!$B:$B,"&lt;="&amp;EOMONTH('US - Q'!$B40,0))</f>
        <v>18.608999999999998</v>
      </c>
      <c r="H40" s="20">
        <f t="shared" si="0"/>
        <v>4.6534384343571489</v>
      </c>
      <c r="I40" s="20">
        <f t="shared" si="1"/>
        <v>4.220117395249412</v>
      </c>
      <c r="J40" s="46">
        <f t="shared" si="2"/>
        <v>4.0582831853867898</v>
      </c>
      <c r="K40" s="20">
        <f>AVERAGEIFS('US - M'!E:E,'US - M'!$B:$B,"&gt;="&amp;EDATE('US - Q'!$B40,-2),'US - M'!$B:$B,"&lt;="&amp;EOMONTH('US - Q'!$B40,0))</f>
        <v>3.5666666666666664</v>
      </c>
      <c r="L40" s="21">
        <f>'CDM - Q'!AT85</f>
        <v>4.84</v>
      </c>
      <c r="M40" s="44">
        <f>'US Edits'!U84</f>
        <v>31.448999999999998</v>
      </c>
      <c r="N40" s="20">
        <f>AVERAGEIFS('US - M'!C:C,'US - M'!$B:$B,"&gt;="&amp;EDATE('US - Q'!$B40,-2),'US - M'!$B:$B,"&lt;="&amp;EOMONTH('US - Q'!$B40,0))</f>
        <v>5.96</v>
      </c>
      <c r="O40">
        <v>0</v>
      </c>
      <c r="P40" s="21">
        <f>AVERAGEIFS('US - M'!G:G,'US - M'!$B:$B,"&gt;="&amp;EDATE('US - Q'!$B40,-2),'US - M'!$B:$B,"&lt;="&amp;EOMONTH('US - Q'!$B40,0))</f>
        <v>18.608999999999998</v>
      </c>
      <c r="Q40" s="20">
        <f>'[4]Quarterly Results'!$C37</f>
        <v>0</v>
      </c>
      <c r="R40" s="53">
        <v>-0.66200000000000614</v>
      </c>
      <c r="S40" s="53">
        <v>5139.6160000000009</v>
      </c>
      <c r="T40">
        <v>0</v>
      </c>
    </row>
    <row r="41" spans="1:20" x14ac:dyDescent="0.25">
      <c r="B41" s="1">
        <v>25082</v>
      </c>
      <c r="C41" s="21">
        <f>('CDM - Q'!AF86)</f>
        <v>5181.8590000000004</v>
      </c>
      <c r="D41" s="21">
        <f>'CDM - Q'!AV86</f>
        <v>24.074999999999999</v>
      </c>
      <c r="E41" s="20">
        <f>'CDM - Q'!AX86/'CDM - Q'!AW86*100</f>
        <v>20.544619813803735</v>
      </c>
      <c r="F41" s="20">
        <v>21.4</v>
      </c>
      <c r="G41" s="21">
        <f>AVERAGEIFS('US - M'!F:F,'US - M'!$B:$B,"&gt;="&amp;EDATE('US - Q'!$B41,-2),'US - M'!$B:$B,"&lt;="&amp;EOMONTH('US - Q'!$B41,0))</f>
        <v>18.816999999999997</v>
      </c>
      <c r="H41" s="20">
        <f t="shared" si="0"/>
        <v>4.4709549142887717</v>
      </c>
      <c r="I41" s="20">
        <f t="shared" si="1"/>
        <v>4.4299879328330238</v>
      </c>
      <c r="J41" s="46">
        <f t="shared" si="2"/>
        <v>4.2601055505045071</v>
      </c>
      <c r="K41" s="20">
        <f>AVERAGEIFS('US - M'!E:E,'US - M'!$B:$B,"&gt;="&amp;EDATE('US - Q'!$B41,-2),'US - M'!$B:$B,"&lt;="&amp;EOMONTH('US - Q'!$B41,0))</f>
        <v>3.5333333333333332</v>
      </c>
      <c r="L41" s="21">
        <f>'CDM - Q'!AT86</f>
        <v>4.7690000000000001</v>
      </c>
      <c r="M41" s="44">
        <f>'US Edits'!U85</f>
        <v>31.453999999999997</v>
      </c>
      <c r="N41" s="20">
        <f>AVERAGEIFS('US - M'!C:C,'US - M'!$B:$B,"&gt;="&amp;EDATE('US - Q'!$B41,-2),'US - M'!$B:$B,"&lt;="&amp;EOMONTH('US - Q'!$B41,0))</f>
        <v>5.75</v>
      </c>
      <c r="O41">
        <v>0</v>
      </c>
      <c r="P41" s="21">
        <f>AVERAGEIFS('US - M'!G:G,'US - M'!$B:$B,"&gt;="&amp;EDATE('US - Q'!$B41,-2),'US - M'!$B:$B,"&lt;="&amp;EOMONTH('US - Q'!$B41,0))</f>
        <v>18.816999999999997</v>
      </c>
      <c r="Q41" s="20">
        <f>'[4]Quarterly Results'!$C38</f>
        <v>0</v>
      </c>
      <c r="R41" s="53">
        <v>-1.7950000000000159</v>
      </c>
      <c r="S41" s="53">
        <v>5209.3650000000007</v>
      </c>
      <c r="T41">
        <v>0</v>
      </c>
    </row>
    <row r="42" spans="1:20" x14ac:dyDescent="0.25">
      <c r="B42" s="1">
        <v>25173</v>
      </c>
      <c r="C42" s="21">
        <f>('CDM - Q'!AF87)</f>
        <v>5202.2120000000004</v>
      </c>
      <c r="D42" s="21">
        <f>'CDM - Q'!AV87</f>
        <v>24.6</v>
      </c>
      <c r="E42" s="20">
        <f>'CDM - Q'!AX87/'CDM - Q'!AW87*100</f>
        <v>20.689092377205494</v>
      </c>
      <c r="F42" s="20">
        <v>21.574000000000002</v>
      </c>
      <c r="G42" s="21">
        <f>AVERAGEIFS('US - M'!F:F,'US - M'!$B:$B,"&gt;="&amp;EDATE('US - Q'!$B42,-2),'US - M'!$B:$B,"&lt;="&amp;EOMONTH('US - Q'!$B42,0))</f>
        <v>19.036000000000001</v>
      </c>
      <c r="H42" s="20">
        <f t="shared" si="0"/>
        <v>4.6553648296754346</v>
      </c>
      <c r="I42" s="20">
        <f t="shared" si="1"/>
        <v>4.5849061886431564</v>
      </c>
      <c r="J42" s="46">
        <f t="shared" si="2"/>
        <v>4.4090829588987477</v>
      </c>
      <c r="K42" s="20">
        <f>AVERAGEIFS('US - M'!E:E,'US - M'!$B:$B,"&gt;="&amp;EDATE('US - Q'!$B42,-2),'US - M'!$B:$B,"&lt;="&amp;EOMONTH('US - Q'!$B42,0))</f>
        <v>3.4</v>
      </c>
      <c r="L42" s="21">
        <f>'CDM - Q'!AT87</f>
        <v>4.9119999999999999</v>
      </c>
      <c r="M42" s="44">
        <f>'US Edits'!U86</f>
        <v>31.661000000000001</v>
      </c>
      <c r="N42" s="20">
        <f>AVERAGEIFS('US - M'!C:C,'US - M'!$B:$B,"&gt;="&amp;EDATE('US - Q'!$B42,-2),'US - M'!$B:$B,"&lt;="&amp;EOMONTH('US - Q'!$B42,0))</f>
        <v>5.333333333333333</v>
      </c>
      <c r="O42">
        <v>0</v>
      </c>
      <c r="P42" s="21">
        <f>AVERAGEIFS('US - M'!G:G,'US - M'!$B:$B,"&gt;="&amp;EDATE('US - Q'!$B42,-2),'US - M'!$B:$B,"&lt;="&amp;EOMONTH('US - Q'!$B42,0))</f>
        <v>19.036000000000001</v>
      </c>
      <c r="Q42" s="20">
        <f>'[4]Quarterly Results'!$C39</f>
        <v>0</v>
      </c>
      <c r="R42" s="53">
        <v>-1.8779999999999859</v>
      </c>
      <c r="S42" s="53">
        <v>5237.3150000000005</v>
      </c>
      <c r="T42">
        <v>0</v>
      </c>
    </row>
    <row r="43" spans="1:20" x14ac:dyDescent="0.25">
      <c r="A43">
        <v>1969</v>
      </c>
      <c r="B43" s="1">
        <v>25263</v>
      </c>
      <c r="C43" s="21">
        <f>('CDM - Q'!AF88)</f>
        <v>5283.5969999999998</v>
      </c>
      <c r="D43" s="21">
        <f>'CDM - Q'!AV88</f>
        <v>24.645</v>
      </c>
      <c r="E43" s="20">
        <f>'CDM - Q'!AX88/'CDM - Q'!AW88*100</f>
        <v>20.773283633759672</v>
      </c>
      <c r="F43" s="20">
        <v>21.701000000000001</v>
      </c>
      <c r="G43" s="21">
        <f>AVERAGEIFS('US - M'!F:F,'US - M'!$B:$B,"&gt;="&amp;EDATE('US - Q'!$B43,-2),'US - M'!$B:$B,"&lt;="&amp;EOMONTH('US - Q'!$B43,0))</f>
        <v>19.244000000000003</v>
      </c>
      <c r="H43" s="20">
        <f t="shared" si="0"/>
        <v>4.3706661063248831</v>
      </c>
      <c r="I43" s="20">
        <f t="shared" si="1"/>
        <v>4.5376060711615596</v>
      </c>
      <c r="J43" s="46">
        <f t="shared" si="2"/>
        <v>4.3635967191892853</v>
      </c>
      <c r="K43" s="20">
        <f>AVERAGEIFS('US - M'!E:E,'US - M'!$B:$B,"&gt;="&amp;EDATE('US - Q'!$B43,-2),'US - M'!$B:$B,"&lt;="&amp;EOMONTH('US - Q'!$B43,0))</f>
        <v>3.4</v>
      </c>
      <c r="L43" s="21">
        <f>'CDM - Q'!AT88</f>
        <v>4.8390000000000004</v>
      </c>
      <c r="M43" s="44">
        <f>'US Edits'!U87</f>
        <v>31.904</v>
      </c>
      <c r="N43" s="20">
        <f>AVERAGEIFS('US - M'!C:C,'US - M'!$B:$B,"&gt;="&amp;EDATE('US - Q'!$B43,-2),'US - M'!$B:$B,"&lt;="&amp;EOMONTH('US - Q'!$B43,0))</f>
        <v>6.543333333333333</v>
      </c>
      <c r="O43">
        <v>0</v>
      </c>
      <c r="P43" s="21">
        <f>AVERAGEIFS('US - M'!G:G,'US - M'!$B:$B,"&gt;="&amp;EDATE('US - Q'!$B43,-2),'US - M'!$B:$B,"&lt;="&amp;EOMONTH('US - Q'!$B43,0))</f>
        <v>19.244000000000003</v>
      </c>
      <c r="Q43" s="20">
        <f>'[4]Quarterly Results'!$C40</f>
        <v>0</v>
      </c>
      <c r="R43" s="53">
        <v>2.2430000000000234</v>
      </c>
      <c r="S43" s="53">
        <v>5297.4519999999993</v>
      </c>
      <c r="T43">
        <v>0</v>
      </c>
    </row>
    <row r="44" spans="1:20" x14ac:dyDescent="0.25">
      <c r="B44" s="1">
        <v>25355</v>
      </c>
      <c r="C44" s="21">
        <f>('CDM - Q'!AF89)</f>
        <v>5299.625</v>
      </c>
      <c r="D44" s="21">
        <f>'CDM - Q'!AV89</f>
        <v>25.300999999999998</v>
      </c>
      <c r="E44" s="20">
        <f>'CDM - Q'!AX89/'CDM - Q'!AW89*100</f>
        <v>20.86236330004872</v>
      </c>
      <c r="F44" s="20">
        <v>21.783000000000001</v>
      </c>
      <c r="G44" s="21">
        <f>AVERAGEIFS('US - M'!F:F,'US - M'!$B:$B,"&gt;="&amp;EDATE('US - Q'!$B44,-2),'US - M'!$B:$B,"&lt;="&amp;EOMONTH('US - Q'!$B44,0))</f>
        <v>19.474333333333334</v>
      </c>
      <c r="H44" s="20">
        <f t="shared" si="0"/>
        <v>4.7876394374003262</v>
      </c>
      <c r="I44" s="20">
        <f t="shared" si="1"/>
        <v>4.5711563219223539</v>
      </c>
      <c r="J44" s="46">
        <f t="shared" si="2"/>
        <v>4.3958603758073007</v>
      </c>
      <c r="K44" s="20">
        <f>AVERAGEIFS('US - M'!E:E,'US - M'!$B:$B,"&gt;="&amp;EDATE('US - Q'!$B44,-2),'US - M'!$B:$B,"&lt;="&amp;EOMONTH('US - Q'!$B44,0))</f>
        <v>3.4333333333333336</v>
      </c>
      <c r="L44" s="21">
        <f>'CDM - Q'!AT89</f>
        <v>4.8380000000000001</v>
      </c>
      <c r="M44" s="44">
        <f>'US Edits'!U88</f>
        <v>32.036999999999999</v>
      </c>
      <c r="N44" s="20">
        <f>AVERAGEIFS('US - M'!C:C,'US - M'!$B:$B,"&gt;="&amp;EDATE('US - Q'!$B44,-2),'US - M'!$B:$B,"&lt;="&amp;EOMONTH('US - Q'!$B44,0))</f>
        <v>8.2933333333333348</v>
      </c>
      <c r="O44">
        <v>0</v>
      </c>
      <c r="P44" s="21">
        <f>AVERAGEIFS('US - M'!G:G,'US - M'!$B:$B,"&gt;="&amp;EDATE('US - Q'!$B44,-2),'US - M'!$B:$B,"&lt;="&amp;EOMONTH('US - Q'!$B44,0))</f>
        <v>19.474333333333334</v>
      </c>
      <c r="Q44" s="20">
        <f>'[4]Quarterly Results'!$C41</f>
        <v>0</v>
      </c>
      <c r="R44" s="53">
        <v>-8.7490000000000236</v>
      </c>
      <c r="S44" s="53">
        <v>5329.9690000000001</v>
      </c>
      <c r="T44">
        <v>0</v>
      </c>
    </row>
    <row r="45" spans="1:20" x14ac:dyDescent="0.25">
      <c r="B45" s="1">
        <v>25447</v>
      </c>
      <c r="C45" s="21">
        <f>('CDM - Q'!AF90)</f>
        <v>5334.6</v>
      </c>
      <c r="D45" s="21">
        <f>'CDM - Q'!AV90</f>
        <v>25.757999999999999</v>
      </c>
      <c r="E45" s="20">
        <f>'CDM - Q'!AX90/'CDM - Q'!AW90*100</f>
        <v>21.013411022560373</v>
      </c>
      <c r="F45" s="20">
        <v>21.907</v>
      </c>
      <c r="G45" s="21">
        <f>AVERAGEIFS('US - M'!F:F,'US - M'!$B:$B,"&gt;="&amp;EDATE('US - Q'!$B45,-2),'US - M'!$B:$B,"&lt;="&amp;EOMONTH('US - Q'!$B45,0))</f>
        <v>19.698999999999998</v>
      </c>
      <c r="H45" s="20">
        <f t="shared" si="0"/>
        <v>4.6146209540762761</v>
      </c>
      <c r="I45" s="20">
        <f t="shared" si="1"/>
        <v>4.60707283186923</v>
      </c>
      <c r="J45" s="46">
        <f t="shared" si="2"/>
        <v>4.430399549660442</v>
      </c>
      <c r="K45" s="20">
        <f>AVERAGEIFS('US - M'!E:E,'US - M'!$B:$B,"&gt;="&amp;EDATE('US - Q'!$B45,-2),'US - M'!$B:$B,"&lt;="&amp;EOMONTH('US - Q'!$B45,0))</f>
        <v>3.5666666666666664</v>
      </c>
      <c r="L45" s="21">
        <f>'CDM - Q'!AT90</f>
        <v>4.766</v>
      </c>
      <c r="M45" s="44">
        <f>'US Edits'!U89</f>
        <v>32.268999999999998</v>
      </c>
      <c r="N45" s="20">
        <f>AVERAGEIFS('US - M'!C:C,'US - M'!$B:$B,"&gt;="&amp;EDATE('US - Q'!$B45,-2),'US - M'!$B:$B,"&lt;="&amp;EOMONTH('US - Q'!$B45,0))</f>
        <v>9</v>
      </c>
      <c r="O45">
        <v>0</v>
      </c>
      <c r="P45" s="21">
        <f>AVERAGEIFS('US - M'!G:G,'US - M'!$B:$B,"&gt;="&amp;EDATE('US - Q'!$B45,-2),'US - M'!$B:$B,"&lt;="&amp;EOMONTH('US - Q'!$B45,0))</f>
        <v>19.698999999999998</v>
      </c>
      <c r="Q45" s="20">
        <f>'[4]Quarterly Results'!$C42</f>
        <v>0</v>
      </c>
      <c r="R45" s="53">
        <v>0.21299999999999386</v>
      </c>
      <c r="S45" s="53">
        <v>5358.6080000000002</v>
      </c>
      <c r="T45">
        <v>0</v>
      </c>
    </row>
    <row r="46" spans="1:20" x14ac:dyDescent="0.25">
      <c r="B46" s="1">
        <v>25538</v>
      </c>
      <c r="C46" s="21">
        <f>('CDM - Q'!AF91)</f>
        <v>5308.5559999999996</v>
      </c>
      <c r="D46" s="21">
        <f>'CDM - Q'!AV91</f>
        <v>26.376000000000001</v>
      </c>
      <c r="E46" s="20">
        <f>'CDM - Q'!AX91/'CDM - Q'!AW91*100</f>
        <v>21.55562768806297</v>
      </c>
      <c r="F46" s="20">
        <v>22.646999999999998</v>
      </c>
      <c r="G46" s="21">
        <f>AVERAGEIFS('US - M'!F:F,'US - M'!$B:$B,"&gt;="&amp;EDATE('US - Q'!$B46,-2),'US - M'!$B:$B,"&lt;="&amp;EOMONTH('US - Q'!$B46,0))</f>
        <v>19.930333333333333</v>
      </c>
      <c r="H46" s="20">
        <f t="shared" si="0"/>
        <v>4.6973619642283637</v>
      </c>
      <c r="I46" s="20">
        <f t="shared" si="1"/>
        <v>4.6175721155074623</v>
      </c>
      <c r="J46" s="46">
        <f t="shared" si="2"/>
        <v>4.4404962039136171</v>
      </c>
      <c r="K46" s="20">
        <f>AVERAGEIFS('US - M'!E:E,'US - M'!$B:$B,"&gt;="&amp;EDATE('US - Q'!$B46,-2),'US - M'!$B:$B,"&lt;="&amp;EOMONTH('US - Q'!$B46,0))</f>
        <v>3.5666666666666664</v>
      </c>
      <c r="L46" s="21">
        <f>'CDM - Q'!AT91</f>
        <v>4.7649999999999997</v>
      </c>
      <c r="M46" s="44">
        <f>'US Edits'!U90</f>
        <v>33.442999999999998</v>
      </c>
      <c r="N46" s="20">
        <f>AVERAGEIFS('US - M'!C:C,'US - M'!$B:$B,"&gt;="&amp;EDATE('US - Q'!$B46,-2),'US - M'!$B:$B,"&lt;="&amp;EOMONTH('US - Q'!$B46,0))</f>
        <v>7.75</v>
      </c>
      <c r="O46">
        <v>0</v>
      </c>
      <c r="P46" s="21">
        <f>AVERAGEIFS('US - M'!G:G,'US - M'!$B:$B,"&gt;="&amp;EDATE('US - Q'!$B46,-2),'US - M'!$B:$B,"&lt;="&amp;EOMONTH('US - Q'!$B46,0))</f>
        <v>19.930333333333333</v>
      </c>
      <c r="Q46" s="20">
        <f>'[4]Quarterly Results'!$C43</f>
        <v>0</v>
      </c>
      <c r="R46" s="53">
        <v>7.438999999999993</v>
      </c>
      <c r="S46" s="53">
        <v>5345.9740000000002</v>
      </c>
      <c r="T46">
        <v>0</v>
      </c>
    </row>
    <row r="47" spans="1:20" x14ac:dyDescent="0.25">
      <c r="A47">
        <v>1970</v>
      </c>
      <c r="B47" s="1">
        <v>25628</v>
      </c>
      <c r="C47" s="21">
        <f>('CDM - Q'!AF92)</f>
        <v>5300.652</v>
      </c>
      <c r="D47" s="21">
        <f>'CDM - Q'!AV92</f>
        <v>26.754000000000001</v>
      </c>
      <c r="E47" s="20">
        <f>'CDM - Q'!AX92/'CDM - Q'!AW92*100</f>
        <v>21.785608154592047</v>
      </c>
      <c r="F47" s="20">
        <v>22.91</v>
      </c>
      <c r="G47" s="21">
        <f>AVERAGEIFS('US - M'!F:F,'US - M'!$B:$B,"&gt;="&amp;EDATE('US - Q'!$B47,-2),'US - M'!$B:$B,"&lt;="&amp;EOMONTH('US - Q'!$B47,0))</f>
        <v>20.147333333333332</v>
      </c>
      <c r="H47" s="20">
        <f t="shared" si="0"/>
        <v>4.3551705106119165</v>
      </c>
      <c r="I47" s="20">
        <f t="shared" si="1"/>
        <v>4.6136982165792206</v>
      </c>
      <c r="J47" s="46">
        <f t="shared" si="2"/>
        <v>4.4367708623152842</v>
      </c>
      <c r="K47" s="20">
        <f>AVERAGEIFS('US - M'!E:E,'US - M'!$B:$B,"&gt;="&amp;EDATE('US - Q'!$B47,-2),'US - M'!$B:$B,"&lt;="&amp;EOMONTH('US - Q'!$B47,0))</f>
        <v>4.166666666666667</v>
      </c>
      <c r="L47" s="21">
        <f>'CDM - Q'!AT92</f>
        <v>4.8360000000000003</v>
      </c>
      <c r="M47" s="44">
        <f>'US Edits'!U91</f>
        <v>33.820999999999998</v>
      </c>
      <c r="N47" s="20">
        <f>AVERAGEIFS('US - M'!C:C,'US - M'!$B:$B,"&gt;="&amp;EDATE('US - Q'!$B47,-2),'US - M'!$B:$B,"&lt;="&amp;EOMONTH('US - Q'!$B47,0))</f>
        <v>8.4600000000000009</v>
      </c>
      <c r="O47">
        <v>0</v>
      </c>
      <c r="P47" s="21">
        <f>AVERAGEIFS('US - M'!G:G,'US - M'!$B:$B,"&gt;="&amp;EDATE('US - Q'!$B47,-2),'US - M'!$B:$B,"&lt;="&amp;EOMONTH('US - Q'!$B47,0))</f>
        <v>20.147333333333332</v>
      </c>
      <c r="Q47" s="20">
        <f>'[4]Quarterly Results'!$C44</f>
        <v>0</v>
      </c>
      <c r="R47" s="53">
        <v>3.2400000000000375</v>
      </c>
      <c r="S47" s="53">
        <v>5354.9789999999994</v>
      </c>
      <c r="T47">
        <v>0</v>
      </c>
    </row>
    <row r="48" spans="1:20" x14ac:dyDescent="0.25">
      <c r="B48" s="1">
        <v>25720</v>
      </c>
      <c r="C48" s="21">
        <f>('CDM - Q'!AF93)</f>
        <v>5308.1639999999998</v>
      </c>
      <c r="D48" s="21">
        <f>'CDM - Q'!AV93</f>
        <v>26.777999999999999</v>
      </c>
      <c r="E48" s="20">
        <f>'CDM - Q'!AX93/'CDM - Q'!AW93*100</f>
        <v>22.036821179363532</v>
      </c>
      <c r="F48" s="20">
        <v>23.143000000000001</v>
      </c>
      <c r="G48" s="21">
        <f>AVERAGEIFS('US - M'!F:F,'US - M'!$B:$B,"&gt;="&amp;EDATE('US - Q'!$B48,-2),'US - M'!$B:$B,"&lt;="&amp;EOMONTH('US - Q'!$B48,0))</f>
        <v>20.375333333333334</v>
      </c>
      <c r="H48" s="20">
        <f t="shared" si="0"/>
        <v>4.5266536514344757</v>
      </c>
      <c r="I48" s="20">
        <f t="shared" si="1"/>
        <v>4.548451770087758</v>
      </c>
      <c r="J48" s="46">
        <f t="shared" si="2"/>
        <v>4.3740265043027291</v>
      </c>
      <c r="K48" s="20">
        <f>AVERAGEIFS('US - M'!E:E,'US - M'!$B:$B,"&gt;="&amp;EDATE('US - Q'!$B48,-2),'US - M'!$B:$B,"&lt;="&amp;EOMONTH('US - Q'!$B48,0))</f>
        <v>4.7666666666666666</v>
      </c>
      <c r="L48" s="21">
        <f>'CDM - Q'!AT93</f>
        <v>4.8380000000000001</v>
      </c>
      <c r="M48" s="44">
        <f>'US Edits'!U92</f>
        <v>34.189</v>
      </c>
      <c r="N48" s="20">
        <f>AVERAGEIFS('US - M'!C:C,'US - M'!$B:$B,"&gt;="&amp;EDATE('US - Q'!$B48,-2),'US - M'!$B:$B,"&lt;="&amp;EOMONTH('US - Q'!$B48,0))</f>
        <v>7.376666666666666</v>
      </c>
      <c r="O48">
        <v>0</v>
      </c>
      <c r="P48" s="21">
        <f>AVERAGEIFS('US - M'!G:G,'US - M'!$B:$B,"&gt;="&amp;EDATE('US - Q'!$B48,-2),'US - M'!$B:$B,"&lt;="&amp;EOMONTH('US - Q'!$B48,0))</f>
        <v>20.375333333333334</v>
      </c>
      <c r="Q48" s="20">
        <f>'[4]Quarterly Results'!$C45</f>
        <v>0</v>
      </c>
      <c r="R48" s="53">
        <v>2.3849999999999625</v>
      </c>
      <c r="S48" s="53">
        <v>5343.7150000000001</v>
      </c>
      <c r="T48">
        <v>0</v>
      </c>
    </row>
    <row r="49" spans="1:20" x14ac:dyDescent="0.25">
      <c r="B49" s="1">
        <v>25812</v>
      </c>
      <c r="C49" s="21">
        <f>('CDM - Q'!AF94)</f>
        <v>5357.0770000000002</v>
      </c>
      <c r="D49" s="21">
        <f>'CDM - Q'!AV94</f>
        <v>26.776</v>
      </c>
      <c r="E49" s="20">
        <f>'CDM - Q'!AX94/'CDM - Q'!AW94*100</f>
        <v>22.578451024874667</v>
      </c>
      <c r="F49" s="20">
        <v>23.858000000000001</v>
      </c>
      <c r="G49" s="21">
        <f>AVERAGEIFS('US - M'!F:F,'US - M'!$B:$B,"&gt;="&amp;EDATE('US - Q'!$B49,-2),'US - M'!$B:$B,"&lt;="&amp;EOMONTH('US - Q'!$B49,0))</f>
        <v>20.602</v>
      </c>
      <c r="H49" s="20">
        <f t="shared" si="0"/>
        <v>4.4498249517390676</v>
      </c>
      <c r="I49" s="20">
        <f t="shared" si="1"/>
        <v>4.5072527695034559</v>
      </c>
      <c r="J49" s="46">
        <f t="shared" si="2"/>
        <v>4.3344074142001103</v>
      </c>
      <c r="K49" s="20">
        <f>AVERAGEIFS('US - M'!E:E,'US - M'!$B:$B,"&gt;="&amp;EDATE('US - Q'!$B49,-2),'US - M'!$B:$B,"&lt;="&amp;EOMONTH('US - Q'!$B49,0))</f>
        <v>5.166666666666667</v>
      </c>
      <c r="L49" s="21">
        <f>'CDM - Q'!AT94</f>
        <v>4.9130000000000003</v>
      </c>
      <c r="M49" s="44">
        <f>'US Edits'!U93</f>
        <v>35.280000000000008</v>
      </c>
      <c r="N49" s="20">
        <f>AVERAGEIFS('US - M'!C:C,'US - M'!$B:$B,"&gt;="&amp;EDATE('US - Q'!$B49,-2),'US - M'!$B:$B,"&lt;="&amp;EOMONTH('US - Q'!$B49,0))</f>
        <v>6.083333333333333</v>
      </c>
      <c r="O49">
        <v>0</v>
      </c>
      <c r="P49" s="21">
        <f>AVERAGEIFS('US - M'!G:G,'US - M'!$B:$B,"&gt;="&amp;EDATE('US - Q'!$B49,-2),'US - M'!$B:$B,"&lt;="&amp;EOMONTH('US - Q'!$B49,0))</f>
        <v>20.602</v>
      </c>
      <c r="Q49" s="20">
        <f>'[4]Quarterly Results'!$C46</f>
        <v>0</v>
      </c>
      <c r="R49" s="53">
        <v>1.3520000000000323</v>
      </c>
      <c r="S49" s="53">
        <v>5391.1710000000003</v>
      </c>
      <c r="T49">
        <v>0</v>
      </c>
    </row>
    <row r="50" spans="1:20" x14ac:dyDescent="0.25">
      <c r="B50" s="1">
        <v>25903</v>
      </c>
      <c r="C50" s="21">
        <f>('CDM - Q'!AF95)</f>
        <v>5299.6719999999996</v>
      </c>
      <c r="D50" s="21">
        <f>'CDM - Q'!AV95</f>
        <v>27.274000000000001</v>
      </c>
      <c r="E50" s="20">
        <f>'CDM - Q'!AX95/'CDM - Q'!AW95*100</f>
        <v>22.807701854544167</v>
      </c>
      <c r="F50" s="20">
        <v>24.135000000000002</v>
      </c>
      <c r="G50" s="21">
        <f>AVERAGEIFS('US - M'!F:F,'US - M'!$B:$B,"&gt;="&amp;EDATE('US - Q'!$B50,-2),'US - M'!$B:$B,"&lt;="&amp;EOMONTH('US - Q'!$B50,0))</f>
        <v>20.891333333333332</v>
      </c>
      <c r="H50" s="20">
        <f t="shared" si="0"/>
        <v>5.6175775814645945</v>
      </c>
      <c r="I50" s="20">
        <f t="shared" si="1"/>
        <v>4.7373066738125136</v>
      </c>
      <c r="J50" s="46">
        <f t="shared" si="2"/>
        <v>4.5556391488056471</v>
      </c>
      <c r="K50" s="20">
        <f>AVERAGEIFS('US - M'!E:E,'US - M'!$B:$B,"&gt;="&amp;EDATE('US - Q'!$B50,-2),'US - M'!$B:$B,"&lt;="&amp;EOMONTH('US - Q'!$B50,0))</f>
        <v>5.833333333333333</v>
      </c>
      <c r="L50" s="21">
        <f>'CDM - Q'!AT95</f>
        <v>5.0609999999999999</v>
      </c>
      <c r="M50" s="44">
        <f>'US Edits'!U94</f>
        <v>35.637</v>
      </c>
      <c r="N50" s="20">
        <f>AVERAGEIFS('US - M'!C:C,'US - M'!$B:$B,"&gt;="&amp;EDATE('US - Q'!$B50,-2),'US - M'!$B:$B,"&lt;="&amp;EOMONTH('US - Q'!$B50,0))</f>
        <v>4.876666666666666</v>
      </c>
      <c r="O50">
        <v>0</v>
      </c>
      <c r="P50" s="21">
        <f>AVERAGEIFS('US - M'!G:G,'US - M'!$B:$B,"&gt;="&amp;EDATE('US - Q'!$B50,-2),'US - M'!$B:$B,"&lt;="&amp;EOMONTH('US - Q'!$B50,0))</f>
        <v>20.891333333333332</v>
      </c>
      <c r="Q50" s="20">
        <f>'[4]Quarterly Results'!$C47</f>
        <v>0</v>
      </c>
      <c r="R50" s="53">
        <v>-3.4720000000000084</v>
      </c>
      <c r="S50" s="53">
        <v>5375.6539999999995</v>
      </c>
      <c r="T50">
        <v>0</v>
      </c>
    </row>
    <row r="51" spans="1:20" x14ac:dyDescent="0.25">
      <c r="A51">
        <v>1971</v>
      </c>
      <c r="B51" s="1">
        <v>25993</v>
      </c>
      <c r="C51" s="21">
        <f>('CDM - Q'!AF96)</f>
        <v>5443.6189999999997</v>
      </c>
      <c r="D51" s="21">
        <f>'CDM - Q'!AV96</f>
        <v>27.009</v>
      </c>
      <c r="E51" s="20">
        <f>'CDM - Q'!AX96/'CDM - Q'!AW96*100</f>
        <v>23.383981149603098</v>
      </c>
      <c r="F51" s="20">
        <v>24.568000000000001</v>
      </c>
      <c r="G51" s="21">
        <f>AVERAGEIFS('US - M'!F:F,'US - M'!$B:$B,"&gt;="&amp;EDATE('US - Q'!$B51,-2),'US - M'!$B:$B,"&lt;="&amp;EOMONTH('US - Q'!$B51,0))</f>
        <v>21.155999999999999</v>
      </c>
      <c r="H51" s="20">
        <f t="shared" si="0"/>
        <v>5.0674921019880692</v>
      </c>
      <c r="I51" s="20">
        <f t="shared" si="1"/>
        <v>4.9153870716565518</v>
      </c>
      <c r="J51" s="46">
        <f t="shared" si="2"/>
        <v>4.7268904711103286</v>
      </c>
      <c r="K51" s="20">
        <f>AVERAGEIFS('US - M'!E:E,'US - M'!$B:$B,"&gt;="&amp;EDATE('US - Q'!$B51,-2),'US - M'!$B:$B,"&lt;="&amp;EOMONTH('US - Q'!$B51,0))</f>
        <v>5.9333333333333336</v>
      </c>
      <c r="L51" s="21">
        <f>'CDM - Q'!AT96</f>
        <v>5.1769999999999996</v>
      </c>
      <c r="M51" s="44">
        <f>'US Edits'!U95</f>
        <v>36.256</v>
      </c>
      <c r="N51" s="20">
        <f>AVERAGEIFS('US - M'!C:C,'US - M'!$B:$B,"&gt;="&amp;EDATE('US - Q'!$B51,-2),'US - M'!$B:$B,"&lt;="&amp;EOMONTH('US - Q'!$B51,0))</f>
        <v>3.9599999999999995</v>
      </c>
      <c r="O51">
        <v>0</v>
      </c>
      <c r="P51" s="21">
        <f>AVERAGEIFS('US - M'!G:G,'US - M'!$B:$B,"&gt;="&amp;EDATE('US - Q'!$B51,-2),'US - M'!$B:$B,"&lt;="&amp;EOMONTH('US - Q'!$B51,0))</f>
        <v>21.155999999999999</v>
      </c>
      <c r="Q51" s="20">
        <f>'[4]Quarterly Results'!$C48</f>
        <v>0</v>
      </c>
      <c r="R51" s="53">
        <v>4.7749999999999773</v>
      </c>
      <c r="S51" s="53">
        <v>5447.9739999999993</v>
      </c>
      <c r="T51">
        <v>0</v>
      </c>
    </row>
    <row r="52" spans="1:20" x14ac:dyDescent="0.25">
      <c r="B52" s="1">
        <v>26085</v>
      </c>
      <c r="C52" s="21">
        <f>('CDM - Q'!AF97)</f>
        <v>5473.0590000000002</v>
      </c>
      <c r="D52" s="21">
        <f>'CDM - Q'!AV97</f>
        <v>27.295000000000002</v>
      </c>
      <c r="E52" s="20">
        <f>'CDM - Q'!AX97/'CDM - Q'!AW97*100</f>
        <v>23.465733415388264</v>
      </c>
      <c r="F52" s="20">
        <v>24.504999999999999</v>
      </c>
      <c r="G52" s="21">
        <f>AVERAGEIFS('US - M'!F:F,'US - M'!$B:$B,"&gt;="&amp;EDATE('US - Q'!$B52,-2),'US - M'!$B:$B,"&lt;="&amp;EOMONTH('US - Q'!$B52,0))</f>
        <v>21.397333333333332</v>
      </c>
      <c r="H52" s="20">
        <f t="shared" si="0"/>
        <v>4.5629293502237545</v>
      </c>
      <c r="I52" s="20">
        <f t="shared" si="1"/>
        <v>4.9244559963538714</v>
      </c>
      <c r="J52" s="46">
        <f t="shared" si="2"/>
        <v>4.735611618216355</v>
      </c>
      <c r="K52" s="20">
        <f>AVERAGEIFS('US - M'!E:E,'US - M'!$B:$B,"&gt;="&amp;EDATE('US - Q'!$B52,-2),'US - M'!$B:$B,"&lt;="&amp;EOMONTH('US - Q'!$B52,0))</f>
        <v>5.9000000000000012</v>
      </c>
      <c r="L52" s="21">
        <f>'CDM - Q'!AT97</f>
        <v>5.3230000000000004</v>
      </c>
      <c r="M52" s="44">
        <f>'US Edits'!U96</f>
        <v>36.076999999999991</v>
      </c>
      <c r="N52" s="20">
        <f>AVERAGEIFS('US - M'!C:C,'US - M'!$B:$B,"&gt;="&amp;EDATE('US - Q'!$B52,-2),'US - M'!$B:$B,"&lt;="&amp;EOMONTH('US - Q'!$B52,0))</f>
        <v>4.626666666666666</v>
      </c>
      <c r="O52">
        <v>0</v>
      </c>
      <c r="P52" s="21">
        <f>AVERAGEIFS('US - M'!G:G,'US - M'!$B:$B,"&gt;="&amp;EDATE('US - Q'!$B52,-2),'US - M'!$B:$B,"&lt;="&amp;EOMONTH('US - Q'!$B52,0))</f>
        <v>21.397333333333332</v>
      </c>
      <c r="Q52" s="20">
        <f>'[4]Quarterly Results'!$C49</f>
        <v>0</v>
      </c>
      <c r="R52" s="53">
        <v>-20.378999999999991</v>
      </c>
      <c r="S52" s="53">
        <v>5505.1559999999999</v>
      </c>
      <c r="T52">
        <v>0</v>
      </c>
    </row>
    <row r="53" spans="1:20" x14ac:dyDescent="0.25">
      <c r="B53" s="1">
        <v>26177</v>
      </c>
      <c r="C53" s="21">
        <f>('CDM - Q'!AF98)</f>
        <v>5518.0720000000001</v>
      </c>
      <c r="D53" s="21">
        <f>'CDM - Q'!AV98</f>
        <v>27.434000000000001</v>
      </c>
      <c r="E53" s="20">
        <f>'CDM - Q'!AX98/'CDM - Q'!AW98*100</f>
        <v>23.751092669232246</v>
      </c>
      <c r="F53" s="20">
        <v>24.768000000000001</v>
      </c>
      <c r="G53" s="21">
        <f>AVERAGEIFS('US - M'!F:F,'US - M'!$B:$B,"&gt;="&amp;EDATE('US - Q'!$B53,-2),'US - M'!$B:$B,"&lt;="&amp;EOMONTH('US - Q'!$B53,0))</f>
        <v>21.599</v>
      </c>
      <c r="H53" s="20">
        <f t="shared" si="0"/>
        <v>3.7699401794616172</v>
      </c>
      <c r="I53" s="20">
        <f t="shared" si="1"/>
        <v>4.7544848032845088</v>
      </c>
      <c r="J53" s="46">
        <f t="shared" si="2"/>
        <v>4.5721585266957199</v>
      </c>
      <c r="K53" s="20">
        <f>AVERAGEIFS('US - M'!E:E,'US - M'!$B:$B,"&gt;="&amp;EDATE('US - Q'!$B53,-2),'US - M'!$B:$B,"&lt;="&amp;EOMONTH('US - Q'!$B53,0))</f>
        <v>6.0333333333333341</v>
      </c>
      <c r="L53" s="21">
        <f>'CDM - Q'!AT98</f>
        <v>5.4660000000000002</v>
      </c>
      <c r="M53" s="44">
        <f>'US Edits'!U97</f>
        <v>36.413000000000004</v>
      </c>
      <c r="N53" s="20">
        <f>AVERAGEIFS('US - M'!C:C,'US - M'!$B:$B,"&gt;="&amp;EDATE('US - Q'!$B53,-2),'US - M'!$B:$B,"&lt;="&amp;EOMONTH('US - Q'!$B53,0))</f>
        <v>5.543333333333333</v>
      </c>
      <c r="O53">
        <v>0</v>
      </c>
      <c r="P53" s="21">
        <f>AVERAGEIFS('US - M'!G:G,'US - M'!$B:$B,"&gt;="&amp;EDATE('US - Q'!$B53,-2),'US - M'!$B:$B,"&lt;="&amp;EOMONTH('US - Q'!$B53,0))</f>
        <v>21.599</v>
      </c>
      <c r="Q53" s="20">
        <f>'[4]Quarterly Results'!$C50</f>
        <v>0</v>
      </c>
      <c r="R53" s="53">
        <v>3.813999999999993</v>
      </c>
      <c r="S53" s="53">
        <v>5548.4380000000001</v>
      </c>
      <c r="T53">
        <v>0</v>
      </c>
    </row>
    <row r="54" spans="1:20" x14ac:dyDescent="0.25">
      <c r="B54" s="1">
        <v>26268</v>
      </c>
      <c r="C54" s="21">
        <f>('CDM - Q'!AF99)</f>
        <v>5531.0320000000002</v>
      </c>
      <c r="D54" s="21">
        <f>'CDM - Q'!AV99</f>
        <v>27.864999999999998</v>
      </c>
      <c r="E54" s="20">
        <f>'CDM - Q'!AX99/'CDM - Q'!AW99*100</f>
        <v>24.099559166267856</v>
      </c>
      <c r="F54" s="20">
        <v>25.047999999999998</v>
      </c>
      <c r="G54" s="21">
        <f>AVERAGEIFS('US - M'!F:F,'US - M'!$B:$B,"&gt;="&amp;EDATE('US - Q'!$B54,-2),'US - M'!$B:$B,"&lt;="&amp;EOMONTH('US - Q'!$B54,0))</f>
        <v>21.722333333333335</v>
      </c>
      <c r="H54" s="20">
        <f t="shared" si="0"/>
        <v>2.2840563606339792</v>
      </c>
      <c r="I54" s="20">
        <f t="shared" si="1"/>
        <v>3.921104498076855</v>
      </c>
      <c r="J54" s="46">
        <f t="shared" si="2"/>
        <v>3.7707369161348487</v>
      </c>
      <c r="K54" s="20">
        <f>AVERAGEIFS('US - M'!E:E,'US - M'!$B:$B,"&gt;="&amp;EDATE('US - Q'!$B54,-2),'US - M'!$B:$B,"&lt;="&amp;EOMONTH('US - Q'!$B54,0))</f>
        <v>5.9333333333333336</v>
      </c>
      <c r="L54" s="21">
        <f>'CDM - Q'!AT99</f>
        <v>5.4589999999999996</v>
      </c>
      <c r="M54" s="44">
        <f>'US Edits'!U98</f>
        <v>36.866999999999997</v>
      </c>
      <c r="N54" s="20">
        <f>AVERAGEIFS('US - M'!C:C,'US - M'!$B:$B,"&gt;="&amp;EDATE('US - Q'!$B54,-2),'US - M'!$B:$B,"&lt;="&amp;EOMONTH('US - Q'!$B54,0))</f>
        <v>4.126666666666666</v>
      </c>
      <c r="O54">
        <v>0</v>
      </c>
      <c r="P54" s="21">
        <f>AVERAGEIFS('US - M'!G:G,'US - M'!$B:$B,"&gt;="&amp;EDATE('US - Q'!$B54,-2),'US - M'!$B:$B,"&lt;="&amp;EOMONTH('US - Q'!$B54,0))</f>
        <v>21.722333333333335</v>
      </c>
      <c r="Q54" s="20">
        <f>'[4]Quarterly Results'!$C51</f>
        <v>0</v>
      </c>
      <c r="R54" s="53">
        <v>-0.26999999999995339</v>
      </c>
      <c r="S54" s="53">
        <v>5603.9470000000001</v>
      </c>
      <c r="T54">
        <v>0</v>
      </c>
    </row>
    <row r="55" spans="1:20" x14ac:dyDescent="0.25">
      <c r="A55">
        <v>1972</v>
      </c>
      <c r="B55" s="1">
        <v>26359</v>
      </c>
      <c r="C55" s="21">
        <f>('CDM - Q'!AF100)</f>
        <v>5632.6490000000003</v>
      </c>
      <c r="D55" s="21">
        <f>'CDM - Q'!AV100</f>
        <v>28.277999999999999</v>
      </c>
      <c r="E55" s="20">
        <f>'CDM - Q'!AX100/'CDM - Q'!AW100*100</f>
        <v>24.500721378256813</v>
      </c>
      <c r="F55" s="20">
        <v>25.667000000000002</v>
      </c>
      <c r="G55" s="21">
        <f>AVERAGEIFS('US - M'!F:F,'US - M'!$B:$B,"&gt;="&amp;EDATE('US - Q'!$B55,-2),'US - M'!$B:$B,"&lt;="&amp;EOMONTH('US - Q'!$B55,0))</f>
        <v>21.930666666666667</v>
      </c>
      <c r="H55" s="20">
        <f t="shared" si="0"/>
        <v>3.8362975125446397</v>
      </c>
      <c r="I55" s="20">
        <f t="shared" si="1"/>
        <v>3.6133058507159976</v>
      </c>
      <c r="J55" s="46">
        <f t="shared" si="2"/>
        <v>3.4747418150328002</v>
      </c>
      <c r="K55" s="20">
        <f>AVERAGEIFS('US - M'!E:E,'US - M'!$B:$B,"&gt;="&amp;EDATE('US - Q'!$B55,-2),'US - M'!$B:$B,"&lt;="&amp;EOMONTH('US - Q'!$B55,0))</f>
        <v>5.7666666666666666</v>
      </c>
      <c r="L55" s="21">
        <f>'CDM - Q'!AT100</f>
        <v>5.4480000000000004</v>
      </c>
      <c r="M55" s="44">
        <f>'US Edits'!U99</f>
        <v>37.869</v>
      </c>
      <c r="N55" s="20">
        <f>AVERAGEIFS('US - M'!C:C,'US - M'!$B:$B,"&gt;="&amp;EDATE('US - Q'!$B55,-2),'US - M'!$B:$B,"&lt;="&amp;EOMONTH('US - Q'!$B55,0))</f>
        <v>3.4599999999999995</v>
      </c>
      <c r="O55">
        <v>0</v>
      </c>
      <c r="P55" s="21">
        <f>AVERAGEIFS('US - M'!G:G,'US - M'!$B:$B,"&gt;="&amp;EDATE('US - Q'!$B55,-2),'US - M'!$B:$B,"&lt;="&amp;EOMONTH('US - Q'!$B55,0))</f>
        <v>21.930666666666667</v>
      </c>
      <c r="Q55" s="20">
        <f>'[4]Quarterly Results'!$C52</f>
        <v>0</v>
      </c>
      <c r="R55" s="53">
        <v>-16.373000000000019</v>
      </c>
      <c r="S55" s="53">
        <v>5705.1910000000007</v>
      </c>
      <c r="T55">
        <v>0</v>
      </c>
    </row>
    <row r="56" spans="1:20" x14ac:dyDescent="0.25">
      <c r="B56" s="1">
        <v>26451</v>
      </c>
      <c r="C56" s="21">
        <f>('CDM - Q'!AF101)</f>
        <v>5760.47</v>
      </c>
      <c r="D56" s="21">
        <f>'CDM - Q'!AV101</f>
        <v>27.93</v>
      </c>
      <c r="E56" s="20">
        <f>'CDM - Q'!AX101/'CDM - Q'!AW101*100</f>
        <v>25.134367443481203</v>
      </c>
      <c r="F56" s="20">
        <v>26.448</v>
      </c>
      <c r="G56" s="21">
        <f>AVERAGEIFS('US - M'!F:F,'US - M'!$B:$B,"&gt;="&amp;EDATE('US - Q'!$B56,-2),'US - M'!$B:$B,"&lt;="&amp;EOMONTH('US - Q'!$B56,0))</f>
        <v>22.079000000000004</v>
      </c>
      <c r="H56" s="20">
        <f t="shared" si="0"/>
        <v>2.7054961089494789</v>
      </c>
      <c r="I56" s="20">
        <f t="shared" si="1"/>
        <v>3.1489475403974287</v>
      </c>
      <c r="J56" s="46">
        <f t="shared" si="2"/>
        <v>3.028190843516736</v>
      </c>
      <c r="K56" s="20">
        <f>AVERAGEIFS('US - M'!E:E,'US - M'!$B:$B,"&gt;="&amp;EDATE('US - Q'!$B56,-2),'US - M'!$B:$B,"&lt;="&amp;EOMONTH('US - Q'!$B56,0))</f>
        <v>5.7</v>
      </c>
      <c r="L56" s="21">
        <f>'CDM - Q'!AT101</f>
        <v>5.5880000000000001</v>
      </c>
      <c r="M56" s="44">
        <f>'US Edits'!U100</f>
        <v>39.04</v>
      </c>
      <c r="N56" s="20">
        <f>AVERAGEIFS('US - M'!C:C,'US - M'!$B:$B,"&gt;="&amp;EDATE('US - Q'!$B56,-2),'US - M'!$B:$B,"&lt;="&amp;EOMONTH('US - Q'!$B56,0))</f>
        <v>4.5199999999999996</v>
      </c>
      <c r="O56">
        <v>0</v>
      </c>
      <c r="P56" s="21">
        <f>AVERAGEIFS('US - M'!G:G,'US - M'!$B:$B,"&gt;="&amp;EDATE('US - Q'!$B56,-2),'US - M'!$B:$B,"&lt;="&amp;EOMONTH('US - Q'!$B56,0))</f>
        <v>22.079000000000004</v>
      </c>
      <c r="Q56" s="20">
        <f>'[4]Quarterly Results'!$C53</f>
        <v>0</v>
      </c>
      <c r="R56" s="53">
        <v>4.4080000000000155</v>
      </c>
      <c r="S56" s="53">
        <v>5795.7570000000005</v>
      </c>
      <c r="T56">
        <v>0</v>
      </c>
    </row>
    <row r="57" spans="1:20" x14ac:dyDescent="0.25">
      <c r="B57" s="1">
        <v>26543</v>
      </c>
      <c r="C57" s="21">
        <f>('CDM - Q'!AF102)</f>
        <v>5814.8540000000003</v>
      </c>
      <c r="D57" s="21">
        <f>'CDM - Q'!AV102</f>
        <v>28.143999999999998</v>
      </c>
      <c r="E57" s="20">
        <f>'CDM - Q'!AX102/'CDM - Q'!AW102*100</f>
        <v>25.54633786402411</v>
      </c>
      <c r="F57" s="20">
        <v>26.866</v>
      </c>
      <c r="G57" s="21">
        <f>AVERAGEIFS('US - M'!F:F,'US - M'!$B:$B,"&gt;="&amp;EDATE('US - Q'!$B57,-2),'US - M'!$B:$B,"&lt;="&amp;EOMONTH('US - Q'!$B57,0))</f>
        <v>22.245000000000001</v>
      </c>
      <c r="H57" s="20">
        <f t="shared" si="0"/>
        <v>3.0073825807328092</v>
      </c>
      <c r="I57" s="20">
        <f t="shared" si="1"/>
        <v>2.9583081407152267</v>
      </c>
      <c r="J57" s="46">
        <f t="shared" si="2"/>
        <v>2.8448621353927797</v>
      </c>
      <c r="K57" s="20">
        <f>AVERAGEIFS('US - M'!E:E,'US - M'!$B:$B,"&gt;="&amp;EDATE('US - Q'!$B57,-2),'US - M'!$B:$B,"&lt;="&amp;EOMONTH('US - Q'!$B57,0))</f>
        <v>5.5666666666666664</v>
      </c>
      <c r="L57" s="21">
        <f>'CDM - Q'!AT102</f>
        <v>5.5949999999999998</v>
      </c>
      <c r="M57" s="44">
        <f>'US Edits'!U101</f>
        <v>39.715000000000003</v>
      </c>
      <c r="N57" s="20">
        <f>AVERAGEIFS('US - M'!C:C,'US - M'!$B:$B,"&gt;="&amp;EDATE('US - Q'!$B57,-2),'US - M'!$B:$B,"&lt;="&amp;EOMONTH('US - Q'!$B57,0))</f>
        <v>4.836666666666666</v>
      </c>
      <c r="O57">
        <v>0</v>
      </c>
      <c r="P57" s="21">
        <f>AVERAGEIFS('US - M'!G:G,'US - M'!$B:$B,"&gt;="&amp;EDATE('US - Q'!$B57,-2),'US - M'!$B:$B,"&lt;="&amp;EOMONTH('US - Q'!$B57,0))</f>
        <v>22.245000000000001</v>
      </c>
      <c r="Q57" s="20">
        <f>'[4]Quarterly Results'!$C54</f>
        <v>0</v>
      </c>
      <c r="R57" s="53">
        <v>6.2379999999999711</v>
      </c>
      <c r="S57" s="53">
        <v>5840.5879999999997</v>
      </c>
      <c r="T57">
        <v>0</v>
      </c>
    </row>
    <row r="58" spans="1:20" x14ac:dyDescent="0.25">
      <c r="B58" s="1">
        <v>26634</v>
      </c>
      <c r="C58" s="21">
        <f>('CDM - Q'!AF103)</f>
        <v>5912.22</v>
      </c>
      <c r="D58" s="21">
        <f>'CDM - Q'!AV103</f>
        <v>28.411999999999999</v>
      </c>
      <c r="E58" s="20">
        <f>'CDM - Q'!AX103/'CDM - Q'!AW103*100</f>
        <v>26.127811486470883</v>
      </c>
      <c r="F58" s="20">
        <v>27.443000000000001</v>
      </c>
      <c r="G58" s="21">
        <f>AVERAGEIFS('US - M'!F:F,'US - M'!$B:$B,"&gt;="&amp;EDATE('US - Q'!$B58,-2),'US - M'!$B:$B,"&lt;="&amp;EOMONTH('US - Q'!$B58,0))</f>
        <v>22.384666666666664</v>
      </c>
      <c r="H58" s="20">
        <f t="shared" si="0"/>
        <v>2.5114257885666902</v>
      </c>
      <c r="I58" s="20">
        <f t="shared" si="1"/>
        <v>3.0151504976984045</v>
      </c>
      <c r="J58" s="46">
        <f t="shared" si="2"/>
        <v>2.8995246862076609</v>
      </c>
      <c r="K58" s="20">
        <f>AVERAGEIFS('US - M'!E:E,'US - M'!$B:$B,"&gt;="&amp;EDATE('US - Q'!$B58,-2),'US - M'!$B:$B,"&lt;="&amp;EOMONTH('US - Q'!$B58,0))</f>
        <v>5.3666666666666663</v>
      </c>
      <c r="L58" s="21">
        <f>'CDM - Q'!AT103</f>
        <v>5.7190000000000003</v>
      </c>
      <c r="M58" s="44">
        <f>'US Edits'!U102</f>
        <v>40.578000000000003</v>
      </c>
      <c r="N58" s="20">
        <f>AVERAGEIFS('US - M'!C:C,'US - M'!$B:$B,"&gt;="&amp;EDATE('US - Q'!$B58,-2),'US - M'!$B:$B,"&lt;="&amp;EOMONTH('US - Q'!$B58,0))</f>
        <v>5.19</v>
      </c>
      <c r="O58">
        <v>0</v>
      </c>
      <c r="P58" s="21">
        <f>AVERAGEIFS('US - M'!G:G,'US - M'!$B:$B,"&gt;="&amp;EDATE('US - Q'!$B58,-2),'US - M'!$B:$B,"&lt;="&amp;EOMONTH('US - Q'!$B58,0))</f>
        <v>22.384666666666664</v>
      </c>
      <c r="Q58" s="20">
        <f>'[4]Quarterly Results'!$C55</f>
        <v>0</v>
      </c>
      <c r="R58" s="53">
        <v>-4.0289999999999964</v>
      </c>
      <c r="S58" s="53">
        <v>5972.259</v>
      </c>
      <c r="T58">
        <v>0</v>
      </c>
    </row>
    <row r="59" spans="1:20" x14ac:dyDescent="0.25">
      <c r="A59">
        <v>1973</v>
      </c>
      <c r="B59" s="1">
        <v>26724</v>
      </c>
      <c r="C59" s="21">
        <f>('CDM - Q'!AF104)</f>
        <v>6058.5439999999999</v>
      </c>
      <c r="D59" s="21">
        <f>'CDM - Q'!AV104</f>
        <v>28.706</v>
      </c>
      <c r="E59" s="20">
        <f>'CDM - Q'!AX104/'CDM - Q'!AW104*100</f>
        <v>26.919547262159682</v>
      </c>
      <c r="F59" s="20">
        <v>28.300999999999998</v>
      </c>
      <c r="G59" s="21">
        <f>AVERAGEIFS('US - M'!F:F,'US - M'!$B:$B,"&gt;="&amp;EDATE('US - Q'!$B59,-2),'US - M'!$B:$B,"&lt;="&amp;EOMONTH('US - Q'!$B59,0))</f>
        <v>22.540666666666667</v>
      </c>
      <c r="H59" s="20">
        <f t="shared" si="0"/>
        <v>2.7876224796735904</v>
      </c>
      <c r="I59" s="20">
        <f t="shared" si="1"/>
        <v>2.7529817394806422</v>
      </c>
      <c r="J59" s="46">
        <f t="shared" si="2"/>
        <v>2.6474096468472457</v>
      </c>
      <c r="K59" s="20">
        <f>AVERAGEIFS('US - M'!E:E,'US - M'!$B:$B,"&gt;="&amp;EDATE('US - Q'!$B59,-2),'US - M'!$B:$B,"&lt;="&amp;EOMONTH('US - Q'!$B59,0))</f>
        <v>4.9333333333333336</v>
      </c>
      <c r="L59" s="21">
        <f>'CDM - Q'!AT104</f>
        <v>5.9619999999999997</v>
      </c>
      <c r="M59" s="44">
        <f>'US Edits'!U103</f>
        <v>41.821999999999996</v>
      </c>
      <c r="N59" s="20">
        <f>AVERAGEIFS('US - M'!C:C,'US - M'!$B:$B,"&gt;="&amp;EDATE('US - Q'!$B59,-2),'US - M'!$B:$B,"&lt;="&amp;EOMONTH('US - Q'!$B59,0))</f>
        <v>7.126666666666666</v>
      </c>
      <c r="O59">
        <v>0</v>
      </c>
      <c r="P59" s="21">
        <f>AVERAGEIFS('US - M'!G:G,'US - M'!$B:$B,"&gt;="&amp;EDATE('US - Q'!$B59,-2),'US - M'!$B:$B,"&lt;="&amp;EOMONTH('US - Q'!$B59,0))</f>
        <v>22.540666666666667</v>
      </c>
      <c r="Q59" s="20">
        <f>'[4]Quarterly Results'!$C56</f>
        <v>0</v>
      </c>
      <c r="R59" s="53">
        <v>2.2869999999999777</v>
      </c>
      <c r="S59" s="53">
        <v>6103.2909999999993</v>
      </c>
      <c r="T59">
        <v>0</v>
      </c>
    </row>
    <row r="60" spans="1:20" x14ac:dyDescent="0.25">
      <c r="B60" s="1">
        <v>26816</v>
      </c>
      <c r="C60" s="21">
        <f>('CDM - Q'!AF105)</f>
        <v>6124.5060000000003</v>
      </c>
      <c r="D60" s="21">
        <f>'CDM - Q'!AV105</f>
        <v>29.029</v>
      </c>
      <c r="E60" s="20">
        <f>'CDM - Q'!AX105/'CDM - Q'!AW105*100</f>
        <v>29.052485281844959</v>
      </c>
      <c r="F60" s="20">
        <v>30.602</v>
      </c>
      <c r="G60" s="21">
        <f>AVERAGEIFS('US - M'!F:F,'US - M'!$B:$B,"&gt;="&amp;EDATE('US - Q'!$B60,-2),'US - M'!$B:$B,"&lt;="&amp;EOMONTH('US - Q'!$B60,0))</f>
        <v>22.847666666666669</v>
      </c>
      <c r="H60" s="20">
        <f t="shared" si="0"/>
        <v>5.447931146668239</v>
      </c>
      <c r="I60" s="20">
        <f t="shared" si="1"/>
        <v>3.4385904989103322</v>
      </c>
      <c r="J60" s="46">
        <f t="shared" si="2"/>
        <v>3.306726495065627</v>
      </c>
      <c r="K60" s="20">
        <f>AVERAGEIFS('US - M'!E:E,'US - M'!$B:$B,"&gt;="&amp;EDATE('US - Q'!$B60,-2),'US - M'!$B:$B,"&lt;="&amp;EOMONTH('US - Q'!$B60,0))</f>
        <v>4.9333333333333336</v>
      </c>
      <c r="L60" s="21">
        <f>'CDM - Q'!AT105</f>
        <v>6.3079999999999998</v>
      </c>
      <c r="M60" s="44">
        <f>'US Edits'!U104</f>
        <v>45.335000000000001</v>
      </c>
      <c r="N60" s="20">
        <f>AVERAGEIFS('US - M'!C:C,'US - M'!$B:$B,"&gt;="&amp;EDATE('US - Q'!$B60,-2),'US - M'!$B:$B,"&lt;="&amp;EOMONTH('US - Q'!$B60,0))</f>
        <v>8.2133333333333329</v>
      </c>
      <c r="O60">
        <v>0</v>
      </c>
      <c r="P60" s="21">
        <f>AVERAGEIFS('US - M'!G:G,'US - M'!$B:$B,"&gt;="&amp;EDATE('US - Q'!$B60,-2),'US - M'!$B:$B,"&lt;="&amp;EOMONTH('US - Q'!$B60,0))</f>
        <v>22.847666666666669</v>
      </c>
      <c r="Q60" s="20">
        <f>'[4]Quarterly Results'!$C57</f>
        <v>0</v>
      </c>
      <c r="R60" s="53">
        <v>20.65500000000003</v>
      </c>
      <c r="S60" s="53">
        <v>6116.7910000000002</v>
      </c>
      <c r="T60">
        <v>0</v>
      </c>
    </row>
    <row r="61" spans="1:20" x14ac:dyDescent="0.25">
      <c r="B61" s="1">
        <v>26908</v>
      </c>
      <c r="C61" s="21">
        <f>('CDM - Q'!AF106)</f>
        <v>6092.3010000000004</v>
      </c>
      <c r="D61" s="21">
        <f>'CDM - Q'!AV106</f>
        <v>29.983000000000001</v>
      </c>
      <c r="E61" s="20">
        <f>'CDM - Q'!AX106/'CDM - Q'!AW106*100</f>
        <v>30.435871576177338</v>
      </c>
      <c r="F61" s="20">
        <v>31.997</v>
      </c>
      <c r="G61" s="21">
        <f>AVERAGEIFS('US - M'!F:F,'US - M'!$B:$B,"&gt;="&amp;EDATE('US - Q'!$B61,-2),'US - M'!$B:$B,"&lt;="&amp;EOMONTH('US - Q'!$B61,0))</f>
        <v>23.151333333333337</v>
      </c>
      <c r="H61" s="20">
        <f t="shared" si="0"/>
        <v>5.3163707453715681</v>
      </c>
      <c r="I61" s="20">
        <f t="shared" si="1"/>
        <v>4.0158375400700219</v>
      </c>
      <c r="J61" s="46">
        <f t="shared" si="2"/>
        <v>3.8618371096636346</v>
      </c>
      <c r="K61" s="20">
        <f>AVERAGEIFS('US - M'!E:E,'US - M'!$B:$B,"&gt;="&amp;EDATE('US - Q'!$B61,-2),'US - M'!$B:$B,"&lt;="&amp;EOMONTH('US - Q'!$B61,0))</f>
        <v>4.8</v>
      </c>
      <c r="L61" s="21">
        <f>'CDM - Q'!AT106</f>
        <v>7.01</v>
      </c>
      <c r="M61" s="44">
        <f>'US Edits'!U105</f>
        <v>47.031999999999996</v>
      </c>
      <c r="N61" s="20">
        <f>AVERAGEIFS('US - M'!C:C,'US - M'!$B:$B,"&gt;="&amp;EDATE('US - Q'!$B61,-2),'US - M'!$B:$B,"&lt;="&amp;EOMONTH('US - Q'!$B61,0))</f>
        <v>11.086666666666668</v>
      </c>
      <c r="O61">
        <v>0</v>
      </c>
      <c r="P61" s="21">
        <f>AVERAGEIFS('US - M'!G:G,'US - M'!$B:$B,"&gt;="&amp;EDATE('US - Q'!$B61,-2),'US - M'!$B:$B,"&lt;="&amp;EOMONTH('US - Q'!$B61,0))</f>
        <v>23.151333333333337</v>
      </c>
      <c r="Q61" s="20">
        <f>'[4]Quarterly Results'!$C58</f>
        <v>0</v>
      </c>
      <c r="R61" s="53">
        <v>9.3509999999999707</v>
      </c>
      <c r="S61" s="53">
        <v>6109.3140000000012</v>
      </c>
      <c r="T61">
        <v>0</v>
      </c>
    </row>
    <row r="62" spans="1:20" x14ac:dyDescent="0.25">
      <c r="B62" s="1">
        <v>26999</v>
      </c>
      <c r="C62" s="21">
        <f>('CDM - Q'!AF107)</f>
        <v>6150.1310000000003</v>
      </c>
      <c r="D62" s="21">
        <f>'CDM - Q'!AV107</f>
        <v>30.42</v>
      </c>
      <c r="E62" s="20">
        <f>'CDM - Q'!AX107/'CDM - Q'!AW107*100</f>
        <v>32.706618624431933</v>
      </c>
      <c r="F62" s="20">
        <v>34.701999999999998</v>
      </c>
      <c r="G62" s="21">
        <f>AVERAGEIFS('US - M'!F:F,'US - M'!$B:$B,"&gt;="&amp;EDATE('US - Q'!$B62,-2),'US - M'!$B:$B,"&lt;="&amp;EOMONTH('US - Q'!$B62,0))</f>
        <v>23.473666666666663</v>
      </c>
      <c r="H62" s="20">
        <f t="shared" si="0"/>
        <v>5.569153684452921</v>
      </c>
      <c r="I62" s="20">
        <f t="shared" si="1"/>
        <v>4.7802695140415796</v>
      </c>
      <c r="J62" s="46">
        <f t="shared" si="2"/>
        <v>4.5969544383505196</v>
      </c>
      <c r="K62" s="20">
        <f>AVERAGEIFS('US - M'!E:E,'US - M'!$B:$B,"&gt;="&amp;EDATE('US - Q'!$B62,-2),'US - M'!$B:$B,"&lt;="&amp;EOMONTH('US - Q'!$B62,0))</f>
        <v>4.7666666666666666</v>
      </c>
      <c r="L62" s="21">
        <f>'CDM - Q'!AT107</f>
        <v>9.1920000000000002</v>
      </c>
      <c r="M62" s="44">
        <f>'US Edits'!U106</f>
        <v>49.527000000000008</v>
      </c>
      <c r="N62" s="20">
        <f>AVERAGEIFS('US - M'!C:C,'US - M'!$B:$B,"&gt;="&amp;EDATE('US - Q'!$B62,-2),'US - M'!$B:$B,"&lt;="&amp;EOMONTH('US - Q'!$B62,0))</f>
        <v>10.26</v>
      </c>
      <c r="O62">
        <v>0</v>
      </c>
      <c r="P62" s="21">
        <f>AVERAGEIFS('US - M'!G:G,'US - M'!$B:$B,"&gt;="&amp;EDATE('US - Q'!$B62,-2),'US - M'!$B:$B,"&lt;="&amp;EOMONTH('US - Q'!$B62,0))</f>
        <v>23.473666666666663</v>
      </c>
      <c r="Q62" s="20">
        <f>'[4]Quarterly Results'!$C59</f>
        <v>0</v>
      </c>
      <c r="R62" s="53">
        <v>10.133000000000038</v>
      </c>
      <c r="S62" s="53">
        <v>6116.0010000000002</v>
      </c>
      <c r="T62">
        <v>0</v>
      </c>
    </row>
    <row r="63" spans="1:20" x14ac:dyDescent="0.25">
      <c r="A63">
        <v>1974</v>
      </c>
      <c r="B63" s="1">
        <v>27089</v>
      </c>
      <c r="C63" s="21">
        <f>('CDM - Q'!AF108)</f>
        <v>6097.2579999999998</v>
      </c>
      <c r="D63" s="21">
        <f>'CDM - Q'!AV108</f>
        <v>31.414999999999999</v>
      </c>
      <c r="E63" s="20">
        <f>'CDM - Q'!AX108/'CDM - Q'!AW108*100</f>
        <v>37.851052514196503</v>
      </c>
      <c r="F63" s="20">
        <v>41.079000000000001</v>
      </c>
      <c r="G63" s="21">
        <f>AVERAGEIFS('US - M'!F:F,'US - M'!$B:$B,"&gt;="&amp;EDATE('US - Q'!$B63,-2),'US - M'!$B:$B,"&lt;="&amp;EOMONTH('US - Q'!$B63,0))</f>
        <v>23.876666666666665</v>
      </c>
      <c r="H63" s="20">
        <f t="shared" si="0"/>
        <v>6.8672697064796395</v>
      </c>
      <c r="I63" s="20">
        <f t="shared" si="1"/>
        <v>5.8001813207430919</v>
      </c>
      <c r="J63" s="46">
        <f t="shared" si="2"/>
        <v>5.5777543896441939</v>
      </c>
      <c r="K63" s="20">
        <f>AVERAGEIFS('US - M'!E:E,'US - M'!$B:$B,"&gt;="&amp;EDATE('US - Q'!$B63,-2),'US - M'!$B:$B,"&lt;="&amp;EOMONTH('US - Q'!$B63,0))</f>
        <v>5.1333333333333337</v>
      </c>
      <c r="L63" s="21">
        <f>'CDM - Q'!AT108</f>
        <v>19.513999999999999</v>
      </c>
      <c r="M63" s="44">
        <f>'US Edits'!U107</f>
        <v>51.481000000000002</v>
      </c>
      <c r="N63" s="20">
        <f>AVERAGEIFS('US - M'!C:C,'US - M'!$B:$B,"&gt;="&amp;EDATE('US - Q'!$B63,-2),'US - M'!$B:$B,"&lt;="&amp;EOMONTH('US - Q'!$B63,0))</f>
        <v>9.3766666666666669</v>
      </c>
      <c r="O63">
        <v>0</v>
      </c>
      <c r="P63" s="21">
        <f>AVERAGEIFS('US - M'!G:G,'US - M'!$B:$B,"&gt;="&amp;EDATE('US - Q'!$B63,-2),'US - M'!$B:$B,"&lt;="&amp;EOMONTH('US - Q'!$B63,0))</f>
        <v>23.876666666666665</v>
      </c>
      <c r="Q63" s="20">
        <f>'[4]Quarterly Results'!$C60</f>
        <v>0</v>
      </c>
      <c r="R63" s="53">
        <v>13.653999999999996</v>
      </c>
      <c r="S63" s="53">
        <v>6086.3949999999995</v>
      </c>
      <c r="T63">
        <v>0</v>
      </c>
    </row>
    <row r="64" spans="1:20" x14ac:dyDescent="0.25">
      <c r="B64" s="1">
        <v>27181</v>
      </c>
      <c r="C64" s="21">
        <f>('CDM - Q'!AF109)</f>
        <v>6111.7510000000002</v>
      </c>
      <c r="D64" s="21">
        <f>'CDM - Q'!AV109</f>
        <v>32.279000000000003</v>
      </c>
      <c r="E64" s="20">
        <f>'CDM - Q'!AX109/'CDM - Q'!AW109*100</f>
        <v>42.159629308603193</v>
      </c>
      <c r="F64" s="20">
        <v>46.509</v>
      </c>
      <c r="G64" s="21">
        <f>AVERAGEIFS('US - M'!F:F,'US - M'!$B:$B,"&gt;="&amp;EDATE('US - Q'!$B64,-2),'US - M'!$B:$B,"&lt;="&amp;EOMONTH('US - Q'!$B64,0))</f>
        <v>24.47</v>
      </c>
      <c r="H64" s="20">
        <f t="shared" si="0"/>
        <v>9.9399692866117384</v>
      </c>
      <c r="I64" s="20">
        <f t="shared" si="1"/>
        <v>6.9231908557289668</v>
      </c>
      <c r="J64" s="46">
        <f t="shared" si="2"/>
        <v>6.6576984494925249</v>
      </c>
      <c r="K64" s="20">
        <f>AVERAGEIFS('US - M'!E:E,'US - M'!$B:$B,"&gt;="&amp;EDATE('US - Q'!$B64,-2),'US - M'!$B:$B,"&lt;="&amp;EOMONTH('US - Q'!$B64,0))</f>
        <v>5.2</v>
      </c>
      <c r="L64" s="21">
        <f>'CDM - Q'!AT109</f>
        <v>24.760999999999999</v>
      </c>
      <c r="M64" s="44">
        <f>'US Edits'!U108</f>
        <v>56.134999999999991</v>
      </c>
      <c r="N64" s="20">
        <f>AVERAGEIFS('US - M'!C:C,'US - M'!$B:$B,"&gt;="&amp;EDATE('US - Q'!$B64,-2),'US - M'!$B:$B,"&lt;="&amp;EOMONTH('US - Q'!$B64,0))</f>
        <v>11.983333333333334</v>
      </c>
      <c r="O64">
        <v>0</v>
      </c>
      <c r="P64" s="21">
        <f>AVERAGEIFS('US - M'!G:G,'US - M'!$B:$B,"&gt;="&amp;EDATE('US - Q'!$B64,-2),'US - M'!$B:$B,"&lt;="&amp;EOMONTH('US - Q'!$B64,0))</f>
        <v>24.47</v>
      </c>
      <c r="Q64" s="20">
        <f>'[4]Quarterly Results'!$C61</f>
        <v>0</v>
      </c>
      <c r="R64" s="53">
        <v>-2.4130000000000678</v>
      </c>
      <c r="S64" s="53">
        <v>6092.3580000000002</v>
      </c>
      <c r="T64">
        <v>0</v>
      </c>
    </row>
    <row r="65" spans="1:20" x14ac:dyDescent="0.25">
      <c r="B65" s="1">
        <v>27273</v>
      </c>
      <c r="C65" s="21">
        <f>('CDM - Q'!AF110)</f>
        <v>6053.9780000000001</v>
      </c>
      <c r="D65" s="21">
        <f>'CDM - Q'!AV110</f>
        <v>33.600999999999999</v>
      </c>
      <c r="E65" s="20">
        <f>'CDM - Q'!AX110/'CDM - Q'!AW110*100</f>
        <v>44.311416963767527</v>
      </c>
      <c r="F65" s="20">
        <v>49.198</v>
      </c>
      <c r="G65" s="21">
        <f>AVERAGEIFS('US - M'!F:F,'US - M'!$B:$B,"&gt;="&amp;EDATE('US - Q'!$B65,-2),'US - M'!$B:$B,"&lt;="&amp;EOMONTH('US - Q'!$B65,0))</f>
        <v>25.169333333333338</v>
      </c>
      <c r="H65" s="20">
        <f t="shared" si="0"/>
        <v>11.431685056531915</v>
      </c>
      <c r="I65" s="20">
        <f t="shared" si="1"/>
        <v>8.4520194335190535</v>
      </c>
      <c r="J65" s="46">
        <f t="shared" si="2"/>
        <v>8.1278990930975166</v>
      </c>
      <c r="K65" s="20">
        <f>AVERAGEIFS('US - M'!E:E,'US - M'!$B:$B,"&gt;="&amp;EDATE('US - Q'!$B65,-2),'US - M'!$B:$B,"&lt;="&amp;EOMONTH('US - Q'!$B65,0))</f>
        <v>5.6333333333333329</v>
      </c>
      <c r="L65" s="21">
        <f>'CDM - Q'!AT110</f>
        <v>24.777999999999999</v>
      </c>
      <c r="M65" s="44">
        <f>'US Edits'!U109</f>
        <v>60.51700000000001</v>
      </c>
      <c r="N65" s="20">
        <f>AVERAGEIFS('US - M'!C:C,'US - M'!$B:$B,"&gt;="&amp;EDATE('US - Q'!$B65,-2),'US - M'!$B:$B,"&lt;="&amp;EOMONTH('US - Q'!$B65,0))</f>
        <v>11.589999999999998</v>
      </c>
      <c r="O65">
        <v>0</v>
      </c>
      <c r="P65" s="21">
        <f>AVERAGEIFS('US - M'!G:G,'US - M'!$B:$B,"&gt;="&amp;EDATE('US - Q'!$B65,-2),'US - M'!$B:$B,"&lt;="&amp;EOMONTH('US - Q'!$B65,0))</f>
        <v>25.169333333333338</v>
      </c>
      <c r="Q65" s="20">
        <f>'[4]Quarterly Results'!$C62</f>
        <v>0</v>
      </c>
      <c r="R65" s="53">
        <v>-9.7349999999999</v>
      </c>
      <c r="S65" s="53">
        <v>6075.6620000000003</v>
      </c>
      <c r="T65">
        <v>0</v>
      </c>
    </row>
    <row r="66" spans="1:20" x14ac:dyDescent="0.25">
      <c r="B66" s="1">
        <v>27364</v>
      </c>
      <c r="C66" s="21">
        <f>('CDM - Q'!AF111)</f>
        <v>6030.4639999999999</v>
      </c>
      <c r="D66" s="21">
        <f>'CDM - Q'!AV111</f>
        <v>34.164000000000001</v>
      </c>
      <c r="E66" s="20">
        <f>'CDM - Q'!AX111/'CDM - Q'!AW111*100</f>
        <v>45.740393988014887</v>
      </c>
      <c r="F66" s="20">
        <v>50.844999999999999</v>
      </c>
      <c r="G66" s="21">
        <f>AVERAGEIFS('US - M'!F:F,'US - M'!$B:$B,"&gt;="&amp;EDATE('US - Q'!$B66,-2),'US - M'!$B:$B,"&lt;="&amp;EOMONTH('US - Q'!$B66,0))</f>
        <v>25.784333333333336</v>
      </c>
      <c r="H66" s="20">
        <f t="shared" si="0"/>
        <v>9.7737988027758682</v>
      </c>
      <c r="I66" s="20">
        <f t="shared" si="1"/>
        <v>9.5031807130997912</v>
      </c>
      <c r="J66" s="46">
        <f t="shared" si="2"/>
        <v>9.1387501539837164</v>
      </c>
      <c r="K66" s="20">
        <f>AVERAGEIFS('US - M'!E:E,'US - M'!$B:$B,"&gt;="&amp;EDATE('US - Q'!$B66,-2),'US - M'!$B:$B,"&lt;="&amp;EOMONTH('US - Q'!$B66,0))</f>
        <v>6.6000000000000005</v>
      </c>
      <c r="L66" s="21">
        <f>'CDM - Q'!AT111</f>
        <v>24.460999999999999</v>
      </c>
      <c r="M66" s="44">
        <f>'US Edits'!U110</f>
        <v>63.506000000000007</v>
      </c>
      <c r="N66" s="20">
        <f>AVERAGEIFS('US - M'!C:C,'US - M'!$B:$B,"&gt;="&amp;EDATE('US - Q'!$B66,-2),'US - M'!$B:$B,"&lt;="&amp;EOMONTH('US - Q'!$B66,0))</f>
        <v>7.6666666666666679</v>
      </c>
      <c r="O66">
        <v>0</v>
      </c>
      <c r="P66" s="21">
        <f>AVERAGEIFS('US - M'!G:G,'US - M'!$B:$B,"&gt;="&amp;EDATE('US - Q'!$B66,-2),'US - M'!$B:$B,"&lt;="&amp;EOMONTH('US - Q'!$B66,0))</f>
        <v>25.784333333333336</v>
      </c>
      <c r="Q66" s="20">
        <f>'[4]Quarterly Results'!$C63</f>
        <v>0</v>
      </c>
      <c r="R66" s="53">
        <v>9.9129999999999541</v>
      </c>
      <c r="S66" s="53">
        <v>6002.5959999999995</v>
      </c>
      <c r="T66">
        <v>0</v>
      </c>
    </row>
    <row r="67" spans="1:20" x14ac:dyDescent="0.25">
      <c r="A67">
        <v>1975</v>
      </c>
      <c r="B67" s="1">
        <v>27454</v>
      </c>
      <c r="C67" s="21">
        <f>('CDM - Q'!AF112)</f>
        <v>5957.0349999999999</v>
      </c>
      <c r="D67" s="21">
        <f>'CDM - Q'!AV112</f>
        <v>34.798999999999999</v>
      </c>
      <c r="E67" s="20">
        <f>'CDM - Q'!AX112/'CDM - Q'!AW112*100</f>
        <v>46.498155160152955</v>
      </c>
      <c r="F67" s="20">
        <v>51.747</v>
      </c>
      <c r="G67" s="21">
        <f>AVERAGEIFS('US - M'!F:F,'US - M'!$B:$B,"&gt;="&amp;EDATE('US - Q'!$B67,-2),'US - M'!$B:$B,"&lt;="&amp;EOMONTH('US - Q'!$B67,0))</f>
        <v>26.288</v>
      </c>
      <c r="H67" s="20">
        <f t="shared" si="0"/>
        <v>7.8135301798249124</v>
      </c>
      <c r="I67" s="20">
        <f t="shared" si="1"/>
        <v>9.7397458314361085</v>
      </c>
      <c r="J67" s="46">
        <f t="shared" si="2"/>
        <v>9.3662434088097655</v>
      </c>
      <c r="K67" s="20">
        <f>AVERAGEIFS('US - M'!E:E,'US - M'!$B:$B,"&gt;="&amp;EDATE('US - Q'!$B67,-2),'US - M'!$B:$B,"&lt;="&amp;EOMONTH('US - Q'!$B67,0))</f>
        <v>8.2666666666666657</v>
      </c>
      <c r="L67" s="21">
        <f>'CDM - Q'!AT112</f>
        <v>24.317</v>
      </c>
      <c r="M67" s="44">
        <f>'US Edits'!U111</f>
        <v>65.129000000000005</v>
      </c>
      <c r="N67" s="20">
        <f>AVERAGEIFS('US - M'!C:C,'US - M'!$B:$B,"&gt;="&amp;EDATE('US - Q'!$B67,-2),'US - M'!$B:$B,"&lt;="&amp;EOMONTH('US - Q'!$B67,0))</f>
        <v>6.0733333333333333</v>
      </c>
      <c r="O67">
        <v>0</v>
      </c>
      <c r="P67" s="21">
        <f>AVERAGEIFS('US - M'!G:G,'US - M'!$B:$B,"&gt;="&amp;EDATE('US - Q'!$B67,-2),'US - M'!$B:$B,"&lt;="&amp;EOMONTH('US - Q'!$B67,0))</f>
        <v>26.288</v>
      </c>
      <c r="Q67" s="20">
        <f>'[4]Quarterly Results'!$C64</f>
        <v>0</v>
      </c>
      <c r="R67" s="53">
        <v>31.84699999999998</v>
      </c>
      <c r="S67" s="53">
        <v>5973.6179999999995</v>
      </c>
      <c r="T67">
        <v>0</v>
      </c>
    </row>
    <row r="68" spans="1:20" x14ac:dyDescent="0.25">
      <c r="B68" s="1">
        <v>27546</v>
      </c>
      <c r="C68" s="21">
        <f>('CDM - Q'!AF113)</f>
        <v>5999.61</v>
      </c>
      <c r="D68" s="21">
        <f>'CDM - Q'!AV113</f>
        <v>34.957000000000001</v>
      </c>
      <c r="E68" s="20">
        <f>'CDM - Q'!AX113/'CDM - Q'!AW113*100</f>
        <v>46.640333801443184</v>
      </c>
      <c r="F68" s="20">
        <v>51.722999999999999</v>
      </c>
      <c r="G68" s="21">
        <f>AVERAGEIFS('US - M'!F:F,'US - M'!$B:$B,"&gt;="&amp;EDATE('US - Q'!$B68,-2),'US - M'!$B:$B,"&lt;="&amp;EOMONTH('US - Q'!$B68,0))</f>
        <v>26.688666666666666</v>
      </c>
      <c r="H68" s="20">
        <f t="shared" ref="H68:H131" si="3">(G68/G67-1)*400</f>
        <v>6.096571312639476</v>
      </c>
      <c r="I68" s="20">
        <f t="shared" si="1"/>
        <v>8.778896337943042</v>
      </c>
      <c r="J68" s="46">
        <f t="shared" si="2"/>
        <v>8.4422408330710237</v>
      </c>
      <c r="K68" s="20">
        <f>AVERAGEIFS('US - M'!E:E,'US - M'!$B:$B,"&gt;="&amp;EDATE('US - Q'!$B68,-2),'US - M'!$B:$B,"&lt;="&amp;EOMONTH('US - Q'!$B68,0))</f>
        <v>8.8666666666666671</v>
      </c>
      <c r="L68" s="21">
        <f>'CDM - Q'!AT113</f>
        <v>24.055</v>
      </c>
      <c r="M68" s="44">
        <f>'US Edits'!U112</f>
        <v>65.322999999999993</v>
      </c>
      <c r="N68" s="20">
        <f>AVERAGEIFS('US - M'!C:C,'US - M'!$B:$B,"&gt;="&amp;EDATE('US - Q'!$B68,-2),'US - M'!$B:$B,"&lt;="&amp;EOMONTH('US - Q'!$B68,0))</f>
        <v>6.0766666666666671</v>
      </c>
      <c r="O68">
        <v>0</v>
      </c>
      <c r="P68" s="21">
        <f>AVERAGEIFS('US - M'!G:G,'US - M'!$B:$B,"&gt;="&amp;EDATE('US - Q'!$B68,-2),'US - M'!$B:$B,"&lt;="&amp;EOMONTH('US - Q'!$B68,0))</f>
        <v>26.688666666666666</v>
      </c>
      <c r="Q68" s="20">
        <f>'[4]Quarterly Results'!$C65</f>
        <v>0</v>
      </c>
      <c r="R68" s="53">
        <v>13.509000000000043</v>
      </c>
      <c r="S68" s="53">
        <v>6019.2029999999995</v>
      </c>
      <c r="T68">
        <v>0</v>
      </c>
    </row>
    <row r="69" spans="1:20" x14ac:dyDescent="0.25">
      <c r="B69" s="1">
        <v>27638</v>
      </c>
      <c r="C69" s="21">
        <f>('CDM - Q'!AF114)</f>
        <v>6102.326</v>
      </c>
      <c r="D69" s="21">
        <f>'CDM - Q'!AV114</f>
        <v>35.06</v>
      </c>
      <c r="E69" s="20">
        <f>'CDM - Q'!AX114/'CDM - Q'!AW114*100</f>
        <v>45.606555416887751</v>
      </c>
      <c r="F69" s="20">
        <v>50.156999999999996</v>
      </c>
      <c r="G69" s="21">
        <f>AVERAGEIFS('US - M'!F:F,'US - M'!$B:$B,"&gt;="&amp;EDATE('US - Q'!$B69,-2),'US - M'!$B:$B,"&lt;="&amp;EOMONTH('US - Q'!$B69,0))</f>
        <v>27.089000000000002</v>
      </c>
      <c r="H69" s="20">
        <f t="shared" si="3"/>
        <v>6.0000499587840039</v>
      </c>
      <c r="I69" s="20">
        <f t="shared" si="1"/>
        <v>7.4209875635060651</v>
      </c>
      <c r="J69" s="46">
        <f t="shared" si="2"/>
        <v>7.1364055137052036</v>
      </c>
      <c r="K69" s="20">
        <f>AVERAGEIFS('US - M'!E:E,'US - M'!$B:$B,"&gt;="&amp;EDATE('US - Q'!$B69,-2),'US - M'!$B:$B,"&lt;="&amp;EOMONTH('US - Q'!$B69,0))</f>
        <v>8.4666666666666668</v>
      </c>
      <c r="L69" s="21">
        <f>'CDM - Q'!AT114</f>
        <v>23.818000000000001</v>
      </c>
      <c r="M69" s="44">
        <f>'US Edits'!U113</f>
        <v>62.863</v>
      </c>
      <c r="N69" s="20">
        <f>AVERAGEIFS('US - M'!C:C,'US - M'!$B:$B,"&gt;="&amp;EDATE('US - Q'!$B69,-2),'US - M'!$B:$B,"&lt;="&amp;EOMONTH('US - Q'!$B69,0))</f>
        <v>6.1933333333333325</v>
      </c>
      <c r="O69">
        <v>0</v>
      </c>
      <c r="P69" s="21">
        <f>AVERAGEIFS('US - M'!G:G,'US - M'!$B:$B,"&gt;="&amp;EDATE('US - Q'!$B69,-2),'US - M'!$B:$B,"&lt;="&amp;EOMONTH('US - Q'!$B69,0))</f>
        <v>27.089000000000002</v>
      </c>
      <c r="Q69" s="20">
        <f>'[4]Quarterly Results'!$C66</f>
        <v>0</v>
      </c>
      <c r="R69" s="53">
        <v>-25.018999999999977</v>
      </c>
      <c r="S69" s="53">
        <v>6114.6500000000005</v>
      </c>
      <c r="T69">
        <v>0</v>
      </c>
    </row>
    <row r="70" spans="1:20" x14ac:dyDescent="0.25">
      <c r="B70" s="1">
        <v>27729</v>
      </c>
      <c r="C70" s="21">
        <f>('CDM - Q'!AF115)</f>
        <v>6184.53</v>
      </c>
      <c r="D70" s="21">
        <f>'CDM - Q'!AV115</f>
        <v>35.655999999999999</v>
      </c>
      <c r="E70" s="20">
        <f>'CDM - Q'!AX115/'CDM - Q'!AW115*100</f>
        <v>45.665939445538235</v>
      </c>
      <c r="F70" s="20">
        <v>50.018000000000001</v>
      </c>
      <c r="G70" s="21">
        <f>AVERAGEIFS('US - M'!F:F,'US - M'!$B:$B,"&gt;="&amp;EDATE('US - Q'!$B70,-2),'US - M'!$B:$B,"&lt;="&amp;EOMONTH('US - Q'!$B70,0))</f>
        <v>27.530333333333331</v>
      </c>
      <c r="H70" s="20">
        <f t="shared" si="3"/>
        <v>6.5167903330994648</v>
      </c>
      <c r="I70" s="20">
        <f t="shared" si="1"/>
        <v>6.6067354460869643</v>
      </c>
      <c r="J70" s="46">
        <f t="shared" si="2"/>
        <v>6.3533785579841693</v>
      </c>
      <c r="K70" s="20">
        <f>AVERAGEIFS('US - M'!E:E,'US - M'!$B:$B,"&gt;="&amp;EDATE('US - Q'!$B70,-2),'US - M'!$B:$B,"&lt;="&amp;EOMONTH('US - Q'!$B70,0))</f>
        <v>8.3000000000000007</v>
      </c>
      <c r="L70" s="21">
        <f>'CDM - Q'!AT115</f>
        <v>24.358000000000001</v>
      </c>
      <c r="M70" s="44">
        <f>'US Edits'!U114</f>
        <v>62.125</v>
      </c>
      <c r="N70" s="20">
        <f>AVERAGEIFS('US - M'!C:C,'US - M'!$B:$B,"&gt;="&amp;EDATE('US - Q'!$B70,-2),'US - M'!$B:$B,"&lt;="&amp;EOMONTH('US - Q'!$B70,0))</f>
        <v>5.4366666666666674</v>
      </c>
      <c r="O70">
        <v>0</v>
      </c>
      <c r="P70" s="21">
        <f>AVERAGEIFS('US - M'!G:G,'US - M'!$B:$B,"&gt;="&amp;EDATE('US - Q'!$B70,-2),'US - M'!$B:$B,"&lt;="&amp;EOMONTH('US - Q'!$B70,0))</f>
        <v>27.530333333333331</v>
      </c>
      <c r="Q70" s="20">
        <f>'[4]Quarterly Results'!$C67</f>
        <v>0</v>
      </c>
      <c r="R70" s="53">
        <v>0.51299999999997681</v>
      </c>
      <c r="S70" s="53">
        <v>6189.7960000000003</v>
      </c>
      <c r="T70">
        <v>0</v>
      </c>
    </row>
    <row r="71" spans="1:20" x14ac:dyDescent="0.25">
      <c r="A71">
        <v>1976</v>
      </c>
      <c r="B71" s="1">
        <v>27820</v>
      </c>
      <c r="C71" s="21">
        <f>('CDM - Q'!AF116)</f>
        <v>6323.6490000000003</v>
      </c>
      <c r="D71" s="21">
        <f>'CDM - Q'!AV116</f>
        <v>35.911000000000001</v>
      </c>
      <c r="E71" s="20">
        <f>'CDM - Q'!AX116/'CDM - Q'!AW116*100</f>
        <v>46.385646750888057</v>
      </c>
      <c r="F71" s="20">
        <v>50.951000000000001</v>
      </c>
      <c r="G71" s="21">
        <f>AVERAGEIFS('US - M'!F:F,'US - M'!$B:$B,"&gt;="&amp;EDATE('US - Q'!$B71,-2),'US - M'!$B:$B,"&lt;="&amp;EOMONTH('US - Q'!$B71,0))</f>
        <v>27.948666666666668</v>
      </c>
      <c r="H71" s="20">
        <f t="shared" si="3"/>
        <v>6.0781441077115694</v>
      </c>
      <c r="I71" s="20">
        <f t="shared" ref="I71:I134" si="4">AVERAGE(H68:H71)</f>
        <v>6.1728889280586285</v>
      </c>
      <c r="J71" s="46">
        <f t="shared" ref="J71:J77" si="5">J72*I71/I72</f>
        <v>5.9361693042475343</v>
      </c>
      <c r="K71" s="20">
        <f>AVERAGEIFS('US - M'!E:E,'US - M'!$B:$B,"&gt;="&amp;EDATE('US - Q'!$B71,-2),'US - M'!$B:$B,"&lt;="&amp;EOMONTH('US - Q'!$B71,0))</f>
        <v>7.7333333333333343</v>
      </c>
      <c r="L71" s="21">
        <f>'CDM - Q'!AT116</f>
        <v>25.282</v>
      </c>
      <c r="M71" s="44">
        <f>'US Edits'!U115</f>
        <v>62.911999999999999</v>
      </c>
      <c r="N71" s="20">
        <f>AVERAGEIFS('US - M'!C:C,'US - M'!$B:$B,"&gt;="&amp;EDATE('US - Q'!$B71,-2),'US - M'!$B:$B,"&lt;="&amp;EOMONTH('US - Q'!$B71,0))</f>
        <v>4.9333333333333336</v>
      </c>
      <c r="O71">
        <v>0</v>
      </c>
      <c r="P71" s="21">
        <f>AVERAGEIFS('US - M'!G:G,'US - M'!$B:$B,"&gt;="&amp;EDATE('US - Q'!$B71,-2),'US - M'!$B:$B,"&lt;="&amp;EOMONTH('US - Q'!$B71,0))</f>
        <v>27.948666666666668</v>
      </c>
      <c r="Q71" s="20">
        <f>'[4]Quarterly Results'!$C68</f>
        <v>0</v>
      </c>
      <c r="R71" s="53">
        <v>-19.54000000000002</v>
      </c>
      <c r="S71" s="53">
        <v>6308.2480000000005</v>
      </c>
      <c r="T71">
        <v>0</v>
      </c>
    </row>
    <row r="72" spans="1:20" x14ac:dyDescent="0.25">
      <c r="B72" s="1">
        <v>27912</v>
      </c>
      <c r="C72" s="21">
        <f>('CDM - Q'!AF117)</f>
        <v>6370.0249999999996</v>
      </c>
      <c r="D72" s="21">
        <f>'CDM - Q'!AV117</f>
        <v>36.326000000000001</v>
      </c>
      <c r="E72" s="20">
        <f>'CDM - Q'!AX117/'CDM - Q'!AW117*100</f>
        <v>47.076065496132891</v>
      </c>
      <c r="F72" s="20">
        <v>51.85</v>
      </c>
      <c r="G72" s="21">
        <f>AVERAGEIFS('US - M'!F:F,'US - M'!$B:$B,"&gt;="&amp;EDATE('US - Q'!$B72,-2),'US - M'!$B:$B,"&lt;="&amp;EOMONTH('US - Q'!$B72,0))</f>
        <v>28.284000000000002</v>
      </c>
      <c r="H72" s="20">
        <f t="shared" si="3"/>
        <v>4.7992748610548475</v>
      </c>
      <c r="I72" s="20">
        <f t="shared" si="4"/>
        <v>5.8485648151624714</v>
      </c>
      <c r="J72" s="46">
        <f t="shared" si="5"/>
        <v>5.6242824606579207</v>
      </c>
      <c r="K72" s="20">
        <f>AVERAGEIFS('US - M'!E:E,'US - M'!$B:$B,"&gt;="&amp;EDATE('US - Q'!$B72,-2),'US - M'!$B:$B,"&lt;="&amp;EOMONTH('US - Q'!$B72,0))</f>
        <v>7.5666666666666673</v>
      </c>
      <c r="L72" s="21">
        <f>'CDM - Q'!AT117</f>
        <v>25.475999999999999</v>
      </c>
      <c r="M72" s="44">
        <f>'US Edits'!U116</f>
        <v>64.301000000000002</v>
      </c>
      <c r="N72" s="20">
        <f>AVERAGEIFS('US - M'!C:C,'US - M'!$B:$B,"&gt;="&amp;EDATE('US - Q'!$B72,-2),'US - M'!$B:$B,"&lt;="&amp;EOMONTH('US - Q'!$B72,0))</f>
        <v>5.4933333333333332</v>
      </c>
      <c r="O72">
        <v>0</v>
      </c>
      <c r="P72" s="21">
        <f>AVERAGEIFS('US - M'!G:G,'US - M'!$B:$B,"&gt;="&amp;EDATE('US - Q'!$B72,-2),'US - M'!$B:$B,"&lt;="&amp;EOMONTH('US - Q'!$B72,0))</f>
        <v>28.284000000000002</v>
      </c>
      <c r="Q72" s="20">
        <f>'[4]Quarterly Results'!$C69</f>
        <v>0</v>
      </c>
      <c r="R72" s="53">
        <v>-10.213000000000022</v>
      </c>
      <c r="S72" s="53">
        <v>6344.3579999999993</v>
      </c>
      <c r="T72">
        <v>0</v>
      </c>
    </row>
    <row r="73" spans="1:20" x14ac:dyDescent="0.25">
      <c r="B73" s="1">
        <v>28004</v>
      </c>
      <c r="C73" s="21">
        <f>('CDM - Q'!AF118)</f>
        <v>6404.8950000000004</v>
      </c>
      <c r="D73" s="21">
        <f>'CDM - Q'!AV118</f>
        <v>36.953000000000003</v>
      </c>
      <c r="E73" s="20">
        <f>'CDM - Q'!AX118/'CDM - Q'!AW118*100</f>
        <v>47.909007070396555</v>
      </c>
      <c r="F73" s="20">
        <v>52.758000000000003</v>
      </c>
      <c r="G73" s="21">
        <f>AVERAGEIFS('US - M'!F:F,'US - M'!$B:$B,"&gt;="&amp;EDATE('US - Q'!$B73,-2),'US - M'!$B:$B,"&lt;="&amp;EOMONTH('US - Q'!$B73,0))</f>
        <v>28.727</v>
      </c>
      <c r="H73" s="20">
        <f t="shared" si="3"/>
        <v>6.2650261632017923</v>
      </c>
      <c r="I73" s="20">
        <f t="shared" si="4"/>
        <v>5.9148088662669185</v>
      </c>
      <c r="J73" s="46">
        <f t="shared" si="5"/>
        <v>5.6879861668703855</v>
      </c>
      <c r="K73" s="20">
        <f>AVERAGEIFS('US - M'!E:E,'US - M'!$B:$B,"&gt;="&amp;EDATE('US - Q'!$B73,-2),'US - M'!$B:$B,"&lt;="&amp;EOMONTH('US - Q'!$B73,0))</f>
        <v>7.7333333333333334</v>
      </c>
      <c r="L73" s="21">
        <f>'CDM - Q'!AT118</f>
        <v>25.623000000000001</v>
      </c>
      <c r="M73" s="44">
        <f>'US Edits'!U117</f>
        <v>65.728999999999999</v>
      </c>
      <c r="N73" s="20">
        <f>AVERAGEIFS('US - M'!C:C,'US - M'!$B:$B,"&gt;="&amp;EDATE('US - Q'!$B73,-2),'US - M'!$B:$B,"&lt;="&amp;EOMONTH('US - Q'!$B73,0))</f>
        <v>5.3133333333333326</v>
      </c>
      <c r="O73">
        <v>0</v>
      </c>
      <c r="P73" s="21">
        <f>AVERAGEIFS('US - M'!G:G,'US - M'!$B:$B,"&gt;="&amp;EDATE('US - Q'!$B73,-2),'US - M'!$B:$B,"&lt;="&amp;EOMONTH('US - Q'!$B73,0))</f>
        <v>28.727</v>
      </c>
      <c r="Q73" s="20">
        <f>'[4]Quarterly Results'!$C70</f>
        <v>0</v>
      </c>
      <c r="R73" s="53">
        <v>-4.742999999999995</v>
      </c>
      <c r="S73" s="53">
        <v>6389.8680000000013</v>
      </c>
      <c r="T73">
        <v>0</v>
      </c>
    </row>
    <row r="74" spans="1:20" x14ac:dyDescent="0.25">
      <c r="B74" s="1">
        <v>28095</v>
      </c>
      <c r="C74" s="21">
        <f>('CDM - Q'!AF119)</f>
        <v>6451.1769999999997</v>
      </c>
      <c r="D74" s="21">
        <f>'CDM - Q'!AV119</f>
        <v>37.606999999999999</v>
      </c>
      <c r="E74" s="20">
        <f>'CDM - Q'!AX119/'CDM - Q'!AW119*100</f>
        <v>48.395061728395063</v>
      </c>
      <c r="F74" s="20">
        <v>53.225000000000001</v>
      </c>
      <c r="G74" s="21">
        <f>AVERAGEIFS('US - M'!F:F,'US - M'!$B:$B,"&gt;="&amp;EDATE('US - Q'!$B74,-2),'US - M'!$B:$B,"&lt;="&amp;EOMONTH('US - Q'!$B74,0))</f>
        <v>29.176666666666666</v>
      </c>
      <c r="H74" s="20">
        <f t="shared" si="3"/>
        <v>6.2612408767593664</v>
      </c>
      <c r="I74" s="20">
        <f t="shared" si="4"/>
        <v>5.8509215021818939</v>
      </c>
      <c r="J74" s="46">
        <f t="shared" si="5"/>
        <v>5.6265487728024368</v>
      </c>
      <c r="K74" s="20">
        <f>AVERAGEIFS('US - M'!E:E,'US - M'!$B:$B,"&gt;="&amp;EDATE('US - Q'!$B74,-2),'US - M'!$B:$B,"&lt;="&amp;EOMONTH('US - Q'!$B74,0))</f>
        <v>7.7666666666666666</v>
      </c>
      <c r="L74" s="21">
        <f>'CDM - Q'!AT119</f>
        <v>26.077999999999999</v>
      </c>
      <c r="M74" s="44">
        <f>'US Edits'!U118</f>
        <v>66.06</v>
      </c>
      <c r="N74" s="20">
        <f>AVERAGEIFS('US - M'!C:C,'US - M'!$B:$B,"&gt;="&amp;EDATE('US - Q'!$B74,-2),'US - M'!$B:$B,"&lt;="&amp;EOMONTH('US - Q'!$B74,0))</f>
        <v>4.6266666666666669</v>
      </c>
      <c r="O74">
        <v>0</v>
      </c>
      <c r="P74" s="21">
        <f>AVERAGEIFS('US - M'!G:G,'US - M'!$B:$B,"&gt;="&amp;EDATE('US - Q'!$B74,-2),'US - M'!$B:$B,"&lt;="&amp;EOMONTH('US - Q'!$B74,0))</f>
        <v>29.176666666666666</v>
      </c>
      <c r="Q74" s="20">
        <f>'[4]Quarterly Results'!$C71</f>
        <v>0</v>
      </c>
      <c r="R74" s="53">
        <v>-7.9569999999999936</v>
      </c>
      <c r="S74" s="53">
        <v>6479.134</v>
      </c>
      <c r="T74">
        <v>0</v>
      </c>
    </row>
    <row r="75" spans="1:20" x14ac:dyDescent="0.25">
      <c r="A75">
        <v>1977</v>
      </c>
      <c r="B75" s="1">
        <v>28185</v>
      </c>
      <c r="C75" s="21">
        <f>('CDM - Q'!AF120)</f>
        <v>6527.7030000000004</v>
      </c>
      <c r="D75" s="21">
        <f>'CDM - Q'!AV120</f>
        <v>38.082000000000001</v>
      </c>
      <c r="E75" s="20">
        <f>'CDM - Q'!AX120/'CDM - Q'!AW120*100</f>
        <v>50.140247073567899</v>
      </c>
      <c r="F75" s="20">
        <v>55.34</v>
      </c>
      <c r="G75" s="21">
        <f>AVERAGEIFS('US - M'!F:F,'US - M'!$B:$B,"&gt;="&amp;EDATE('US - Q'!$B75,-2),'US - M'!$B:$B,"&lt;="&amp;EOMONTH('US - Q'!$B75,0))</f>
        <v>29.667666666666666</v>
      </c>
      <c r="H75" s="20">
        <f t="shared" si="3"/>
        <v>6.7314063749571496</v>
      </c>
      <c r="I75" s="20">
        <f t="shared" si="4"/>
        <v>6.0142370689932889</v>
      </c>
      <c r="J75" s="46">
        <f t="shared" si="5"/>
        <v>5.7836014698313605</v>
      </c>
      <c r="K75" s="20">
        <f>AVERAGEIFS('US - M'!E:E,'US - M'!$B:$B,"&gt;="&amp;EDATE('US - Q'!$B75,-2),'US - M'!$B:$B,"&lt;="&amp;EOMONTH('US - Q'!$B75,0))</f>
        <v>7.5</v>
      </c>
      <c r="L75" s="21">
        <f>'CDM - Q'!AT120</f>
        <v>27.2</v>
      </c>
      <c r="M75" s="44">
        <f>'US Edits'!U119</f>
        <v>68.53</v>
      </c>
      <c r="N75" s="20">
        <f>AVERAGEIFS('US - M'!C:C,'US - M'!$B:$B,"&gt;="&amp;EDATE('US - Q'!$B75,-2),'US - M'!$B:$B,"&lt;="&amp;EOMONTH('US - Q'!$B75,0))</f>
        <v>4.7</v>
      </c>
      <c r="O75">
        <v>0</v>
      </c>
      <c r="P75" s="21">
        <f>AVERAGEIFS('US - M'!G:G,'US - M'!$B:$B,"&gt;="&amp;EDATE('US - Q'!$B75,-2),'US - M'!$B:$B,"&lt;="&amp;EOMONTH('US - Q'!$B75,0))</f>
        <v>29.667666666666666</v>
      </c>
      <c r="Q75" s="20">
        <f>'[4]Quarterly Results'!$C72</f>
        <v>0</v>
      </c>
      <c r="R75" s="53">
        <v>-20.364000000000033</v>
      </c>
      <c r="S75" s="53">
        <v>6561.844000000001</v>
      </c>
      <c r="T75">
        <v>0</v>
      </c>
    </row>
    <row r="76" spans="1:20" x14ac:dyDescent="0.25">
      <c r="B76" s="1">
        <v>28277</v>
      </c>
      <c r="C76" s="21">
        <f>('CDM - Q'!AF121)</f>
        <v>6654.4660000000003</v>
      </c>
      <c r="D76" s="21">
        <f>'CDM - Q'!AV121</f>
        <v>38.65</v>
      </c>
      <c r="E76" s="20">
        <f>'CDM - Q'!AX121/'CDM - Q'!AW121*100</f>
        <v>51.529918500063346</v>
      </c>
      <c r="F76" s="20">
        <v>56.972999999999999</v>
      </c>
      <c r="G76" s="21">
        <f>AVERAGEIFS('US - M'!F:F,'US - M'!$B:$B,"&gt;="&amp;EDATE('US - Q'!$B76,-2),'US - M'!$B:$B,"&lt;="&amp;EOMONTH('US - Q'!$B76,0))</f>
        <v>30.120999999999999</v>
      </c>
      <c r="H76" s="20">
        <f t="shared" si="3"/>
        <v>6.112153522914987</v>
      </c>
      <c r="I76" s="20">
        <f t="shared" si="4"/>
        <v>6.3424567344583238</v>
      </c>
      <c r="J76" s="46">
        <f t="shared" si="5"/>
        <v>6.0992344782802412</v>
      </c>
      <c r="K76" s="20">
        <f>AVERAGEIFS('US - M'!E:E,'US - M'!$B:$B,"&gt;="&amp;EDATE('US - Q'!$B76,-2),'US - M'!$B:$B,"&lt;="&amp;EOMONTH('US - Q'!$B76,0))</f>
        <v>7.1333333333333329</v>
      </c>
      <c r="L76" s="21">
        <f>'CDM - Q'!AT121</f>
        <v>27.795000000000002</v>
      </c>
      <c r="M76" s="44">
        <f>'US Edits'!U120</f>
        <v>70.754999999999995</v>
      </c>
      <c r="N76" s="20">
        <f>AVERAGEIFS('US - M'!C:C,'US - M'!$B:$B,"&gt;="&amp;EDATE('US - Q'!$B76,-2),'US - M'!$B:$B,"&lt;="&amp;EOMONTH('US - Q'!$B76,0))</f>
        <v>5.41</v>
      </c>
      <c r="O76">
        <v>0</v>
      </c>
      <c r="P76" s="21">
        <f>AVERAGEIFS('US - M'!G:G,'US - M'!$B:$B,"&gt;="&amp;EDATE('US - Q'!$B76,-2),'US - M'!$B:$B,"&lt;="&amp;EOMONTH('US - Q'!$B76,0))</f>
        <v>30.120999999999999</v>
      </c>
      <c r="Q76" s="20">
        <f>'[4]Quarterly Results'!$C73</f>
        <v>0</v>
      </c>
      <c r="R76" s="53">
        <v>4.3010000000000446</v>
      </c>
      <c r="S76" s="53">
        <v>6667.4040000000005</v>
      </c>
      <c r="T76">
        <v>0</v>
      </c>
    </row>
    <row r="77" spans="1:20" x14ac:dyDescent="0.25">
      <c r="B77" s="1">
        <v>28369</v>
      </c>
      <c r="C77" s="21">
        <f>('CDM - Q'!AF122)</f>
        <v>6774.4570000000003</v>
      </c>
      <c r="D77" s="21">
        <f>'CDM - Q'!AV122</f>
        <v>38.94</v>
      </c>
      <c r="E77" s="20">
        <f>'CDM - Q'!AX122/'CDM - Q'!AW122*100</f>
        <v>52.211444589710943</v>
      </c>
      <c r="F77" s="20">
        <v>57.662999999999997</v>
      </c>
      <c r="G77" s="21">
        <f>AVERAGEIFS('US - M'!F:F,'US - M'!$B:$B,"&gt;="&amp;EDATE('US - Q'!$B77,-2),'US - M'!$B:$B,"&lt;="&amp;EOMONTH('US - Q'!$B77,0))</f>
        <v>30.622</v>
      </c>
      <c r="H77" s="20">
        <f t="shared" si="3"/>
        <v>6.6531655655523103</v>
      </c>
      <c r="I77" s="20">
        <f t="shared" si="4"/>
        <v>6.4394915850459533</v>
      </c>
      <c r="J77" s="46">
        <f t="shared" si="5"/>
        <v>6.1925482100213509</v>
      </c>
      <c r="K77" s="20">
        <f>AVERAGEIFS('US - M'!E:E,'US - M'!$B:$B,"&gt;="&amp;EDATE('US - Q'!$B77,-2),'US - M'!$B:$B,"&lt;="&amp;EOMONTH('US - Q'!$B77,0))</f>
        <v>6.8999999999999995</v>
      </c>
      <c r="L77" s="21">
        <f>'CDM - Q'!AT122</f>
        <v>27.792999999999999</v>
      </c>
      <c r="M77" s="44">
        <f>'US Edits'!U121</f>
        <v>71.965000000000018</v>
      </c>
      <c r="N77" s="20">
        <f>AVERAGEIFS('US - M'!C:C,'US - M'!$B:$B,"&gt;="&amp;EDATE('US - Q'!$B77,-2),'US - M'!$B:$B,"&lt;="&amp;EOMONTH('US - Q'!$B77,0))</f>
        <v>6.1166666666666671</v>
      </c>
      <c r="O77">
        <v>0</v>
      </c>
      <c r="P77" s="21">
        <f>AVERAGEIFS('US - M'!G:G,'US - M'!$B:$B,"&gt;="&amp;EDATE('US - Q'!$B77,-2),'US - M'!$B:$B,"&lt;="&amp;EOMONTH('US - Q'!$B77,0))</f>
        <v>30.622</v>
      </c>
      <c r="Q77" s="20">
        <f>'[4]Quarterly Results'!$C74</f>
        <v>0</v>
      </c>
      <c r="R77" s="53">
        <v>7.1589999999999918</v>
      </c>
      <c r="S77" s="53">
        <v>6741.5340000000006</v>
      </c>
      <c r="T77">
        <v>0</v>
      </c>
    </row>
    <row r="78" spans="1:20" x14ac:dyDescent="0.25">
      <c r="B78" s="1">
        <v>28460</v>
      </c>
      <c r="C78" s="21">
        <f>('CDM - Q'!AF123)</f>
        <v>6774.5919999999996</v>
      </c>
      <c r="D78" s="21">
        <f>'CDM - Q'!AV123</f>
        <v>40.023000000000003</v>
      </c>
      <c r="E78" s="20">
        <f>'CDM - Q'!AX123/'CDM - Q'!AW123*100</f>
        <v>52.742369017295488</v>
      </c>
      <c r="F78" s="20">
        <v>58.107999999999997</v>
      </c>
      <c r="G78" s="21">
        <f>AVERAGEIFS('US - M'!F:F,'US - M'!$B:$B,"&gt;="&amp;EDATE('US - Q'!$B78,-2),'US - M'!$B:$B,"&lt;="&amp;EOMONTH('US - Q'!$B78,0))</f>
        <v>31.067000000000004</v>
      </c>
      <c r="H78" s="20">
        <f t="shared" si="3"/>
        <v>5.812814316504511</v>
      </c>
      <c r="I78" s="20">
        <f t="shared" si="4"/>
        <v>6.3273849449822395</v>
      </c>
      <c r="J78" s="46">
        <f>J79*I78/I79</f>
        <v>6.0847406658869314</v>
      </c>
      <c r="K78" s="20">
        <f>AVERAGEIFS('US - M'!E:E,'US - M'!$B:$B,"&gt;="&amp;EDATE('US - Q'!$B78,-2),'US - M'!$B:$B,"&lt;="&amp;EOMONTH('US - Q'!$B78,0))</f>
        <v>6.666666666666667</v>
      </c>
      <c r="L78" s="21">
        <f>'CDM - Q'!AT123</f>
        <v>28.016999999999999</v>
      </c>
      <c r="M78" s="44">
        <f>'US Edits'!U122</f>
        <v>72.536000000000016</v>
      </c>
      <c r="N78" s="20">
        <f>AVERAGEIFS('US - M'!C:C,'US - M'!$B:$B,"&gt;="&amp;EDATE('US - Q'!$B78,-2),'US - M'!$B:$B,"&lt;="&amp;EOMONTH('US - Q'!$B78,0))</f>
        <v>6.5633333333333335</v>
      </c>
      <c r="O78">
        <v>0</v>
      </c>
      <c r="P78" s="21">
        <f>AVERAGEIFS('US - M'!G:G,'US - M'!$B:$B,"&gt;="&amp;EDATE('US - Q'!$B78,-2),'US - M'!$B:$B,"&lt;="&amp;EOMONTH('US - Q'!$B78,0))</f>
        <v>31.067000000000004</v>
      </c>
      <c r="Q78" s="20">
        <f>'[4]Quarterly Results'!$C75</f>
        <v>0</v>
      </c>
      <c r="R78" s="53">
        <v>-14.384000000000015</v>
      </c>
      <c r="S78" s="53">
        <v>6798.6890000000003</v>
      </c>
      <c r="T78">
        <v>0</v>
      </c>
    </row>
    <row r="79" spans="1:20" x14ac:dyDescent="0.25">
      <c r="A79">
        <v>1978</v>
      </c>
      <c r="B79" s="1">
        <v>28550</v>
      </c>
      <c r="C79" s="21">
        <f>('CDM - Q'!AF124)</f>
        <v>6796.26</v>
      </c>
      <c r="D79" s="21">
        <f>'CDM - Q'!AV124</f>
        <v>41.222999999999999</v>
      </c>
      <c r="E79" s="20">
        <f>'CDM - Q'!AX124/'CDM - Q'!AW124*100</f>
        <v>53.622263255077819</v>
      </c>
      <c r="F79" s="20">
        <v>59.112000000000002</v>
      </c>
      <c r="G79" s="21">
        <f>AVERAGEIFS('US - M'!F:F,'US - M'!$B:$B,"&gt;="&amp;EDATE('US - Q'!$B79,-2),'US - M'!$B:$B,"&lt;="&amp;EOMONTH('US - Q'!$B79,0))</f>
        <v>31.551666666666666</v>
      </c>
      <c r="H79" s="20">
        <f t="shared" si="3"/>
        <v>6.2402763918841586</v>
      </c>
      <c r="I79" s="20">
        <f t="shared" si="4"/>
        <v>6.2046024492139917</v>
      </c>
      <c r="J79" s="20">
        <f>AVERAGEIFS('US - M'!D:D,'US - M'!$B:$B,"&gt;="&amp;EDATE('US - Q'!$B79,-2),'US - M'!$B:$B,"&lt;="&amp;EOMONTH('US - Q'!$B79,0))</f>
        <v>5.9666666666666677</v>
      </c>
      <c r="K79" s="20">
        <f>AVERAGEIFS('US - M'!E:E,'US - M'!$B:$B,"&gt;="&amp;EDATE('US - Q'!$B79,-2),'US - M'!$B:$B,"&lt;="&amp;EOMONTH('US - Q'!$B79,0))</f>
        <v>6.333333333333333</v>
      </c>
      <c r="L79" s="21">
        <f>'CDM - Q'!AT124</f>
        <v>27.821000000000002</v>
      </c>
      <c r="M79" s="44">
        <f>'US Edits'!U123</f>
        <v>74.481999999999999</v>
      </c>
      <c r="N79" s="20">
        <f>AVERAGEIFS('US - M'!C:C,'US - M'!$B:$B,"&gt;="&amp;EDATE('US - Q'!$B79,-2),'US - M'!$B:$B,"&lt;="&amp;EOMONTH('US - Q'!$B79,0))</f>
        <v>6.8633333333333333</v>
      </c>
      <c r="O79">
        <v>0</v>
      </c>
      <c r="P79" s="21">
        <f>AVERAGEIFS('US - M'!G:G,'US - M'!$B:$B,"&gt;="&amp;EDATE('US - Q'!$B79,-2),'US - M'!$B:$B,"&lt;="&amp;EOMONTH('US - Q'!$B79,0))</f>
        <v>31.551666666666666</v>
      </c>
      <c r="Q79" s="20">
        <f>'[4]Quarterly Results'!$C76</f>
        <v>0</v>
      </c>
      <c r="R79" s="53">
        <v>-17.102000000000032</v>
      </c>
      <c r="S79" s="53">
        <v>6828.4160000000002</v>
      </c>
      <c r="T79">
        <v>0</v>
      </c>
    </row>
    <row r="80" spans="1:20" x14ac:dyDescent="0.25">
      <c r="B80" s="1">
        <v>28642</v>
      </c>
      <c r="C80" s="21">
        <f>('CDM - Q'!AF125)</f>
        <v>7058.92</v>
      </c>
      <c r="D80" s="21">
        <f>'CDM - Q'!AV125</f>
        <v>41.097999999999999</v>
      </c>
      <c r="E80" s="20">
        <f>'CDM - Q'!AX125/'CDM - Q'!AW125*100</f>
        <v>54.917429262648575</v>
      </c>
      <c r="F80" s="20">
        <v>60.529000000000003</v>
      </c>
      <c r="G80" s="21">
        <f>AVERAGEIFS('US - M'!F:F,'US - M'!$B:$B,"&gt;="&amp;EDATE('US - Q'!$B80,-2),'US - M'!$B:$B,"&lt;="&amp;EOMONTH('US - Q'!$B80,0))</f>
        <v>32.095999999999997</v>
      </c>
      <c r="H80" s="20">
        <f t="shared" si="3"/>
        <v>6.9008504569224804</v>
      </c>
      <c r="I80" s="20">
        <f t="shared" si="4"/>
        <v>6.4017766827158651</v>
      </c>
      <c r="J80" s="20">
        <f>AVERAGEIFS('US - M'!D:D,'US - M'!$B:$B,"&gt;="&amp;EDATE('US - Q'!$B80,-2),'US - M'!$B:$B,"&lt;="&amp;EOMONTH('US - Q'!$B80,0))</f>
        <v>6.7</v>
      </c>
      <c r="K80" s="20">
        <f>AVERAGEIFS('US - M'!E:E,'US - M'!$B:$B,"&gt;="&amp;EDATE('US - Q'!$B80,-2),'US - M'!$B:$B,"&lt;="&amp;EOMONTH('US - Q'!$B80,0))</f>
        <v>6</v>
      </c>
      <c r="L80" s="21">
        <f>'CDM - Q'!AT125</f>
        <v>27.687000000000001</v>
      </c>
      <c r="M80" s="44">
        <f>'US Edits'!U124</f>
        <v>77</v>
      </c>
      <c r="N80" s="20">
        <f>AVERAGEIFS('US - M'!C:C,'US - M'!$B:$B,"&gt;="&amp;EDATE('US - Q'!$B80,-2),'US - M'!$B:$B,"&lt;="&amp;EOMONTH('US - Q'!$B80,0))</f>
        <v>7.5633333333333326</v>
      </c>
      <c r="O80">
        <v>0</v>
      </c>
      <c r="P80" s="21">
        <f>AVERAGEIFS('US - M'!G:G,'US - M'!$B:$B,"&gt;="&amp;EDATE('US - Q'!$B80,-2),'US - M'!$B:$B,"&lt;="&amp;EOMONTH('US - Q'!$B80,0))</f>
        <v>32.095999999999997</v>
      </c>
      <c r="Q80" s="20">
        <f>'[4]Quarterly Results'!$C77</f>
        <v>0</v>
      </c>
      <c r="R80" s="53">
        <v>29.11400000000009</v>
      </c>
      <c r="S80" s="53">
        <v>7062.875</v>
      </c>
      <c r="T80">
        <v>0</v>
      </c>
    </row>
    <row r="81" spans="1:20" x14ac:dyDescent="0.25">
      <c r="B81" s="1">
        <v>28734</v>
      </c>
      <c r="C81" s="21">
        <f>('CDM - Q'!AF126)</f>
        <v>7129.915</v>
      </c>
      <c r="D81" s="21">
        <f>'CDM - Q'!AV126</f>
        <v>41.786999999999999</v>
      </c>
      <c r="E81" s="20">
        <f>'CDM - Q'!AX126/'CDM - Q'!AW126*100</f>
        <v>55.82574927707028</v>
      </c>
      <c r="F81" s="20">
        <v>61.287999999999997</v>
      </c>
      <c r="G81" s="21">
        <f>AVERAGEIFS('US - M'!F:F,'US - M'!$B:$B,"&gt;="&amp;EDATE('US - Q'!$B81,-2),'US - M'!$B:$B,"&lt;="&amp;EOMONTH('US - Q'!$B81,0))</f>
        <v>32.646666666666668</v>
      </c>
      <c r="H81" s="20">
        <f t="shared" si="3"/>
        <v>6.8627450980392801</v>
      </c>
      <c r="I81" s="20">
        <f t="shared" si="4"/>
        <v>6.4541715658376075</v>
      </c>
      <c r="J81" s="20">
        <f>AVERAGEIFS('US - M'!D:D,'US - M'!$B:$B,"&gt;="&amp;EDATE('US - Q'!$B81,-2),'US - M'!$B:$B,"&lt;="&amp;EOMONTH('US - Q'!$B81,0))</f>
        <v>7.3999999999999995</v>
      </c>
      <c r="K81" s="20">
        <f>AVERAGEIFS('US - M'!E:E,'US - M'!$B:$B,"&gt;="&amp;EDATE('US - Q'!$B81,-2),'US - M'!$B:$B,"&lt;="&amp;EOMONTH('US - Q'!$B81,0))</f>
        <v>6.0333333333333341</v>
      </c>
      <c r="L81" s="21">
        <f>'CDM - Q'!AT126</f>
        <v>27.640999999999998</v>
      </c>
      <c r="M81" s="44">
        <f>'US Edits'!U125</f>
        <v>78.322000000000003</v>
      </c>
      <c r="N81" s="20">
        <f>AVERAGEIFS('US - M'!C:C,'US - M'!$B:$B,"&gt;="&amp;EDATE('US - Q'!$B81,-2),'US - M'!$B:$B,"&lt;="&amp;EOMONTH('US - Q'!$B81,0))</f>
        <v>8.4333333333333318</v>
      </c>
      <c r="O81">
        <v>0</v>
      </c>
      <c r="P81" s="21">
        <f>AVERAGEIFS('US - M'!G:G,'US - M'!$B:$B,"&gt;="&amp;EDATE('US - Q'!$B81,-2),'US - M'!$B:$B,"&lt;="&amp;EOMONTH('US - Q'!$B81,0))</f>
        <v>32.646666666666668</v>
      </c>
      <c r="Q81" s="20">
        <f>'[4]Quarterly Results'!$C78</f>
        <v>0</v>
      </c>
      <c r="R81" s="53">
        <v>-1.4370000000000687</v>
      </c>
      <c r="S81" s="53">
        <v>7134.2459999999992</v>
      </c>
      <c r="T81">
        <v>0</v>
      </c>
    </row>
    <row r="82" spans="1:20" x14ac:dyDescent="0.25">
      <c r="B82" s="1">
        <v>28825</v>
      </c>
      <c r="C82" s="21">
        <f>('CDM - Q'!AF127)</f>
        <v>7225.75</v>
      </c>
      <c r="D82" s="21">
        <f>'CDM - Q'!AV127</f>
        <v>42.683999999999997</v>
      </c>
      <c r="E82" s="20">
        <f>'CDM - Q'!AX127/'CDM - Q'!AW127*100</f>
        <v>56.799180590231103</v>
      </c>
      <c r="F82" s="20">
        <v>62.317999999999998</v>
      </c>
      <c r="G82" s="21">
        <f>AVERAGEIFS('US - M'!F:F,'US - M'!$B:$B,"&gt;="&amp;EDATE('US - Q'!$B82,-2),'US - M'!$B:$B,"&lt;="&amp;EOMONTH('US - Q'!$B82,0))</f>
        <v>33.232666666666667</v>
      </c>
      <c r="H82" s="20">
        <f t="shared" si="3"/>
        <v>7.1799060649376578</v>
      </c>
      <c r="I82" s="20">
        <f t="shared" si="4"/>
        <v>6.7959445029458942</v>
      </c>
      <c r="J82" s="20">
        <f>AVERAGEIFS('US - M'!D:D,'US - M'!$B:$B,"&gt;="&amp;EDATE('US - Q'!$B82,-2),'US - M'!$B:$B,"&lt;="&amp;EOMONTH('US - Q'!$B82,0))</f>
        <v>7.3999999999999995</v>
      </c>
      <c r="K82" s="20">
        <f>AVERAGEIFS('US - M'!E:E,'US - M'!$B:$B,"&gt;="&amp;EDATE('US - Q'!$B82,-2),'US - M'!$B:$B,"&lt;="&amp;EOMONTH('US - Q'!$B82,0))</f>
        <v>5.8999999999999995</v>
      </c>
      <c r="L82" s="21">
        <f>'CDM - Q'!AT127</f>
        <v>27.725000000000001</v>
      </c>
      <c r="M82" s="44">
        <f>'US Edits'!U126</f>
        <v>79.975999999999999</v>
      </c>
      <c r="N82" s="20">
        <f>AVERAGEIFS('US - M'!C:C,'US - M'!$B:$B,"&gt;="&amp;EDATE('US - Q'!$B82,-2),'US - M'!$B:$B,"&lt;="&amp;EOMONTH('US - Q'!$B82,0))</f>
        <v>10.043333333333333</v>
      </c>
      <c r="O82">
        <v>0</v>
      </c>
      <c r="P82" s="21">
        <f>AVERAGEIFS('US - M'!G:G,'US - M'!$B:$B,"&gt;="&amp;EDATE('US - Q'!$B82,-2),'US - M'!$B:$B,"&lt;="&amp;EOMONTH('US - Q'!$B82,0))</f>
        <v>33.232666666666667</v>
      </c>
      <c r="Q82" s="20">
        <f>'[4]Quarterly Results'!$C79</f>
        <v>0</v>
      </c>
      <c r="R82" s="53">
        <v>7.5890000000000555</v>
      </c>
      <c r="S82" s="53">
        <v>7211.817</v>
      </c>
      <c r="T82">
        <v>0</v>
      </c>
    </row>
    <row r="83" spans="1:20" x14ac:dyDescent="0.25">
      <c r="A83">
        <v>1979</v>
      </c>
      <c r="B83" s="1">
        <v>28915</v>
      </c>
      <c r="C83" s="21">
        <f>('CDM - Q'!AF128)</f>
        <v>7238.7269999999999</v>
      </c>
      <c r="D83" s="21">
        <f>'CDM - Q'!AV128</f>
        <v>44.064999999999998</v>
      </c>
      <c r="E83" s="20">
        <f>'CDM - Q'!AX128/'CDM - Q'!AW128*100</f>
        <v>59.010298584490236</v>
      </c>
      <c r="F83" s="20">
        <v>64.938999999999993</v>
      </c>
      <c r="G83" s="21">
        <f>AVERAGEIFS('US - M'!F:F,'US - M'!$B:$B,"&gt;="&amp;EDATE('US - Q'!$B83,-2),'US - M'!$B:$B,"&lt;="&amp;EOMONTH('US - Q'!$B83,0))</f>
        <v>33.686666666666667</v>
      </c>
      <c r="H83" s="20">
        <f t="shared" si="3"/>
        <v>5.4645027984513206</v>
      </c>
      <c r="I83" s="20">
        <f t="shared" si="4"/>
        <v>6.6020011045876847</v>
      </c>
      <c r="J83" s="20">
        <f>AVERAGEIFS('US - M'!D:D,'US - M'!$B:$B,"&gt;="&amp;EDATE('US - Q'!$B83,-2),'US - M'!$B:$B,"&lt;="&amp;EOMONTH('US - Q'!$B83,0))</f>
        <v>8.6333333333333346</v>
      </c>
      <c r="K83" s="20">
        <f>AVERAGEIFS('US - M'!E:E,'US - M'!$B:$B,"&gt;="&amp;EDATE('US - Q'!$B83,-2),'US - M'!$B:$B,"&lt;="&amp;EOMONTH('US - Q'!$B83,0))</f>
        <v>5.8666666666666671</v>
      </c>
      <c r="L83" s="21">
        <f>'CDM - Q'!AT128</f>
        <v>29.076000000000001</v>
      </c>
      <c r="M83" s="44">
        <f>'US Edits'!U127</f>
        <v>83.150999999999996</v>
      </c>
      <c r="N83" s="20">
        <f>AVERAGEIFS('US - M'!C:C,'US - M'!$B:$B,"&gt;="&amp;EDATE('US - Q'!$B83,-2),'US - M'!$B:$B,"&lt;="&amp;EOMONTH('US - Q'!$B83,0))</f>
        <v>10.293333333333335</v>
      </c>
      <c r="O83">
        <v>0</v>
      </c>
      <c r="P83" s="21">
        <f>AVERAGEIFS('US - M'!G:G,'US - M'!$B:$B,"&gt;="&amp;EDATE('US - Q'!$B83,-2),'US - M'!$B:$B,"&lt;="&amp;EOMONTH('US - Q'!$B83,0))</f>
        <v>33.686666666666667</v>
      </c>
      <c r="Q83" s="20">
        <f>'[4]Quarterly Results'!$C80</f>
        <v>0</v>
      </c>
      <c r="R83" s="53">
        <v>1.3179999999999836</v>
      </c>
      <c r="S83" s="53">
        <v>7239.8380000000006</v>
      </c>
      <c r="T83">
        <v>0</v>
      </c>
    </row>
    <row r="84" spans="1:20" x14ac:dyDescent="0.25">
      <c r="B84" s="1">
        <v>29007</v>
      </c>
      <c r="C84" s="21">
        <f>('CDM - Q'!AF129)</f>
        <v>7246.4539999999997</v>
      </c>
      <c r="D84" s="21">
        <f>'CDM - Q'!AV129</f>
        <v>45.155999999999999</v>
      </c>
      <c r="E84" s="20">
        <f>'CDM - Q'!AX129/'CDM - Q'!AW129*100</f>
        <v>62.081056233719814</v>
      </c>
      <c r="F84" s="20">
        <v>68.525000000000006</v>
      </c>
      <c r="G84" s="21">
        <f>AVERAGEIFS('US - M'!F:F,'US - M'!$B:$B,"&gt;="&amp;EDATE('US - Q'!$B84,-2),'US - M'!$B:$B,"&lt;="&amp;EOMONTH('US - Q'!$B84,0))</f>
        <v>34.427333333333337</v>
      </c>
      <c r="H84" s="20">
        <f t="shared" si="3"/>
        <v>8.7947753809618057</v>
      </c>
      <c r="I84" s="20">
        <f t="shared" si="4"/>
        <v>7.075482335597516</v>
      </c>
      <c r="J84" s="20">
        <f>AVERAGEIFS('US - M'!D:D,'US - M'!$B:$B,"&gt;="&amp;EDATE('US - Q'!$B84,-2),'US - M'!$B:$B,"&lt;="&amp;EOMONTH('US - Q'!$B84,0))</f>
        <v>9.7999999999999989</v>
      </c>
      <c r="K84" s="20">
        <f>AVERAGEIFS('US - M'!E:E,'US - M'!$B:$B,"&gt;="&amp;EDATE('US - Q'!$B84,-2),'US - M'!$B:$B,"&lt;="&amp;EOMONTH('US - Q'!$B84,0))</f>
        <v>5.6999999999999993</v>
      </c>
      <c r="L84" s="21">
        <f>'CDM - Q'!AT129</f>
        <v>33.963999999999999</v>
      </c>
      <c r="M84" s="44">
        <f>'US Edits'!U128</f>
        <v>84.793000000000006</v>
      </c>
      <c r="N84" s="20">
        <f>AVERAGEIFS('US - M'!C:C,'US - M'!$B:$B,"&gt;="&amp;EDATE('US - Q'!$B84,-2),'US - M'!$B:$B,"&lt;="&amp;EOMONTH('US - Q'!$B84,0))</f>
        <v>10.426666666666668</v>
      </c>
      <c r="O84">
        <v>0</v>
      </c>
      <c r="P84" s="21">
        <f>AVERAGEIFS('US - M'!G:G,'US - M'!$B:$B,"&gt;="&amp;EDATE('US - Q'!$B84,-2),'US - M'!$B:$B,"&lt;="&amp;EOMONTH('US - Q'!$B84,0))</f>
        <v>34.427333333333337</v>
      </c>
      <c r="Q84" s="20">
        <f>'[4]Quarterly Results'!$C81</f>
        <v>0</v>
      </c>
      <c r="R84" s="53">
        <v>-1.228999999999985</v>
      </c>
      <c r="S84" s="53">
        <v>7242.1179999999995</v>
      </c>
      <c r="T84">
        <v>0</v>
      </c>
    </row>
    <row r="85" spans="1:20" x14ac:dyDescent="0.25">
      <c r="B85" s="1">
        <v>29099</v>
      </c>
      <c r="C85" s="21">
        <f>('CDM - Q'!AF130)</f>
        <v>7300.2809999999999</v>
      </c>
      <c r="D85" s="21">
        <f>'CDM - Q'!AV130</f>
        <v>46.158000000000001</v>
      </c>
      <c r="E85" s="20">
        <f>'CDM - Q'!AX130/'CDM - Q'!AW130*100</f>
        <v>66.728215288781456</v>
      </c>
      <c r="F85" s="20">
        <v>74.042000000000002</v>
      </c>
      <c r="G85" s="21">
        <f>AVERAGEIFS('US - M'!F:F,'US - M'!$B:$B,"&gt;="&amp;EDATE('US - Q'!$B85,-2),'US - M'!$B:$B,"&lt;="&amp;EOMONTH('US - Q'!$B85,0))</f>
        <v>35.062666666666672</v>
      </c>
      <c r="H85" s="20">
        <f t="shared" si="3"/>
        <v>7.3817315698766706</v>
      </c>
      <c r="I85" s="20">
        <f t="shared" si="4"/>
        <v>7.2052289535568637</v>
      </c>
      <c r="J85" s="20">
        <f>AVERAGEIFS('US - M'!D:D,'US - M'!$B:$B,"&gt;="&amp;EDATE('US - Q'!$B85,-2),'US - M'!$B:$B,"&lt;="&amp;EOMONTH('US - Q'!$B85,0))</f>
        <v>9.7999999999999989</v>
      </c>
      <c r="K85" s="20">
        <f>AVERAGEIFS('US - M'!E:E,'US - M'!$B:$B,"&gt;="&amp;EDATE('US - Q'!$B85,-2),'US - M'!$B:$B,"&lt;="&amp;EOMONTH('US - Q'!$B85,0))</f>
        <v>5.8666666666666671</v>
      </c>
      <c r="L85" s="21">
        <f>'CDM - Q'!AT130</f>
        <v>43.59</v>
      </c>
      <c r="M85" s="44">
        <f>'US Edits'!U129</f>
        <v>85.680999999999997</v>
      </c>
      <c r="N85" s="20">
        <f>AVERAGEIFS('US - M'!C:C,'US - M'!$B:$B,"&gt;="&amp;EDATE('US - Q'!$B85,-2),'US - M'!$B:$B,"&lt;="&amp;EOMONTH('US - Q'!$B85,0))</f>
        <v>11.420000000000002</v>
      </c>
      <c r="O85">
        <v>0</v>
      </c>
      <c r="P85" s="21">
        <f>AVERAGEIFS('US - M'!G:G,'US - M'!$B:$B,"&gt;="&amp;EDATE('US - Q'!$B85,-2),'US - M'!$B:$B,"&lt;="&amp;EOMONTH('US - Q'!$B85,0))</f>
        <v>35.062666666666672</v>
      </c>
      <c r="Q85" s="20">
        <f>'[4]Quarterly Results'!$C82</f>
        <v>0</v>
      </c>
      <c r="R85" s="53">
        <v>18.155999999999949</v>
      </c>
      <c r="S85" s="53">
        <v>7314.098</v>
      </c>
      <c r="T85">
        <v>0</v>
      </c>
    </row>
    <row r="86" spans="1:20" x14ac:dyDescent="0.25">
      <c r="B86" s="1">
        <v>29190</v>
      </c>
      <c r="C86" s="21">
        <f>('CDM - Q'!AF131)</f>
        <v>7318.5349999999999</v>
      </c>
      <c r="D86" s="21">
        <f>'CDM - Q'!AV131</f>
        <v>47.351999999999997</v>
      </c>
      <c r="E86" s="20">
        <f>'CDM - Q'!AX131/'CDM - Q'!AW131*100</f>
        <v>71.181915317514907</v>
      </c>
      <c r="F86" s="20">
        <v>79.311999999999998</v>
      </c>
      <c r="G86" s="21">
        <f>AVERAGEIFS('US - M'!F:F,'US - M'!$B:$B,"&gt;="&amp;EDATE('US - Q'!$B86,-2),'US - M'!$B:$B,"&lt;="&amp;EOMONTH('US - Q'!$B86,0))</f>
        <v>35.794000000000004</v>
      </c>
      <c r="H86" s="20">
        <f t="shared" si="3"/>
        <v>8.3431570141080158</v>
      </c>
      <c r="I86" s="20">
        <f t="shared" si="4"/>
        <v>7.4960416908494532</v>
      </c>
      <c r="J86" s="20">
        <f>AVERAGEIFS('US - M'!D:D,'US - M'!$B:$B,"&gt;="&amp;EDATE('US - Q'!$B86,-2),'US - M'!$B:$B,"&lt;="&amp;EOMONTH('US - Q'!$B86,0))</f>
        <v>9.6333333333333329</v>
      </c>
      <c r="K86" s="20">
        <f>AVERAGEIFS('US - M'!E:E,'US - M'!$B:$B,"&gt;="&amp;EDATE('US - Q'!$B86,-2),'US - M'!$B:$B,"&lt;="&amp;EOMONTH('US - Q'!$B86,0))</f>
        <v>5.9666666666666659</v>
      </c>
      <c r="L86" s="21">
        <f>'CDM - Q'!AT131</f>
        <v>49.027000000000001</v>
      </c>
      <c r="M86" s="44">
        <f>'US Edits'!U130</f>
        <v>89.838999999999999</v>
      </c>
      <c r="N86" s="20">
        <f>AVERAGEIFS('US - M'!C:C,'US - M'!$B:$B,"&gt;="&amp;EDATE('US - Q'!$B86,-2),'US - M'!$B:$B,"&lt;="&amp;EOMONTH('US - Q'!$B86,0))</f>
        <v>14.516666666666666</v>
      </c>
      <c r="O86">
        <v>0</v>
      </c>
      <c r="P86" s="21">
        <f>AVERAGEIFS('US - M'!G:G,'US - M'!$B:$B,"&gt;="&amp;EDATE('US - Q'!$B86,-2),'US - M'!$B:$B,"&lt;="&amp;EOMONTH('US - Q'!$B86,0))</f>
        <v>35.794000000000004</v>
      </c>
      <c r="Q86" s="20">
        <f>'[4]Quarterly Results'!$C83</f>
        <v>0</v>
      </c>
      <c r="R86" s="53">
        <v>13.650000000000034</v>
      </c>
      <c r="S86" s="53">
        <v>7324.6530000000002</v>
      </c>
      <c r="T86">
        <v>0</v>
      </c>
    </row>
    <row r="87" spans="1:20" x14ac:dyDescent="0.25">
      <c r="A87">
        <v>1980</v>
      </c>
      <c r="B87" s="1">
        <v>29281</v>
      </c>
      <c r="C87" s="21">
        <f>('CDM - Q'!AF132)</f>
        <v>7341.5569999999998</v>
      </c>
      <c r="D87" s="21">
        <f>'CDM - Q'!AV132</f>
        <v>48.459000000000003</v>
      </c>
      <c r="E87" s="20">
        <f>'CDM - Q'!AX132/'CDM - Q'!AW132*100</f>
        <v>77.181640411992518</v>
      </c>
      <c r="F87" s="20">
        <v>86.376999999999995</v>
      </c>
      <c r="G87" s="21">
        <f>AVERAGEIFS('US - M'!F:F,'US - M'!$B:$B,"&gt;="&amp;EDATE('US - Q'!$B87,-2),'US - M'!$B:$B,"&lt;="&amp;EOMONTH('US - Q'!$B87,0))</f>
        <v>36.669666666666664</v>
      </c>
      <c r="H87" s="20">
        <f t="shared" si="3"/>
        <v>9.7856251513288584</v>
      </c>
      <c r="I87" s="20">
        <f t="shared" si="4"/>
        <v>8.5763222790688367</v>
      </c>
      <c r="J87" s="20">
        <f>AVERAGEIFS('US - M'!D:D,'US - M'!$B:$B,"&gt;="&amp;EDATE('US - Q'!$B87,-2),'US - M'!$B:$B,"&lt;="&amp;EOMONTH('US - Q'!$B87,0))</f>
        <v>10.199999999999999</v>
      </c>
      <c r="K87" s="20">
        <f>AVERAGEIFS('US - M'!E:E,'US - M'!$B:$B,"&gt;="&amp;EDATE('US - Q'!$B87,-2),'US - M'!$B:$B,"&lt;="&amp;EOMONTH('US - Q'!$B87,0))</f>
        <v>6.3</v>
      </c>
      <c r="L87" s="21">
        <f>'CDM - Q'!AT132</f>
        <v>58.13</v>
      </c>
      <c r="M87" s="44">
        <f>'US Edits'!U131</f>
        <v>93.995999999999995</v>
      </c>
      <c r="N87" s="20">
        <f>AVERAGEIFS('US - M'!C:C,'US - M'!$B:$B,"&gt;="&amp;EDATE('US - Q'!$B87,-2),'US - M'!$B:$B,"&lt;="&amp;EOMONTH('US - Q'!$B87,0))</f>
        <v>16.526666666666667</v>
      </c>
      <c r="O87">
        <v>0</v>
      </c>
      <c r="P87" s="21">
        <f>AVERAGEIFS('US - M'!G:G,'US - M'!$B:$B,"&gt;="&amp;EDATE('US - Q'!$B87,-2),'US - M'!$B:$B,"&lt;="&amp;EOMONTH('US - Q'!$B87,0))</f>
        <v>36.669666666666664</v>
      </c>
      <c r="Q87" s="20">
        <f>'[4]Quarterly Results'!$C84</f>
        <v>0</v>
      </c>
      <c r="R87" s="53">
        <v>10.134000000000015</v>
      </c>
      <c r="S87" s="53">
        <v>7335.9359999999997</v>
      </c>
      <c r="T87">
        <v>0</v>
      </c>
    </row>
    <row r="88" spans="1:20" x14ac:dyDescent="0.25">
      <c r="B88" s="1">
        <v>29373</v>
      </c>
      <c r="C88" s="21">
        <f>('CDM - Q'!AF133)</f>
        <v>7190.2889999999998</v>
      </c>
      <c r="D88" s="21">
        <f>'CDM - Q'!AV133</f>
        <v>50.286999999999999</v>
      </c>
      <c r="E88" s="20">
        <f>'CDM - Q'!AX133/'CDM - Q'!AW133*100</f>
        <v>80.022535396160791</v>
      </c>
      <c r="F88" s="20">
        <v>89.861999999999995</v>
      </c>
      <c r="G88" s="21">
        <f>AVERAGEIFS('US - M'!F:F,'US - M'!$B:$B,"&gt;="&amp;EDATE('US - Q'!$B88,-2),'US - M'!$B:$B,"&lt;="&amp;EOMONTH('US - Q'!$B88,0))</f>
        <v>37.49</v>
      </c>
      <c r="H88" s="20">
        <f t="shared" si="3"/>
        <v>8.948358770646081</v>
      </c>
      <c r="I88" s="20">
        <f t="shared" si="4"/>
        <v>8.6147181264899064</v>
      </c>
      <c r="J88" s="20">
        <f>AVERAGEIFS('US - M'!D:D,'US - M'!$B:$B,"&gt;="&amp;EDATE('US - Q'!$B88,-2),'US - M'!$B:$B,"&lt;="&amp;EOMONTH('US - Q'!$B88,0))</f>
        <v>9.0666666666666664</v>
      </c>
      <c r="K88" s="20">
        <f>AVERAGEIFS('US - M'!E:E,'US - M'!$B:$B,"&gt;="&amp;EDATE('US - Q'!$B88,-2),'US - M'!$B:$B,"&lt;="&amp;EOMONTH('US - Q'!$B88,0))</f>
        <v>7.333333333333333</v>
      </c>
      <c r="L88" s="21">
        <f>'CDM - Q'!AT133</f>
        <v>63.54</v>
      </c>
      <c r="M88" s="44">
        <f>'US Edits'!U132</f>
        <v>95.516999999999996</v>
      </c>
      <c r="N88" s="20">
        <f>AVERAGEIFS('US - M'!C:C,'US - M'!$B:$B,"&gt;="&amp;EDATE('US - Q'!$B88,-2),'US - M'!$B:$B,"&lt;="&amp;EOMONTH('US - Q'!$B88,0))</f>
        <v>12.046666666666667</v>
      </c>
      <c r="O88">
        <v>0</v>
      </c>
      <c r="P88" s="21">
        <f>AVERAGEIFS('US - M'!G:G,'US - M'!$B:$B,"&gt;="&amp;EDATE('US - Q'!$B88,-2),'US - M'!$B:$B,"&lt;="&amp;EOMONTH('US - Q'!$B88,0))</f>
        <v>37.49</v>
      </c>
      <c r="Q88" s="20">
        <f>'[4]Quarterly Results'!$C85</f>
        <v>0</v>
      </c>
      <c r="R88" s="53">
        <v>35.853999999999985</v>
      </c>
      <c r="S88" s="53">
        <v>7151.2779999999993</v>
      </c>
      <c r="T88">
        <v>0</v>
      </c>
    </row>
    <row r="89" spans="1:20" x14ac:dyDescent="0.25">
      <c r="B89" s="1">
        <v>29465</v>
      </c>
      <c r="C89" s="21">
        <f>('CDM - Q'!AF134)</f>
        <v>7181.7430000000004</v>
      </c>
      <c r="D89" s="21">
        <f>'CDM - Q'!AV134</f>
        <v>51.445</v>
      </c>
      <c r="E89" s="20">
        <f>'CDM - Q'!AX134/'CDM - Q'!AW134*100</f>
        <v>82.27940613083274</v>
      </c>
      <c r="F89" s="20">
        <v>92.367000000000004</v>
      </c>
      <c r="G89" s="21">
        <f>AVERAGEIFS('US - M'!F:F,'US - M'!$B:$B,"&gt;="&amp;EDATE('US - Q'!$B89,-2),'US - M'!$B:$B,"&lt;="&amp;EOMONTH('US - Q'!$B89,0))</f>
        <v>38.324666666666666</v>
      </c>
      <c r="H89" s="20">
        <f t="shared" si="3"/>
        <v>8.9054859073530501</v>
      </c>
      <c r="I89" s="20">
        <f t="shared" si="4"/>
        <v>8.9956567108590022</v>
      </c>
      <c r="J89" s="20">
        <f>AVERAGEIFS('US - M'!D:D,'US - M'!$B:$B,"&gt;="&amp;EDATE('US - Q'!$B89,-2),'US - M'!$B:$B,"&lt;="&amp;EOMONTH('US - Q'!$B89,0))</f>
        <v>8.7666666666666657</v>
      </c>
      <c r="K89" s="20">
        <f>AVERAGEIFS('US - M'!E:E,'US - M'!$B:$B,"&gt;="&amp;EDATE('US - Q'!$B89,-2),'US - M'!$B:$B,"&lt;="&amp;EOMONTH('US - Q'!$B89,0))</f>
        <v>7.666666666666667</v>
      </c>
      <c r="L89" s="21">
        <f>'CDM - Q'!AT134</f>
        <v>64.884</v>
      </c>
      <c r="M89" s="44">
        <f>'US Edits'!U133</f>
        <v>98.611999999999995</v>
      </c>
      <c r="N89" s="20">
        <f>AVERAGEIFS('US - M'!C:C,'US - M'!$B:$B,"&gt;="&amp;EDATE('US - Q'!$B89,-2),'US - M'!$B:$B,"&lt;="&amp;EOMONTH('US - Q'!$B89,0))</f>
        <v>11.286666666666667</v>
      </c>
      <c r="O89">
        <v>0</v>
      </c>
      <c r="P89" s="21">
        <f>AVERAGEIFS('US - M'!G:G,'US - M'!$B:$B,"&gt;="&amp;EDATE('US - Q'!$B89,-2),'US - M'!$B:$B,"&lt;="&amp;EOMONTH('US - Q'!$B89,0))</f>
        <v>38.324666666666666</v>
      </c>
      <c r="Q89" s="20">
        <f>'[4]Quarterly Results'!$C86</f>
        <v>0</v>
      </c>
      <c r="R89" s="53">
        <v>25.481999999999971</v>
      </c>
      <c r="S89" s="53">
        <v>7193.6970000000001</v>
      </c>
      <c r="T89">
        <v>0</v>
      </c>
    </row>
    <row r="90" spans="1:20" x14ac:dyDescent="0.25">
      <c r="B90" s="1">
        <v>29556</v>
      </c>
      <c r="C90" s="21">
        <f>('CDM - Q'!AF135)</f>
        <v>7315.6769999999997</v>
      </c>
      <c r="D90" s="21">
        <f>'CDM - Q'!AV135</f>
        <v>52.216999999999999</v>
      </c>
      <c r="E90" s="20">
        <f>'CDM - Q'!AX135/'CDM - Q'!AW135*100</f>
        <v>83.685285150896433</v>
      </c>
      <c r="F90" s="20">
        <v>94.093999999999994</v>
      </c>
      <c r="G90" s="21">
        <f>AVERAGEIFS('US - M'!F:F,'US - M'!$B:$B,"&gt;="&amp;EDATE('US - Q'!$B90,-2),'US - M'!$B:$B,"&lt;="&amp;EOMONTH('US - Q'!$B90,0))</f>
        <v>39.258333333333333</v>
      </c>
      <c r="H90" s="20">
        <f t="shared" si="3"/>
        <v>9.7448118705098175</v>
      </c>
      <c r="I90" s="20">
        <f t="shared" si="4"/>
        <v>9.3460704249594517</v>
      </c>
      <c r="J90" s="20">
        <f>AVERAGEIFS('US - M'!D:D,'US - M'!$B:$B,"&gt;="&amp;EDATE('US - Q'!$B90,-2),'US - M'!$B:$B,"&lt;="&amp;EOMONTH('US - Q'!$B90,0))</f>
        <v>9.2999999999999989</v>
      </c>
      <c r="K90" s="20">
        <f>AVERAGEIFS('US - M'!E:E,'US - M'!$B:$B,"&gt;="&amp;EDATE('US - Q'!$B90,-2),'US - M'!$B:$B,"&lt;="&amp;EOMONTH('US - Q'!$B90,0))</f>
        <v>7.3999999999999995</v>
      </c>
      <c r="L90" s="21">
        <f>'CDM - Q'!AT135</f>
        <v>67.058000000000007</v>
      </c>
      <c r="M90" s="44">
        <f>'US Edits'!U134</f>
        <v>99.978999999999985</v>
      </c>
      <c r="N90" s="20">
        <f>AVERAGEIFS('US - M'!C:C,'US - M'!$B:$B,"&gt;="&amp;EDATE('US - Q'!$B90,-2),'US - M'!$B:$B,"&lt;="&amp;EOMONTH('US - Q'!$B90,0))</f>
        <v>18.11</v>
      </c>
      <c r="O90">
        <v>0</v>
      </c>
      <c r="P90" s="21">
        <f>AVERAGEIFS('US - M'!G:G,'US - M'!$B:$B,"&gt;="&amp;EDATE('US - Q'!$B90,-2),'US - M'!$B:$B,"&lt;="&amp;EOMONTH('US - Q'!$B90,0))</f>
        <v>39.258333333333333</v>
      </c>
      <c r="Q90" s="20">
        <f>'[4]Quarterly Results'!$C87</f>
        <v>0</v>
      </c>
      <c r="R90" s="53">
        <v>-20.55499999999995</v>
      </c>
      <c r="S90" s="53">
        <v>7303.7209999999995</v>
      </c>
      <c r="T90">
        <v>0</v>
      </c>
    </row>
    <row r="91" spans="1:20" x14ac:dyDescent="0.25">
      <c r="A91">
        <v>1981</v>
      </c>
      <c r="B91" s="1">
        <v>29646</v>
      </c>
      <c r="C91" s="21">
        <f>('CDM - Q'!AF136)</f>
        <v>7459.0219999999999</v>
      </c>
      <c r="D91" s="21">
        <f>'CDM - Q'!AV136</f>
        <v>52.506999999999998</v>
      </c>
      <c r="E91" s="20">
        <f>'CDM - Q'!AX136/'CDM - Q'!AW136*100</f>
        <v>85.765712599586891</v>
      </c>
      <c r="F91" s="20">
        <v>96.775000000000006</v>
      </c>
      <c r="G91" s="21">
        <f>AVERAGEIFS('US - M'!F:F,'US - M'!$B:$B,"&gt;="&amp;EDATE('US - Q'!$B91,-2),'US - M'!$B:$B,"&lt;="&amp;EOMONTH('US - Q'!$B91,0))</f>
        <v>40.129333333333335</v>
      </c>
      <c r="H91" s="20">
        <f t="shared" si="3"/>
        <v>8.8745489280407597</v>
      </c>
      <c r="I91" s="20">
        <f t="shared" si="4"/>
        <v>9.1183013691374271</v>
      </c>
      <c r="J91" s="20">
        <f>AVERAGEIFS('US - M'!D:D,'US - M'!$B:$B,"&gt;="&amp;EDATE('US - Q'!$B91,-2),'US - M'!$B:$B,"&lt;="&amp;EOMONTH('US - Q'!$B91,0))</f>
        <v>8.4333333333333336</v>
      </c>
      <c r="K91" s="20">
        <f>AVERAGEIFS('US - M'!E:E,'US - M'!$B:$B,"&gt;="&amp;EDATE('US - Q'!$B91,-2),'US - M'!$B:$B,"&lt;="&amp;EOMONTH('US - Q'!$B91,0))</f>
        <v>7.4333333333333336</v>
      </c>
      <c r="L91" s="21">
        <f>'CDM - Q'!AT136</f>
        <v>72.313000000000002</v>
      </c>
      <c r="M91" s="44">
        <f>'US Edits'!U135</f>
        <v>100.803</v>
      </c>
      <c r="N91" s="20">
        <f>AVERAGEIFS('US - M'!C:C,'US - M'!$B:$B,"&gt;="&amp;EDATE('US - Q'!$B91,-2),'US - M'!$B:$B,"&lt;="&amp;EOMONTH('US - Q'!$B91,0))</f>
        <v>15.803333333333335</v>
      </c>
      <c r="O91">
        <v>0</v>
      </c>
      <c r="P91" s="21">
        <f>AVERAGEIFS('US - M'!G:G,'US - M'!$B:$B,"&gt;="&amp;EDATE('US - Q'!$B91,-2),'US - M'!$B:$B,"&lt;="&amp;EOMONTH('US - Q'!$B91,0))</f>
        <v>40.129333333333335</v>
      </c>
      <c r="Q91" s="20">
        <f>'[4]Quarterly Results'!$C88</f>
        <v>0</v>
      </c>
      <c r="R91" s="53">
        <v>-7.980000000000075</v>
      </c>
      <c r="S91" s="53">
        <v>7365.701</v>
      </c>
      <c r="T91">
        <v>0</v>
      </c>
    </row>
    <row r="92" spans="1:20" x14ac:dyDescent="0.25">
      <c r="B92" s="1">
        <v>29738</v>
      </c>
      <c r="C92" s="21">
        <f>('CDM - Q'!AF137)</f>
        <v>7403.7449999999999</v>
      </c>
      <c r="D92" s="21">
        <f>'CDM - Q'!AV137</f>
        <v>53.956000000000003</v>
      </c>
      <c r="E92" s="20">
        <f>'CDM - Q'!AX137/'CDM - Q'!AW137*100</f>
        <v>86.23831832024878</v>
      </c>
      <c r="F92" s="20">
        <v>97.293000000000006</v>
      </c>
      <c r="G92" s="21">
        <f>AVERAGEIFS('US - M'!F:F,'US - M'!$B:$B,"&gt;="&amp;EDATE('US - Q'!$B92,-2),'US - M'!$B:$B,"&lt;="&amp;EOMONTH('US - Q'!$B92,0))</f>
        <v>40.887666666666661</v>
      </c>
      <c r="H92" s="20">
        <f t="shared" si="3"/>
        <v>7.5588929129148497</v>
      </c>
      <c r="I92" s="20">
        <f t="shared" si="4"/>
        <v>8.7709349047046192</v>
      </c>
      <c r="J92" s="20">
        <f>AVERAGEIFS('US - M'!D:D,'US - M'!$B:$B,"&gt;="&amp;EDATE('US - Q'!$B92,-2),'US - M'!$B:$B,"&lt;="&amp;EOMONTH('US - Q'!$B92,0))</f>
        <v>7.4666666666666659</v>
      </c>
      <c r="K92" s="20">
        <f>AVERAGEIFS('US - M'!E:E,'US - M'!$B:$B,"&gt;="&amp;EDATE('US - Q'!$B92,-2),'US - M'!$B:$B,"&lt;="&amp;EOMONTH('US - Q'!$B92,0))</f>
        <v>7.3999999999999995</v>
      </c>
      <c r="L92" s="21">
        <f>'CDM - Q'!AT137</f>
        <v>74.828000000000003</v>
      </c>
      <c r="M92" s="44">
        <f>'US Edits'!U136</f>
        <v>100.15</v>
      </c>
      <c r="N92" s="20">
        <f>AVERAGEIFS('US - M'!C:C,'US - M'!$B:$B,"&gt;="&amp;EDATE('US - Q'!$B92,-2),'US - M'!$B:$B,"&lt;="&amp;EOMONTH('US - Q'!$B92,0))</f>
        <v>18.373333333333335</v>
      </c>
      <c r="O92">
        <v>0</v>
      </c>
      <c r="P92" s="21">
        <f>AVERAGEIFS('US - M'!G:G,'US - M'!$B:$B,"&gt;="&amp;EDATE('US - Q'!$B92,-2),'US - M'!$B:$B,"&lt;="&amp;EOMONTH('US - Q'!$B92,0))</f>
        <v>40.887666666666661</v>
      </c>
      <c r="Q92" s="20">
        <f>'[4]Quarterly Results'!$C89</f>
        <v>0</v>
      </c>
      <c r="R92" s="53">
        <v>1.5810000000000173</v>
      </c>
      <c r="S92" s="53">
        <v>7362.6009999999997</v>
      </c>
      <c r="T92">
        <v>0</v>
      </c>
    </row>
    <row r="93" spans="1:20" x14ac:dyDescent="0.25">
      <c r="B93" s="1">
        <v>29830</v>
      </c>
      <c r="C93" s="21">
        <f>('CDM - Q'!AF138)</f>
        <v>7492.4049999999997</v>
      </c>
      <c r="D93" s="21">
        <f>'CDM - Q'!AV138</f>
        <v>54.377000000000002</v>
      </c>
      <c r="E93" s="20">
        <f>'CDM - Q'!AX138/'CDM - Q'!AW138*100</f>
        <v>83.968493525565819</v>
      </c>
      <c r="F93" s="20">
        <v>94.150999999999996</v>
      </c>
      <c r="G93" s="21">
        <f>AVERAGEIFS('US - M'!F:F,'US - M'!$B:$B,"&gt;="&amp;EDATE('US - Q'!$B93,-2),'US - M'!$B:$B,"&lt;="&amp;EOMONTH('US - Q'!$B93,0))</f>
        <v>41.640666666666668</v>
      </c>
      <c r="H93" s="20">
        <f t="shared" si="3"/>
        <v>7.36652454285327</v>
      </c>
      <c r="I93" s="20">
        <f t="shared" si="4"/>
        <v>8.3861945635796751</v>
      </c>
      <c r="J93" s="20">
        <f>AVERAGEIFS('US - M'!D:D,'US - M'!$B:$B,"&gt;="&amp;EDATE('US - Q'!$B93,-2),'US - M'!$B:$B,"&lt;="&amp;EOMONTH('US - Q'!$B93,0))</f>
        <v>6.5</v>
      </c>
      <c r="K93" s="20">
        <f>AVERAGEIFS('US - M'!E:E,'US - M'!$B:$B,"&gt;="&amp;EDATE('US - Q'!$B93,-2),'US - M'!$B:$B,"&lt;="&amp;EOMONTH('US - Q'!$B93,0))</f>
        <v>7.4000000000000012</v>
      </c>
      <c r="L93" s="21">
        <f>'CDM - Q'!AT138</f>
        <v>69.953999999999994</v>
      </c>
      <c r="M93" s="44">
        <f>'US Edits'!U137</f>
        <v>98.364999999999995</v>
      </c>
      <c r="N93" s="20">
        <f>AVERAGEIFS('US - M'!C:C,'US - M'!$B:$B,"&gt;="&amp;EDATE('US - Q'!$B93,-2),'US - M'!$B:$B,"&lt;="&amp;EOMONTH('US - Q'!$B93,0))</f>
        <v>16.956666666666667</v>
      </c>
      <c r="O93">
        <v>0</v>
      </c>
      <c r="P93" s="21">
        <f>AVERAGEIFS('US - M'!G:G,'US - M'!$B:$B,"&gt;="&amp;EDATE('US - Q'!$B93,-2),'US - M'!$B:$B,"&lt;="&amp;EOMONTH('US - Q'!$B93,0))</f>
        <v>41.640666666666668</v>
      </c>
      <c r="Q93" s="20">
        <f>'[4]Quarterly Results'!$C90</f>
        <v>0</v>
      </c>
      <c r="R93" s="53">
        <v>-4.1730000000000018</v>
      </c>
      <c r="S93" s="53">
        <v>7399.3919999999998</v>
      </c>
      <c r="T93">
        <v>0</v>
      </c>
    </row>
    <row r="94" spans="1:20" x14ac:dyDescent="0.25">
      <c r="B94" s="1">
        <v>29921</v>
      </c>
      <c r="C94" s="21">
        <f>('CDM - Q'!AF139)</f>
        <v>7410.768</v>
      </c>
      <c r="D94" s="21">
        <f>'CDM - Q'!AV139</f>
        <v>55.951999999999998</v>
      </c>
      <c r="E94" s="20">
        <f>'CDM - Q'!AX139/'CDM - Q'!AW139*100</f>
        <v>84.145519105243466</v>
      </c>
      <c r="F94" s="20">
        <v>94.097999999999999</v>
      </c>
      <c r="G94" s="21">
        <f>AVERAGEIFS('US - M'!F:F,'US - M'!$B:$B,"&gt;="&amp;EDATE('US - Q'!$B94,-2),'US - M'!$B:$B,"&lt;="&amp;EOMONTH('US - Q'!$B94,0))</f>
        <v>42.38133333333333</v>
      </c>
      <c r="H94" s="20">
        <f t="shared" si="3"/>
        <v>7.1148396599477692</v>
      </c>
      <c r="I94" s="20">
        <f t="shared" si="4"/>
        <v>7.7287015109391621</v>
      </c>
      <c r="J94" s="20">
        <f>AVERAGEIFS('US - M'!D:D,'US - M'!$B:$B,"&gt;="&amp;EDATE('US - Q'!$B94,-2),'US - M'!$B:$B,"&lt;="&amp;EOMONTH('US - Q'!$B94,0))</f>
        <v>6.4333333333333336</v>
      </c>
      <c r="K94" s="20">
        <f>AVERAGEIFS('US - M'!E:E,'US - M'!$B:$B,"&gt;="&amp;EDATE('US - Q'!$B94,-2),'US - M'!$B:$B,"&lt;="&amp;EOMONTH('US - Q'!$B94,0))</f>
        <v>8.2333333333333343</v>
      </c>
      <c r="L94" s="21">
        <f>'CDM - Q'!AT139</f>
        <v>68.191999999999993</v>
      </c>
      <c r="M94" s="44">
        <f>'US Edits'!U138</f>
        <v>99.239999999999981</v>
      </c>
      <c r="N94" s="20">
        <f>AVERAGEIFS('US - M'!C:C,'US - M'!$B:$B,"&gt;="&amp;EDATE('US - Q'!$B94,-2),'US - M'!$B:$B,"&lt;="&amp;EOMONTH('US - Q'!$B94,0))</f>
        <v>13.336666666666666</v>
      </c>
      <c r="O94">
        <v>0</v>
      </c>
      <c r="P94" s="21">
        <f>AVERAGEIFS('US - M'!G:G,'US - M'!$B:$B,"&gt;="&amp;EDATE('US - Q'!$B94,-2),'US - M'!$B:$B,"&lt;="&amp;EOMONTH('US - Q'!$B94,0))</f>
        <v>42.38133333333333</v>
      </c>
      <c r="Q94" s="20">
        <f>'[4]Quarterly Results'!$C91</f>
        <v>0</v>
      </c>
      <c r="R94" s="53">
        <v>-8.7860000000000014</v>
      </c>
      <c r="S94" s="53">
        <v>7362.93</v>
      </c>
      <c r="T94">
        <v>0</v>
      </c>
    </row>
    <row r="95" spans="1:20" x14ac:dyDescent="0.25">
      <c r="A95">
        <v>1982</v>
      </c>
      <c r="B95" s="1">
        <v>30011</v>
      </c>
      <c r="C95" s="21">
        <f>('CDM - Q'!AF140)</f>
        <v>7295.6310000000003</v>
      </c>
      <c r="D95" s="21">
        <f>'CDM - Q'!AV140</f>
        <v>57.695</v>
      </c>
      <c r="E95" s="20">
        <f>'CDM - Q'!AX140/'CDM - Q'!AW140*100</f>
        <v>83.916451776470808</v>
      </c>
      <c r="F95" s="20">
        <v>93.697999999999993</v>
      </c>
      <c r="G95" s="21">
        <f>AVERAGEIFS('US - M'!F:F,'US - M'!$B:$B,"&gt;="&amp;EDATE('US - Q'!$B95,-2),'US - M'!$B:$B,"&lt;="&amp;EOMONTH('US - Q'!$B95,0))</f>
        <v>43.001666666666665</v>
      </c>
      <c r="H95" s="20">
        <f t="shared" si="3"/>
        <v>5.8547788334487372</v>
      </c>
      <c r="I95" s="20">
        <f t="shared" si="4"/>
        <v>6.9737589872911565</v>
      </c>
      <c r="J95" s="20">
        <f>AVERAGEIFS('US - M'!D:D,'US - M'!$B:$B,"&gt;="&amp;EDATE('US - Q'!$B95,-2),'US - M'!$B:$B,"&lt;="&amp;EOMONTH('US - Q'!$B95,0))</f>
        <v>4.833333333333333</v>
      </c>
      <c r="K95" s="20">
        <f>AVERAGEIFS('US - M'!E:E,'US - M'!$B:$B,"&gt;="&amp;EDATE('US - Q'!$B95,-2),'US - M'!$B:$B,"&lt;="&amp;EOMONTH('US - Q'!$B95,0))</f>
        <v>8.8333333333333339</v>
      </c>
      <c r="L95" s="21">
        <f>'CDM - Q'!AT140</f>
        <v>67.305999999999997</v>
      </c>
      <c r="M95" s="44">
        <f>'US Edits'!U139</f>
        <v>99.088000000000008</v>
      </c>
      <c r="N95" s="20">
        <f>AVERAGEIFS('US - M'!C:C,'US - M'!$B:$B,"&gt;="&amp;EDATE('US - Q'!$B95,-2),'US - M'!$B:$B,"&lt;="&amp;EOMONTH('US - Q'!$B95,0))</f>
        <v>14.916666666666666</v>
      </c>
      <c r="O95">
        <v>0</v>
      </c>
      <c r="P95" s="21">
        <f>AVERAGEIFS('US - M'!G:G,'US - M'!$B:$B,"&gt;="&amp;EDATE('US - Q'!$B95,-2),'US - M'!$B:$B,"&lt;="&amp;EOMONTH('US - Q'!$B95,0))</f>
        <v>43.001666666666665</v>
      </c>
      <c r="Q95" s="20">
        <f>'[4]Quarterly Results'!$C92</f>
        <v>0</v>
      </c>
      <c r="R95" s="53">
        <v>-6.0779999999999745</v>
      </c>
      <c r="S95" s="53">
        <v>7326.8620000000001</v>
      </c>
      <c r="T95">
        <v>0</v>
      </c>
    </row>
    <row r="96" spans="1:20" x14ac:dyDescent="0.25">
      <c r="B96" s="1">
        <v>30103</v>
      </c>
      <c r="C96" s="21">
        <f>('CDM - Q'!AF141)</f>
        <v>7328.9120000000003</v>
      </c>
      <c r="D96" s="21">
        <f>'CDM - Q'!AV141</f>
        <v>58.16</v>
      </c>
      <c r="E96" s="20">
        <f>'CDM - Q'!AX141/'CDM - Q'!AW141*100</f>
        <v>82.456706197588446</v>
      </c>
      <c r="F96" s="20">
        <v>91.99</v>
      </c>
      <c r="G96" s="21">
        <f>AVERAGEIFS('US - M'!F:F,'US - M'!$B:$B,"&gt;="&amp;EDATE('US - Q'!$B96,-2),'US - M'!$B:$B,"&lt;="&amp;EOMONTH('US - Q'!$B96,0))</f>
        <v>43.583333333333336</v>
      </c>
      <c r="H96" s="20">
        <f t="shared" si="3"/>
        <v>5.4106429983334259</v>
      </c>
      <c r="I96" s="20">
        <f t="shared" si="4"/>
        <v>6.4366965086458006</v>
      </c>
      <c r="J96" s="20">
        <f>AVERAGEIFS('US - M'!D:D,'US - M'!$B:$B,"&gt;="&amp;EDATE('US - Q'!$B96,-2),'US - M'!$B:$B,"&lt;="&amp;EOMONTH('US - Q'!$B96,0))</f>
        <v>4.2666666666666666</v>
      </c>
      <c r="K96" s="20">
        <f>AVERAGEIFS('US - M'!E:E,'US - M'!$B:$B,"&gt;="&amp;EDATE('US - Q'!$B96,-2),'US - M'!$B:$B,"&lt;="&amp;EOMONTH('US - Q'!$B96,0))</f>
        <v>9.4333333333333353</v>
      </c>
      <c r="L96" s="21">
        <f>'CDM - Q'!AT141</f>
        <v>64.218999999999994</v>
      </c>
      <c r="M96" s="44">
        <f>'US Edits'!U140</f>
        <v>98.134</v>
      </c>
      <c r="N96" s="20">
        <f>AVERAGEIFS('US - M'!C:C,'US - M'!$B:$B,"&gt;="&amp;EDATE('US - Q'!$B96,-2),'US - M'!$B:$B,"&lt;="&amp;EOMONTH('US - Q'!$B96,0))</f>
        <v>14.413333333333334</v>
      </c>
      <c r="O96">
        <v>0</v>
      </c>
      <c r="P96" s="21">
        <f>AVERAGEIFS('US - M'!G:G,'US - M'!$B:$B,"&gt;="&amp;EDATE('US - Q'!$B96,-2),'US - M'!$B:$B,"&lt;="&amp;EOMONTH('US - Q'!$B96,0))</f>
        <v>43.583333333333336</v>
      </c>
      <c r="Q96" s="20">
        <f>'[4]Quarterly Results'!$C93</f>
        <v>0</v>
      </c>
      <c r="R96" s="53">
        <v>8.26400000000001</v>
      </c>
      <c r="S96" s="53">
        <v>7323.4639999999999</v>
      </c>
      <c r="T96">
        <v>0</v>
      </c>
    </row>
    <row r="97" spans="1:20" x14ac:dyDescent="0.25">
      <c r="B97" s="1">
        <v>30195</v>
      </c>
      <c r="C97" s="21">
        <f>('CDM - Q'!AF142)</f>
        <v>7300.8959999999997</v>
      </c>
      <c r="D97" s="21">
        <f>'CDM - Q'!AV142</f>
        <v>58.982999999999997</v>
      </c>
      <c r="E97" s="20">
        <f>'CDM - Q'!AX142/'CDM - Q'!AW142*100</f>
        <v>81.480271564022246</v>
      </c>
      <c r="F97" s="20">
        <v>91.004000000000005</v>
      </c>
      <c r="G97" s="21">
        <f>AVERAGEIFS('US - M'!F:F,'US - M'!$B:$B,"&gt;="&amp;EDATE('US - Q'!$B97,-2),'US - M'!$B:$B,"&lt;="&amp;EOMONTH('US - Q'!$B97,0))</f>
        <v>44.282000000000004</v>
      </c>
      <c r="H97" s="20">
        <f t="shared" si="3"/>
        <v>6.4122370936902762</v>
      </c>
      <c r="I97" s="20">
        <f t="shared" si="4"/>
        <v>6.1981246463550521</v>
      </c>
      <c r="J97" s="20">
        <f>AVERAGEIFS('US - M'!D:D,'US - M'!$B:$B,"&gt;="&amp;EDATE('US - Q'!$B97,-2),'US - M'!$B:$B,"&lt;="&amp;EOMONTH('US - Q'!$B97,0))</f>
        <v>4.7666666666666666</v>
      </c>
      <c r="K97" s="20">
        <f>AVERAGEIFS('US - M'!E:E,'US - M'!$B:$B,"&gt;="&amp;EDATE('US - Q'!$B97,-2),'US - M'!$B:$B,"&lt;="&amp;EOMONTH('US - Q'!$B97,0))</f>
        <v>9.9</v>
      </c>
      <c r="L97" s="21">
        <f>'CDM - Q'!AT142</f>
        <v>65.685000000000002</v>
      </c>
      <c r="M97" s="44">
        <f>'US Edits'!U141</f>
        <v>96.087999999999994</v>
      </c>
      <c r="N97" s="20">
        <f>AVERAGEIFS('US - M'!C:C,'US - M'!$B:$B,"&gt;="&amp;EDATE('US - Q'!$B97,-2),'US - M'!$B:$B,"&lt;="&amp;EOMONTH('US - Q'!$B97,0))</f>
        <v>11.403333333333334</v>
      </c>
      <c r="O97">
        <v>0</v>
      </c>
      <c r="P97" s="21">
        <f>AVERAGEIFS('US - M'!G:G,'US - M'!$B:$B,"&gt;="&amp;EDATE('US - Q'!$B97,-2),'US - M'!$B:$B,"&lt;="&amp;EOMONTH('US - Q'!$B97,0))</f>
        <v>44.282000000000004</v>
      </c>
      <c r="Q97" s="20">
        <f>'[4]Quarterly Results'!$C94</f>
        <v>0</v>
      </c>
      <c r="R97" s="53">
        <v>-33.461000000000013</v>
      </c>
      <c r="S97" s="53">
        <v>7314.241</v>
      </c>
      <c r="T97">
        <v>0</v>
      </c>
    </row>
    <row r="98" spans="1:20" x14ac:dyDescent="0.25">
      <c r="B98" s="1">
        <v>30286</v>
      </c>
      <c r="C98" s="21">
        <f>('CDM - Q'!AF143)</f>
        <v>7303.817</v>
      </c>
      <c r="D98" s="21">
        <f>'CDM - Q'!AV143</f>
        <v>59.322000000000003</v>
      </c>
      <c r="E98" s="20">
        <f>'CDM - Q'!AX143/'CDM - Q'!AW143*100</f>
        <v>80.854500234451478</v>
      </c>
      <c r="F98" s="20">
        <v>90.218999999999994</v>
      </c>
      <c r="G98" s="21">
        <f>AVERAGEIFS('US - M'!F:F,'US - M'!$B:$B,"&gt;="&amp;EDATE('US - Q'!$B98,-2),'US - M'!$B:$B,"&lt;="&amp;EOMONTH('US - Q'!$B98,0))</f>
        <v>44.898666666666664</v>
      </c>
      <c r="H98" s="20">
        <f t="shared" si="3"/>
        <v>5.5703596645739317</v>
      </c>
      <c r="I98" s="20">
        <f t="shared" si="4"/>
        <v>5.8120046475115927</v>
      </c>
      <c r="J98" s="20">
        <f>AVERAGEIFS('US - M'!D:D,'US - M'!$B:$B,"&gt;="&amp;EDATE('US - Q'!$B98,-2),'US - M'!$B:$B,"&lt;="&amp;EOMONTH('US - Q'!$B98,0))</f>
        <v>4.3</v>
      </c>
      <c r="K98" s="20">
        <f>AVERAGEIFS('US - M'!E:E,'US - M'!$B:$B,"&gt;="&amp;EDATE('US - Q'!$B98,-2),'US - M'!$B:$B,"&lt;="&amp;EOMONTH('US - Q'!$B98,0))</f>
        <v>10.666666666666666</v>
      </c>
      <c r="L98" s="21">
        <f>'CDM - Q'!AT143</f>
        <v>64.983000000000004</v>
      </c>
      <c r="M98" s="44">
        <f>'US Edits'!U142</f>
        <v>95.353999999999999</v>
      </c>
      <c r="N98" s="20">
        <f>AVERAGEIFS('US - M'!C:C,'US - M'!$B:$B,"&gt;="&amp;EDATE('US - Q'!$B98,-2),'US - M'!$B:$B,"&lt;="&amp;EOMONTH('US - Q'!$B98,0))</f>
        <v>9.8466666666666658</v>
      </c>
      <c r="O98">
        <v>0</v>
      </c>
      <c r="P98" s="21">
        <f>AVERAGEIFS('US - M'!G:G,'US - M'!$B:$B,"&gt;="&amp;EDATE('US - Q'!$B98,-2),'US - M'!$B:$B,"&lt;="&amp;EOMONTH('US - Q'!$B98,0))</f>
        <v>44.898666666666664</v>
      </c>
      <c r="Q98" s="20">
        <f>'[4]Quarterly Results'!$C95</f>
        <v>0</v>
      </c>
      <c r="R98" s="53">
        <v>-1.5309999999999491</v>
      </c>
      <c r="S98" s="53">
        <v>7393.8549999999996</v>
      </c>
      <c r="T98">
        <v>0</v>
      </c>
    </row>
    <row r="99" spans="1:20" x14ac:dyDescent="0.25">
      <c r="A99">
        <v>1983</v>
      </c>
      <c r="B99" s="1">
        <v>30376</v>
      </c>
      <c r="C99" s="21">
        <f>('CDM - Q'!AF144)</f>
        <v>7400.0659999999998</v>
      </c>
      <c r="D99" s="21">
        <f>'CDM - Q'!AV144</f>
        <v>59.317999999999998</v>
      </c>
      <c r="E99" s="20">
        <f>'CDM - Q'!AX144/'CDM - Q'!AW144*100</f>
        <v>79.147488600387632</v>
      </c>
      <c r="F99" s="20">
        <v>87.962999999999994</v>
      </c>
      <c r="G99" s="21">
        <f>AVERAGEIFS('US - M'!F:F,'US - M'!$B:$B,"&gt;="&amp;EDATE('US - Q'!$B99,-2),'US - M'!$B:$B,"&lt;="&amp;EOMONTH('US - Q'!$B99,0))</f>
        <v>45.488333333333337</v>
      </c>
      <c r="H99" s="20">
        <f t="shared" si="3"/>
        <v>5.2533111599454507</v>
      </c>
      <c r="I99" s="20">
        <f t="shared" si="4"/>
        <v>5.6616377291357711</v>
      </c>
      <c r="J99" s="20">
        <f>AVERAGEIFS('US - M'!D:D,'US - M'!$B:$B,"&gt;="&amp;EDATE('US - Q'!$B99,-2),'US - M'!$B:$B,"&lt;="&amp;EOMONTH('US - Q'!$B99,0))</f>
        <v>2.5333333333333332</v>
      </c>
      <c r="K99" s="20">
        <f>AVERAGEIFS('US - M'!E:E,'US - M'!$B:$B,"&gt;="&amp;EDATE('US - Q'!$B99,-2),'US - M'!$B:$B,"&lt;="&amp;EOMONTH('US - Q'!$B99,0))</f>
        <v>10.366666666666667</v>
      </c>
      <c r="L99" s="21">
        <f>'CDM - Q'!AT144</f>
        <v>58.177999999999997</v>
      </c>
      <c r="M99" s="44">
        <f>'US Edits'!U143</f>
        <v>95.225999999999985</v>
      </c>
      <c r="N99" s="20">
        <f>AVERAGEIFS('US - M'!C:C,'US - M'!$B:$B,"&gt;="&amp;EDATE('US - Q'!$B99,-2),'US - M'!$B:$B,"&lt;="&amp;EOMONTH('US - Q'!$B99,0))</f>
        <v>9.2999999999999989</v>
      </c>
      <c r="O99">
        <v>0</v>
      </c>
      <c r="P99" s="21">
        <f>AVERAGEIFS('US - M'!G:G,'US - M'!$B:$B,"&gt;="&amp;EDATE('US - Q'!$B99,-2),'US - M'!$B:$B,"&lt;="&amp;EOMONTH('US - Q'!$B99,0))</f>
        <v>45.488333333333337</v>
      </c>
      <c r="Q99" s="20">
        <f>'[4]Quarterly Results'!$C96</f>
        <v>0</v>
      </c>
      <c r="R99" s="53">
        <v>-2.8400000000000318</v>
      </c>
      <c r="S99" s="53">
        <v>7488.3450000000003</v>
      </c>
      <c r="T99">
        <v>0</v>
      </c>
    </row>
    <row r="100" spans="1:20" x14ac:dyDescent="0.25">
      <c r="B100" s="1">
        <v>30468</v>
      </c>
      <c r="C100" s="21">
        <f>('CDM - Q'!AF145)</f>
        <v>7568.4560000000001</v>
      </c>
      <c r="D100" s="21">
        <f>'CDM - Q'!AV145</f>
        <v>58.912999999999997</v>
      </c>
      <c r="E100" s="20">
        <f>'CDM - Q'!AX145/'CDM - Q'!AW145*100</f>
        <v>79.14632719560494</v>
      </c>
      <c r="F100" s="20">
        <v>87.983000000000004</v>
      </c>
      <c r="G100" s="21">
        <f>AVERAGEIFS('US - M'!F:F,'US - M'!$B:$B,"&gt;="&amp;EDATE('US - Q'!$B100,-2),'US - M'!$B:$B,"&lt;="&amp;EOMONTH('US - Q'!$B100,0))</f>
        <v>45.836333333333329</v>
      </c>
      <c r="H100" s="20">
        <f t="shared" si="3"/>
        <v>3.060125306855177</v>
      </c>
      <c r="I100" s="20">
        <f t="shared" si="4"/>
        <v>5.0740083062662089</v>
      </c>
      <c r="J100" s="20">
        <f>AVERAGEIFS('US - M'!D:D,'US - M'!$B:$B,"&gt;="&amp;EDATE('US - Q'!$B100,-2),'US - M'!$B:$B,"&lt;="&amp;EOMONTH('US - Q'!$B100,0))</f>
        <v>3.2666666666666671</v>
      </c>
      <c r="K100" s="20">
        <f>AVERAGEIFS('US - M'!E:E,'US - M'!$B:$B,"&gt;="&amp;EDATE('US - Q'!$B100,-2),'US - M'!$B:$B,"&lt;="&amp;EOMONTH('US - Q'!$B100,0))</f>
        <v>10.133333333333333</v>
      </c>
      <c r="L100" s="21">
        <f>'CDM - Q'!AT145</f>
        <v>58.469000000000001</v>
      </c>
      <c r="M100" s="44">
        <f>'US Edits'!U144</f>
        <v>95.162999999999982</v>
      </c>
      <c r="N100" s="20">
        <f>AVERAGEIFS('US - M'!C:C,'US - M'!$B:$B,"&gt;="&amp;EDATE('US - Q'!$B100,-2),'US - M'!$B:$B,"&lt;="&amp;EOMONTH('US - Q'!$B100,0))</f>
        <v>9.2800000000000011</v>
      </c>
      <c r="O100">
        <v>0</v>
      </c>
      <c r="P100" s="21">
        <f>AVERAGEIFS('US - M'!G:G,'US - M'!$B:$B,"&gt;="&amp;EDATE('US - Q'!$B100,-2),'US - M'!$B:$B,"&lt;="&amp;EOMONTH('US - Q'!$B100,0))</f>
        <v>45.836333333333329</v>
      </c>
      <c r="Q100" s="20">
        <f>'[4]Quarterly Results'!$C97</f>
        <v>0</v>
      </c>
      <c r="R100" s="53">
        <v>-27.644000000000005</v>
      </c>
      <c r="S100" s="53">
        <v>7631.4220000000005</v>
      </c>
      <c r="T100">
        <v>0</v>
      </c>
    </row>
    <row r="101" spans="1:20" x14ac:dyDescent="0.25">
      <c r="B101" s="1">
        <v>30560</v>
      </c>
      <c r="C101" s="21">
        <f>('CDM - Q'!AF146)</f>
        <v>7719.7460000000001</v>
      </c>
      <c r="D101" s="21">
        <f>'CDM - Q'!AV146</f>
        <v>58.927</v>
      </c>
      <c r="E101" s="20">
        <f>'CDM - Q'!AX146/'CDM - Q'!AW146*100</f>
        <v>79.299657981095422</v>
      </c>
      <c r="F101" s="20">
        <v>88.162999999999997</v>
      </c>
      <c r="G101" s="21">
        <f>AVERAGEIFS('US - M'!F:F,'US - M'!$B:$B,"&gt;="&amp;EDATE('US - Q'!$B101,-2),'US - M'!$B:$B,"&lt;="&amp;EOMONTH('US - Q'!$B101,0))</f>
        <v>46.532999999999994</v>
      </c>
      <c r="H101" s="20">
        <f t="shared" si="3"/>
        <v>6.0796020624104941</v>
      </c>
      <c r="I101" s="20">
        <f t="shared" si="4"/>
        <v>4.9908495484462634</v>
      </c>
      <c r="J101" s="20">
        <f>AVERAGEIFS('US - M'!D:D,'US - M'!$B:$B,"&gt;="&amp;EDATE('US - Q'!$B101,-2),'US - M'!$B:$B,"&lt;="&amp;EOMONTH('US - Q'!$B101,0))</f>
        <v>3.2666666666666671</v>
      </c>
      <c r="K101" s="20">
        <f>AVERAGEIFS('US - M'!E:E,'US - M'!$B:$B,"&gt;="&amp;EDATE('US - Q'!$B101,-2),'US - M'!$B:$B,"&lt;="&amp;EOMONTH('US - Q'!$B101,0))</f>
        <v>9.3666666666666654</v>
      </c>
      <c r="L101" s="21">
        <f>'CDM - Q'!AT146</f>
        <v>59.945999999999998</v>
      </c>
      <c r="M101" s="44">
        <f>'US Edits'!U145</f>
        <v>94.762000000000015</v>
      </c>
      <c r="N101" s="20">
        <f>AVERAGEIFS('US - M'!C:C,'US - M'!$B:$B,"&gt;="&amp;EDATE('US - Q'!$B101,-2),'US - M'!$B:$B,"&lt;="&amp;EOMONTH('US - Q'!$B101,0))</f>
        <v>9.9</v>
      </c>
      <c r="O101">
        <v>0</v>
      </c>
      <c r="P101" s="21">
        <f>AVERAGEIFS('US - M'!G:G,'US - M'!$B:$B,"&gt;="&amp;EDATE('US - Q'!$B101,-2),'US - M'!$B:$B,"&lt;="&amp;EOMONTH('US - Q'!$B101,0))</f>
        <v>46.532999999999994</v>
      </c>
      <c r="Q101" s="20">
        <f>'[4]Quarterly Results'!$C98</f>
        <v>0</v>
      </c>
      <c r="R101" s="53">
        <v>-26.052999999999997</v>
      </c>
      <c r="S101" s="53">
        <v>7802.299</v>
      </c>
      <c r="T101">
        <v>0</v>
      </c>
    </row>
    <row r="102" spans="1:20" x14ac:dyDescent="0.25">
      <c r="B102" s="1">
        <v>30651</v>
      </c>
      <c r="C102" s="21">
        <f>('CDM - Q'!AF147)</f>
        <v>7880.7939999999999</v>
      </c>
      <c r="D102" s="21">
        <f>'CDM - Q'!AV147</f>
        <v>59.24</v>
      </c>
      <c r="E102" s="20">
        <f>'CDM - Q'!AX147/'CDM - Q'!AW147*100</f>
        <v>78.803501966939564</v>
      </c>
      <c r="F102" s="20">
        <v>87.506</v>
      </c>
      <c r="G102" s="21">
        <f>AVERAGEIFS('US - M'!F:F,'US - M'!$B:$B,"&gt;="&amp;EDATE('US - Q'!$B102,-2),'US - M'!$B:$B,"&lt;="&amp;EOMONTH('US - Q'!$B102,0))</f>
        <v>46.905333333333338</v>
      </c>
      <c r="H102" s="20">
        <f t="shared" si="3"/>
        <v>3.2005959928080863</v>
      </c>
      <c r="I102" s="20">
        <f t="shared" si="4"/>
        <v>4.398408630504802</v>
      </c>
      <c r="J102" s="20">
        <f>AVERAGEIFS('US - M'!D:D,'US - M'!$B:$B,"&gt;="&amp;EDATE('US - Q'!$B102,-2),'US - M'!$B:$B,"&lt;="&amp;EOMONTH('US - Q'!$B102,0))</f>
        <v>3.5666666666666664</v>
      </c>
      <c r="K102" s="20">
        <f>AVERAGEIFS('US - M'!E:E,'US - M'!$B:$B,"&gt;="&amp;EDATE('US - Q'!$B102,-2),'US - M'!$B:$B,"&lt;="&amp;EOMONTH('US - Q'!$B102,0))</f>
        <v>8.5333333333333332</v>
      </c>
      <c r="L102" s="21">
        <f>'CDM - Q'!AT147</f>
        <v>58.991999999999997</v>
      </c>
      <c r="M102" s="44">
        <f>'US Edits'!U146</f>
        <v>94.265000000000015</v>
      </c>
      <c r="N102" s="20">
        <f>AVERAGEIFS('US - M'!C:C,'US - M'!$B:$B,"&gt;="&amp;EDATE('US - Q'!$B102,-2),'US - M'!$B:$B,"&lt;="&amp;EOMONTH('US - Q'!$B102,0))</f>
        <v>9.5633333333333326</v>
      </c>
      <c r="O102">
        <v>0</v>
      </c>
      <c r="P102" s="21">
        <f>AVERAGEIFS('US - M'!G:G,'US - M'!$B:$B,"&gt;="&amp;EDATE('US - Q'!$B102,-2),'US - M'!$B:$B,"&lt;="&amp;EOMONTH('US - Q'!$B102,0))</f>
        <v>46.905333333333338</v>
      </c>
      <c r="Q102" s="20">
        <f>'[4]Quarterly Results'!$C99</f>
        <v>0</v>
      </c>
      <c r="R102" s="53">
        <v>-14.121000000000038</v>
      </c>
      <c r="S102" s="53">
        <v>7938.3450000000003</v>
      </c>
      <c r="T102">
        <v>0</v>
      </c>
    </row>
    <row r="103" spans="1:20" x14ac:dyDescent="0.25">
      <c r="A103">
        <v>1984</v>
      </c>
      <c r="B103" s="1">
        <v>30742</v>
      </c>
      <c r="C103" s="21">
        <f>('CDM - Q'!AF148)</f>
        <v>8034.8469999999998</v>
      </c>
      <c r="D103" s="21">
        <f>'CDM - Q'!AV148</f>
        <v>59.569000000000003</v>
      </c>
      <c r="E103" s="20">
        <f>'CDM - Q'!AX148/'CDM - Q'!AW148*100</f>
        <v>79.053987970071887</v>
      </c>
      <c r="F103" s="20">
        <v>87.748000000000005</v>
      </c>
      <c r="G103" s="21">
        <f>AVERAGEIFS('US - M'!F:F,'US - M'!$B:$B,"&gt;="&amp;EDATE('US - Q'!$B103,-2),'US - M'!$B:$B,"&lt;="&amp;EOMONTH('US - Q'!$B103,0))</f>
        <v>47.378999999999998</v>
      </c>
      <c r="H103" s="20">
        <f t="shared" si="3"/>
        <v>4.0393416526904424</v>
      </c>
      <c r="I103" s="20">
        <f t="shared" si="4"/>
        <v>4.0949162536910499</v>
      </c>
      <c r="J103" s="20">
        <f>AVERAGEIFS('US - M'!D:D,'US - M'!$B:$B,"&gt;="&amp;EDATE('US - Q'!$B103,-2),'US - M'!$B:$B,"&lt;="&amp;EOMONTH('US - Q'!$B103,0))</f>
        <v>3.3000000000000003</v>
      </c>
      <c r="K103" s="20">
        <f>AVERAGEIFS('US - M'!E:E,'US - M'!$B:$B,"&gt;="&amp;EDATE('US - Q'!$B103,-2),'US - M'!$B:$B,"&lt;="&amp;EOMONTH('US - Q'!$B103,0))</f>
        <v>7.8666666666666671</v>
      </c>
      <c r="L103" s="21">
        <f>'CDM - Q'!AT148</f>
        <v>58.896000000000001</v>
      </c>
      <c r="M103" s="44">
        <f>'US Edits'!U147</f>
        <v>94.60599999999998</v>
      </c>
      <c r="N103" s="20">
        <f>AVERAGEIFS('US - M'!C:C,'US - M'!$B:$B,"&gt;="&amp;EDATE('US - Q'!$B103,-2),'US - M'!$B:$B,"&lt;="&amp;EOMONTH('US - Q'!$B103,0))</f>
        <v>9.68</v>
      </c>
      <c r="O103">
        <v>0</v>
      </c>
      <c r="P103" s="21">
        <f>AVERAGEIFS('US - M'!G:G,'US - M'!$B:$B,"&gt;="&amp;EDATE('US - Q'!$B103,-2),'US - M'!$B:$B,"&lt;="&amp;EOMONTH('US - Q'!$B103,0))</f>
        <v>47.378999999999998</v>
      </c>
      <c r="Q103" s="20">
        <f>'[4]Quarterly Results'!$C100</f>
        <v>0</v>
      </c>
      <c r="R103" s="53">
        <v>-28.981999999999971</v>
      </c>
      <c r="S103" s="53">
        <v>8043.3819999999996</v>
      </c>
      <c r="T103">
        <v>0</v>
      </c>
    </row>
    <row r="104" spans="1:20" x14ac:dyDescent="0.25">
      <c r="B104" s="1">
        <v>30834</v>
      </c>
      <c r="C104" s="21">
        <f>('CDM - Q'!AF149)</f>
        <v>8173.67</v>
      </c>
      <c r="D104" s="21">
        <f>'CDM - Q'!AV149</f>
        <v>59.64</v>
      </c>
      <c r="E104" s="20">
        <f>'CDM - Q'!AX149/'CDM - Q'!AW149*100</f>
        <v>79.497980775812337</v>
      </c>
      <c r="F104" s="20">
        <v>88.344999999999999</v>
      </c>
      <c r="G104" s="21">
        <f>AVERAGEIFS('US - M'!F:F,'US - M'!$B:$B,"&gt;="&amp;EDATE('US - Q'!$B104,-2),'US - M'!$B:$B,"&lt;="&amp;EOMONTH('US - Q'!$B104,0))</f>
        <v>47.93366666666666</v>
      </c>
      <c r="H104" s="20">
        <f t="shared" si="3"/>
        <v>4.6828060251728587</v>
      </c>
      <c r="I104" s="20">
        <f t="shared" si="4"/>
        <v>4.5005864332704704</v>
      </c>
      <c r="J104" s="20">
        <f>AVERAGEIFS('US - M'!D:D,'US - M'!$B:$B,"&gt;="&amp;EDATE('US - Q'!$B104,-2),'US - M'!$B:$B,"&lt;="&amp;EOMONTH('US - Q'!$B104,0))</f>
        <v>4.1000000000000005</v>
      </c>
      <c r="K104" s="20">
        <f>AVERAGEIFS('US - M'!E:E,'US - M'!$B:$B,"&gt;="&amp;EDATE('US - Q'!$B104,-2),'US - M'!$B:$B,"&lt;="&amp;EOMONTH('US - Q'!$B104,0))</f>
        <v>7.4333333333333336</v>
      </c>
      <c r="L104" s="21">
        <f>'CDM - Q'!AT149</f>
        <v>59.531999999999996</v>
      </c>
      <c r="M104" s="44">
        <f>'US Edits'!U148</f>
        <v>95.174999999999997</v>
      </c>
      <c r="N104" s="20">
        <f>AVERAGEIFS('US - M'!C:C,'US - M'!$B:$B,"&gt;="&amp;EDATE('US - Q'!$B104,-2),'US - M'!$B:$B,"&lt;="&amp;EOMONTH('US - Q'!$B104,0))</f>
        <v>10.853333333333333</v>
      </c>
      <c r="O104">
        <v>0</v>
      </c>
      <c r="P104" s="21">
        <f>AVERAGEIFS('US - M'!G:G,'US - M'!$B:$B,"&gt;="&amp;EDATE('US - Q'!$B104,-2),'US - M'!$B:$B,"&lt;="&amp;EOMONTH('US - Q'!$B104,0))</f>
        <v>47.93366666666666</v>
      </c>
      <c r="Q104" s="20">
        <f>'[4]Quarterly Results'!$C101</f>
        <v>0</v>
      </c>
      <c r="R104" s="53">
        <v>-11.399000000000001</v>
      </c>
      <c r="S104" s="53">
        <v>8200.4120000000003</v>
      </c>
      <c r="T104">
        <v>0</v>
      </c>
    </row>
    <row r="105" spans="1:20" x14ac:dyDescent="0.25">
      <c r="B105" s="1">
        <v>30926</v>
      </c>
      <c r="C105" s="21">
        <f>('CDM - Q'!AF150)</f>
        <v>8252.4650000000001</v>
      </c>
      <c r="D105" s="21">
        <f>'CDM - Q'!AV150</f>
        <v>60.188000000000002</v>
      </c>
      <c r="E105" s="20">
        <f>'CDM - Q'!AX150/'CDM - Q'!AW150*100</f>
        <v>78.080987929207041</v>
      </c>
      <c r="F105" s="20">
        <v>87.025999999999996</v>
      </c>
      <c r="G105" s="21">
        <f>AVERAGEIFS('US - M'!F:F,'US - M'!$B:$B,"&gt;="&amp;EDATE('US - Q'!$B105,-2),'US - M'!$B:$B,"&lt;="&amp;EOMONTH('US - Q'!$B105,0))</f>
        <v>48.383666666666663</v>
      </c>
      <c r="H105" s="20">
        <f t="shared" si="3"/>
        <v>3.755189463216535</v>
      </c>
      <c r="I105" s="20">
        <f t="shared" si="4"/>
        <v>3.9194832834719806</v>
      </c>
      <c r="J105" s="20">
        <f>AVERAGEIFS('US - M'!D:D,'US - M'!$B:$B,"&gt;="&amp;EDATE('US - Q'!$B105,-2),'US - M'!$B:$B,"&lt;="&amp;EOMONTH('US - Q'!$B105,0))</f>
        <v>3.1333333333333333</v>
      </c>
      <c r="K105" s="20">
        <f>AVERAGEIFS('US - M'!E:E,'US - M'!$B:$B,"&gt;="&amp;EDATE('US - Q'!$B105,-2),'US - M'!$B:$B,"&lt;="&amp;EOMONTH('US - Q'!$B105,0))</f>
        <v>7.4333333333333336</v>
      </c>
      <c r="L105" s="21">
        <f>'CDM - Q'!AT150</f>
        <v>58.503</v>
      </c>
      <c r="M105" s="44">
        <f>'US Edits'!U149</f>
        <v>93.826999999999998</v>
      </c>
      <c r="N105" s="20">
        <f>AVERAGEIFS('US - M'!C:C,'US - M'!$B:$B,"&gt;="&amp;EDATE('US - Q'!$B105,-2),'US - M'!$B:$B,"&lt;="&amp;EOMONTH('US - Q'!$B105,0))</f>
        <v>11.566666666666668</v>
      </c>
      <c r="O105">
        <v>0</v>
      </c>
      <c r="P105" s="21">
        <f>AVERAGEIFS('US - M'!G:G,'US - M'!$B:$B,"&gt;="&amp;EDATE('US - Q'!$B105,-2),'US - M'!$B:$B,"&lt;="&amp;EOMONTH('US - Q'!$B105,0))</f>
        <v>48.383666666666663</v>
      </c>
      <c r="Q105" s="20">
        <f>'[4]Quarterly Results'!$C102</f>
        <v>0</v>
      </c>
      <c r="R105" s="53">
        <v>-4.8930000000000291</v>
      </c>
      <c r="S105" s="53">
        <v>8279.3950000000004</v>
      </c>
      <c r="T105">
        <v>0</v>
      </c>
    </row>
    <row r="106" spans="1:20" x14ac:dyDescent="0.25">
      <c r="B106" s="1">
        <v>31017</v>
      </c>
      <c r="C106" s="21">
        <f>('CDM - Q'!AF151)</f>
        <v>8320.1990000000005</v>
      </c>
      <c r="D106" s="21">
        <f>'CDM - Q'!AV151</f>
        <v>60.578000000000003</v>
      </c>
      <c r="E106" s="20">
        <f>'CDM - Q'!AX151/'CDM - Q'!AW151*100</f>
        <v>77.110944016831255</v>
      </c>
      <c r="F106" s="20">
        <v>86.116</v>
      </c>
      <c r="G106" s="21">
        <f>AVERAGEIFS('US - M'!F:F,'US - M'!$B:$B,"&gt;="&amp;EDATE('US - Q'!$B106,-2),'US - M'!$B:$B,"&lt;="&amp;EOMONTH('US - Q'!$B106,0))</f>
        <v>48.728000000000002</v>
      </c>
      <c r="H106" s="20">
        <f t="shared" si="3"/>
        <v>2.8466906876287723</v>
      </c>
      <c r="I106" s="20">
        <f t="shared" si="4"/>
        <v>3.8310069571771521</v>
      </c>
      <c r="J106" s="20">
        <f>AVERAGEIFS('US - M'!D:D,'US - M'!$B:$B,"&gt;="&amp;EDATE('US - Q'!$B106,-2),'US - M'!$B:$B,"&lt;="&amp;EOMONTH('US - Q'!$B106,0))</f>
        <v>3.4</v>
      </c>
      <c r="K106" s="20">
        <f>AVERAGEIFS('US - M'!E:E,'US - M'!$B:$B,"&gt;="&amp;EDATE('US - Q'!$B106,-2),'US - M'!$B:$B,"&lt;="&amp;EOMONTH('US - Q'!$B106,0))</f>
        <v>7.3000000000000007</v>
      </c>
      <c r="L106" s="21">
        <f>'CDM - Q'!AT151</f>
        <v>58.094000000000001</v>
      </c>
      <c r="M106" s="44">
        <f>'US Edits'!U150</f>
        <v>92.820999999999998</v>
      </c>
      <c r="N106" s="20">
        <f>AVERAGEIFS('US - M'!C:C,'US - M'!$B:$B,"&gt;="&amp;EDATE('US - Q'!$B106,-2),'US - M'!$B:$B,"&lt;="&amp;EOMONTH('US - Q'!$B106,0))</f>
        <v>9.2166666666666668</v>
      </c>
      <c r="O106">
        <v>0</v>
      </c>
      <c r="P106" s="21">
        <f>AVERAGEIFS('US - M'!G:G,'US - M'!$B:$B,"&gt;="&amp;EDATE('US - Q'!$B106,-2),'US - M'!$B:$B,"&lt;="&amp;EOMONTH('US - Q'!$B106,0))</f>
        <v>48.728000000000002</v>
      </c>
      <c r="Q106" s="20">
        <f>'[4]Quarterly Results'!$C103</f>
        <v>0</v>
      </c>
      <c r="R106" s="53">
        <v>-7.5209999999999582</v>
      </c>
      <c r="S106" s="53">
        <v>8395.9770000000008</v>
      </c>
      <c r="T106">
        <v>0</v>
      </c>
    </row>
    <row r="107" spans="1:20" x14ac:dyDescent="0.25">
      <c r="A107">
        <v>1985</v>
      </c>
      <c r="B107" s="1">
        <v>31107</v>
      </c>
      <c r="C107" s="21">
        <f>('CDM - Q'!AF152)</f>
        <v>8400.82</v>
      </c>
      <c r="D107" s="21">
        <f>'CDM - Q'!AV152</f>
        <v>61.109000000000002</v>
      </c>
      <c r="E107" s="20">
        <f>'CDM - Q'!AX152/'CDM - Q'!AW152*100</f>
        <v>75.24202711915764</v>
      </c>
      <c r="F107" s="20">
        <v>83.835999999999999</v>
      </c>
      <c r="G107" s="21">
        <f>AVERAGEIFS('US - M'!F:F,'US - M'!$B:$B,"&gt;="&amp;EDATE('US - Q'!$B107,-2),'US - M'!$B:$B,"&lt;="&amp;EOMONTH('US - Q'!$B107,0))</f>
        <v>49.392666666666663</v>
      </c>
      <c r="H107" s="20">
        <f t="shared" si="3"/>
        <v>5.4561374705849985</v>
      </c>
      <c r="I107" s="20">
        <f t="shared" si="4"/>
        <v>4.1852059116507911</v>
      </c>
      <c r="J107" s="20">
        <f>AVERAGEIFS('US - M'!D:D,'US - M'!$B:$B,"&gt;="&amp;EDATE('US - Q'!$B107,-2),'US - M'!$B:$B,"&lt;="&amp;EOMONTH('US - Q'!$B107,0))</f>
        <v>3</v>
      </c>
      <c r="K107" s="20">
        <f>AVERAGEIFS('US - M'!E:E,'US - M'!$B:$B,"&gt;="&amp;EDATE('US - Q'!$B107,-2),'US - M'!$B:$B,"&lt;="&amp;EOMONTH('US - Q'!$B107,0))</f>
        <v>7.2333333333333334</v>
      </c>
      <c r="L107" s="21">
        <f>'CDM - Q'!AT152</f>
        <v>56.470999999999997</v>
      </c>
      <c r="M107" s="44">
        <f>'US Edits'!U151</f>
        <v>90.433999999999997</v>
      </c>
      <c r="N107" s="20">
        <f>AVERAGEIFS('US - M'!C:C,'US - M'!$B:$B,"&gt;="&amp;EDATE('US - Q'!$B107,-2),'US - M'!$B:$B,"&lt;="&amp;EOMONTH('US - Q'!$B107,0))</f>
        <v>8.6833333333333318</v>
      </c>
      <c r="O107">
        <v>0</v>
      </c>
      <c r="P107" s="21">
        <f>AVERAGEIFS('US - M'!G:G,'US - M'!$B:$B,"&gt;="&amp;EDATE('US - Q'!$B107,-2),'US - M'!$B:$B,"&lt;="&amp;EOMONTH('US - Q'!$B107,0))</f>
        <v>49.392666666666663</v>
      </c>
      <c r="Q107" s="20">
        <f>'[4]Quarterly Results'!$C104</f>
        <v>-0.52215556161268495</v>
      </c>
      <c r="R107" s="53">
        <v>12.951999999999998</v>
      </c>
      <c r="S107" s="53">
        <v>8512.1990000000005</v>
      </c>
      <c r="T107">
        <v>0</v>
      </c>
    </row>
    <row r="108" spans="1:20" x14ac:dyDescent="0.25">
      <c r="B108" s="1">
        <v>31199</v>
      </c>
      <c r="C108" s="21">
        <f>('CDM - Q'!AF153)</f>
        <v>8474.7870000000003</v>
      </c>
      <c r="D108" s="21">
        <f>'CDM - Q'!AV153</f>
        <v>61.49</v>
      </c>
      <c r="E108" s="20">
        <f>'CDM - Q'!AX153/'CDM - Q'!AW153*100</f>
        <v>75.556377880267519</v>
      </c>
      <c r="F108" s="20">
        <v>83.805000000000007</v>
      </c>
      <c r="G108" s="21">
        <f>AVERAGEIFS('US - M'!F:F,'US - M'!$B:$B,"&gt;="&amp;EDATE('US - Q'!$B108,-2),'US - M'!$B:$B,"&lt;="&amp;EOMONTH('US - Q'!$B108,0))</f>
        <v>49.820999999999998</v>
      </c>
      <c r="H108" s="20">
        <f t="shared" si="3"/>
        <v>3.4688010365911737</v>
      </c>
      <c r="I108" s="20">
        <f t="shared" si="4"/>
        <v>3.8817046645053699</v>
      </c>
      <c r="J108" s="20">
        <f>AVERAGEIFS('US - M'!D:D,'US - M'!$B:$B,"&gt;="&amp;EDATE('US - Q'!$B108,-2),'US - M'!$B:$B,"&lt;="&amp;EOMONTH('US - Q'!$B108,0))</f>
        <v>3.3000000000000003</v>
      </c>
      <c r="K108" s="20">
        <f>AVERAGEIFS('US - M'!E:E,'US - M'!$B:$B,"&gt;="&amp;EDATE('US - Q'!$B108,-2),'US - M'!$B:$B,"&lt;="&amp;EOMONTH('US - Q'!$B108,0))</f>
        <v>7.3</v>
      </c>
      <c r="L108" s="21">
        <f>'CDM - Q'!AT153</f>
        <v>56.936</v>
      </c>
      <c r="M108" s="44">
        <f>'US Edits'!U152</f>
        <v>90.271999999999991</v>
      </c>
      <c r="N108" s="20">
        <f>AVERAGEIFS('US - M'!C:C,'US - M'!$B:$B,"&gt;="&amp;EDATE('US - Q'!$B108,-2),'US - M'!$B:$B,"&lt;="&amp;EOMONTH('US - Q'!$B108,0))</f>
        <v>8.0566666666666666</v>
      </c>
      <c r="O108">
        <v>0</v>
      </c>
      <c r="P108" s="21">
        <f>AVERAGEIFS('US - M'!G:G,'US - M'!$B:$B,"&gt;="&amp;EDATE('US - Q'!$B108,-2),'US - M'!$B:$B,"&lt;="&amp;EOMONTH('US - Q'!$B108,0))</f>
        <v>49.820999999999998</v>
      </c>
      <c r="Q108" s="20">
        <f>'[4]Quarterly Results'!$C105</f>
        <v>-0.199932064451286</v>
      </c>
      <c r="R108" s="53">
        <v>-26.79200000000003</v>
      </c>
      <c r="S108" s="53">
        <v>8602.8420000000006</v>
      </c>
      <c r="T108">
        <v>0</v>
      </c>
    </row>
    <row r="109" spans="1:20" x14ac:dyDescent="0.25">
      <c r="B109" s="1">
        <v>31291</v>
      </c>
      <c r="C109" s="21">
        <f>('CDM - Q'!AF154)</f>
        <v>8604.2199999999993</v>
      </c>
      <c r="D109" s="21">
        <f>'CDM - Q'!AV154</f>
        <v>61.491999999999997</v>
      </c>
      <c r="E109" s="20">
        <f>'CDM - Q'!AX154/'CDM - Q'!AW154*100</f>
        <v>75.491865132166552</v>
      </c>
      <c r="F109" s="20">
        <v>83.152000000000001</v>
      </c>
      <c r="G109" s="21">
        <f>AVERAGEIFS('US - M'!F:F,'US - M'!$B:$B,"&gt;="&amp;EDATE('US - Q'!$B109,-2),'US - M'!$B:$B,"&lt;="&amp;EOMONTH('US - Q'!$B109,0))</f>
        <v>50.332666666666675</v>
      </c>
      <c r="H109" s="20">
        <f t="shared" si="3"/>
        <v>4.1080401169520719</v>
      </c>
      <c r="I109" s="20">
        <f t="shared" si="4"/>
        <v>3.9699173279392541</v>
      </c>
      <c r="J109" s="20">
        <f>AVERAGEIFS('US - M'!D:D,'US - M'!$B:$B,"&gt;="&amp;EDATE('US - Q'!$B109,-2),'US - M'!$B:$B,"&lt;="&amp;EOMONTH('US - Q'!$B109,0))</f>
        <v>2.8333333333333335</v>
      </c>
      <c r="K109" s="20">
        <f>AVERAGEIFS('US - M'!E:E,'US - M'!$B:$B,"&gt;="&amp;EDATE('US - Q'!$B109,-2),'US - M'!$B:$B,"&lt;="&amp;EOMONTH('US - Q'!$B109,0))</f>
        <v>7.2</v>
      </c>
      <c r="L109" s="21">
        <f>'CDM - Q'!AT154</f>
        <v>53.914999999999999</v>
      </c>
      <c r="M109" s="44">
        <f>'US Edits'!U153</f>
        <v>90.283000000000001</v>
      </c>
      <c r="N109" s="20">
        <f>AVERAGEIFS('US - M'!C:C,'US - M'!$B:$B,"&gt;="&amp;EDATE('US - Q'!$B109,-2),'US - M'!$B:$B,"&lt;="&amp;EOMONTH('US - Q'!$B109,0))</f>
        <v>8.4166666666666661</v>
      </c>
      <c r="O109">
        <v>0</v>
      </c>
      <c r="P109" s="21">
        <f>AVERAGEIFS('US - M'!G:G,'US - M'!$B:$B,"&gt;="&amp;EDATE('US - Q'!$B109,-2),'US - M'!$B:$B,"&lt;="&amp;EOMONTH('US - Q'!$B109,0))</f>
        <v>50.332666666666675</v>
      </c>
      <c r="Q109" s="20">
        <f>'[4]Quarterly Results'!$C106</f>
        <v>0.42680378186302997</v>
      </c>
      <c r="R109" s="53">
        <v>-0.38899999999995316</v>
      </c>
      <c r="S109" s="53">
        <v>8737.7350000000006</v>
      </c>
      <c r="T109">
        <v>0</v>
      </c>
    </row>
    <row r="110" spans="1:20" x14ac:dyDescent="0.25">
      <c r="B110" s="1">
        <v>31382</v>
      </c>
      <c r="C110" s="21">
        <f>('CDM - Q'!AF155)</f>
        <v>8668.1880000000001</v>
      </c>
      <c r="D110" s="21">
        <f>'CDM - Q'!AV155</f>
        <v>62.481000000000002</v>
      </c>
      <c r="E110" s="20">
        <f>'CDM - Q'!AX155/'CDM - Q'!AW155*100</f>
        <v>76.981245263955543</v>
      </c>
      <c r="F110" s="20">
        <v>84.588999999999999</v>
      </c>
      <c r="G110" s="21">
        <f>AVERAGEIFS('US - M'!F:F,'US - M'!$B:$B,"&gt;="&amp;EDATE('US - Q'!$B110,-2),'US - M'!$B:$B,"&lt;="&amp;EOMONTH('US - Q'!$B110,0))</f>
        <v>50.693666666666665</v>
      </c>
      <c r="H110" s="20">
        <f t="shared" si="3"/>
        <v>2.8689121710220533</v>
      </c>
      <c r="I110" s="20">
        <f t="shared" si="4"/>
        <v>3.9754726987875744</v>
      </c>
      <c r="J110" s="20">
        <f>AVERAGEIFS('US - M'!D:D,'US - M'!$B:$B,"&gt;="&amp;EDATE('US - Q'!$B110,-2),'US - M'!$B:$B,"&lt;="&amp;EOMONTH('US - Q'!$B110,0))</f>
        <v>3.3000000000000003</v>
      </c>
      <c r="K110" s="20">
        <f>AVERAGEIFS('US - M'!E:E,'US - M'!$B:$B,"&gt;="&amp;EDATE('US - Q'!$B110,-2),'US - M'!$B:$B,"&lt;="&amp;EOMONTH('US - Q'!$B110,0))</f>
        <v>7.0333333333333341</v>
      </c>
      <c r="L110" s="21">
        <f>'CDM - Q'!AT155</f>
        <v>54.223999999999997</v>
      </c>
      <c r="M110" s="44">
        <f>'US Edits'!U154</f>
        <v>91.953999999999994</v>
      </c>
      <c r="N110" s="20">
        <f>AVERAGEIFS('US - M'!C:C,'US - M'!$B:$B,"&gt;="&amp;EDATE('US - Q'!$B110,-2),'US - M'!$B:$B,"&lt;="&amp;EOMONTH('US - Q'!$B110,0))</f>
        <v>10.026666666666666</v>
      </c>
      <c r="O110">
        <v>0</v>
      </c>
      <c r="P110" s="21">
        <f>AVERAGEIFS('US - M'!G:G,'US - M'!$B:$B,"&gt;="&amp;EDATE('US - Q'!$B110,-2),'US - M'!$B:$B,"&lt;="&amp;EOMONTH('US - Q'!$B110,0))</f>
        <v>50.693666666666665</v>
      </c>
      <c r="Q110" s="20">
        <f>'[4]Quarterly Results'!$C107</f>
        <v>0.31853488114457701</v>
      </c>
      <c r="R110" s="53">
        <v>-9.8840000000000146</v>
      </c>
      <c r="S110" s="53">
        <v>8789.121000000001</v>
      </c>
      <c r="T110">
        <v>0</v>
      </c>
    </row>
    <row r="111" spans="1:20" x14ac:dyDescent="0.25">
      <c r="A111">
        <v>1986</v>
      </c>
      <c r="B111" s="1">
        <v>31472</v>
      </c>
      <c r="C111" s="21">
        <f>('CDM - Q'!AF156)</f>
        <v>8749.1270000000004</v>
      </c>
      <c r="D111" s="21">
        <f>'CDM - Q'!AV156</f>
        <v>62.661000000000001</v>
      </c>
      <c r="E111" s="20">
        <f>'CDM - Q'!AX156/'CDM - Q'!AW156*100</f>
        <v>77.154902225882168</v>
      </c>
      <c r="F111" s="20">
        <v>84.051000000000002</v>
      </c>
      <c r="G111" s="21">
        <f>AVERAGEIFS('US - M'!F:F,'US - M'!$B:$B,"&gt;="&amp;EDATE('US - Q'!$B111,-2),'US - M'!$B:$B,"&lt;="&amp;EOMONTH('US - Q'!$B111,0))</f>
        <v>51.241000000000007</v>
      </c>
      <c r="H111" s="20">
        <f t="shared" si="3"/>
        <v>4.3187511917992083</v>
      </c>
      <c r="I111" s="20">
        <f t="shared" si="4"/>
        <v>3.6911261290911268</v>
      </c>
      <c r="J111" s="20">
        <f>AVERAGEIFS('US - M'!D:D,'US - M'!$B:$B,"&gt;="&amp;EDATE('US - Q'!$B111,-2),'US - M'!$B:$B,"&lt;="&amp;EOMONTH('US - Q'!$B111,0))</f>
        <v>2.6666666666666665</v>
      </c>
      <c r="K111" s="20">
        <f>AVERAGEIFS('US - M'!E:E,'US - M'!$B:$B,"&gt;="&amp;EDATE('US - Q'!$B111,-2),'US - M'!$B:$B,"&lt;="&amp;EOMONTH('US - Q'!$B111,0))</f>
        <v>7.0333333333333341</v>
      </c>
      <c r="L111" s="21">
        <f>'CDM - Q'!AT156</f>
        <v>43.743000000000002</v>
      </c>
      <c r="M111" s="44">
        <f>'US Edits'!U155</f>
        <v>94.337999999999994</v>
      </c>
      <c r="N111" s="20">
        <f>AVERAGEIFS('US - M'!C:C,'US - M'!$B:$B,"&gt;="&amp;EDATE('US - Q'!$B111,-2),'US - M'!$B:$B,"&lt;="&amp;EOMONTH('US - Q'!$B111,0))</f>
        <v>7.82</v>
      </c>
      <c r="O111">
        <v>0</v>
      </c>
      <c r="P111" s="21">
        <f>AVERAGEIFS('US - M'!G:G,'US - M'!$B:$B,"&gt;="&amp;EDATE('US - Q'!$B111,-2),'US - M'!$B:$B,"&lt;="&amp;EOMONTH('US - Q'!$B111,0))</f>
        <v>51.241000000000007</v>
      </c>
      <c r="Q111" s="20">
        <f>'[4]Quarterly Results'!$C108</f>
        <v>0.314802365235203</v>
      </c>
      <c r="R111" s="53">
        <v>13.095999999999947</v>
      </c>
      <c r="S111" s="53">
        <v>8862.5239999999994</v>
      </c>
      <c r="T111">
        <v>0</v>
      </c>
    </row>
    <row r="112" spans="1:20" x14ac:dyDescent="0.25">
      <c r="B112" s="1">
        <v>31564</v>
      </c>
      <c r="C112" s="21">
        <f>('CDM - Q'!AF157)</f>
        <v>8788.5239999999994</v>
      </c>
      <c r="D112" s="21">
        <f>'CDM - Q'!AV157</f>
        <v>62.959000000000003</v>
      </c>
      <c r="E112" s="20">
        <f>'CDM - Q'!AX157/'CDM - Q'!AW157*100</f>
        <v>74.776129709191778</v>
      </c>
      <c r="F112" s="20">
        <v>80.683999999999997</v>
      </c>
      <c r="G112" s="21">
        <f>AVERAGEIFS('US - M'!F:F,'US - M'!$B:$B,"&gt;="&amp;EDATE('US - Q'!$B112,-2),'US - M'!$B:$B,"&lt;="&amp;EOMONTH('US - Q'!$B112,0))</f>
        <v>51.592333333333329</v>
      </c>
      <c r="H112" s="20">
        <f t="shared" si="3"/>
        <v>2.7425954476557379</v>
      </c>
      <c r="I112" s="20">
        <f t="shared" si="4"/>
        <v>3.5095747318572679</v>
      </c>
      <c r="J112" s="20">
        <f>AVERAGEIFS('US - M'!D:D,'US - M'!$B:$B,"&gt;="&amp;EDATE('US - Q'!$B112,-2),'US - M'!$B:$B,"&lt;="&amp;EOMONTH('US - Q'!$B112,0))</f>
        <v>2.6666666666666665</v>
      </c>
      <c r="K112" s="20">
        <f>AVERAGEIFS('US - M'!E:E,'US - M'!$B:$B,"&gt;="&amp;EDATE('US - Q'!$B112,-2),'US - M'!$B:$B,"&lt;="&amp;EOMONTH('US - Q'!$B112,0))</f>
        <v>7.166666666666667</v>
      </c>
      <c r="L112" s="21">
        <f>'CDM - Q'!AT157</f>
        <v>26.632000000000001</v>
      </c>
      <c r="M112" s="44">
        <f>'US Edits'!U156</f>
        <v>95.371999999999986</v>
      </c>
      <c r="N112" s="20">
        <f>AVERAGEIFS('US - M'!C:C,'US - M'!$B:$B,"&gt;="&amp;EDATE('US - Q'!$B112,-2),'US - M'!$B:$B,"&lt;="&amp;EOMONTH('US - Q'!$B112,0))</f>
        <v>7.2033333333333331</v>
      </c>
      <c r="O112">
        <v>0</v>
      </c>
      <c r="P112" s="21">
        <f>AVERAGEIFS('US - M'!G:G,'US - M'!$B:$B,"&gt;="&amp;EDATE('US - Q'!$B112,-2),'US - M'!$B:$B,"&lt;="&amp;EOMONTH('US - Q'!$B112,0))</f>
        <v>51.592333333333329</v>
      </c>
      <c r="Q112" s="20">
        <f>'[4]Quarterly Results'!$C109</f>
        <v>0.41585517841982</v>
      </c>
      <c r="R112" s="53">
        <v>-19.791999999999973</v>
      </c>
      <c r="S112" s="53">
        <v>8944.1370000000006</v>
      </c>
      <c r="T112">
        <v>0</v>
      </c>
    </row>
    <row r="113" spans="1:20" x14ac:dyDescent="0.25">
      <c r="B113" s="1">
        <v>31656</v>
      </c>
      <c r="C113" s="21">
        <f>('CDM - Q'!AF158)</f>
        <v>8872.6010000000006</v>
      </c>
      <c r="D113" s="21">
        <f>'CDM - Q'!AV158</f>
        <v>63.381</v>
      </c>
      <c r="E113" s="20">
        <f>'CDM - Q'!AX158/'CDM - Q'!AW158*100</f>
        <v>75.289937841784166</v>
      </c>
      <c r="F113" s="20">
        <v>81.117999999999995</v>
      </c>
      <c r="G113" s="21">
        <f>AVERAGEIFS('US - M'!F:F,'US - M'!$B:$B,"&gt;="&amp;EDATE('US - Q'!$B113,-2),'US - M'!$B:$B,"&lt;="&amp;EOMONTH('US - Q'!$B113,0))</f>
        <v>51.946666666666665</v>
      </c>
      <c r="H113" s="20">
        <f t="shared" si="3"/>
        <v>2.7471781983111399</v>
      </c>
      <c r="I113" s="20">
        <f t="shared" si="4"/>
        <v>3.1693592521970348</v>
      </c>
      <c r="J113" s="20">
        <f>AVERAGEIFS('US - M'!D:D,'US - M'!$B:$B,"&gt;="&amp;EDATE('US - Q'!$B113,-2),'US - M'!$B:$B,"&lt;="&amp;EOMONTH('US - Q'!$B113,0))</f>
        <v>2.9</v>
      </c>
      <c r="K113" s="20">
        <f>AVERAGEIFS('US - M'!E:E,'US - M'!$B:$B,"&gt;="&amp;EDATE('US - Q'!$B113,-2),'US - M'!$B:$B,"&lt;="&amp;EOMONTH('US - Q'!$B113,0))</f>
        <v>6.9666666666666659</v>
      </c>
      <c r="L113" s="21">
        <f>'CDM - Q'!AT158</f>
        <v>23.140999999999998</v>
      </c>
      <c r="M113" s="44">
        <f>'US Edits'!U157</f>
        <v>97.259</v>
      </c>
      <c r="N113" s="20">
        <f>AVERAGEIFS('US - M'!C:C,'US - M'!$B:$B,"&gt;="&amp;EDATE('US - Q'!$B113,-2),'US - M'!$B:$B,"&lt;="&amp;EOMONTH('US - Q'!$B113,0))</f>
        <v>6.34</v>
      </c>
      <c r="O113">
        <v>0</v>
      </c>
      <c r="P113" s="21">
        <f>AVERAGEIFS('US - M'!G:G,'US - M'!$B:$B,"&gt;="&amp;EDATE('US - Q'!$B113,-2),'US - M'!$B:$B,"&lt;="&amp;EOMONTH('US - Q'!$B113,0))</f>
        <v>51.946666666666665</v>
      </c>
      <c r="Q113" s="20">
        <f>'[4]Quarterly Results'!$C110</f>
        <v>0.80705199706086805</v>
      </c>
      <c r="R113" s="53">
        <v>-6.9159999999999968</v>
      </c>
      <c r="S113" s="53">
        <v>9068.5789999999997</v>
      </c>
      <c r="T113">
        <v>0</v>
      </c>
    </row>
    <row r="114" spans="1:20" x14ac:dyDescent="0.25">
      <c r="B114" s="1">
        <v>31747</v>
      </c>
      <c r="C114" s="21">
        <f>('CDM - Q'!AF159)</f>
        <v>8920.1929999999993</v>
      </c>
      <c r="D114" s="21">
        <f>'CDM - Q'!AV159</f>
        <v>64.370999999999995</v>
      </c>
      <c r="E114" s="20">
        <f>'CDM - Q'!AX159/'CDM - Q'!AW159*100</f>
        <v>76.205498631602737</v>
      </c>
      <c r="F114" s="20">
        <v>82.24</v>
      </c>
      <c r="G114" s="21">
        <f>AVERAGEIFS('US - M'!F:F,'US - M'!$B:$B,"&gt;="&amp;EDATE('US - Q'!$B114,-2),'US - M'!$B:$B,"&lt;="&amp;EOMONTH('US - Q'!$B114,0))</f>
        <v>52.369666666666667</v>
      </c>
      <c r="H114" s="20">
        <f t="shared" si="3"/>
        <v>3.2571868583162633</v>
      </c>
      <c r="I114" s="20">
        <f t="shared" si="4"/>
        <v>3.2664279240205873</v>
      </c>
      <c r="J114" s="20">
        <f>AVERAGEIFS('US - M'!D:D,'US - M'!$B:$B,"&gt;="&amp;EDATE('US - Q'!$B114,-2),'US - M'!$B:$B,"&lt;="&amp;EOMONTH('US - Q'!$B114,0))</f>
        <v>3</v>
      </c>
      <c r="K114" s="20">
        <f>AVERAGEIFS('US - M'!E:E,'US - M'!$B:$B,"&gt;="&amp;EDATE('US - Q'!$B114,-2),'US - M'!$B:$B,"&lt;="&amp;EOMONTH('US - Q'!$B114,0))</f>
        <v>6.833333333333333</v>
      </c>
      <c r="L114" s="21">
        <f>'CDM - Q'!AT159</f>
        <v>26.024999999999999</v>
      </c>
      <c r="M114" s="44">
        <f>'US Edits'!U158</f>
        <v>97.708000000000013</v>
      </c>
      <c r="N114" s="20">
        <f>AVERAGEIFS('US - M'!C:C,'US - M'!$B:$B,"&gt;="&amp;EDATE('US - Q'!$B114,-2),'US - M'!$B:$B,"&lt;="&amp;EOMONTH('US - Q'!$B114,0))</f>
        <v>8.7700000000000014</v>
      </c>
      <c r="O114">
        <v>0</v>
      </c>
      <c r="P114" s="21">
        <f>AVERAGEIFS('US - M'!G:G,'US - M'!$B:$B,"&gt;="&amp;EDATE('US - Q'!$B114,-2),'US - M'!$B:$B,"&lt;="&amp;EOMONTH('US - Q'!$B114,0))</f>
        <v>52.369666666666667</v>
      </c>
      <c r="Q114" s="20">
        <f>'[4]Quarterly Results'!$C111</f>
        <v>0.74927128004596699</v>
      </c>
      <c r="R114" s="53">
        <v>11.196000000000026</v>
      </c>
      <c r="S114" s="53">
        <v>9103.1089999999986</v>
      </c>
      <c r="T114">
        <v>0</v>
      </c>
    </row>
    <row r="115" spans="1:20" x14ac:dyDescent="0.25">
      <c r="A115">
        <v>1987</v>
      </c>
      <c r="B115" s="1">
        <v>31837</v>
      </c>
      <c r="C115" s="21">
        <f>('CDM - Q'!AF160)</f>
        <v>8986.3670000000002</v>
      </c>
      <c r="D115" s="21">
        <f>'CDM - Q'!AV160</f>
        <v>64.933999999999997</v>
      </c>
      <c r="E115" s="20">
        <f>'CDM - Q'!AX160/'CDM - Q'!AW160*100</f>
        <v>78.136347873878705</v>
      </c>
      <c r="F115" s="20">
        <v>85.105999999999995</v>
      </c>
      <c r="G115" s="21">
        <f>AVERAGEIFS('US - M'!F:F,'US - M'!$B:$B,"&gt;="&amp;EDATE('US - Q'!$B115,-2),'US - M'!$B:$B,"&lt;="&amp;EOMONTH('US - Q'!$B115,0))</f>
        <v>52.701333333333338</v>
      </c>
      <c r="H115" s="20">
        <f t="shared" si="3"/>
        <v>2.5332730779267898</v>
      </c>
      <c r="I115" s="20">
        <f t="shared" si="4"/>
        <v>2.8200583955524827</v>
      </c>
      <c r="J115" s="20">
        <f>AVERAGEIFS('US - M'!D:D,'US - M'!$B:$B,"&gt;="&amp;EDATE('US - Q'!$B115,-2),'US - M'!$B:$B,"&lt;="&amp;EOMONTH('US - Q'!$B115,0))</f>
        <v>3</v>
      </c>
      <c r="K115" s="20">
        <f>AVERAGEIFS('US - M'!E:E,'US - M'!$B:$B,"&gt;="&amp;EDATE('US - Q'!$B115,-2),'US - M'!$B:$B,"&lt;="&amp;EOMONTH('US - Q'!$B115,0))</f>
        <v>6.5999999999999988</v>
      </c>
      <c r="L115" s="21">
        <f>'CDM - Q'!AT160</f>
        <v>32.6</v>
      </c>
      <c r="M115" s="44">
        <f>'US Edits'!U159</f>
        <v>99.307000000000002</v>
      </c>
      <c r="N115" s="20">
        <f>AVERAGEIFS('US - M'!C:C,'US - M'!$B:$B,"&gt;="&amp;EDATE('US - Q'!$B115,-2),'US - M'!$B:$B,"&lt;="&amp;EOMONTH('US - Q'!$B115,0))</f>
        <v>6.1766666666666667</v>
      </c>
      <c r="O115">
        <v>0</v>
      </c>
      <c r="P115" s="21">
        <f>AVERAGEIFS('US - M'!G:G,'US - M'!$B:$B,"&gt;="&amp;EDATE('US - Q'!$B115,-2),'US - M'!$B:$B,"&lt;="&amp;EOMONTH('US - Q'!$B115,0))</f>
        <v>52.701333333333338</v>
      </c>
      <c r="Q115" s="20">
        <f>'[4]Quarterly Results'!$C112</f>
        <v>0.29390819717182298</v>
      </c>
      <c r="R115" s="53">
        <v>3.9990000000000236</v>
      </c>
      <c r="S115" s="53">
        <v>9107.8680000000004</v>
      </c>
      <c r="T115">
        <v>0</v>
      </c>
    </row>
    <row r="116" spans="1:20" x14ac:dyDescent="0.25">
      <c r="B116" s="1">
        <v>31929</v>
      </c>
      <c r="C116" s="21">
        <f>('CDM - Q'!AF161)</f>
        <v>9083.2559999999994</v>
      </c>
      <c r="D116" s="21">
        <f>'CDM - Q'!AV161</f>
        <v>65.022000000000006</v>
      </c>
      <c r="E116" s="20">
        <f>'CDM - Q'!AX161/'CDM - Q'!AW161*100</f>
        <v>80.163187013977648</v>
      </c>
      <c r="F116" s="20">
        <v>87.61</v>
      </c>
      <c r="G116" s="21">
        <f>AVERAGEIFS('US - M'!F:F,'US - M'!$B:$B,"&gt;="&amp;EDATE('US - Q'!$B116,-2),'US - M'!$B:$B,"&lt;="&amp;EOMONTH('US - Q'!$B116,0))</f>
        <v>53.213000000000001</v>
      </c>
      <c r="H116" s="20">
        <f t="shared" si="3"/>
        <v>3.8835197085462347</v>
      </c>
      <c r="I116" s="20">
        <f t="shared" si="4"/>
        <v>3.1052894607751069</v>
      </c>
      <c r="J116" s="20">
        <f>AVERAGEIFS('US - M'!D:D,'US - M'!$B:$B,"&gt;="&amp;EDATE('US - Q'!$B116,-2),'US - M'!$B:$B,"&lt;="&amp;EOMONTH('US - Q'!$B116,0))</f>
        <v>3.2333333333333329</v>
      </c>
      <c r="K116" s="20">
        <f>AVERAGEIFS('US - M'!E:E,'US - M'!$B:$B,"&gt;="&amp;EDATE('US - Q'!$B116,-2),'US - M'!$B:$B,"&lt;="&amp;EOMONTH('US - Q'!$B116,0))</f>
        <v>6.2666666666666666</v>
      </c>
      <c r="L116" s="21">
        <f>'CDM - Q'!AT161</f>
        <v>36.537999999999997</v>
      </c>
      <c r="M116" s="44">
        <f>'US Edits'!U160</f>
        <v>101.34699999999998</v>
      </c>
      <c r="N116" s="20">
        <f>AVERAGEIFS('US - M'!C:C,'US - M'!$B:$B,"&gt;="&amp;EDATE('US - Q'!$B116,-2),'US - M'!$B:$B,"&lt;="&amp;EOMONTH('US - Q'!$B116,0))</f>
        <v>6.94</v>
      </c>
      <c r="O116">
        <v>0</v>
      </c>
      <c r="P116" s="21">
        <f>AVERAGEIFS('US - M'!G:G,'US - M'!$B:$B,"&gt;="&amp;EDATE('US - Q'!$B116,-2),'US - M'!$B:$B,"&lt;="&amp;EOMONTH('US - Q'!$B116,0))</f>
        <v>53.213000000000001</v>
      </c>
      <c r="Q116" s="20">
        <f>'[4]Quarterly Results'!$C113</f>
        <v>1.0859088454010899</v>
      </c>
      <c r="R116" s="53">
        <v>2.9459999999999127</v>
      </c>
      <c r="S116" s="53">
        <v>9222.491</v>
      </c>
      <c r="T116">
        <v>0</v>
      </c>
    </row>
    <row r="117" spans="1:20" x14ac:dyDescent="0.25">
      <c r="B117" s="1">
        <v>32021</v>
      </c>
      <c r="C117" s="21">
        <f>('CDM - Q'!AF162)</f>
        <v>9162.0239999999994</v>
      </c>
      <c r="D117" s="21">
        <f>'CDM - Q'!AV162</f>
        <v>65.626000000000005</v>
      </c>
      <c r="E117" s="20">
        <f>'CDM - Q'!AX162/'CDM - Q'!AW162*100</f>
        <v>80.975428029389946</v>
      </c>
      <c r="F117" s="20">
        <v>88.424000000000007</v>
      </c>
      <c r="G117" s="21">
        <f>AVERAGEIFS('US - M'!F:F,'US - M'!$B:$B,"&gt;="&amp;EDATE('US - Q'!$B117,-2),'US - M'!$B:$B,"&lt;="&amp;EOMONTH('US - Q'!$B117,0))</f>
        <v>53.68966666666666</v>
      </c>
      <c r="H117" s="20">
        <f t="shared" si="3"/>
        <v>3.58308433402863</v>
      </c>
      <c r="I117" s="20">
        <f t="shared" si="4"/>
        <v>3.3142659947044795</v>
      </c>
      <c r="J117" s="20">
        <f>AVERAGEIFS('US - M'!D:D,'US - M'!$B:$B,"&gt;="&amp;EDATE('US - Q'!$B117,-2),'US - M'!$B:$B,"&lt;="&amp;EOMONTH('US - Q'!$B117,0))</f>
        <v>3.1</v>
      </c>
      <c r="K117" s="20">
        <f>AVERAGEIFS('US - M'!E:E,'US - M'!$B:$B,"&gt;="&amp;EDATE('US - Q'!$B117,-2),'US - M'!$B:$B,"&lt;="&amp;EOMONTH('US - Q'!$B117,0))</f>
        <v>6</v>
      </c>
      <c r="L117" s="21">
        <f>'CDM - Q'!AT162</f>
        <v>38.151000000000003</v>
      </c>
      <c r="M117" s="44">
        <f>'US Edits'!U161</f>
        <v>101.86500000000001</v>
      </c>
      <c r="N117" s="20">
        <f>AVERAGEIFS('US - M'!C:C,'US - M'!$B:$B,"&gt;="&amp;EDATE('US - Q'!$B117,-2),'US - M'!$B:$B,"&lt;="&amp;EOMONTH('US - Q'!$B117,0))</f>
        <v>7.3599999999999994</v>
      </c>
      <c r="O117">
        <v>0</v>
      </c>
      <c r="P117" s="21">
        <f>AVERAGEIFS('US - M'!G:G,'US - M'!$B:$B,"&gt;="&amp;EDATE('US - Q'!$B117,-2),'US - M'!$B:$B,"&lt;="&amp;EOMONTH('US - Q'!$B117,0))</f>
        <v>53.68966666666666</v>
      </c>
      <c r="Q117" s="20">
        <f>'[4]Quarterly Results'!$C114</f>
        <v>1.4593312806369501</v>
      </c>
      <c r="R117" s="53">
        <v>7.796000000000106</v>
      </c>
      <c r="S117" s="53">
        <v>9322.137999999999</v>
      </c>
      <c r="T117">
        <v>0</v>
      </c>
    </row>
    <row r="118" spans="1:20" x14ac:dyDescent="0.25">
      <c r="B118" s="1">
        <v>32112</v>
      </c>
      <c r="C118" s="21">
        <f>('CDM - Q'!AF163)</f>
        <v>9319.3320000000003</v>
      </c>
      <c r="D118" s="21">
        <f>'CDM - Q'!AV163</f>
        <v>65.855999999999995</v>
      </c>
      <c r="E118" s="20">
        <f>'CDM - Q'!AX163/'CDM - Q'!AW163*100</f>
        <v>82.245068457098782</v>
      </c>
      <c r="F118" s="20">
        <v>89.947000000000003</v>
      </c>
      <c r="G118" s="21">
        <f>AVERAGEIFS('US - M'!F:F,'US - M'!$B:$B,"&gt;="&amp;EDATE('US - Q'!$B118,-2),'US - M'!$B:$B,"&lt;="&amp;EOMONTH('US - Q'!$B118,0))</f>
        <v>54.23533333333333</v>
      </c>
      <c r="H118" s="20">
        <f t="shared" si="3"/>
        <v>4.0653384574312668</v>
      </c>
      <c r="I118" s="20">
        <f t="shared" si="4"/>
        <v>3.5163038944832303</v>
      </c>
      <c r="J118" s="20">
        <f>AVERAGEIFS('US - M'!D:D,'US - M'!$B:$B,"&gt;="&amp;EDATE('US - Q'!$B118,-2),'US - M'!$B:$B,"&lt;="&amp;EOMONTH('US - Q'!$B118,0))</f>
        <v>3.1999999999999997</v>
      </c>
      <c r="K118" s="20">
        <f>AVERAGEIFS('US - M'!E:E,'US - M'!$B:$B,"&gt;="&amp;EDATE('US - Q'!$B118,-2),'US - M'!$B:$B,"&lt;="&amp;EOMONTH('US - Q'!$B118,0))</f>
        <v>5.833333333333333</v>
      </c>
      <c r="L118" s="21">
        <f>'CDM - Q'!AT163</f>
        <v>36.095999999999997</v>
      </c>
      <c r="M118" s="44">
        <f>'US Edits'!U162</f>
        <v>104.518</v>
      </c>
      <c r="N118" s="20">
        <f>AVERAGEIFS('US - M'!C:C,'US - M'!$B:$B,"&gt;="&amp;EDATE('US - Q'!$B118,-2),'US - M'!$B:$B,"&lt;="&amp;EOMONTH('US - Q'!$B118,0))</f>
        <v>6.8599999999999994</v>
      </c>
      <c r="O118">
        <v>0</v>
      </c>
      <c r="P118" s="21">
        <f>AVERAGEIFS('US - M'!G:G,'US - M'!$B:$B,"&gt;="&amp;EDATE('US - Q'!$B118,-2),'US - M'!$B:$B,"&lt;="&amp;EOMONTH('US - Q'!$B118,0))</f>
        <v>54.23533333333333</v>
      </c>
      <c r="Q118" s="20">
        <f>'[4]Quarterly Results'!$C115</f>
        <v>1.4338367420854401</v>
      </c>
      <c r="R118" s="53">
        <v>3.2549999999999386</v>
      </c>
      <c r="S118" s="53">
        <v>9374.7390000000014</v>
      </c>
      <c r="T118">
        <v>0</v>
      </c>
    </row>
    <row r="119" spans="1:20" x14ac:dyDescent="0.25">
      <c r="A119">
        <v>1988</v>
      </c>
      <c r="B119" s="1">
        <v>32203</v>
      </c>
      <c r="C119" s="21">
        <f>('CDM - Q'!AF164)</f>
        <v>9367.5020000000004</v>
      </c>
      <c r="D119" s="21">
        <f>'CDM - Q'!AV164</f>
        <v>66.831000000000003</v>
      </c>
      <c r="E119" s="20">
        <f>'CDM - Q'!AX164/'CDM - Q'!AW164*100</f>
        <v>83.434132242839794</v>
      </c>
      <c r="F119" s="20">
        <v>91.016000000000005</v>
      </c>
      <c r="G119" s="21">
        <f>AVERAGEIFS('US - M'!F:F,'US - M'!$B:$B,"&gt;="&amp;EDATE('US - Q'!$B119,-2),'US - M'!$B:$B,"&lt;="&amp;EOMONTH('US - Q'!$B119,0))</f>
        <v>54.75866666666667</v>
      </c>
      <c r="H119" s="20">
        <f t="shared" si="3"/>
        <v>3.8597224441631717</v>
      </c>
      <c r="I119" s="20">
        <f t="shared" si="4"/>
        <v>3.8479162360423258</v>
      </c>
      <c r="J119" s="20">
        <f>AVERAGEIFS('US - M'!D:D,'US - M'!$B:$B,"&gt;="&amp;EDATE('US - Q'!$B119,-2),'US - M'!$B:$B,"&lt;="&amp;EOMONTH('US - Q'!$B119,0))</f>
        <v>3.1666666666666665</v>
      </c>
      <c r="K119" s="20">
        <f>AVERAGEIFS('US - M'!E:E,'US - M'!$B:$B,"&gt;="&amp;EDATE('US - Q'!$B119,-2),'US - M'!$B:$B,"&lt;="&amp;EOMONTH('US - Q'!$B119,0))</f>
        <v>5.7</v>
      </c>
      <c r="L119" s="21">
        <f>'CDM - Q'!AT164</f>
        <v>31.756</v>
      </c>
      <c r="M119" s="44">
        <f>'US Edits'!U163</f>
        <v>107.28800000000001</v>
      </c>
      <c r="N119" s="20">
        <f>AVERAGEIFS('US - M'!C:C,'US - M'!$B:$B,"&gt;="&amp;EDATE('US - Q'!$B119,-2),'US - M'!$B:$B,"&lt;="&amp;EOMONTH('US - Q'!$B119,0))</f>
        <v>6.7633333333333328</v>
      </c>
      <c r="O119">
        <v>0</v>
      </c>
      <c r="P119" s="21">
        <f>AVERAGEIFS('US - M'!G:G,'US - M'!$B:$B,"&gt;="&amp;EDATE('US - Q'!$B119,-2),'US - M'!$B:$B,"&lt;="&amp;EOMONTH('US - Q'!$B119,0))</f>
        <v>54.75866666666667</v>
      </c>
      <c r="Q119" s="20">
        <f>'[4]Quarterly Results'!$C116</f>
        <v>1.6264720377489199</v>
      </c>
      <c r="R119" s="53">
        <v>30.786999999999978</v>
      </c>
      <c r="S119" s="53">
        <v>9469.4950000000008</v>
      </c>
      <c r="T119">
        <v>0</v>
      </c>
    </row>
    <row r="120" spans="1:20" x14ac:dyDescent="0.25">
      <c r="B120" s="1">
        <v>32295</v>
      </c>
      <c r="C120" s="21">
        <f>('CDM - Q'!AF165)</f>
        <v>9490.5939999999991</v>
      </c>
      <c r="D120" s="21">
        <f>'CDM - Q'!AV165</f>
        <v>67.575999999999993</v>
      </c>
      <c r="E120" s="20">
        <f>'CDM - Q'!AX165/'CDM - Q'!AW165*100</f>
        <v>84.93261044701373</v>
      </c>
      <c r="F120" s="20">
        <v>92.805999999999997</v>
      </c>
      <c r="G120" s="21">
        <f>AVERAGEIFS('US - M'!F:F,'US - M'!$B:$B,"&gt;="&amp;EDATE('US - Q'!$B120,-2),'US - M'!$B:$B,"&lt;="&amp;EOMONTH('US - Q'!$B120,0))</f>
        <v>55.422333333333334</v>
      </c>
      <c r="H120" s="20">
        <f t="shared" si="3"/>
        <v>4.847938834644161</v>
      </c>
      <c r="I120" s="20">
        <f t="shared" si="4"/>
        <v>4.0890210175668074</v>
      </c>
      <c r="J120" s="20">
        <f>AVERAGEIFS('US - M'!D:D,'US - M'!$B:$B,"&gt;="&amp;EDATE('US - Q'!$B120,-2),'US - M'!$B:$B,"&lt;="&amp;EOMONTH('US - Q'!$B120,0))</f>
        <v>3.4333333333333336</v>
      </c>
      <c r="K120" s="20">
        <f>AVERAGEIFS('US - M'!E:E,'US - M'!$B:$B,"&gt;="&amp;EDATE('US - Q'!$B120,-2),'US - M'!$B:$B,"&lt;="&amp;EOMONTH('US - Q'!$B120,0))</f>
        <v>5.4666666666666659</v>
      </c>
      <c r="L120" s="21">
        <f>'CDM - Q'!AT165</f>
        <v>31.521999999999998</v>
      </c>
      <c r="M120" s="44">
        <f>'US Edits'!U164</f>
        <v>109.66200000000002</v>
      </c>
      <c r="N120" s="20">
        <f>AVERAGEIFS('US - M'!C:C,'US - M'!$B:$B,"&gt;="&amp;EDATE('US - Q'!$B120,-2),'US - M'!$B:$B,"&lt;="&amp;EOMONTH('US - Q'!$B120,0))</f>
        <v>7.5766666666666671</v>
      </c>
      <c r="O120">
        <v>0</v>
      </c>
      <c r="P120" s="21">
        <f>AVERAGEIFS('US - M'!G:G,'US - M'!$B:$B,"&gt;="&amp;EDATE('US - Q'!$B120,-2),'US - M'!$B:$B,"&lt;="&amp;EOMONTH('US - Q'!$B120,0))</f>
        <v>55.422333333333334</v>
      </c>
      <c r="Q120" s="20">
        <f>'[4]Quarterly Results'!$C117</f>
        <v>1.6143225029417101</v>
      </c>
      <c r="R120" s="53">
        <v>22.25100000000009</v>
      </c>
      <c r="S120" s="53">
        <v>9561.8909999999996</v>
      </c>
      <c r="T120">
        <v>0</v>
      </c>
    </row>
    <row r="121" spans="1:20" x14ac:dyDescent="0.25">
      <c r="B121" s="1">
        <v>32387</v>
      </c>
      <c r="C121" s="21">
        <f>('CDM - Q'!AF166)</f>
        <v>9546.2060000000001</v>
      </c>
      <c r="D121" s="21">
        <f>'CDM - Q'!AV166</f>
        <v>68.251999999999995</v>
      </c>
      <c r="E121" s="20">
        <f>'CDM - Q'!AX166/'CDM - Q'!AW166*100</f>
        <v>84.000711086260239</v>
      </c>
      <c r="F121" s="20">
        <v>91.665000000000006</v>
      </c>
      <c r="G121" s="21">
        <f>AVERAGEIFS('US - M'!F:F,'US - M'!$B:$B,"&gt;="&amp;EDATE('US - Q'!$B121,-2),'US - M'!$B:$B,"&lt;="&amp;EOMONTH('US - Q'!$B121,0))</f>
        <v>56.06066666666667</v>
      </c>
      <c r="H121" s="20">
        <f t="shared" si="3"/>
        <v>4.6070477003855359</v>
      </c>
      <c r="I121" s="20">
        <f t="shared" si="4"/>
        <v>4.3450118591560338</v>
      </c>
      <c r="J121" s="20">
        <f>AVERAGEIFS('US - M'!D:D,'US - M'!$B:$B,"&gt;="&amp;EDATE('US - Q'!$B121,-2),'US - M'!$B:$B,"&lt;="&amp;EOMONTH('US - Q'!$B121,0))</f>
        <v>4.3</v>
      </c>
      <c r="K121" s="20">
        <f>AVERAGEIFS('US - M'!E:E,'US - M'!$B:$B,"&gt;="&amp;EDATE('US - Q'!$B121,-2),'US - M'!$B:$B,"&lt;="&amp;EOMONTH('US - Q'!$B121,0))</f>
        <v>5.4666666666666659</v>
      </c>
      <c r="L121" s="21">
        <f>'CDM - Q'!AT166</f>
        <v>29.513999999999999</v>
      </c>
      <c r="M121" s="44">
        <f>'US Edits'!U165</f>
        <v>108.893</v>
      </c>
      <c r="N121" s="20">
        <f>AVERAGEIFS('US - M'!C:C,'US - M'!$B:$B,"&gt;="&amp;EDATE('US - Q'!$B121,-2),'US - M'!$B:$B,"&lt;="&amp;EOMONTH('US - Q'!$B121,0))</f>
        <v>8.1733333333333338</v>
      </c>
      <c r="O121">
        <v>0</v>
      </c>
      <c r="P121" s="21">
        <f>AVERAGEIFS('US - M'!G:G,'US - M'!$B:$B,"&gt;="&amp;EDATE('US - Q'!$B121,-2),'US - M'!$B:$B,"&lt;="&amp;EOMONTH('US - Q'!$B121,0))</f>
        <v>56.06066666666667</v>
      </c>
      <c r="Q121" s="20">
        <f>'[4]Quarterly Results'!$C118</f>
        <v>1.33432436119414</v>
      </c>
      <c r="R121" s="53">
        <v>-4.50100000000009</v>
      </c>
      <c r="S121" s="53">
        <v>9627.0840000000007</v>
      </c>
      <c r="T121">
        <v>0</v>
      </c>
    </row>
    <row r="122" spans="1:20" x14ac:dyDescent="0.25">
      <c r="B122" s="1">
        <v>32478</v>
      </c>
      <c r="C122" s="21">
        <f>('CDM - Q'!AF167)</f>
        <v>9673.4050000000007</v>
      </c>
      <c r="D122" s="21">
        <f>'CDM - Q'!AV167</f>
        <v>68.557000000000002</v>
      </c>
      <c r="E122" s="20">
        <f>'CDM - Q'!AX167/'CDM - Q'!AW167*100</f>
        <v>84.682474266326736</v>
      </c>
      <c r="F122" s="20">
        <v>92.48</v>
      </c>
      <c r="G122" s="21">
        <f>AVERAGEIFS('US - M'!F:F,'US - M'!$B:$B,"&gt;="&amp;EDATE('US - Q'!$B122,-2),'US - M'!$B:$B,"&lt;="&amp;EOMONTH('US - Q'!$B122,0))</f>
        <v>56.687000000000005</v>
      </c>
      <c r="H122" s="20">
        <f t="shared" si="3"/>
        <v>4.4689681416560489</v>
      </c>
      <c r="I122" s="20">
        <f t="shared" si="4"/>
        <v>4.4459192802122294</v>
      </c>
      <c r="J122" s="20">
        <f>AVERAGEIFS('US - M'!D:D,'US - M'!$B:$B,"&gt;="&amp;EDATE('US - Q'!$B122,-2),'US - M'!$B:$B,"&lt;="&amp;EOMONTH('US - Q'!$B122,0))</f>
        <v>3.8333333333333335</v>
      </c>
      <c r="K122" s="20">
        <f>AVERAGEIFS('US - M'!E:E,'US - M'!$B:$B,"&gt;="&amp;EDATE('US - Q'!$B122,-2),'US - M'!$B:$B,"&lt;="&amp;EOMONTH('US - Q'!$B122,0))</f>
        <v>5.333333333333333</v>
      </c>
      <c r="L122" s="21">
        <f>'CDM - Q'!AT167</f>
        <v>26.84</v>
      </c>
      <c r="M122" s="44">
        <f>'US Edits'!U166</f>
        <v>110.95099999999998</v>
      </c>
      <c r="N122" s="20">
        <f>AVERAGEIFS('US - M'!C:C,'US - M'!$B:$B,"&gt;="&amp;EDATE('US - Q'!$B122,-2),'US - M'!$B:$B,"&lt;="&amp;EOMONTH('US - Q'!$B122,0))</f>
        <v>8.8433333333333337</v>
      </c>
      <c r="O122">
        <v>0</v>
      </c>
      <c r="P122" s="21">
        <f>AVERAGEIFS('US - M'!G:G,'US - M'!$B:$B,"&gt;="&amp;EDATE('US - Q'!$B122,-2),'US - M'!$B:$B,"&lt;="&amp;EOMONTH('US - Q'!$B122,0))</f>
        <v>56.687000000000005</v>
      </c>
      <c r="Q122" s="20">
        <f>'[4]Quarterly Results'!$C119</f>
        <v>1.42717082347135</v>
      </c>
      <c r="R122" s="53">
        <v>-3.1970000000000027</v>
      </c>
      <c r="S122" s="53">
        <v>9748.0750000000007</v>
      </c>
      <c r="T122">
        <v>0</v>
      </c>
    </row>
    <row r="123" spans="1:20" x14ac:dyDescent="0.25">
      <c r="A123">
        <v>1989</v>
      </c>
      <c r="B123" s="1">
        <v>32568</v>
      </c>
      <c r="C123" s="21">
        <f>('CDM - Q'!AF168)</f>
        <v>9771.7250000000004</v>
      </c>
      <c r="D123" s="21">
        <f>'CDM - Q'!AV168</f>
        <v>68.632999999999996</v>
      </c>
      <c r="E123" s="20">
        <f>'CDM - Q'!AX168/'CDM - Q'!AW168*100</f>
        <v>86.028199855874576</v>
      </c>
      <c r="F123" s="20">
        <v>94.507999999999996</v>
      </c>
      <c r="G123" s="21">
        <f>AVERAGEIFS('US - M'!F:F,'US - M'!$B:$B,"&gt;="&amp;EDATE('US - Q'!$B123,-2),'US - M'!$B:$B,"&lt;="&amp;EOMONTH('US - Q'!$B123,0))</f>
        <v>57.305666666666667</v>
      </c>
      <c r="H123" s="20">
        <f t="shared" si="3"/>
        <v>4.3654923821452307</v>
      </c>
      <c r="I123" s="20">
        <f t="shared" si="4"/>
        <v>4.5723617647077441</v>
      </c>
      <c r="J123" s="20">
        <f>AVERAGEIFS('US - M'!D:D,'US - M'!$B:$B,"&gt;="&amp;EDATE('US - Q'!$B123,-2),'US - M'!$B:$B,"&lt;="&amp;EOMONTH('US - Q'!$B123,0))</f>
        <v>3.7666666666666671</v>
      </c>
      <c r="K123" s="20">
        <f>AVERAGEIFS('US - M'!E:E,'US - M'!$B:$B,"&gt;="&amp;EDATE('US - Q'!$B123,-2),'US - M'!$B:$B,"&lt;="&amp;EOMONTH('US - Q'!$B123,0))</f>
        <v>5.2</v>
      </c>
      <c r="L123" s="21">
        <f>'CDM - Q'!AT168</f>
        <v>32.262999999999998</v>
      </c>
      <c r="M123" s="44">
        <f>'US Edits'!U167</f>
        <v>111.664</v>
      </c>
      <c r="N123" s="20">
        <f>AVERAGEIFS('US - M'!C:C,'US - M'!$B:$B,"&gt;="&amp;EDATE('US - Q'!$B123,-2),'US - M'!$B:$B,"&lt;="&amp;EOMONTH('US - Q'!$B123,0))</f>
        <v>9.6</v>
      </c>
      <c r="O123">
        <v>0</v>
      </c>
      <c r="P123" s="21">
        <f>AVERAGEIFS('US - M'!G:G,'US - M'!$B:$B,"&gt;="&amp;EDATE('US - Q'!$B123,-2),'US - M'!$B:$B,"&lt;="&amp;EOMONTH('US - Q'!$B123,0))</f>
        <v>57.305666666666667</v>
      </c>
      <c r="Q123" s="20">
        <f>'[4]Quarterly Results'!$C120</f>
        <v>1.0660406526267501</v>
      </c>
      <c r="R123" s="53">
        <v>13.839000000000055</v>
      </c>
      <c r="S123" s="53">
        <v>9798.7920000000013</v>
      </c>
      <c r="T123">
        <v>0</v>
      </c>
    </row>
    <row r="124" spans="1:20" x14ac:dyDescent="0.25">
      <c r="B124" s="1">
        <v>32660</v>
      </c>
      <c r="C124" s="21">
        <f>('CDM - Q'!AF169)</f>
        <v>9846.2929999999997</v>
      </c>
      <c r="D124" s="21">
        <f>'CDM - Q'!AV169</f>
        <v>68.691999999999993</v>
      </c>
      <c r="E124" s="20">
        <f>'CDM - Q'!AX169/'CDM - Q'!AW169*100</f>
        <v>86.97130069341685</v>
      </c>
      <c r="F124" s="20">
        <v>95.820999999999998</v>
      </c>
      <c r="G124" s="21">
        <f>AVERAGEIFS('US - M'!F:F,'US - M'!$B:$B,"&gt;="&amp;EDATE('US - Q'!$B124,-2),'US - M'!$B:$B,"&lt;="&amp;EOMONTH('US - Q'!$B124,0))</f>
        <v>57.826999999999998</v>
      </c>
      <c r="H124" s="20">
        <f t="shared" si="3"/>
        <v>3.6389653146576606</v>
      </c>
      <c r="I124" s="20">
        <f t="shared" si="4"/>
        <v>4.270118384711119</v>
      </c>
      <c r="J124" s="20">
        <f>AVERAGEIFS('US - M'!D:D,'US - M'!$B:$B,"&gt;="&amp;EDATE('US - Q'!$B124,-2),'US - M'!$B:$B,"&lt;="&amp;EOMONTH('US - Q'!$B124,0))</f>
        <v>4.2333333333333334</v>
      </c>
      <c r="K124" s="20">
        <f>AVERAGEIFS('US - M'!E:E,'US - M'!$B:$B,"&gt;="&amp;EDATE('US - Q'!$B124,-2),'US - M'!$B:$B,"&lt;="&amp;EOMONTH('US - Q'!$B124,0))</f>
        <v>5.2333333333333334</v>
      </c>
      <c r="L124" s="21">
        <f>'CDM - Q'!AT169</f>
        <v>38.302</v>
      </c>
      <c r="M124" s="44">
        <f>'US Edits'!U168</f>
        <v>111.205</v>
      </c>
      <c r="N124" s="20">
        <f>AVERAGEIFS('US - M'!C:C,'US - M'!$B:$B,"&gt;="&amp;EDATE('US - Q'!$B124,-2),'US - M'!$B:$B,"&lt;="&amp;EOMONTH('US - Q'!$B124,0))</f>
        <v>9.9766666666666666</v>
      </c>
      <c r="O124">
        <v>0</v>
      </c>
      <c r="P124" s="21">
        <f>AVERAGEIFS('US - M'!G:G,'US - M'!$B:$B,"&gt;="&amp;EDATE('US - Q'!$B124,-2),'US - M'!$B:$B,"&lt;="&amp;EOMONTH('US - Q'!$B124,0))</f>
        <v>57.826999999999998</v>
      </c>
      <c r="Q124" s="20">
        <f>'[4]Quarterly Results'!$C121</f>
        <v>0.74219866117911504</v>
      </c>
      <c r="R124" s="53">
        <v>22.423999999999978</v>
      </c>
      <c r="S124" s="53">
        <v>9866.9369999999999</v>
      </c>
      <c r="T124">
        <v>0</v>
      </c>
    </row>
    <row r="125" spans="1:20" x14ac:dyDescent="0.25">
      <c r="B125" s="1">
        <v>32752</v>
      </c>
      <c r="C125" s="21">
        <f>('CDM - Q'!AF170)</f>
        <v>9919.2279999999992</v>
      </c>
      <c r="D125" s="21">
        <f>'CDM - Q'!AV170</f>
        <v>68.989000000000004</v>
      </c>
      <c r="E125" s="20">
        <f>'CDM - Q'!AX170/'CDM - Q'!AW170*100</f>
        <v>85.486286842682674</v>
      </c>
      <c r="F125" s="20">
        <v>93.811000000000007</v>
      </c>
      <c r="G125" s="21">
        <f>AVERAGEIFS('US - M'!F:F,'US - M'!$B:$B,"&gt;="&amp;EDATE('US - Q'!$B125,-2),'US - M'!$B:$B,"&lt;="&amp;EOMONTH('US - Q'!$B125,0))</f>
        <v>58.257333333333328</v>
      </c>
      <c r="H125" s="20">
        <f t="shared" si="3"/>
        <v>2.9766948541914751</v>
      </c>
      <c r="I125" s="20">
        <f t="shared" si="4"/>
        <v>3.8625301731626038</v>
      </c>
      <c r="J125" s="20">
        <f>AVERAGEIFS('US - M'!D:D,'US - M'!$B:$B,"&gt;="&amp;EDATE('US - Q'!$B125,-2),'US - M'!$B:$B,"&lt;="&amp;EOMONTH('US - Q'!$B125,0))</f>
        <v>3.6666666666666665</v>
      </c>
      <c r="K125" s="20">
        <f>AVERAGEIFS('US - M'!E:E,'US - M'!$B:$B,"&gt;="&amp;EDATE('US - Q'!$B125,-2),'US - M'!$B:$B,"&lt;="&amp;EOMONTH('US - Q'!$B125,0))</f>
        <v>5.2333333333333334</v>
      </c>
      <c r="L125" s="21">
        <f>'CDM - Q'!AT170</f>
        <v>34.948</v>
      </c>
      <c r="M125" s="44">
        <f>'US Edits'!U169</f>
        <v>109.77200000000001</v>
      </c>
      <c r="N125" s="20">
        <f>AVERAGEIFS('US - M'!C:C,'US - M'!$B:$B,"&gt;="&amp;EDATE('US - Q'!$B125,-2),'US - M'!$B:$B,"&lt;="&amp;EOMONTH('US - Q'!$B125,0))</f>
        <v>9.0333333333333332</v>
      </c>
      <c r="O125">
        <v>0</v>
      </c>
      <c r="P125" s="21">
        <f>AVERAGEIFS('US - M'!G:G,'US - M'!$B:$B,"&gt;="&amp;EDATE('US - Q'!$B125,-2),'US - M'!$B:$B,"&lt;="&amp;EOMONTH('US - Q'!$B125,0))</f>
        <v>58.257333333333328</v>
      </c>
      <c r="Q125" s="20">
        <f>'[4]Quarterly Results'!$C122</f>
        <v>0.95859143720171602</v>
      </c>
      <c r="R125" s="53">
        <v>7.1789999999999736</v>
      </c>
      <c r="S125" s="53">
        <v>9970.5669999999991</v>
      </c>
      <c r="T125">
        <v>0</v>
      </c>
    </row>
    <row r="126" spans="1:20" x14ac:dyDescent="0.25">
      <c r="B126" s="1">
        <v>32843</v>
      </c>
      <c r="C126" s="21">
        <f>('CDM - Q'!AF171)</f>
        <v>9938.7669999999998</v>
      </c>
      <c r="D126" s="21">
        <f>'CDM - Q'!AV171</f>
        <v>69.918000000000006</v>
      </c>
      <c r="E126" s="20">
        <f>'CDM - Q'!AX171/'CDM - Q'!AW171*100</f>
        <v>85.939033273516969</v>
      </c>
      <c r="F126" s="20">
        <v>94.135000000000005</v>
      </c>
      <c r="G126" s="21">
        <f>AVERAGEIFS('US - M'!F:F,'US - M'!$B:$B,"&gt;="&amp;EDATE('US - Q'!$B126,-2),'US - M'!$B:$B,"&lt;="&amp;EOMONTH('US - Q'!$B126,0))</f>
        <v>58.790666666666674</v>
      </c>
      <c r="H126" s="20">
        <f t="shared" si="3"/>
        <v>3.6619138077038649</v>
      </c>
      <c r="I126" s="20">
        <f t="shared" si="4"/>
        <v>3.6607665896745578</v>
      </c>
      <c r="J126" s="20">
        <f>AVERAGEIFS('US - M'!D:D,'US - M'!$B:$B,"&gt;="&amp;EDATE('US - Q'!$B126,-2),'US - M'!$B:$B,"&lt;="&amp;EOMONTH('US - Q'!$B126,0))</f>
        <v>3.5333333333333332</v>
      </c>
      <c r="K126" s="20">
        <f>AVERAGEIFS('US - M'!E:E,'US - M'!$B:$B,"&gt;="&amp;EDATE('US - Q'!$B126,-2),'US - M'!$B:$B,"&lt;="&amp;EOMONTH('US - Q'!$B126,0))</f>
        <v>5.3666666666666671</v>
      </c>
      <c r="L126" s="21">
        <f>'CDM - Q'!AT171</f>
        <v>36.607999999999997</v>
      </c>
      <c r="M126" s="44">
        <f>'US Edits'!U170</f>
        <v>109.53100000000001</v>
      </c>
      <c r="N126" s="20">
        <f>AVERAGEIFS('US - M'!C:C,'US - M'!$B:$B,"&gt;="&amp;EDATE('US - Q'!$B126,-2),'US - M'!$B:$B,"&lt;="&amp;EOMONTH('US - Q'!$B126,0))</f>
        <v>8.4866666666666664</v>
      </c>
      <c r="O126">
        <v>0</v>
      </c>
      <c r="P126" s="21">
        <f>AVERAGEIFS('US - M'!G:G,'US - M'!$B:$B,"&gt;="&amp;EDATE('US - Q'!$B126,-2),'US - M'!$B:$B,"&lt;="&amp;EOMONTH('US - Q'!$B126,0))</f>
        <v>58.790666666666674</v>
      </c>
      <c r="Q126" s="20">
        <f>'[4]Quarterly Results'!$C123</f>
        <v>0.79890201837599095</v>
      </c>
      <c r="R126" s="53">
        <v>-3.0169999999999391</v>
      </c>
      <c r="S126" s="53">
        <v>9986.598</v>
      </c>
      <c r="T126">
        <v>0</v>
      </c>
    </row>
    <row r="127" spans="1:20" x14ac:dyDescent="0.25">
      <c r="A127">
        <v>1990</v>
      </c>
      <c r="B127" s="1">
        <v>32933</v>
      </c>
      <c r="C127" s="21">
        <f>('CDM - Q'!AF172)</f>
        <v>10047.386</v>
      </c>
      <c r="D127" s="21">
        <f>'CDM - Q'!AV172</f>
        <v>70.67</v>
      </c>
      <c r="E127" s="20">
        <f>'CDM - Q'!AX172/'CDM - Q'!AW172*100</f>
        <v>87.282391785999266</v>
      </c>
      <c r="F127" s="20">
        <v>95.41</v>
      </c>
      <c r="G127" s="21">
        <f>AVERAGEIFS('US - M'!F:F,'US - M'!$B:$B,"&gt;="&amp;EDATE('US - Q'!$B127,-2),'US - M'!$B:$B,"&lt;="&amp;EOMONTH('US - Q'!$B127,0))</f>
        <v>59.467666666666666</v>
      </c>
      <c r="H127" s="20">
        <f t="shared" si="3"/>
        <v>4.6061733154922457</v>
      </c>
      <c r="I127" s="20">
        <f t="shared" si="4"/>
        <v>3.7209368230113116</v>
      </c>
      <c r="J127" s="20">
        <f>AVERAGEIFS('US - M'!D:D,'US - M'!$B:$B,"&gt;="&amp;EDATE('US - Q'!$B127,-2),'US - M'!$B:$B,"&lt;="&amp;EOMONTH('US - Q'!$B127,0))</f>
        <v>3.9666666666666663</v>
      </c>
      <c r="K127" s="20">
        <f>AVERAGEIFS('US - M'!E:E,'US - M'!$B:$B,"&gt;="&amp;EDATE('US - Q'!$B127,-2),'US - M'!$B:$B,"&lt;="&amp;EOMONTH('US - Q'!$B127,0))</f>
        <v>5.3</v>
      </c>
      <c r="L127" s="21">
        <f>'CDM - Q'!AT172</f>
        <v>39.962000000000003</v>
      </c>
      <c r="M127" s="44">
        <f>'US Edits'!U171</f>
        <v>109.74299999999999</v>
      </c>
      <c r="N127" s="20">
        <f>AVERAGEIFS('US - M'!C:C,'US - M'!$B:$B,"&gt;="&amp;EDATE('US - Q'!$B127,-2),'US - M'!$B:$B,"&lt;="&amp;EOMONTH('US - Q'!$B127,0))</f>
        <v>8.2833333333333332</v>
      </c>
      <c r="O127">
        <v>0</v>
      </c>
      <c r="P127" s="21">
        <f>AVERAGEIFS('US - M'!G:G,'US - M'!$B:$B,"&gt;="&amp;EDATE('US - Q'!$B127,-2),'US - M'!$B:$B,"&lt;="&amp;EOMONTH('US - Q'!$B127,0))</f>
        <v>59.467666666666666</v>
      </c>
      <c r="Q127" s="20">
        <f>'[4]Quarterly Results'!$C124</f>
        <v>1.3923807128116401</v>
      </c>
      <c r="R127" s="53">
        <v>5.1669999999999163</v>
      </c>
      <c r="S127" s="53">
        <v>10091.783000000001</v>
      </c>
      <c r="T127">
        <v>0</v>
      </c>
    </row>
    <row r="128" spans="1:20" x14ac:dyDescent="0.25">
      <c r="B128" s="1">
        <v>33025</v>
      </c>
      <c r="C128" s="21">
        <f>('CDM - Q'!AF173)</f>
        <v>10083.855</v>
      </c>
      <c r="D128" s="21">
        <f>'CDM - Q'!AV173</f>
        <v>71.555999999999997</v>
      </c>
      <c r="E128" s="20">
        <f>'CDM - Q'!AX173/'CDM - Q'!AW173*100</f>
        <v>85.753961224014404</v>
      </c>
      <c r="F128" s="20">
        <v>93.031999999999996</v>
      </c>
      <c r="G128" s="21">
        <f>AVERAGEIFS('US - M'!F:F,'US - M'!$B:$B,"&gt;="&amp;EDATE('US - Q'!$B128,-2),'US - M'!$B:$B,"&lt;="&amp;EOMONTH('US - Q'!$B128,0))</f>
        <v>60.131999999999998</v>
      </c>
      <c r="H128" s="20">
        <f t="shared" si="3"/>
        <v>4.4685347219497018</v>
      </c>
      <c r="I128" s="20">
        <f t="shared" si="4"/>
        <v>3.9283291748343219</v>
      </c>
      <c r="J128" s="20">
        <f>AVERAGEIFS('US - M'!D:D,'US - M'!$B:$B,"&gt;="&amp;EDATE('US - Q'!$B128,-2),'US - M'!$B:$B,"&lt;="&amp;EOMONTH('US - Q'!$B128,0))</f>
        <v>3.6</v>
      </c>
      <c r="K128" s="20">
        <f>AVERAGEIFS('US - M'!E:E,'US - M'!$B:$B,"&gt;="&amp;EDATE('US - Q'!$B128,-2),'US - M'!$B:$B,"&lt;="&amp;EOMONTH('US - Q'!$B128,0))</f>
        <v>5.333333333333333</v>
      </c>
      <c r="L128" s="21">
        <f>'CDM - Q'!AT173</f>
        <v>32.47</v>
      </c>
      <c r="M128" s="44">
        <f>'US Edits'!U172</f>
        <v>109.53900000000002</v>
      </c>
      <c r="N128" s="20">
        <f>AVERAGEIFS('US - M'!C:C,'US - M'!$B:$B,"&gt;="&amp;EDATE('US - Q'!$B128,-2),'US - M'!$B:$B,"&lt;="&amp;EOMONTH('US - Q'!$B128,0))</f>
        <v>8.26</v>
      </c>
      <c r="O128">
        <v>0</v>
      </c>
      <c r="P128" s="21">
        <f>AVERAGEIFS('US - M'!G:G,'US - M'!$B:$B,"&gt;="&amp;EDATE('US - Q'!$B128,-2),'US - M'!$B:$B,"&lt;="&amp;EOMONTH('US - Q'!$B128,0))</f>
        <v>60.131999999999998</v>
      </c>
      <c r="Q128" s="20">
        <f>'[4]Quarterly Results'!$C125</f>
        <v>1.26248298912004</v>
      </c>
      <c r="R128" s="53">
        <v>9.3420000000000982</v>
      </c>
      <c r="S128" s="53">
        <v>10089.937</v>
      </c>
      <c r="T128">
        <v>0</v>
      </c>
    </row>
    <row r="129" spans="1:20" x14ac:dyDescent="0.25">
      <c r="B129" s="1">
        <v>33117</v>
      </c>
      <c r="C129" s="21">
        <f>('CDM - Q'!AF174)</f>
        <v>10090.569</v>
      </c>
      <c r="D129" s="21">
        <f>'CDM - Q'!AV174</f>
        <v>72.149000000000001</v>
      </c>
      <c r="E129" s="20">
        <f>'CDM - Q'!AX174/'CDM - Q'!AW174*100</f>
        <v>88.250568633822226</v>
      </c>
      <c r="F129" s="20">
        <v>95.686999999999998</v>
      </c>
      <c r="G129" s="21">
        <f>AVERAGEIFS('US - M'!F:F,'US - M'!$B:$B,"&gt;="&amp;EDATE('US - Q'!$B129,-2),'US - M'!$B:$B,"&lt;="&amp;EOMONTH('US - Q'!$B129,0))</f>
        <v>60.739666666666665</v>
      </c>
      <c r="H129" s="20">
        <f t="shared" si="3"/>
        <v>4.0422182310028809</v>
      </c>
      <c r="I129" s="20">
        <f t="shared" si="4"/>
        <v>4.1947100190371733</v>
      </c>
      <c r="J129" s="20">
        <f>AVERAGEIFS('US - M'!D:D,'US - M'!$B:$B,"&gt;="&amp;EDATE('US - Q'!$B129,-2),'US - M'!$B:$B,"&lt;="&amp;EOMONTH('US - Q'!$B129,0))</f>
        <v>4.2333333333333334</v>
      </c>
      <c r="K129" s="20">
        <f>AVERAGEIFS('US - M'!E:E,'US - M'!$B:$B,"&gt;="&amp;EDATE('US - Q'!$B129,-2),'US - M'!$B:$B,"&lt;="&amp;EOMONTH('US - Q'!$B129,0))</f>
        <v>5.7</v>
      </c>
      <c r="L129" s="21">
        <f>'CDM - Q'!AT174</f>
        <v>40.689</v>
      </c>
      <c r="M129" s="44">
        <f>'US Edits'!U173</f>
        <v>109.96900000000001</v>
      </c>
      <c r="N129" s="20">
        <f>AVERAGEIFS('US - M'!C:C,'US - M'!$B:$B,"&gt;="&amp;EDATE('US - Q'!$B129,-2),'US - M'!$B:$B,"&lt;="&amp;EOMONTH('US - Q'!$B129,0))</f>
        <v>8</v>
      </c>
      <c r="O129">
        <v>0</v>
      </c>
      <c r="P129" s="21">
        <f>AVERAGEIFS('US - M'!G:G,'US - M'!$B:$B,"&gt;="&amp;EDATE('US - Q'!$B129,-2),'US - M'!$B:$B,"&lt;="&amp;EOMONTH('US - Q'!$B129,0))</f>
        <v>60.739666666666665</v>
      </c>
      <c r="Q129" s="20">
        <f>'[4]Quarterly Results'!$C126</f>
        <v>1.1570350803084599</v>
      </c>
      <c r="R129" s="53">
        <v>7.9099999999999682</v>
      </c>
      <c r="S129" s="53">
        <v>10105.393999999998</v>
      </c>
      <c r="T129">
        <v>0</v>
      </c>
    </row>
    <row r="130" spans="1:20" x14ac:dyDescent="0.25">
      <c r="B130" s="1">
        <v>33208</v>
      </c>
      <c r="C130" s="21">
        <f>('CDM - Q'!AF175)</f>
        <v>9998.7039999999997</v>
      </c>
      <c r="D130" s="21">
        <f>'CDM - Q'!AV175</f>
        <v>73.400000000000006</v>
      </c>
      <c r="E130" s="20">
        <f>'CDM - Q'!AX175/'CDM - Q'!AW175*100</f>
        <v>93.155010333254666</v>
      </c>
      <c r="F130" s="20">
        <v>101.27500000000001</v>
      </c>
      <c r="G130" s="21">
        <f>AVERAGEIFS('US - M'!F:F,'US - M'!$B:$B,"&gt;="&amp;EDATE('US - Q'!$B130,-2),'US - M'!$B:$B,"&lt;="&amp;EOMONTH('US - Q'!$B130,0))</f>
        <v>61.249666666666677</v>
      </c>
      <c r="H130" s="20">
        <f t="shared" si="3"/>
        <v>3.3585959751728289</v>
      </c>
      <c r="I130" s="20">
        <f t="shared" si="4"/>
        <v>4.1188805609044143</v>
      </c>
      <c r="J130" s="20">
        <f>AVERAGEIFS('US - M'!D:D,'US - M'!$B:$B,"&gt;="&amp;EDATE('US - Q'!$B130,-2),'US - M'!$B:$B,"&lt;="&amp;EOMONTH('US - Q'!$B130,0))</f>
        <v>4.7333333333333334</v>
      </c>
      <c r="K130" s="20">
        <f>AVERAGEIFS('US - M'!E:E,'US - M'!$B:$B,"&gt;="&amp;EDATE('US - Q'!$B130,-2),'US - M'!$B:$B,"&lt;="&amp;EOMONTH('US - Q'!$B130,0))</f>
        <v>6.1333333333333337</v>
      </c>
      <c r="L130" s="21">
        <f>'CDM - Q'!AT175</f>
        <v>58.947000000000003</v>
      </c>
      <c r="M130" s="44">
        <f>'US Edits'!U174</f>
        <v>111.18800000000002</v>
      </c>
      <c r="N130" s="20">
        <f>AVERAGEIFS('US - M'!C:C,'US - M'!$B:$B,"&gt;="&amp;EDATE('US - Q'!$B130,-2),'US - M'!$B:$B,"&lt;="&amp;EOMONTH('US - Q'!$B130,0))</f>
        <v>7.416666666666667</v>
      </c>
      <c r="O130">
        <v>0</v>
      </c>
      <c r="P130" s="21">
        <f>AVERAGEIFS('US - M'!G:G,'US - M'!$B:$B,"&gt;="&amp;EDATE('US - Q'!$B130,-2),'US - M'!$B:$B,"&lt;="&amp;EOMONTH('US - Q'!$B130,0))</f>
        <v>61.249666666666677</v>
      </c>
      <c r="Q130" s="20">
        <f>'[4]Quarterly Results'!$C127</f>
        <v>0.36599797955457802</v>
      </c>
      <c r="R130" s="53">
        <v>25.025999999999954</v>
      </c>
      <c r="S130" s="53">
        <v>10034.916999999999</v>
      </c>
      <c r="T130">
        <v>0</v>
      </c>
    </row>
    <row r="131" spans="1:20" x14ac:dyDescent="0.25">
      <c r="A131">
        <v>1991</v>
      </c>
      <c r="B131" s="1">
        <v>33298</v>
      </c>
      <c r="C131" s="21">
        <f>('CDM - Q'!AF176)</f>
        <v>9951.9159999999993</v>
      </c>
      <c r="D131" s="21">
        <f>'CDM - Q'!AV176</f>
        <v>73.638000000000005</v>
      </c>
      <c r="E131" s="20">
        <f>'CDM - Q'!AX176/'CDM - Q'!AW176*100</f>
        <v>90.303322337486122</v>
      </c>
      <c r="F131" s="20">
        <v>97.423000000000002</v>
      </c>
      <c r="G131" s="21">
        <f>AVERAGEIFS('US - M'!F:F,'US - M'!$B:$B,"&gt;="&amp;EDATE('US - Q'!$B131,-2),'US - M'!$B:$B,"&lt;="&amp;EOMONTH('US - Q'!$B131,0))</f>
        <v>61.793333333333329</v>
      </c>
      <c r="H131" s="20">
        <f t="shared" si="3"/>
        <v>3.5504955129006532</v>
      </c>
      <c r="I131" s="20">
        <f t="shared" si="4"/>
        <v>3.8549611102565162</v>
      </c>
      <c r="J131" s="20">
        <f>AVERAGEIFS('US - M'!D:D,'US - M'!$B:$B,"&gt;="&amp;EDATE('US - Q'!$B131,-2),'US - M'!$B:$B,"&lt;="&amp;EOMONTH('US - Q'!$B131,0))</f>
        <v>3.5333333333333332</v>
      </c>
      <c r="K131" s="20">
        <f>AVERAGEIFS('US - M'!E:E,'US - M'!$B:$B,"&gt;="&amp;EDATE('US - Q'!$B131,-2),'US - M'!$B:$B,"&lt;="&amp;EOMONTH('US - Q'!$B131,0))</f>
        <v>6.6000000000000005</v>
      </c>
      <c r="L131" s="21">
        <f>'CDM - Q'!AT176</f>
        <v>41.701999999999998</v>
      </c>
      <c r="M131" s="44">
        <f>'US Edits'!U175</f>
        <v>111.93799999999999</v>
      </c>
      <c r="N131" s="20">
        <f>AVERAGEIFS('US - M'!C:C,'US - M'!$B:$B,"&gt;="&amp;EDATE('US - Q'!$B131,-2),'US - M'!$B:$B,"&lt;="&amp;EOMONTH('US - Q'!$B131,0))</f>
        <v>6.333333333333333</v>
      </c>
      <c r="O131">
        <v>0</v>
      </c>
      <c r="P131" s="21">
        <f>AVERAGEIFS('US - M'!G:G,'US - M'!$B:$B,"&gt;="&amp;EDATE('US - Q'!$B131,-2),'US - M'!$B:$B,"&lt;="&amp;EOMONTH('US - Q'!$B131,0))</f>
        <v>61.793333333333329</v>
      </c>
      <c r="Q131" s="20">
        <f>'[4]Quarterly Results'!$C128</f>
        <v>-0.210408914365035</v>
      </c>
      <c r="R131" s="53">
        <v>12.031999999999925</v>
      </c>
      <c r="S131" s="53">
        <v>9984.7029999999995</v>
      </c>
      <c r="T131">
        <v>0</v>
      </c>
    </row>
    <row r="132" spans="1:20" x14ac:dyDescent="0.25">
      <c r="B132" s="1">
        <v>33390</v>
      </c>
      <c r="C132" s="21">
        <f>('CDM - Q'!AF177)</f>
        <v>10029.51</v>
      </c>
      <c r="D132" s="21">
        <f>'CDM - Q'!AV177</f>
        <v>73.817999999999998</v>
      </c>
      <c r="E132" s="20">
        <f>'CDM - Q'!AX177/'CDM - Q'!AW177*100</f>
        <v>87.811509937279638</v>
      </c>
      <c r="F132" s="20">
        <v>94.686999999999998</v>
      </c>
      <c r="G132" s="21">
        <f>AVERAGEIFS('US - M'!F:F,'US - M'!$B:$B,"&gt;="&amp;EDATE('US - Q'!$B132,-2),'US - M'!$B:$B,"&lt;="&amp;EOMONTH('US - Q'!$B132,0))</f>
        <v>62.269666666666666</v>
      </c>
      <c r="H132" s="20">
        <f t="shared" ref="H132:H195" si="6">(G132/G131-1)*400</f>
        <v>3.0833962671270143</v>
      </c>
      <c r="I132" s="20">
        <f t="shared" si="4"/>
        <v>3.5086764965508443</v>
      </c>
      <c r="J132" s="20">
        <f>AVERAGEIFS('US - M'!D:D,'US - M'!$B:$B,"&gt;="&amp;EDATE('US - Q'!$B132,-2),'US - M'!$B:$B,"&lt;="&amp;EOMONTH('US - Q'!$B132,0))</f>
        <v>3.2000000000000006</v>
      </c>
      <c r="K132" s="20">
        <f>AVERAGEIFS('US - M'!E:E,'US - M'!$B:$B,"&gt;="&amp;EDATE('US - Q'!$B132,-2),'US - M'!$B:$B,"&lt;="&amp;EOMONTH('US - Q'!$B132,0))</f>
        <v>6.833333333333333</v>
      </c>
      <c r="L132" s="21">
        <f>'CDM - Q'!AT177</f>
        <v>35.53</v>
      </c>
      <c r="M132" s="44">
        <f>'US Edits'!U176</f>
        <v>110.59099999999999</v>
      </c>
      <c r="N132" s="20">
        <f>AVERAGEIFS('US - M'!C:C,'US - M'!$B:$B,"&gt;="&amp;EDATE('US - Q'!$B132,-2),'US - M'!$B:$B,"&lt;="&amp;EOMONTH('US - Q'!$B132,0))</f>
        <v>5.75</v>
      </c>
      <c r="O132">
        <v>0</v>
      </c>
      <c r="P132" s="21">
        <f>AVERAGEIFS('US - M'!G:G,'US - M'!$B:$B,"&gt;="&amp;EDATE('US - Q'!$B132,-2),'US - M'!$B:$B,"&lt;="&amp;EOMONTH('US - Q'!$B132,0))</f>
        <v>62.269666666666666</v>
      </c>
      <c r="Q132" s="20">
        <f>'[4]Quarterly Results'!$C129</f>
        <v>-3.5708058074222497E-2</v>
      </c>
      <c r="R132" s="53">
        <v>12.496000000000095</v>
      </c>
      <c r="S132" s="53">
        <v>10054.17</v>
      </c>
      <c r="T132">
        <v>0</v>
      </c>
    </row>
    <row r="133" spans="1:20" x14ac:dyDescent="0.25">
      <c r="B133" s="1">
        <v>33482</v>
      </c>
      <c r="C133" s="21">
        <f>('CDM - Q'!AF178)</f>
        <v>10080.195</v>
      </c>
      <c r="D133" s="21">
        <f>'CDM - Q'!AV178</f>
        <v>74.159000000000006</v>
      </c>
      <c r="E133" s="20">
        <f>'CDM - Q'!AX178/'CDM - Q'!AW178*100</f>
        <v>86.48585857180619</v>
      </c>
      <c r="F133" s="20">
        <v>92.828000000000003</v>
      </c>
      <c r="G133" s="21">
        <f>AVERAGEIFS('US - M'!F:F,'US - M'!$B:$B,"&gt;="&amp;EDATE('US - Q'!$B133,-2),'US - M'!$B:$B,"&lt;="&amp;EOMONTH('US - Q'!$B133,0))</f>
        <v>62.830333333333336</v>
      </c>
      <c r="H133" s="20">
        <f t="shared" si="6"/>
        <v>3.6015395403861561</v>
      </c>
      <c r="I133" s="20">
        <f t="shared" si="4"/>
        <v>3.3985068238966631</v>
      </c>
      <c r="J133" s="20">
        <f>AVERAGEIFS('US - M'!D:D,'US - M'!$B:$B,"&gt;="&amp;EDATE('US - Q'!$B133,-2),'US - M'!$B:$B,"&lt;="&amp;EOMONTH('US - Q'!$B133,0))</f>
        <v>3.1</v>
      </c>
      <c r="K133" s="20">
        <f>AVERAGEIFS('US - M'!E:E,'US - M'!$B:$B,"&gt;="&amp;EDATE('US - Q'!$B133,-2),'US - M'!$B:$B,"&lt;="&amp;EOMONTH('US - Q'!$B133,0))</f>
        <v>6.8666666666666671</v>
      </c>
      <c r="L133" s="21">
        <f>'CDM - Q'!AT178</f>
        <v>33.090000000000003</v>
      </c>
      <c r="M133" s="44">
        <f>'US Edits'!U177</f>
        <v>109.06399999999998</v>
      </c>
      <c r="N133" s="20">
        <f>AVERAGEIFS('US - M'!C:C,'US - M'!$B:$B,"&gt;="&amp;EDATE('US - Q'!$B133,-2),'US - M'!$B:$B,"&lt;="&amp;EOMONTH('US - Q'!$B133,0))</f>
        <v>5.5</v>
      </c>
      <c r="O133">
        <v>0</v>
      </c>
      <c r="P133" s="21">
        <f>AVERAGEIFS('US - M'!G:G,'US - M'!$B:$B,"&gt;="&amp;EDATE('US - Q'!$B133,-2),'US - M'!$B:$B,"&lt;="&amp;EOMONTH('US - Q'!$B133,0))</f>
        <v>62.830333333333336</v>
      </c>
      <c r="Q133" s="20">
        <f>'[4]Quarterly Results'!$C130</f>
        <v>-0.145587361021287</v>
      </c>
      <c r="R133" s="53">
        <v>-3.0499999999999545</v>
      </c>
      <c r="S133" s="53">
        <v>10078.916999999999</v>
      </c>
      <c r="T133">
        <v>0</v>
      </c>
    </row>
    <row r="134" spans="1:20" x14ac:dyDescent="0.25">
      <c r="B134" s="1">
        <v>33573</v>
      </c>
      <c r="C134" s="21">
        <f>('CDM - Q'!AF179)</f>
        <v>10115.329</v>
      </c>
      <c r="D134" s="21">
        <f>'CDM - Q'!AV179</f>
        <v>74.731999999999999</v>
      </c>
      <c r="E134" s="20">
        <f>'CDM - Q'!AX179/'CDM - Q'!AW179*100</f>
        <v>86.876215650431675</v>
      </c>
      <c r="F134" s="20">
        <v>93.195999999999998</v>
      </c>
      <c r="G134" s="21">
        <f>AVERAGEIFS('US - M'!F:F,'US - M'!$B:$B,"&gt;="&amp;EDATE('US - Q'!$B134,-2),'US - M'!$B:$B,"&lt;="&amp;EOMONTH('US - Q'!$B134,0))</f>
        <v>63.324666666666666</v>
      </c>
      <c r="H134" s="20">
        <f t="shared" si="6"/>
        <v>3.1470998615318102</v>
      </c>
      <c r="I134" s="20">
        <f t="shared" si="4"/>
        <v>3.3456327954864085</v>
      </c>
      <c r="J134" s="20">
        <f>AVERAGEIFS('US - M'!D:D,'US - M'!$B:$B,"&gt;="&amp;EDATE('US - Q'!$B134,-2),'US - M'!$B:$B,"&lt;="&amp;EOMONTH('US - Q'!$B134,0))</f>
        <v>2.9333333333333336</v>
      </c>
      <c r="K134" s="20">
        <f>AVERAGEIFS('US - M'!E:E,'US - M'!$B:$B,"&gt;="&amp;EDATE('US - Q'!$B134,-2),'US - M'!$B:$B,"&lt;="&amp;EOMONTH('US - Q'!$B134,0))</f>
        <v>7.1000000000000005</v>
      </c>
      <c r="L134" s="21">
        <f>'CDM - Q'!AT179</f>
        <v>33.106000000000002</v>
      </c>
      <c r="M134" s="44">
        <f>'US Edits'!U178</f>
        <v>109.542</v>
      </c>
      <c r="N134" s="20">
        <f>AVERAGEIFS('US - M'!C:C,'US - M'!$B:$B,"&gt;="&amp;EDATE('US - Q'!$B134,-2),'US - M'!$B:$B,"&lt;="&amp;EOMONTH('US - Q'!$B134,0))</f>
        <v>4.583333333333333</v>
      </c>
      <c r="O134">
        <v>0</v>
      </c>
      <c r="P134" s="21">
        <f>AVERAGEIFS('US - M'!G:G,'US - M'!$B:$B,"&gt;="&amp;EDATE('US - Q'!$B134,-2),'US - M'!$B:$B,"&lt;="&amp;EOMONTH('US - Q'!$B134,0))</f>
        <v>63.324666666666666</v>
      </c>
      <c r="Q134" s="20">
        <f>'[4]Quarterly Results'!$C131</f>
        <v>-0.65766866260094003</v>
      </c>
      <c r="R134" s="53">
        <v>0.30899999999996908</v>
      </c>
      <c r="S134" s="53">
        <v>10074.048999999999</v>
      </c>
      <c r="T134">
        <v>0</v>
      </c>
    </row>
    <row r="135" spans="1:20" x14ac:dyDescent="0.25">
      <c r="A135">
        <v>1992</v>
      </c>
      <c r="B135" s="1">
        <v>33664</v>
      </c>
      <c r="C135" s="21">
        <f>('CDM - Q'!AF180)</f>
        <v>10236.434999999999</v>
      </c>
      <c r="D135" s="21">
        <f>'CDM - Q'!AV180</f>
        <v>75.052000000000007</v>
      </c>
      <c r="E135" s="20">
        <f>'CDM - Q'!AX180/'CDM - Q'!AW180*100</f>
        <v>87.270312124168612</v>
      </c>
      <c r="F135" s="20">
        <v>93.492000000000004</v>
      </c>
      <c r="G135" s="21">
        <f>AVERAGEIFS('US - M'!F:F,'US - M'!$B:$B,"&gt;="&amp;EDATE('US - Q'!$B135,-2),'US - M'!$B:$B,"&lt;="&amp;EOMONTH('US - Q'!$B135,0))</f>
        <v>63.809333333333335</v>
      </c>
      <c r="H135" s="20">
        <f t="shared" si="6"/>
        <v>3.0614715697938166</v>
      </c>
      <c r="I135" s="20">
        <f t="shared" ref="I135:I198" si="7">AVERAGE(H132:H135)</f>
        <v>3.2233768097096993</v>
      </c>
      <c r="J135" s="20">
        <f>AVERAGEIFS('US - M'!D:D,'US - M'!$B:$B,"&gt;="&amp;EDATE('US - Q'!$B135,-2),'US - M'!$B:$B,"&lt;="&amp;EOMONTH('US - Q'!$B135,0))</f>
        <v>2.6333333333333333</v>
      </c>
      <c r="K135" s="20">
        <f>AVERAGEIFS('US - M'!E:E,'US - M'!$B:$B,"&gt;="&amp;EDATE('US - Q'!$B135,-2),'US - M'!$B:$B,"&lt;="&amp;EOMONTH('US - Q'!$B135,0))</f>
        <v>7.3666666666666671</v>
      </c>
      <c r="L135" s="21">
        <f>'CDM - Q'!AT180</f>
        <v>31.847000000000001</v>
      </c>
      <c r="M135" s="44">
        <f>'US Edits'!U179</f>
        <v>110.35700000000001</v>
      </c>
      <c r="N135" s="20">
        <f>AVERAGEIFS('US - M'!C:C,'US - M'!$B:$B,"&gt;="&amp;EDATE('US - Q'!$B135,-2),'US - M'!$B:$B,"&lt;="&amp;EOMONTH('US - Q'!$B135,0))</f>
        <v>4</v>
      </c>
      <c r="O135">
        <v>0</v>
      </c>
      <c r="P135" s="21">
        <f>AVERAGEIFS('US - M'!G:G,'US - M'!$B:$B,"&gt;="&amp;EDATE('US - Q'!$B135,-2),'US - M'!$B:$B,"&lt;="&amp;EOMONTH('US - Q'!$B135,0))</f>
        <v>63.809333333333335</v>
      </c>
      <c r="Q135" s="20">
        <f>'[4]Quarterly Results'!$C132</f>
        <v>-0.242354061008241</v>
      </c>
      <c r="R135" s="53">
        <v>7.9530000000000882</v>
      </c>
      <c r="S135" s="53">
        <v>10224.975999999999</v>
      </c>
      <c r="T135">
        <v>0</v>
      </c>
    </row>
    <row r="136" spans="1:20" x14ac:dyDescent="0.25">
      <c r="B136" s="1">
        <v>33756</v>
      </c>
      <c r="C136" s="21">
        <f>('CDM - Q'!AF181)</f>
        <v>10347.429</v>
      </c>
      <c r="D136" s="21">
        <f>'CDM - Q'!AV181</f>
        <v>75.075999999999993</v>
      </c>
      <c r="E136" s="20">
        <f>'CDM - Q'!AX181/'CDM - Q'!AW181*100</f>
        <v>87.60409576278397</v>
      </c>
      <c r="F136" s="20">
        <v>93.748999999999995</v>
      </c>
      <c r="G136" s="21">
        <f>AVERAGEIFS('US - M'!F:F,'US - M'!$B:$B,"&gt;="&amp;EDATE('US - Q'!$B136,-2),'US - M'!$B:$B,"&lt;="&amp;EOMONTH('US - Q'!$B136,0))</f>
        <v>64.259666666666661</v>
      </c>
      <c r="H136" s="20">
        <f t="shared" si="6"/>
        <v>2.8229935014731034</v>
      </c>
      <c r="I136" s="20">
        <f t="shared" si="7"/>
        <v>3.1582761182962216</v>
      </c>
      <c r="J136" s="20">
        <f>AVERAGEIFS('US - M'!D:D,'US - M'!$B:$B,"&gt;="&amp;EDATE('US - Q'!$B136,-2),'US - M'!$B:$B,"&lt;="&amp;EOMONTH('US - Q'!$B136,0))</f>
        <v>3</v>
      </c>
      <c r="K136" s="20">
        <f>AVERAGEIFS('US - M'!E:E,'US - M'!$B:$B,"&gt;="&amp;EDATE('US - Q'!$B136,-2),'US - M'!$B:$B,"&lt;="&amp;EOMONTH('US - Q'!$B136,0))</f>
        <v>7.6000000000000005</v>
      </c>
      <c r="L136" s="21">
        <f>'CDM - Q'!AT181</f>
        <v>35.268999999999998</v>
      </c>
      <c r="M136" s="44">
        <f>'US Edits'!U180</f>
        <v>109.554</v>
      </c>
      <c r="N136" s="20">
        <f>AVERAGEIFS('US - M'!C:C,'US - M'!$B:$B,"&gt;="&amp;EDATE('US - Q'!$B136,-2),'US - M'!$B:$B,"&lt;="&amp;EOMONTH('US - Q'!$B136,0))</f>
        <v>3.75</v>
      </c>
      <c r="O136">
        <v>0</v>
      </c>
      <c r="P136" s="21">
        <f>AVERAGEIFS('US - M'!G:G,'US - M'!$B:$B,"&gt;="&amp;EDATE('US - Q'!$B136,-2),'US - M'!$B:$B,"&lt;="&amp;EOMONTH('US - Q'!$B136,0))</f>
        <v>64.259666666666661</v>
      </c>
      <c r="Q136" s="20">
        <f>'[4]Quarterly Results'!$C133</f>
        <v>-0.203721699250975</v>
      </c>
      <c r="R136" s="53">
        <v>-11.810000000000059</v>
      </c>
      <c r="S136" s="53">
        <v>10321.155999999999</v>
      </c>
      <c r="T136">
        <v>0</v>
      </c>
    </row>
    <row r="137" spans="1:20" x14ac:dyDescent="0.25">
      <c r="B137" s="1">
        <v>33848</v>
      </c>
      <c r="C137" s="21">
        <f>('CDM - Q'!AF182)</f>
        <v>10449.673000000001</v>
      </c>
      <c r="D137" s="21">
        <f>'CDM - Q'!AV182</f>
        <v>75.238</v>
      </c>
      <c r="E137" s="20">
        <f>'CDM - Q'!AX182/'CDM - Q'!AW182*100</f>
        <v>88.718524597244425</v>
      </c>
      <c r="F137" s="20">
        <v>94.61</v>
      </c>
      <c r="G137" s="21">
        <f>AVERAGEIFS('US - M'!F:F,'US - M'!$B:$B,"&gt;="&amp;EDATE('US - Q'!$B137,-2),'US - M'!$B:$B,"&lt;="&amp;EOMONTH('US - Q'!$B137,0))</f>
        <v>64.640333333333331</v>
      </c>
      <c r="H137" s="20">
        <f t="shared" si="6"/>
        <v>2.3695527002423056</v>
      </c>
      <c r="I137" s="20">
        <f t="shared" si="7"/>
        <v>2.8502794082602589</v>
      </c>
      <c r="J137" s="20">
        <f>AVERAGEIFS('US - M'!D:D,'US - M'!$B:$B,"&gt;="&amp;EDATE('US - Q'!$B137,-2),'US - M'!$B:$B,"&lt;="&amp;EOMONTH('US - Q'!$B137,0))</f>
        <v>2.8333333333333335</v>
      </c>
      <c r="K137" s="20">
        <f>AVERAGEIFS('US - M'!E:E,'US - M'!$B:$B,"&gt;="&amp;EDATE('US - Q'!$B137,-2),'US - M'!$B:$B,"&lt;="&amp;EOMONTH('US - Q'!$B137,0))</f>
        <v>7.6333333333333329</v>
      </c>
      <c r="L137" s="21">
        <f>'CDM - Q'!AT182</f>
        <v>36.241999999999997</v>
      </c>
      <c r="M137" s="44">
        <f>'US Edits'!U181</f>
        <v>110.33999999999999</v>
      </c>
      <c r="N137" s="20">
        <f>AVERAGEIFS('US - M'!C:C,'US - M'!$B:$B,"&gt;="&amp;EDATE('US - Q'!$B137,-2),'US - M'!$B:$B,"&lt;="&amp;EOMONTH('US - Q'!$B137,0))</f>
        <v>3.1666666666666665</v>
      </c>
      <c r="O137">
        <v>0</v>
      </c>
      <c r="P137" s="21">
        <f>AVERAGEIFS('US - M'!G:G,'US - M'!$B:$B,"&gt;="&amp;EDATE('US - Q'!$B137,-2),'US - M'!$B:$B,"&lt;="&amp;EOMONTH('US - Q'!$B137,0))</f>
        <v>64.640333333333331</v>
      </c>
      <c r="Q137" s="20">
        <f>'[4]Quarterly Results'!$C134</f>
        <v>-0.15464463483285401</v>
      </c>
      <c r="R137" s="53">
        <v>4.0099999999999909</v>
      </c>
      <c r="S137" s="53">
        <v>10421.851000000001</v>
      </c>
      <c r="T137">
        <v>0</v>
      </c>
    </row>
    <row r="138" spans="1:20" x14ac:dyDescent="0.25">
      <c r="B138" s="1">
        <v>33939</v>
      </c>
      <c r="C138" s="21">
        <f>('CDM - Q'!AF183)</f>
        <v>10558.647999999999</v>
      </c>
      <c r="D138" s="21">
        <f>'CDM - Q'!AV183</f>
        <v>75.236999999999995</v>
      </c>
      <c r="E138" s="20">
        <f>'CDM - Q'!AX183/'CDM - Q'!AW183*100</f>
        <v>88.00992919949023</v>
      </c>
      <c r="F138" s="20">
        <v>93.994</v>
      </c>
      <c r="G138" s="21">
        <f>AVERAGEIFS('US - M'!F:F,'US - M'!$B:$B,"&gt;="&amp;EDATE('US - Q'!$B138,-2),'US - M'!$B:$B,"&lt;="&amp;EOMONTH('US - Q'!$B138,0))</f>
        <v>65.11399999999999</v>
      </c>
      <c r="H138" s="20">
        <f t="shared" si="6"/>
        <v>2.9310904956141748</v>
      </c>
      <c r="I138" s="20">
        <f t="shared" si="7"/>
        <v>2.7962770667808501</v>
      </c>
      <c r="J138" s="20">
        <f>AVERAGEIFS('US - M'!D:D,'US - M'!$B:$B,"&gt;="&amp;EDATE('US - Q'!$B138,-2),'US - M'!$B:$B,"&lt;="&amp;EOMONTH('US - Q'!$B138,0))</f>
        <v>2.8333333333333335</v>
      </c>
      <c r="K138" s="20">
        <f>AVERAGEIFS('US - M'!E:E,'US - M'!$B:$B,"&gt;="&amp;EDATE('US - Q'!$B138,-2),'US - M'!$B:$B,"&lt;="&amp;EOMONTH('US - Q'!$B138,0))</f>
        <v>7.3666666666666671</v>
      </c>
      <c r="L138" s="21">
        <f>'CDM - Q'!AT183</f>
        <v>33.445999999999998</v>
      </c>
      <c r="M138" s="44">
        <f>'US Edits'!U182</f>
        <v>110.49</v>
      </c>
      <c r="N138" s="20">
        <f>AVERAGEIFS('US - M'!C:C,'US - M'!$B:$B,"&gt;="&amp;EDATE('US - Q'!$B138,-2),'US - M'!$B:$B,"&lt;="&amp;EOMONTH('US - Q'!$B138,0))</f>
        <v>3</v>
      </c>
      <c r="O138">
        <v>0</v>
      </c>
      <c r="P138" s="21">
        <f>AVERAGEIFS('US - M'!G:G,'US - M'!$B:$B,"&gt;="&amp;EDATE('US - Q'!$B138,-2),'US - M'!$B:$B,"&lt;="&amp;EOMONTH('US - Q'!$B138,0))</f>
        <v>65.11399999999999</v>
      </c>
      <c r="Q138" s="20">
        <f>'[4]Quarterly Results'!$C135</f>
        <v>0.21366266238440801</v>
      </c>
      <c r="R138" s="53">
        <v>-14.457000000000107</v>
      </c>
      <c r="S138" s="53">
        <v>10541.272999999999</v>
      </c>
      <c r="T138">
        <v>0</v>
      </c>
    </row>
    <row r="139" spans="1:20" x14ac:dyDescent="0.25">
      <c r="A139">
        <v>1993</v>
      </c>
      <c r="B139" s="1">
        <v>34029</v>
      </c>
      <c r="C139" s="21">
        <f>('CDM - Q'!AF184)</f>
        <v>10576.275</v>
      </c>
      <c r="D139" s="21">
        <f>'CDM - Q'!AV184</f>
        <v>75.415000000000006</v>
      </c>
      <c r="E139" s="20">
        <f>'CDM - Q'!AX184/'CDM - Q'!AW184*100</f>
        <v>87.492712172735892</v>
      </c>
      <c r="F139" s="20">
        <v>93.358999999999995</v>
      </c>
      <c r="G139" s="21">
        <f>AVERAGEIFS('US - M'!F:F,'US - M'!$B:$B,"&gt;="&amp;EDATE('US - Q'!$B139,-2),'US - M'!$B:$B,"&lt;="&amp;EOMONTH('US - Q'!$B139,0))</f>
        <v>65.563000000000002</v>
      </c>
      <c r="H139" s="20">
        <f t="shared" si="6"/>
        <v>2.7582393955217555</v>
      </c>
      <c r="I139" s="20">
        <f t="shared" si="7"/>
        <v>2.7204690232128348</v>
      </c>
      <c r="J139" s="20">
        <f>AVERAGEIFS('US - M'!D:D,'US - M'!$B:$B,"&gt;="&amp;EDATE('US - Q'!$B139,-2),'US - M'!$B:$B,"&lt;="&amp;EOMONTH('US - Q'!$B139,0))</f>
        <v>3.0666666666666664</v>
      </c>
      <c r="K139" s="20">
        <f>AVERAGEIFS('US - M'!E:E,'US - M'!$B:$B,"&gt;="&amp;EDATE('US - Q'!$B139,-2),'US - M'!$B:$B,"&lt;="&amp;EOMONTH('US - Q'!$B139,0))</f>
        <v>7.1333333333333329</v>
      </c>
      <c r="L139" s="21">
        <f>'CDM - Q'!AT184</f>
        <v>34.256</v>
      </c>
      <c r="M139" s="44">
        <f>'US Edits'!U183</f>
        <v>109.37</v>
      </c>
      <c r="N139" s="20">
        <f>AVERAGEIFS('US - M'!C:C,'US - M'!$B:$B,"&gt;="&amp;EDATE('US - Q'!$B139,-2),'US - M'!$B:$B,"&lt;="&amp;EOMONTH('US - Q'!$B139,0))</f>
        <v>3</v>
      </c>
      <c r="O139">
        <v>0</v>
      </c>
      <c r="P139" s="21">
        <f>AVERAGEIFS('US - M'!G:G,'US - M'!$B:$B,"&gt;="&amp;EDATE('US - Q'!$B139,-2),'US - M'!$B:$B,"&lt;="&amp;EOMONTH('US - Q'!$B139,0))</f>
        <v>65.563000000000002</v>
      </c>
      <c r="Q139" s="20">
        <f>'[4]Quarterly Results'!$C136</f>
        <v>-0.26189110935017701</v>
      </c>
      <c r="R139" s="53">
        <v>-15.223999999999933</v>
      </c>
      <c r="S139" s="53">
        <v>10551.418</v>
      </c>
      <c r="T139">
        <v>0</v>
      </c>
    </row>
    <row r="140" spans="1:20" x14ac:dyDescent="0.25">
      <c r="B140" s="1">
        <v>34121</v>
      </c>
      <c r="C140" s="21">
        <f>('CDM - Q'!AF185)</f>
        <v>10637.847</v>
      </c>
      <c r="D140" s="21">
        <f>'CDM - Q'!AV185</f>
        <v>76.367999999999995</v>
      </c>
      <c r="E140" s="20">
        <f>'CDM - Q'!AX185/'CDM - Q'!AW185*100</f>
        <v>87.801915194069068</v>
      </c>
      <c r="F140" s="20">
        <v>93.552999999999997</v>
      </c>
      <c r="G140" s="21">
        <f>AVERAGEIFS('US - M'!F:F,'US - M'!$B:$B,"&gt;="&amp;EDATE('US - Q'!$B140,-2),'US - M'!$B:$B,"&lt;="&amp;EOMONTH('US - Q'!$B140,0))</f>
        <v>66.060666666666677</v>
      </c>
      <c r="H140" s="20">
        <f t="shared" si="6"/>
        <v>3.0362653732542988</v>
      </c>
      <c r="I140" s="20">
        <f t="shared" si="7"/>
        <v>2.7737869911581337</v>
      </c>
      <c r="J140" s="20">
        <f>AVERAGEIFS('US - M'!D:D,'US - M'!$B:$B,"&gt;="&amp;EDATE('US - Q'!$B140,-2),'US - M'!$B:$B,"&lt;="&amp;EOMONTH('US - Q'!$B140,0))</f>
        <v>3.1333333333333333</v>
      </c>
      <c r="K140" s="20">
        <f>AVERAGEIFS('US - M'!E:E,'US - M'!$B:$B,"&gt;="&amp;EDATE('US - Q'!$B140,-2),'US - M'!$B:$B,"&lt;="&amp;EOMONTH('US - Q'!$B140,0))</f>
        <v>7.0666666666666664</v>
      </c>
      <c r="L140" s="21">
        <f>'CDM - Q'!AT185</f>
        <v>33.731999999999999</v>
      </c>
      <c r="M140" s="44">
        <f>'US Edits'!U184</f>
        <v>109.79600000000002</v>
      </c>
      <c r="N140" s="20">
        <f>AVERAGEIFS('US - M'!C:C,'US - M'!$B:$B,"&gt;="&amp;EDATE('US - Q'!$B140,-2),'US - M'!$B:$B,"&lt;="&amp;EOMONTH('US - Q'!$B140,0))</f>
        <v>3</v>
      </c>
      <c r="O140">
        <v>0</v>
      </c>
      <c r="P140" s="21">
        <f>AVERAGEIFS('US - M'!G:G,'US - M'!$B:$B,"&gt;="&amp;EDATE('US - Q'!$B140,-2),'US - M'!$B:$B,"&lt;="&amp;EOMONTH('US - Q'!$B140,0))</f>
        <v>66.060666666666677</v>
      </c>
      <c r="Q140" s="20">
        <f>'[4]Quarterly Results'!$C137</f>
        <v>-0.24537361046254999</v>
      </c>
      <c r="R140" s="53">
        <v>-7.3089999999999691</v>
      </c>
      <c r="S140" s="53">
        <v>10637.854000000001</v>
      </c>
      <c r="T140">
        <v>0</v>
      </c>
    </row>
    <row r="141" spans="1:20" x14ac:dyDescent="0.25">
      <c r="B141" s="1">
        <v>34213</v>
      </c>
      <c r="C141" s="21">
        <f>('CDM - Q'!AF186)</f>
        <v>10688.606</v>
      </c>
      <c r="D141" s="21">
        <f>'CDM - Q'!AV186</f>
        <v>76.481999999999999</v>
      </c>
      <c r="E141" s="20">
        <f>'CDM - Q'!AX186/'CDM - Q'!AW186*100</f>
        <v>87.020029399843921</v>
      </c>
      <c r="F141" s="20">
        <v>92.686999999999998</v>
      </c>
      <c r="G141" s="21">
        <f>AVERAGEIFS('US - M'!F:F,'US - M'!$B:$B,"&gt;="&amp;EDATE('US - Q'!$B141,-2),'US - M'!$B:$B,"&lt;="&amp;EOMONTH('US - Q'!$B141,0))</f>
        <v>66.430000000000007</v>
      </c>
      <c r="H141" s="20">
        <f t="shared" si="6"/>
        <v>2.2363282235520643</v>
      </c>
      <c r="I141" s="20">
        <f t="shared" si="7"/>
        <v>2.7404808719855733</v>
      </c>
      <c r="J141" s="20">
        <f>AVERAGEIFS('US - M'!D:D,'US - M'!$B:$B,"&gt;="&amp;EDATE('US - Q'!$B141,-2),'US - M'!$B:$B,"&lt;="&amp;EOMONTH('US - Q'!$B141,0))</f>
        <v>3.0666666666666664</v>
      </c>
      <c r="K141" s="20">
        <f>AVERAGEIFS('US - M'!E:E,'US - M'!$B:$B,"&gt;="&amp;EDATE('US - Q'!$B141,-2),'US - M'!$B:$B,"&lt;="&amp;EOMONTH('US - Q'!$B141,0))</f>
        <v>6.8</v>
      </c>
      <c r="L141" s="21">
        <f>'CDM - Q'!AT186</f>
        <v>29.805</v>
      </c>
      <c r="M141" s="44">
        <f>'US Edits'!U185</f>
        <v>109.97299999999998</v>
      </c>
      <c r="N141" s="20">
        <f>AVERAGEIFS('US - M'!C:C,'US - M'!$B:$B,"&gt;="&amp;EDATE('US - Q'!$B141,-2),'US - M'!$B:$B,"&lt;="&amp;EOMONTH('US - Q'!$B141,0))</f>
        <v>3</v>
      </c>
      <c r="O141">
        <v>0</v>
      </c>
      <c r="P141" s="21">
        <f>AVERAGEIFS('US - M'!G:G,'US - M'!$B:$B,"&gt;="&amp;EDATE('US - Q'!$B141,-2),'US - M'!$B:$B,"&lt;="&amp;EOMONTH('US - Q'!$B141,0))</f>
        <v>66.430000000000007</v>
      </c>
      <c r="Q141" s="20">
        <f>'[4]Quarterly Results'!$C138</f>
        <v>-0.28985790370787301</v>
      </c>
      <c r="R141" s="53">
        <v>-12.837999999999965</v>
      </c>
      <c r="S141" s="53">
        <v>10735.456</v>
      </c>
      <c r="T141">
        <v>0</v>
      </c>
    </row>
    <row r="142" spans="1:20" x14ac:dyDescent="0.25">
      <c r="B142" s="1">
        <v>34304</v>
      </c>
      <c r="C142" s="21">
        <f>('CDM - Q'!AF187)</f>
        <v>10833.986999999999</v>
      </c>
      <c r="D142" s="21">
        <f>'CDM - Q'!AV187</f>
        <v>76.435000000000002</v>
      </c>
      <c r="E142" s="20">
        <f>'CDM - Q'!AX187/'CDM - Q'!AW187*100</f>
        <v>86.659804126829044</v>
      </c>
      <c r="F142" s="20">
        <v>92.128</v>
      </c>
      <c r="G142" s="21">
        <f>AVERAGEIFS('US - M'!F:F,'US - M'!$B:$B,"&gt;="&amp;EDATE('US - Q'!$B142,-2),'US - M'!$B:$B,"&lt;="&amp;EOMONTH('US - Q'!$B142,0))</f>
        <v>66.771666666666661</v>
      </c>
      <c r="H142" s="20">
        <f t="shared" si="6"/>
        <v>2.057303427166346</v>
      </c>
      <c r="I142" s="20">
        <f t="shared" si="7"/>
        <v>2.5220341048736161</v>
      </c>
      <c r="J142" s="20">
        <f>AVERAGEIFS('US - M'!D:D,'US - M'!$B:$B,"&gt;="&amp;EDATE('US - Q'!$B142,-2),'US - M'!$B:$B,"&lt;="&amp;EOMONTH('US - Q'!$B142,0))</f>
        <v>3.0333333333333332</v>
      </c>
      <c r="K142" s="20">
        <f>AVERAGEIFS('US - M'!E:E,'US - M'!$B:$B,"&gt;="&amp;EDATE('US - Q'!$B142,-2),'US - M'!$B:$B,"&lt;="&amp;EOMONTH('US - Q'!$B142,0))</f>
        <v>6.6333333333333329</v>
      </c>
      <c r="L142" s="21">
        <f>'CDM - Q'!AT187</f>
        <v>26.856999999999999</v>
      </c>
      <c r="M142" s="44">
        <f>'US Edits'!U186</f>
        <v>110.24599999999998</v>
      </c>
      <c r="N142" s="20">
        <f>AVERAGEIFS('US - M'!C:C,'US - M'!$B:$B,"&gt;="&amp;EDATE('US - Q'!$B142,-2),'US - M'!$B:$B,"&lt;="&amp;EOMONTH('US - Q'!$B142,0))</f>
        <v>3</v>
      </c>
      <c r="O142">
        <v>0</v>
      </c>
      <c r="P142" s="21">
        <f>AVERAGEIFS('US - M'!G:G,'US - M'!$B:$B,"&gt;="&amp;EDATE('US - Q'!$B142,-2),'US - M'!$B:$B,"&lt;="&amp;EOMONTH('US - Q'!$B142,0))</f>
        <v>66.771666666666661</v>
      </c>
      <c r="Q142" s="20">
        <f>'[4]Quarterly Results'!$C139</f>
        <v>-0.14609780956927701</v>
      </c>
      <c r="R142" s="53">
        <v>-8.15300000000002</v>
      </c>
      <c r="S142" s="53">
        <v>10871.151999999998</v>
      </c>
      <c r="T142">
        <v>0</v>
      </c>
    </row>
    <row r="143" spans="1:20" x14ac:dyDescent="0.25">
      <c r="A143">
        <v>1994</v>
      </c>
      <c r="B143" s="1">
        <v>34394</v>
      </c>
      <c r="C143" s="21">
        <f>('CDM - Q'!AF188)</f>
        <v>10939.116</v>
      </c>
      <c r="D143" s="21">
        <f>'CDM - Q'!AV188</f>
        <v>75.727000000000004</v>
      </c>
      <c r="E143" s="20">
        <f>'CDM - Q'!AX188/'CDM - Q'!AW188*100</f>
        <v>86.593882492014956</v>
      </c>
      <c r="F143" s="20">
        <v>92.01</v>
      </c>
      <c r="G143" s="21">
        <f>AVERAGEIFS('US - M'!F:F,'US - M'!$B:$B,"&gt;="&amp;EDATE('US - Q'!$B143,-2),'US - M'!$B:$B,"&lt;="&amp;EOMONTH('US - Q'!$B143,0))</f>
        <v>67.074666666666673</v>
      </c>
      <c r="H143" s="20">
        <f t="shared" si="6"/>
        <v>1.8151411526845962</v>
      </c>
      <c r="I143" s="20">
        <f t="shared" si="7"/>
        <v>2.2862595441643263</v>
      </c>
      <c r="J143" s="20">
        <f>AVERAGEIFS('US - M'!D:D,'US - M'!$B:$B,"&gt;="&amp;EDATE('US - Q'!$B143,-2),'US - M'!$B:$B,"&lt;="&amp;EOMONTH('US - Q'!$B143,0))</f>
        <v>2.8666666666666667</v>
      </c>
      <c r="K143" s="20">
        <f>AVERAGEIFS('US - M'!E:E,'US - M'!$B:$B,"&gt;="&amp;EDATE('US - Q'!$B143,-2),'US - M'!$B:$B,"&lt;="&amp;EOMONTH('US - Q'!$B143,0))</f>
        <v>6.5666666666666664</v>
      </c>
      <c r="L143" s="21">
        <f>'CDM - Q'!AT188</f>
        <v>26.329000000000001</v>
      </c>
      <c r="M143" s="44">
        <f>'US Edits'!U187</f>
        <v>110.28999999999999</v>
      </c>
      <c r="N143" s="20">
        <f>AVERAGEIFS('US - M'!C:C,'US - M'!$B:$B,"&gt;="&amp;EDATE('US - Q'!$B143,-2),'US - M'!$B:$B,"&lt;="&amp;EOMONTH('US - Q'!$B143,0))</f>
        <v>3.25</v>
      </c>
      <c r="O143">
        <v>0</v>
      </c>
      <c r="P143" s="21">
        <f>AVERAGEIFS('US - M'!G:G,'US - M'!$B:$B,"&gt;="&amp;EDATE('US - Q'!$B143,-2),'US - M'!$B:$B,"&lt;="&amp;EOMONTH('US - Q'!$B143,0))</f>
        <v>67.074666666666673</v>
      </c>
      <c r="Q143" s="20">
        <f>'[4]Quarterly Results'!$C140</f>
        <v>-0.281002265603287</v>
      </c>
      <c r="R143" s="53">
        <v>-12.153999999999996</v>
      </c>
      <c r="S143" s="53">
        <v>10944.518</v>
      </c>
      <c r="T143">
        <v>0</v>
      </c>
    </row>
    <row r="144" spans="1:20" x14ac:dyDescent="0.25">
      <c r="B144" s="1">
        <v>34486</v>
      </c>
      <c r="C144" s="21">
        <f>('CDM - Q'!AF189)</f>
        <v>11087.361000000001</v>
      </c>
      <c r="D144" s="21">
        <f>'CDM - Q'!AV189</f>
        <v>76.284000000000006</v>
      </c>
      <c r="E144" s="20">
        <f>'CDM - Q'!AX189/'CDM - Q'!AW189*100</f>
        <v>87.399046627582038</v>
      </c>
      <c r="F144" s="20">
        <v>92.998999999999995</v>
      </c>
      <c r="G144" s="21">
        <f>AVERAGEIFS('US - M'!F:F,'US - M'!$B:$B,"&gt;="&amp;EDATE('US - Q'!$B144,-2),'US - M'!$B:$B,"&lt;="&amp;EOMONTH('US - Q'!$B144,0))</f>
        <v>67.525999999999996</v>
      </c>
      <c r="H144" s="20">
        <f t="shared" si="6"/>
        <v>2.6915278495605932</v>
      </c>
      <c r="I144" s="20">
        <f t="shared" si="7"/>
        <v>2.2000751632408999</v>
      </c>
      <c r="J144" s="20">
        <f>AVERAGEIFS('US - M'!D:D,'US - M'!$B:$B,"&gt;="&amp;EDATE('US - Q'!$B144,-2),'US - M'!$B:$B,"&lt;="&amp;EOMONTH('US - Q'!$B144,0))</f>
        <v>2.9333333333333336</v>
      </c>
      <c r="K144" s="20">
        <f>AVERAGEIFS('US - M'!E:E,'US - M'!$B:$B,"&gt;="&amp;EDATE('US - Q'!$B144,-2),'US - M'!$B:$B,"&lt;="&amp;EOMONTH('US - Q'!$B144,0))</f>
        <v>6.2</v>
      </c>
      <c r="L144" s="21">
        <f>'CDM - Q'!AT189</f>
        <v>28.713000000000001</v>
      </c>
      <c r="M144" s="44">
        <f>'US Edits'!U188</f>
        <v>110.81100000000002</v>
      </c>
      <c r="N144" s="20">
        <f>AVERAGEIFS('US - M'!C:C,'US - M'!$B:$B,"&gt;="&amp;EDATE('US - Q'!$B144,-2),'US - M'!$B:$B,"&lt;="&amp;EOMONTH('US - Q'!$B144,0))</f>
        <v>4.083333333333333</v>
      </c>
      <c r="O144">
        <v>0</v>
      </c>
      <c r="P144" s="21">
        <f>AVERAGEIFS('US - M'!G:G,'US - M'!$B:$B,"&gt;="&amp;EDATE('US - Q'!$B144,-2),'US - M'!$B:$B,"&lt;="&amp;EOMONTH('US - Q'!$B144,0))</f>
        <v>67.525999999999996</v>
      </c>
      <c r="Q144" s="20">
        <f>'[4]Quarterly Results'!$C141</f>
        <v>-0.111210910953778</v>
      </c>
      <c r="R144" s="53">
        <v>-5.4260000000000446</v>
      </c>
      <c r="S144" s="53">
        <v>11046.516000000001</v>
      </c>
      <c r="T144">
        <v>0</v>
      </c>
    </row>
    <row r="145" spans="1:20" x14ac:dyDescent="0.25">
      <c r="B145" s="1">
        <v>34578</v>
      </c>
      <c r="C145" s="21">
        <f>('CDM - Q'!AF190)</f>
        <v>11152.175999999999</v>
      </c>
      <c r="D145" s="21">
        <f>'CDM - Q'!AV190</f>
        <v>76.69</v>
      </c>
      <c r="E145" s="20">
        <f>'CDM - Q'!AX190/'CDM - Q'!AW190*100</f>
        <v>88.866043992236285</v>
      </c>
      <c r="F145" s="20">
        <v>94.453999999999994</v>
      </c>
      <c r="G145" s="21">
        <f>AVERAGEIFS('US - M'!F:F,'US - M'!$B:$B,"&gt;="&amp;EDATE('US - Q'!$B145,-2),'US - M'!$B:$B,"&lt;="&amp;EOMONTH('US - Q'!$B145,0))</f>
        <v>67.903000000000006</v>
      </c>
      <c r="H145" s="20">
        <f t="shared" si="6"/>
        <v>2.233213873174833</v>
      </c>
      <c r="I145" s="20">
        <f t="shared" si="7"/>
        <v>2.1992965756465921</v>
      </c>
      <c r="J145" s="20">
        <f>AVERAGEIFS('US - M'!D:D,'US - M'!$B:$B,"&gt;="&amp;EDATE('US - Q'!$B145,-2),'US - M'!$B:$B,"&lt;="&amp;EOMONTH('US - Q'!$B145,0))</f>
        <v>3.1333333333333333</v>
      </c>
      <c r="K145" s="20">
        <f>AVERAGEIFS('US - M'!E:E,'US - M'!$B:$B,"&gt;="&amp;EDATE('US - Q'!$B145,-2),'US - M'!$B:$B,"&lt;="&amp;EOMONTH('US - Q'!$B145,0))</f>
        <v>6</v>
      </c>
      <c r="L145" s="21">
        <f>'CDM - Q'!AT190</f>
        <v>31.736000000000001</v>
      </c>
      <c r="M145" s="44">
        <f>'US Edits'!U189</f>
        <v>111.727</v>
      </c>
      <c r="N145" s="20">
        <f>AVERAGEIFS('US - M'!C:C,'US - M'!$B:$B,"&gt;="&amp;EDATE('US - Q'!$B145,-2),'US - M'!$B:$B,"&lt;="&amp;EOMONTH('US - Q'!$B145,0))</f>
        <v>4.583333333333333</v>
      </c>
      <c r="O145">
        <v>0</v>
      </c>
      <c r="P145" s="21">
        <f>AVERAGEIFS('US - M'!G:G,'US - M'!$B:$B,"&gt;="&amp;EDATE('US - Q'!$B145,-2),'US - M'!$B:$B,"&lt;="&amp;EOMONTH('US - Q'!$B145,0))</f>
        <v>67.903000000000006</v>
      </c>
      <c r="Q145" s="20">
        <f>'[4]Quarterly Results'!$C142</f>
        <v>6.4974216683131997E-2</v>
      </c>
      <c r="R145" s="53">
        <v>5.6870000000000118</v>
      </c>
      <c r="S145" s="53">
        <v>11149.155000000001</v>
      </c>
      <c r="T145">
        <v>0</v>
      </c>
    </row>
    <row r="146" spans="1:20" x14ac:dyDescent="0.25">
      <c r="B146" s="1">
        <v>34669</v>
      </c>
      <c r="C146" s="21">
        <f>('CDM - Q'!AF191)</f>
        <v>11279.932000000001</v>
      </c>
      <c r="D146" s="21">
        <f>'CDM - Q'!AV191</f>
        <v>76.471999999999994</v>
      </c>
      <c r="E146" s="20">
        <f>'CDM - Q'!AX191/'CDM - Q'!AW191*100</f>
        <v>89.21324598878924</v>
      </c>
      <c r="F146" s="20">
        <v>94.738</v>
      </c>
      <c r="G146" s="21">
        <f>AVERAGEIFS('US - M'!F:F,'US - M'!$B:$B,"&gt;="&amp;EDATE('US - Q'!$B146,-2),'US - M'!$B:$B,"&lt;="&amp;EOMONTH('US - Q'!$B146,0))</f>
        <v>68.248000000000005</v>
      </c>
      <c r="H146" s="20">
        <f t="shared" si="6"/>
        <v>2.0323107962829212</v>
      </c>
      <c r="I146" s="20">
        <f t="shared" si="7"/>
        <v>2.1930484179257359</v>
      </c>
      <c r="J146" s="20">
        <f>AVERAGEIFS('US - M'!D:D,'US - M'!$B:$B,"&gt;="&amp;EDATE('US - Q'!$B146,-2),'US - M'!$B:$B,"&lt;="&amp;EOMONTH('US - Q'!$B146,0))</f>
        <v>3.0666666666666664</v>
      </c>
      <c r="K146" s="20">
        <f>AVERAGEIFS('US - M'!E:E,'US - M'!$B:$B,"&gt;="&amp;EDATE('US - Q'!$B146,-2),'US - M'!$B:$B,"&lt;="&amp;EOMONTH('US - Q'!$B146,0))</f>
        <v>5.6333333333333329</v>
      </c>
      <c r="L146" s="21">
        <f>'CDM - Q'!AT191</f>
        <v>29.498999999999999</v>
      </c>
      <c r="M146" s="44">
        <f>'US Edits'!U190</f>
        <v>112.771</v>
      </c>
      <c r="N146" s="20">
        <f>AVERAGEIFS('US - M'!C:C,'US - M'!$B:$B,"&gt;="&amp;EDATE('US - Q'!$B146,-2),'US - M'!$B:$B,"&lt;="&amp;EOMONTH('US - Q'!$B146,0))</f>
        <v>5.25</v>
      </c>
      <c r="O146">
        <v>0</v>
      </c>
      <c r="P146" s="21">
        <f>AVERAGEIFS('US - M'!G:G,'US - M'!$B:$B,"&gt;="&amp;EDATE('US - Q'!$B146,-2),'US - M'!$B:$B,"&lt;="&amp;EOMONTH('US - Q'!$B146,0))</f>
        <v>68.248000000000005</v>
      </c>
      <c r="Q146" s="20">
        <f>'[4]Quarterly Results'!$C143</f>
        <v>0.26845066983643201</v>
      </c>
      <c r="R146" s="53">
        <v>-6.3390000000000555</v>
      </c>
      <c r="S146" s="53">
        <v>11253.938000000002</v>
      </c>
      <c r="T146">
        <v>0</v>
      </c>
    </row>
    <row r="147" spans="1:20" x14ac:dyDescent="0.25">
      <c r="A147">
        <v>1995</v>
      </c>
      <c r="B147" s="1">
        <v>34759</v>
      </c>
      <c r="C147" s="21">
        <f>('CDM - Q'!AF192)</f>
        <v>11319.950999999999</v>
      </c>
      <c r="D147" s="21">
        <f>'CDM - Q'!AV192</f>
        <v>77.125</v>
      </c>
      <c r="E147" s="20">
        <f>'CDM - Q'!AX192/'CDM - Q'!AW192*100</f>
        <v>89.969810524521847</v>
      </c>
      <c r="F147" s="20">
        <v>95.921000000000006</v>
      </c>
      <c r="G147" s="21">
        <f>AVERAGEIFS('US - M'!F:F,'US - M'!$B:$B,"&gt;="&amp;EDATE('US - Q'!$B147,-2),'US - M'!$B:$B,"&lt;="&amp;EOMONTH('US - Q'!$B147,0))</f>
        <v>68.605666666666664</v>
      </c>
      <c r="H147" s="20">
        <f t="shared" si="6"/>
        <v>2.0962763255576888</v>
      </c>
      <c r="I147" s="20">
        <f t="shared" si="7"/>
        <v>2.2633322111440091</v>
      </c>
      <c r="J147" s="20">
        <f>AVERAGEIFS('US - M'!D:D,'US - M'!$B:$B,"&gt;="&amp;EDATE('US - Q'!$B147,-2),'US - M'!$B:$B,"&lt;="&amp;EOMONTH('US - Q'!$B147,0))</f>
        <v>3.0666666666666664</v>
      </c>
      <c r="K147" s="20">
        <f>AVERAGEIFS('US - M'!E:E,'US - M'!$B:$B,"&gt;="&amp;EDATE('US - Q'!$B147,-2),'US - M'!$B:$B,"&lt;="&amp;EOMONTH('US - Q'!$B147,0))</f>
        <v>5.4666666666666659</v>
      </c>
      <c r="L147" s="21">
        <f>'CDM - Q'!AT192</f>
        <v>32.814999999999998</v>
      </c>
      <c r="M147" s="44">
        <f>'US Edits'!U191</f>
        <v>113.303</v>
      </c>
      <c r="N147" s="20">
        <f>AVERAGEIFS('US - M'!C:C,'US - M'!$B:$B,"&gt;="&amp;EDATE('US - Q'!$B147,-2),'US - M'!$B:$B,"&lt;="&amp;EOMONTH('US - Q'!$B147,0))</f>
        <v>5.833333333333333</v>
      </c>
      <c r="O147">
        <v>0</v>
      </c>
      <c r="P147" s="21">
        <f>AVERAGEIFS('US - M'!G:G,'US - M'!$B:$B,"&gt;="&amp;EDATE('US - Q'!$B147,-2),'US - M'!$B:$B,"&lt;="&amp;EOMONTH('US - Q'!$B147,0))</f>
        <v>68.605666666666664</v>
      </c>
      <c r="Q147" s="20">
        <f>'[4]Quarterly Results'!$C144</f>
        <v>0.17212758482901999</v>
      </c>
      <c r="R147" s="53">
        <v>-4.04099999999994</v>
      </c>
      <c r="S147" s="53">
        <v>11314.638999999999</v>
      </c>
      <c r="T147">
        <v>0</v>
      </c>
    </row>
    <row r="148" spans="1:20" x14ac:dyDescent="0.25">
      <c r="B148" s="1">
        <v>34851</v>
      </c>
      <c r="C148" s="21">
        <f>('CDM - Q'!AF193)</f>
        <v>11353.721</v>
      </c>
      <c r="D148" s="21">
        <f>'CDM - Q'!AV193</f>
        <v>77.433000000000007</v>
      </c>
      <c r="E148" s="20">
        <f>'CDM - Q'!AX193/'CDM - Q'!AW193*100</f>
        <v>91.278277541964115</v>
      </c>
      <c r="F148" s="20">
        <v>97</v>
      </c>
      <c r="G148" s="21">
        <f>AVERAGEIFS('US - M'!F:F,'US - M'!$B:$B,"&gt;="&amp;EDATE('US - Q'!$B148,-2),'US - M'!$B:$B,"&lt;="&amp;EOMONTH('US - Q'!$B148,0))</f>
        <v>69.012999999999991</v>
      </c>
      <c r="H148" s="20">
        <f t="shared" si="6"/>
        <v>2.3749252977158797</v>
      </c>
      <c r="I148" s="20">
        <f t="shared" si="7"/>
        <v>2.1841815731828307</v>
      </c>
      <c r="J148" s="20">
        <f>AVERAGEIFS('US - M'!D:D,'US - M'!$B:$B,"&gt;="&amp;EDATE('US - Q'!$B148,-2),'US - M'!$B:$B,"&lt;="&amp;EOMONTH('US - Q'!$B148,0))</f>
        <v>3.0666666666666664</v>
      </c>
      <c r="K148" s="20">
        <f>AVERAGEIFS('US - M'!E:E,'US - M'!$B:$B,"&gt;="&amp;EDATE('US - Q'!$B148,-2),'US - M'!$B:$B,"&lt;="&amp;EOMONTH('US - Q'!$B148,0))</f>
        <v>5.666666666666667</v>
      </c>
      <c r="L148" s="21">
        <f>'CDM - Q'!AT193</f>
        <v>34.167000000000002</v>
      </c>
      <c r="M148" s="44">
        <f>'US Edits'!U192</f>
        <v>114.28799999999998</v>
      </c>
      <c r="N148" s="20">
        <f>AVERAGEIFS('US - M'!C:C,'US - M'!$B:$B,"&gt;="&amp;EDATE('US - Q'!$B148,-2),'US - M'!$B:$B,"&lt;="&amp;EOMONTH('US - Q'!$B148,0))</f>
        <v>6</v>
      </c>
      <c r="O148">
        <v>0</v>
      </c>
      <c r="P148" s="21">
        <f>AVERAGEIFS('US - M'!G:G,'US - M'!$B:$B,"&gt;="&amp;EDATE('US - Q'!$B148,-2),'US - M'!$B:$B,"&lt;="&amp;EOMONTH('US - Q'!$B148,0))</f>
        <v>69.012999999999991</v>
      </c>
      <c r="Q148" s="20">
        <f>'[4]Quarterly Results'!$C145</f>
        <v>2.3417464670282199E-3</v>
      </c>
      <c r="R148" s="53">
        <v>3.3430000000000746</v>
      </c>
      <c r="S148" s="53">
        <v>11381.563999999998</v>
      </c>
      <c r="T148">
        <v>0</v>
      </c>
    </row>
    <row r="149" spans="1:20" x14ac:dyDescent="0.25">
      <c r="B149" s="1">
        <v>34943</v>
      </c>
      <c r="C149" s="21">
        <f>('CDM - Q'!AF194)</f>
        <v>11450.31</v>
      </c>
      <c r="D149" s="21">
        <f>'CDM - Q'!AV194</f>
        <v>77.840999999999994</v>
      </c>
      <c r="E149" s="20">
        <f>'CDM - Q'!AX194/'CDM - Q'!AW194*100</f>
        <v>90.715383729489105</v>
      </c>
      <c r="F149" s="20">
        <v>96.218999999999994</v>
      </c>
      <c r="G149" s="21">
        <f>AVERAGEIFS('US - M'!F:F,'US - M'!$B:$B,"&gt;="&amp;EDATE('US - Q'!$B149,-2),'US - M'!$B:$B,"&lt;="&amp;EOMONTH('US - Q'!$B149,0))</f>
        <v>69.341999999999999</v>
      </c>
      <c r="H149" s="20">
        <f t="shared" si="6"/>
        <v>1.9068871082260408</v>
      </c>
      <c r="I149" s="20">
        <f t="shared" si="7"/>
        <v>2.1025998819456326</v>
      </c>
      <c r="J149" s="20">
        <f>AVERAGEIFS('US - M'!D:D,'US - M'!$B:$B,"&gt;="&amp;EDATE('US - Q'!$B149,-2),'US - M'!$B:$B,"&lt;="&amp;EOMONTH('US - Q'!$B149,0))</f>
        <v>2.8666666666666667</v>
      </c>
      <c r="K149" s="20">
        <f>AVERAGEIFS('US - M'!E:E,'US - M'!$B:$B,"&gt;="&amp;EDATE('US - Q'!$B149,-2),'US - M'!$B:$B,"&lt;="&amp;EOMONTH('US - Q'!$B149,0))</f>
        <v>5.666666666666667</v>
      </c>
      <c r="L149" s="21">
        <f>'CDM - Q'!AT194</f>
        <v>31.372</v>
      </c>
      <c r="M149" s="44">
        <f>'US Edits'!U193</f>
        <v>114.05100000000002</v>
      </c>
      <c r="N149" s="20">
        <f>AVERAGEIFS('US - M'!C:C,'US - M'!$B:$B,"&gt;="&amp;EDATE('US - Q'!$B149,-2),'US - M'!$B:$B,"&lt;="&amp;EOMONTH('US - Q'!$B149,0))</f>
        <v>5.75</v>
      </c>
      <c r="O149">
        <v>0</v>
      </c>
      <c r="P149" s="21">
        <f>AVERAGEIFS('US - M'!G:G,'US - M'!$B:$B,"&gt;="&amp;EDATE('US - Q'!$B149,-2),'US - M'!$B:$B,"&lt;="&amp;EOMONTH('US - Q'!$B149,0))</f>
        <v>69.341999999999999</v>
      </c>
      <c r="Q149" s="20">
        <f>'[4]Quarterly Results'!$C146</f>
        <v>2.9820660825290501E-2</v>
      </c>
      <c r="R149" s="53">
        <v>36.341000000000008</v>
      </c>
      <c r="S149" s="53">
        <v>11479.282999999998</v>
      </c>
      <c r="T149">
        <v>0</v>
      </c>
    </row>
    <row r="150" spans="1:20" x14ac:dyDescent="0.25">
      <c r="B150" s="1">
        <v>35034</v>
      </c>
      <c r="C150" s="21">
        <f>('CDM - Q'!AF195)</f>
        <v>11528.066999999999</v>
      </c>
      <c r="D150" s="21">
        <f>'CDM - Q'!AV195</f>
        <v>77.988</v>
      </c>
      <c r="E150" s="20">
        <f>'CDM - Q'!AX195/'CDM - Q'!AW195*100</f>
        <v>89.902582570467445</v>
      </c>
      <c r="F150" s="20">
        <v>95.227999999999994</v>
      </c>
      <c r="G150" s="21">
        <f>AVERAGEIFS('US - M'!F:F,'US - M'!$B:$B,"&gt;="&amp;EDATE('US - Q'!$B150,-2),'US - M'!$B:$B,"&lt;="&amp;EOMONTH('US - Q'!$B150,0))</f>
        <v>69.689666666666653</v>
      </c>
      <c r="H150" s="20">
        <f t="shared" si="6"/>
        <v>2.0055185409515452</v>
      </c>
      <c r="I150" s="20">
        <f t="shared" si="7"/>
        <v>2.0959018181127886</v>
      </c>
      <c r="J150" s="20">
        <f>AVERAGEIFS('US - M'!D:D,'US - M'!$B:$B,"&gt;="&amp;EDATE('US - Q'!$B150,-2),'US - M'!$B:$B,"&lt;="&amp;EOMONTH('US - Q'!$B150,0))</f>
        <v>2.7999999999999994</v>
      </c>
      <c r="K150" s="20">
        <f>AVERAGEIFS('US - M'!E:E,'US - M'!$B:$B,"&gt;="&amp;EDATE('US - Q'!$B150,-2),'US - M'!$B:$B,"&lt;="&amp;EOMONTH('US - Q'!$B150,0))</f>
        <v>5.5666666666666664</v>
      </c>
      <c r="L150" s="21">
        <f>'CDM - Q'!AT195</f>
        <v>31.052</v>
      </c>
      <c r="M150" s="44">
        <f>'US Edits'!U194</f>
        <v>112.866</v>
      </c>
      <c r="N150" s="20">
        <f>AVERAGEIFS('US - M'!C:C,'US - M'!$B:$B,"&gt;="&amp;EDATE('US - Q'!$B150,-2),'US - M'!$B:$B,"&lt;="&amp;EOMONTH('US - Q'!$B150,0))</f>
        <v>5.666666666666667</v>
      </c>
      <c r="O150">
        <v>0</v>
      </c>
      <c r="P150" s="21">
        <f>AVERAGEIFS('US - M'!G:G,'US - M'!$B:$B,"&gt;="&amp;EDATE('US - Q'!$B150,-2),'US - M'!$B:$B,"&lt;="&amp;EOMONTH('US - Q'!$B150,0))</f>
        <v>69.689666666666653</v>
      </c>
      <c r="Q150" s="20">
        <f>'[4]Quarterly Results'!$C147</f>
        <v>-0.17725084553870499</v>
      </c>
      <c r="R150" s="53">
        <v>0.91899999999986903</v>
      </c>
      <c r="S150" s="53">
        <v>11549.411999999998</v>
      </c>
      <c r="T150">
        <v>0</v>
      </c>
    </row>
    <row r="151" spans="1:20" x14ac:dyDescent="0.25">
      <c r="A151">
        <v>1996</v>
      </c>
      <c r="B151" s="1">
        <v>35125</v>
      </c>
      <c r="C151" s="21">
        <f>('CDM - Q'!AF196)</f>
        <v>11614.418</v>
      </c>
      <c r="D151" s="21">
        <f>'CDM - Q'!AV196</f>
        <v>78.224999999999994</v>
      </c>
      <c r="E151" s="20">
        <f>'CDM - Q'!AX196/'CDM - Q'!AW196*100</f>
        <v>89.708990579327775</v>
      </c>
      <c r="F151" s="20">
        <v>94.88</v>
      </c>
      <c r="G151" s="21">
        <f>AVERAGEIFS('US - M'!F:F,'US - M'!$B:$B,"&gt;="&amp;EDATE('US - Q'!$B151,-2),'US - M'!$B:$B,"&lt;="&amp;EOMONTH('US - Q'!$B151,0))</f>
        <v>69.963666666666668</v>
      </c>
      <c r="H151" s="20">
        <f t="shared" si="6"/>
        <v>1.5726865293276937</v>
      </c>
      <c r="I151" s="20">
        <f t="shared" si="7"/>
        <v>1.9650043690552899</v>
      </c>
      <c r="J151" s="20">
        <f>AVERAGEIFS('US - M'!D:D,'US - M'!$B:$B,"&gt;="&amp;EDATE('US - Q'!$B151,-2),'US - M'!$B:$B,"&lt;="&amp;EOMONTH('US - Q'!$B151,0))</f>
        <v>2.8333333333333335</v>
      </c>
      <c r="K151" s="20">
        <f>AVERAGEIFS('US - M'!E:E,'US - M'!$B:$B,"&gt;="&amp;EDATE('US - Q'!$B151,-2),'US - M'!$B:$B,"&lt;="&amp;EOMONTH('US - Q'!$B151,0))</f>
        <v>5.5333333333333341</v>
      </c>
      <c r="L151" s="21">
        <f>'CDM - Q'!AT196</f>
        <v>34.948</v>
      </c>
      <c r="M151" s="44">
        <f>'US Edits'!U195</f>
        <v>111.31400000000001</v>
      </c>
      <c r="N151" s="20">
        <f>AVERAGEIFS('US - M'!C:C,'US - M'!$B:$B,"&gt;="&amp;EDATE('US - Q'!$B151,-2),'US - M'!$B:$B,"&lt;="&amp;EOMONTH('US - Q'!$B151,0))</f>
        <v>5.25</v>
      </c>
      <c r="O151">
        <v>0</v>
      </c>
      <c r="P151" s="21">
        <f>AVERAGEIFS('US - M'!G:G,'US - M'!$B:$B,"&gt;="&amp;EDATE('US - Q'!$B151,-2),'US - M'!$B:$B,"&lt;="&amp;EOMONTH('US - Q'!$B151,0))</f>
        <v>69.963666666666668</v>
      </c>
      <c r="Q151" s="20">
        <f>'[4]Quarterly Results'!$C148</f>
        <v>-0.187874313619592</v>
      </c>
      <c r="R151" s="53">
        <v>-21.173999999999978</v>
      </c>
      <c r="S151" s="53">
        <v>11672.287</v>
      </c>
      <c r="T151">
        <v>0</v>
      </c>
    </row>
    <row r="152" spans="1:20" x14ac:dyDescent="0.25">
      <c r="B152" s="1">
        <v>35217</v>
      </c>
      <c r="C152" s="21">
        <f>('CDM - Q'!AF197)</f>
        <v>11808.14</v>
      </c>
      <c r="D152" s="21">
        <f>'CDM - Q'!AV197</f>
        <v>78.125</v>
      </c>
      <c r="E152" s="20">
        <f>'CDM - Q'!AX197/'CDM - Q'!AW197*100</f>
        <v>89.24549581195285</v>
      </c>
      <c r="F152" s="20">
        <v>94.188000000000002</v>
      </c>
      <c r="G152" s="21">
        <f>AVERAGEIFS('US - M'!F:F,'US - M'!$B:$B,"&gt;="&amp;EDATE('US - Q'!$B152,-2),'US - M'!$B:$B,"&lt;="&amp;EOMONTH('US - Q'!$B152,0))</f>
        <v>70.296333333333337</v>
      </c>
      <c r="H152" s="20">
        <f t="shared" si="6"/>
        <v>1.9019395781620041</v>
      </c>
      <c r="I152" s="20">
        <f t="shared" si="7"/>
        <v>1.846757939166821</v>
      </c>
      <c r="J152" s="20">
        <f>AVERAGEIFS('US - M'!D:D,'US - M'!$B:$B,"&gt;="&amp;EDATE('US - Q'!$B152,-2),'US - M'!$B:$B,"&lt;="&amp;EOMONTH('US - Q'!$B152,0))</f>
        <v>3</v>
      </c>
      <c r="K152" s="20">
        <f>AVERAGEIFS('US - M'!E:E,'US - M'!$B:$B,"&gt;="&amp;EDATE('US - Q'!$B152,-2),'US - M'!$B:$B,"&lt;="&amp;EOMONTH('US - Q'!$B152,0))</f>
        <v>5.5</v>
      </c>
      <c r="L152" s="21">
        <f>'CDM - Q'!AT197</f>
        <v>38.228999999999999</v>
      </c>
      <c r="M152" s="44">
        <f>'US Edits'!U196</f>
        <v>109.51300000000002</v>
      </c>
      <c r="N152" s="20">
        <f>AVERAGEIFS('US - M'!C:C,'US - M'!$B:$B,"&gt;="&amp;EDATE('US - Q'!$B152,-2),'US - M'!$B:$B,"&lt;="&amp;EOMONTH('US - Q'!$B152,0))</f>
        <v>5.25</v>
      </c>
      <c r="O152">
        <v>0</v>
      </c>
      <c r="P152" s="21">
        <f>AVERAGEIFS('US - M'!G:G,'US - M'!$B:$B,"&gt;="&amp;EDATE('US - Q'!$B152,-2),'US - M'!$B:$B,"&lt;="&amp;EOMONTH('US - Q'!$B152,0))</f>
        <v>70.296333333333337</v>
      </c>
      <c r="Q152" s="20">
        <f>'[4]Quarterly Results'!$C149</f>
        <v>9.52485105779107E-2</v>
      </c>
      <c r="R152" s="53">
        <v>-7.3749999999998863</v>
      </c>
      <c r="S152" s="53">
        <v>11840.971</v>
      </c>
      <c r="T152">
        <v>0</v>
      </c>
    </row>
    <row r="153" spans="1:20" x14ac:dyDescent="0.25">
      <c r="B153" s="1">
        <v>35309</v>
      </c>
      <c r="C153" s="21">
        <f>('CDM - Q'!AF198)</f>
        <v>11914.063</v>
      </c>
      <c r="D153" s="21">
        <f>'CDM - Q'!AV198</f>
        <v>78.555999999999997</v>
      </c>
      <c r="E153" s="20">
        <f>'CDM - Q'!AX198/'CDM - Q'!AW198*100</f>
        <v>88.348754370906946</v>
      </c>
      <c r="F153" s="20">
        <v>92.927000000000007</v>
      </c>
      <c r="G153" s="21">
        <f>AVERAGEIFS('US - M'!F:F,'US - M'!$B:$B,"&gt;="&amp;EDATE('US - Q'!$B153,-2),'US - M'!$B:$B,"&lt;="&amp;EOMONTH('US - Q'!$B153,0))</f>
        <v>70.617000000000004</v>
      </c>
      <c r="H153" s="20">
        <f t="shared" si="6"/>
        <v>1.8246565728890829</v>
      </c>
      <c r="I153" s="20">
        <f t="shared" si="7"/>
        <v>1.8262003053325815</v>
      </c>
      <c r="J153" s="20">
        <f>AVERAGEIFS('US - M'!D:D,'US - M'!$B:$B,"&gt;="&amp;EDATE('US - Q'!$B153,-2),'US - M'!$B:$B,"&lt;="&amp;EOMONTH('US - Q'!$B153,0))</f>
        <v>3.1</v>
      </c>
      <c r="K153" s="20">
        <f>AVERAGEIFS('US - M'!E:E,'US - M'!$B:$B,"&gt;="&amp;EDATE('US - Q'!$B153,-2),'US - M'!$B:$B,"&lt;="&amp;EOMONTH('US - Q'!$B153,0))</f>
        <v>5.2666666666666666</v>
      </c>
      <c r="L153" s="21">
        <f>'CDM - Q'!AT198</f>
        <v>38.768999999999998</v>
      </c>
      <c r="M153" s="44">
        <f>'US Edits'!U197</f>
        <v>107.76700000000001</v>
      </c>
      <c r="N153" s="20">
        <f>AVERAGEIFS('US - M'!C:C,'US - M'!$B:$B,"&gt;="&amp;EDATE('US - Q'!$B153,-2),'US - M'!$B:$B,"&lt;="&amp;EOMONTH('US - Q'!$B153,0))</f>
        <v>5.25</v>
      </c>
      <c r="O153">
        <v>0</v>
      </c>
      <c r="P153" s="21">
        <f>AVERAGEIFS('US - M'!G:G,'US - M'!$B:$B,"&gt;="&amp;EDATE('US - Q'!$B153,-2),'US - M'!$B:$B,"&lt;="&amp;EOMONTH('US - Q'!$B153,0))</f>
        <v>70.617000000000004</v>
      </c>
      <c r="Q153" s="20">
        <f>'[4]Quarterly Results'!$C150</f>
        <v>-3.5803579172181202E-2</v>
      </c>
      <c r="R153" s="53">
        <v>-26.525000000000091</v>
      </c>
      <c r="S153" s="53">
        <v>11931.355</v>
      </c>
      <c r="T153">
        <v>0</v>
      </c>
    </row>
    <row r="154" spans="1:20" x14ac:dyDescent="0.25">
      <c r="B154" s="1">
        <v>35400</v>
      </c>
      <c r="C154" s="21">
        <f>('CDM - Q'!AF199)</f>
        <v>12037.775</v>
      </c>
      <c r="D154" s="21">
        <f>'CDM - Q'!AV199</f>
        <v>78.885999999999996</v>
      </c>
      <c r="E154" s="20">
        <f>'CDM - Q'!AX199/'CDM - Q'!AW199*100</f>
        <v>88.318381081776039</v>
      </c>
      <c r="F154" s="20">
        <v>92.730999999999995</v>
      </c>
      <c r="G154" s="21">
        <f>AVERAGEIFS('US - M'!F:F,'US - M'!$B:$B,"&gt;="&amp;EDATE('US - Q'!$B154,-2),'US - M'!$B:$B,"&lt;="&amp;EOMONTH('US - Q'!$B154,0))</f>
        <v>71.018999999999991</v>
      </c>
      <c r="H154" s="20">
        <f t="shared" si="6"/>
        <v>2.2770720931220012</v>
      </c>
      <c r="I154" s="20">
        <f t="shared" si="7"/>
        <v>1.8940886933751955</v>
      </c>
      <c r="J154" s="20">
        <f>AVERAGEIFS('US - M'!D:D,'US - M'!$B:$B,"&gt;="&amp;EDATE('US - Q'!$B154,-2),'US - M'!$B:$B,"&lt;="&amp;EOMONTH('US - Q'!$B154,0))</f>
        <v>3</v>
      </c>
      <c r="K154" s="20">
        <f>AVERAGEIFS('US - M'!E:E,'US - M'!$B:$B,"&gt;="&amp;EDATE('US - Q'!$B154,-2),'US - M'!$B:$B,"&lt;="&amp;EOMONTH('US - Q'!$B154,0))</f>
        <v>5.333333333333333</v>
      </c>
      <c r="L154" s="21">
        <f>'CDM - Q'!AT199</f>
        <v>43.000999999999998</v>
      </c>
      <c r="M154" s="44">
        <f>'US Edits'!U198</f>
        <v>106.379</v>
      </c>
      <c r="N154" s="20">
        <f>AVERAGEIFS('US - M'!C:C,'US - M'!$B:$B,"&gt;="&amp;EDATE('US - Q'!$B154,-2),'US - M'!$B:$B,"&lt;="&amp;EOMONTH('US - Q'!$B154,0))</f>
        <v>5.25</v>
      </c>
      <c r="O154">
        <v>0</v>
      </c>
      <c r="P154" s="21">
        <f>AVERAGEIFS('US - M'!G:G,'US - M'!$B:$B,"&gt;="&amp;EDATE('US - Q'!$B154,-2),'US - M'!$B:$B,"&lt;="&amp;EOMONTH('US - Q'!$B154,0))</f>
        <v>71.018999999999991</v>
      </c>
      <c r="Q154" s="20">
        <f>'[4]Quarterly Results'!$C151</f>
        <v>-3.79703926007856E-2</v>
      </c>
      <c r="R154" s="53">
        <v>41.111999999999966</v>
      </c>
      <c r="S154" s="53">
        <v>12046.019</v>
      </c>
      <c r="T154">
        <v>0</v>
      </c>
    </row>
    <row r="155" spans="1:20" x14ac:dyDescent="0.25">
      <c r="A155">
        <v>1997</v>
      </c>
      <c r="B155" s="1">
        <v>35490</v>
      </c>
      <c r="C155" s="21">
        <f>('CDM - Q'!AF200)</f>
        <v>12115.472</v>
      </c>
      <c r="D155" s="21">
        <f>'CDM - Q'!AV200</f>
        <v>79.882999999999996</v>
      </c>
      <c r="E155" s="20">
        <f>'CDM - Q'!AX200/'CDM - Q'!AW200*100</f>
        <v>87.652517460737343</v>
      </c>
      <c r="F155" s="20">
        <v>91.998999999999995</v>
      </c>
      <c r="G155" s="21">
        <f>AVERAGEIFS('US - M'!F:F,'US - M'!$B:$B,"&gt;="&amp;EDATE('US - Q'!$B155,-2),'US - M'!$B:$B,"&lt;="&amp;EOMONTH('US - Q'!$B155,0))</f>
        <v>71.298000000000002</v>
      </c>
      <c r="H155" s="20">
        <f t="shared" si="6"/>
        <v>1.5714104676214369</v>
      </c>
      <c r="I155" s="20">
        <f t="shared" si="7"/>
        <v>1.8937696779486313</v>
      </c>
      <c r="J155" s="20">
        <f>AVERAGEIFS('US - M'!D:D,'US - M'!$B:$B,"&gt;="&amp;EDATE('US - Q'!$B155,-2),'US - M'!$B:$B,"&lt;="&amp;EOMONTH('US - Q'!$B155,0))</f>
        <v>2.9333333333333336</v>
      </c>
      <c r="K155" s="20">
        <f>AVERAGEIFS('US - M'!E:E,'US - M'!$B:$B,"&gt;="&amp;EDATE('US - Q'!$B155,-2),'US - M'!$B:$B,"&lt;="&amp;EOMONTH('US - Q'!$B155,0))</f>
        <v>5.2333333333333334</v>
      </c>
      <c r="L155" s="21">
        <f>'CDM - Q'!AT200</f>
        <v>42.997</v>
      </c>
      <c r="M155" s="44">
        <f>'US Edits'!U199</f>
        <v>105.48100000000001</v>
      </c>
      <c r="N155" s="20">
        <f>AVERAGEIFS('US - M'!C:C,'US - M'!$B:$B,"&gt;="&amp;EDATE('US - Q'!$B155,-2),'US - M'!$B:$B,"&lt;="&amp;EOMONTH('US - Q'!$B155,0))</f>
        <v>5.333333333333333</v>
      </c>
      <c r="O155">
        <v>0</v>
      </c>
      <c r="P155" s="21">
        <f>AVERAGEIFS('US - M'!G:G,'US - M'!$B:$B,"&gt;="&amp;EDATE('US - Q'!$B155,-2),'US - M'!$B:$B,"&lt;="&amp;EOMONTH('US - Q'!$B155,0))</f>
        <v>71.298000000000002</v>
      </c>
      <c r="Q155" s="20">
        <f>'[4]Quarterly Results'!$C152</f>
        <v>-0.11070325503481</v>
      </c>
      <c r="R155" s="53">
        <v>-27.644999999999982</v>
      </c>
      <c r="S155" s="53">
        <v>12158.923000000001</v>
      </c>
      <c r="T155">
        <v>0</v>
      </c>
    </row>
    <row r="156" spans="1:20" x14ac:dyDescent="0.25">
      <c r="B156" s="1">
        <v>35582</v>
      </c>
      <c r="C156" s="21">
        <f>('CDM - Q'!AF201)</f>
        <v>12317.221</v>
      </c>
      <c r="D156" s="21">
        <f>'CDM - Q'!AV201</f>
        <v>79.376000000000005</v>
      </c>
      <c r="E156" s="20">
        <f>'CDM - Q'!AX201/'CDM - Q'!AW201*100</f>
        <v>85.832970759934582</v>
      </c>
      <c r="F156" s="20">
        <v>89.709000000000003</v>
      </c>
      <c r="G156" s="21">
        <f>AVERAGEIFS('US - M'!F:F,'US - M'!$B:$B,"&gt;="&amp;EDATE('US - Q'!$B156,-2),'US - M'!$B:$B,"&lt;="&amp;EOMONTH('US - Q'!$B156,0))</f>
        <v>71.67</v>
      </c>
      <c r="H156" s="20">
        <f t="shared" si="6"/>
        <v>2.0870150635361462</v>
      </c>
      <c r="I156" s="20">
        <f t="shared" si="7"/>
        <v>1.9400385492921668</v>
      </c>
      <c r="J156" s="20">
        <f>AVERAGEIFS('US - M'!D:D,'US - M'!$B:$B,"&gt;="&amp;EDATE('US - Q'!$B156,-2),'US - M'!$B:$B,"&lt;="&amp;EOMONTH('US - Q'!$B156,0))</f>
        <v>2.9</v>
      </c>
      <c r="K156" s="20">
        <f>AVERAGEIFS('US - M'!E:E,'US - M'!$B:$B,"&gt;="&amp;EDATE('US - Q'!$B156,-2),'US - M'!$B:$B,"&lt;="&amp;EOMONTH('US - Q'!$B156,0))</f>
        <v>5</v>
      </c>
      <c r="L156" s="21">
        <f>'CDM - Q'!AT201</f>
        <v>35.436</v>
      </c>
      <c r="M156" s="44">
        <f>'US Edits'!U200</f>
        <v>104.542</v>
      </c>
      <c r="N156" s="20">
        <f>AVERAGEIFS('US - M'!C:C,'US - M'!$B:$B,"&gt;="&amp;EDATE('US - Q'!$B156,-2),'US - M'!$B:$B,"&lt;="&amp;EOMONTH('US - Q'!$B156,0))</f>
        <v>5.5</v>
      </c>
      <c r="O156">
        <v>0</v>
      </c>
      <c r="P156" s="21">
        <f>AVERAGEIFS('US - M'!G:G,'US - M'!$B:$B,"&gt;="&amp;EDATE('US - Q'!$B156,-2),'US - M'!$B:$B,"&lt;="&amp;EOMONTH('US - Q'!$B156,0))</f>
        <v>71.67</v>
      </c>
      <c r="Q156" s="20">
        <f>'[4]Quarterly Results'!$C153</f>
        <v>-0.37456141057082198</v>
      </c>
      <c r="R156" s="53">
        <v>4.2850000000000819</v>
      </c>
      <c r="S156" s="53">
        <v>12249.012999999999</v>
      </c>
      <c r="T156">
        <v>0</v>
      </c>
    </row>
    <row r="157" spans="1:20" x14ac:dyDescent="0.25">
      <c r="B157" s="1">
        <v>35674</v>
      </c>
      <c r="C157" s="21">
        <f>('CDM - Q'!AF202)</f>
        <v>12471.01</v>
      </c>
      <c r="D157" s="21">
        <f>'CDM - Q'!AV202</f>
        <v>79.555000000000007</v>
      </c>
      <c r="E157" s="20">
        <f>'CDM - Q'!AX202/'CDM - Q'!AW202*100</f>
        <v>85.269658662742728</v>
      </c>
      <c r="F157" s="20">
        <v>89.183999999999997</v>
      </c>
      <c r="G157" s="21">
        <f>AVERAGEIFS('US - M'!F:F,'US - M'!$B:$B,"&gt;="&amp;EDATE('US - Q'!$B157,-2),'US - M'!$B:$B,"&lt;="&amp;EOMONTH('US - Q'!$B157,0))</f>
        <v>71.837333333333333</v>
      </c>
      <c r="H157" s="20">
        <f t="shared" si="6"/>
        <v>0.93391005069527466</v>
      </c>
      <c r="I157" s="20">
        <f t="shared" si="7"/>
        <v>1.7173519187437147</v>
      </c>
      <c r="J157" s="20">
        <f>AVERAGEIFS('US - M'!D:D,'US - M'!$B:$B,"&gt;="&amp;EDATE('US - Q'!$B157,-2),'US - M'!$B:$B,"&lt;="&amp;EOMONTH('US - Q'!$B157,0))</f>
        <v>2.7333333333333329</v>
      </c>
      <c r="K157" s="20">
        <f>AVERAGEIFS('US - M'!E:E,'US - M'!$B:$B,"&gt;="&amp;EDATE('US - Q'!$B157,-2),'US - M'!$B:$B,"&lt;="&amp;EOMONTH('US - Q'!$B157,0))</f>
        <v>4.8666666666666663</v>
      </c>
      <c r="L157" s="21">
        <f>'CDM - Q'!AT202</f>
        <v>34.465000000000003</v>
      </c>
      <c r="M157" s="44">
        <f>'US Edits'!U201</f>
        <v>104.129</v>
      </c>
      <c r="N157" s="20">
        <f>AVERAGEIFS('US - M'!C:C,'US - M'!$B:$B,"&gt;="&amp;EDATE('US - Q'!$B157,-2),'US - M'!$B:$B,"&lt;="&amp;EOMONTH('US - Q'!$B157,0))</f>
        <v>5.5</v>
      </c>
      <c r="O157">
        <v>0</v>
      </c>
      <c r="P157" s="21">
        <f>AVERAGEIFS('US - M'!G:G,'US - M'!$B:$B,"&gt;="&amp;EDATE('US - Q'!$B157,-2),'US - M'!$B:$B,"&lt;="&amp;EOMONTH('US - Q'!$B157,0))</f>
        <v>71.837333333333333</v>
      </c>
      <c r="Q157" s="20">
        <f>'[4]Quarterly Results'!$C154</f>
        <v>-8.90612303636516E-2</v>
      </c>
      <c r="R157" s="53">
        <v>-18.37700000000018</v>
      </c>
      <c r="S157" s="53">
        <v>12469.743</v>
      </c>
      <c r="T157">
        <v>0</v>
      </c>
    </row>
    <row r="158" spans="1:20" x14ac:dyDescent="0.25">
      <c r="B158" s="1">
        <v>35765</v>
      </c>
      <c r="C158" s="21">
        <f>('CDM - Q'!AF203)</f>
        <v>12577.495000000001</v>
      </c>
      <c r="D158" s="21">
        <f>'CDM - Q'!AV203</f>
        <v>80.662999999999997</v>
      </c>
      <c r="E158" s="20">
        <f>'CDM - Q'!AX203/'CDM - Q'!AW203*100</f>
        <v>84.59508942803005</v>
      </c>
      <c r="F158" s="20">
        <v>88.438000000000002</v>
      </c>
      <c r="G158" s="21">
        <f>AVERAGEIFS('US - M'!F:F,'US - M'!$B:$B,"&gt;="&amp;EDATE('US - Q'!$B158,-2),'US - M'!$B:$B,"&lt;="&amp;EOMONTH('US - Q'!$B158,0))</f>
        <v>72.064666666666668</v>
      </c>
      <c r="H158" s="20">
        <f t="shared" si="6"/>
        <v>1.2658227848101333</v>
      </c>
      <c r="I158" s="20">
        <f t="shared" si="7"/>
        <v>1.4645395916657478</v>
      </c>
      <c r="J158" s="20">
        <f>AVERAGEIFS('US - M'!D:D,'US - M'!$B:$B,"&gt;="&amp;EDATE('US - Q'!$B158,-2),'US - M'!$B:$B,"&lt;="&amp;EOMONTH('US - Q'!$B158,0))</f>
        <v>2.8333333333333335</v>
      </c>
      <c r="K158" s="20">
        <f>AVERAGEIFS('US - M'!E:E,'US - M'!$B:$B,"&gt;="&amp;EDATE('US - Q'!$B158,-2),'US - M'!$B:$B,"&lt;="&amp;EOMONTH('US - Q'!$B158,0))</f>
        <v>4.666666666666667</v>
      </c>
      <c r="L158" s="21">
        <f>'CDM - Q'!AT203</f>
        <v>33.895000000000003</v>
      </c>
      <c r="M158" s="44">
        <f>'US Edits'!U202</f>
        <v>103.32700000000001</v>
      </c>
      <c r="N158" s="20">
        <f>AVERAGEIFS('US - M'!C:C,'US - M'!$B:$B,"&gt;="&amp;EDATE('US - Q'!$B158,-2),'US - M'!$B:$B,"&lt;="&amp;EOMONTH('US - Q'!$B158,0))</f>
        <v>5.5</v>
      </c>
      <c r="O158">
        <v>0</v>
      </c>
      <c r="P158" s="21">
        <f>AVERAGEIFS('US - M'!G:G,'US - M'!$B:$B,"&gt;="&amp;EDATE('US - Q'!$B158,-2),'US - M'!$B:$B,"&lt;="&amp;EOMONTH('US - Q'!$B158,0))</f>
        <v>72.064666666666668</v>
      </c>
      <c r="Q158" s="20">
        <f>'[4]Quarterly Results'!$C155</f>
        <v>-0.26066463093638298</v>
      </c>
      <c r="R158" s="53">
        <v>-28.771999999999935</v>
      </c>
      <c r="S158" s="53">
        <v>12597.271000000001</v>
      </c>
      <c r="T158">
        <v>0</v>
      </c>
    </row>
    <row r="159" spans="1:20" x14ac:dyDescent="0.25">
      <c r="A159">
        <v>1998</v>
      </c>
      <c r="B159" s="1">
        <v>35855</v>
      </c>
      <c r="C159" s="21">
        <f>('CDM - Q'!AF204)</f>
        <v>12703.742</v>
      </c>
      <c r="D159" s="21">
        <f>'CDM - Q'!AV204</f>
        <v>81.281999999999996</v>
      </c>
      <c r="E159" s="20">
        <f>'CDM - Q'!AX204/'CDM - Q'!AW204*100</f>
        <v>82.505463497675251</v>
      </c>
      <c r="F159" s="20">
        <v>86.227999999999994</v>
      </c>
      <c r="G159" s="21">
        <f>AVERAGEIFS('US - M'!F:F,'US - M'!$B:$B,"&gt;="&amp;EDATE('US - Q'!$B159,-2),'US - M'!$B:$B,"&lt;="&amp;EOMONTH('US - Q'!$B159,0))</f>
        <v>72.277000000000001</v>
      </c>
      <c r="H159" s="20">
        <f t="shared" si="6"/>
        <v>1.178571098180381</v>
      </c>
      <c r="I159" s="20">
        <f t="shared" si="7"/>
        <v>1.3663297493054838</v>
      </c>
      <c r="J159" s="20">
        <f>AVERAGEIFS('US - M'!D:D,'US - M'!$B:$B,"&gt;="&amp;EDATE('US - Q'!$B159,-2),'US - M'!$B:$B,"&lt;="&amp;EOMONTH('US - Q'!$B159,0))</f>
        <v>2.4</v>
      </c>
      <c r="K159" s="20">
        <f>AVERAGEIFS('US - M'!E:E,'US - M'!$B:$B,"&gt;="&amp;EDATE('US - Q'!$B159,-2),'US - M'!$B:$B,"&lt;="&amp;EOMONTH('US - Q'!$B159,0))</f>
        <v>4.6333333333333329</v>
      </c>
      <c r="L159" s="21">
        <f>'CDM - Q'!AT204</f>
        <v>28.347000000000001</v>
      </c>
      <c r="M159" s="44">
        <f>'US Edits'!U203</f>
        <v>101.88700000000001</v>
      </c>
      <c r="N159" s="20">
        <f>AVERAGEIFS('US - M'!C:C,'US - M'!$B:$B,"&gt;="&amp;EDATE('US - Q'!$B159,-2),'US - M'!$B:$B,"&lt;="&amp;EOMONTH('US - Q'!$B159,0))</f>
        <v>5.5</v>
      </c>
      <c r="O159">
        <v>0</v>
      </c>
      <c r="P159" s="21">
        <f>AVERAGEIFS('US - M'!G:G,'US - M'!$B:$B,"&gt;="&amp;EDATE('US - Q'!$B159,-2),'US - M'!$B:$B,"&lt;="&amp;EOMONTH('US - Q'!$B159,0))</f>
        <v>72.277000000000001</v>
      </c>
      <c r="Q159" s="20">
        <f>'[4]Quarterly Results'!$C156</f>
        <v>-0.46881440432000299</v>
      </c>
      <c r="R159" s="53">
        <v>-42.763999999999896</v>
      </c>
      <c r="S159" s="53">
        <v>12713.858</v>
      </c>
      <c r="T159">
        <v>0</v>
      </c>
    </row>
    <row r="160" spans="1:20" x14ac:dyDescent="0.25">
      <c r="B160" s="1">
        <v>35947</v>
      </c>
      <c r="C160" s="21">
        <f>('CDM - Q'!AF205)</f>
        <v>12821.339</v>
      </c>
      <c r="D160" s="21">
        <f>'CDM - Q'!AV205</f>
        <v>81.903999999999996</v>
      </c>
      <c r="E160" s="20">
        <f>'CDM - Q'!AX205/'CDM - Q'!AW205*100</f>
        <v>81.493433528151144</v>
      </c>
      <c r="F160" s="20">
        <v>84.805999999999997</v>
      </c>
      <c r="G160" s="21">
        <f>AVERAGEIFS('US - M'!F:F,'US - M'!$B:$B,"&gt;="&amp;EDATE('US - Q'!$B160,-2),'US - M'!$B:$B,"&lt;="&amp;EOMONTH('US - Q'!$B160,0))</f>
        <v>72.498333333333335</v>
      </c>
      <c r="H160" s="20">
        <f t="shared" si="6"/>
        <v>1.2249171013370308</v>
      </c>
      <c r="I160" s="20">
        <f t="shared" si="7"/>
        <v>1.1508052587557049</v>
      </c>
      <c r="J160" s="20">
        <f>AVERAGEIFS('US - M'!D:D,'US - M'!$B:$B,"&gt;="&amp;EDATE('US - Q'!$B160,-2),'US - M'!$B:$B,"&lt;="&amp;EOMONTH('US - Q'!$B160,0))</f>
        <v>2.5666666666666669</v>
      </c>
      <c r="K160" s="20">
        <f>AVERAGEIFS('US - M'!E:E,'US - M'!$B:$B,"&gt;="&amp;EDATE('US - Q'!$B160,-2),'US - M'!$B:$B,"&lt;="&amp;EOMONTH('US - Q'!$B160,0))</f>
        <v>4.3999999999999995</v>
      </c>
      <c r="L160" s="21">
        <f>'CDM - Q'!AT205</f>
        <v>24.850999999999999</v>
      </c>
      <c r="M160" s="44">
        <f>'US Edits'!U204</f>
        <v>100.93500000000002</v>
      </c>
      <c r="N160" s="20">
        <f>AVERAGEIFS('US - M'!C:C,'US - M'!$B:$B,"&gt;="&amp;EDATE('US - Q'!$B160,-2),'US - M'!$B:$B,"&lt;="&amp;EOMONTH('US - Q'!$B160,0))</f>
        <v>5.5</v>
      </c>
      <c r="O160">
        <v>0</v>
      </c>
      <c r="P160" s="21">
        <f>AVERAGEIFS('US - M'!G:G,'US - M'!$B:$B,"&gt;="&amp;EDATE('US - Q'!$B160,-2),'US - M'!$B:$B,"&lt;="&amp;EOMONTH('US - Q'!$B160,0))</f>
        <v>72.498333333333335</v>
      </c>
      <c r="Q160" s="20">
        <f>'[4]Quarterly Results'!$C157</f>
        <v>-2.4700418086953598E-4</v>
      </c>
      <c r="R160" s="53">
        <v>-43.344000000000051</v>
      </c>
      <c r="S160" s="53">
        <v>12974.536</v>
      </c>
      <c r="T160">
        <v>0</v>
      </c>
    </row>
    <row r="161" spans="1:20" x14ac:dyDescent="0.25">
      <c r="B161" s="1">
        <v>36039</v>
      </c>
      <c r="C161" s="21">
        <f>('CDM - Q'!AF206)</f>
        <v>12982.752</v>
      </c>
      <c r="D161" s="21">
        <f>'CDM - Q'!AV206</f>
        <v>82.043000000000006</v>
      </c>
      <c r="E161" s="20">
        <f>'CDM - Q'!AX206/'CDM - Q'!AW206*100</f>
        <v>80.428134778178901</v>
      </c>
      <c r="F161" s="20">
        <v>83.438000000000002</v>
      </c>
      <c r="G161" s="21">
        <f>AVERAGEIFS('US - M'!F:F,'US - M'!$B:$B,"&gt;="&amp;EDATE('US - Q'!$B161,-2),'US - M'!$B:$B,"&lt;="&amp;EOMONTH('US - Q'!$B161,0))</f>
        <v>72.75566666666667</v>
      </c>
      <c r="H161" s="20">
        <f t="shared" si="6"/>
        <v>1.4198027540863301</v>
      </c>
      <c r="I161" s="20">
        <f t="shared" si="7"/>
        <v>1.2722784346034688</v>
      </c>
      <c r="J161" s="20">
        <f>AVERAGEIFS('US - M'!D:D,'US - M'!$B:$B,"&gt;="&amp;EDATE('US - Q'!$B161,-2),'US - M'!$B:$B,"&lt;="&amp;EOMONTH('US - Q'!$B161,0))</f>
        <v>2.4333333333333331</v>
      </c>
      <c r="K161" s="20">
        <f>AVERAGEIFS('US - M'!E:E,'US - M'!$B:$B,"&gt;="&amp;EDATE('US - Q'!$B161,-2),'US - M'!$B:$B,"&lt;="&amp;EOMONTH('US - Q'!$B161,0))</f>
        <v>4.5333333333333332</v>
      </c>
      <c r="L161" s="21">
        <f>'CDM - Q'!AT206</f>
        <v>22.42</v>
      </c>
      <c r="M161" s="44">
        <f>'US Edits'!U205</f>
        <v>99.805000000000007</v>
      </c>
      <c r="N161" s="20">
        <f>AVERAGEIFS('US - M'!C:C,'US - M'!$B:$B,"&gt;="&amp;EDATE('US - Q'!$B161,-2),'US - M'!$B:$B,"&lt;="&amp;EOMONTH('US - Q'!$B161,0))</f>
        <v>5.416666666666667</v>
      </c>
      <c r="O161">
        <v>0</v>
      </c>
      <c r="P161" s="21">
        <f>AVERAGEIFS('US - M'!G:G,'US - M'!$B:$B,"&gt;="&amp;EDATE('US - Q'!$B161,-2),'US - M'!$B:$B,"&lt;="&amp;EOMONTH('US - Q'!$B161,0))</f>
        <v>72.75566666666667</v>
      </c>
      <c r="Q161" s="20">
        <f>'[4]Quarterly Results'!$C158</f>
        <v>0.101307529723002</v>
      </c>
      <c r="R161" s="53">
        <v>-23.615000000000009</v>
      </c>
      <c r="S161" s="53">
        <v>13144.791000000001</v>
      </c>
      <c r="T161">
        <v>0</v>
      </c>
    </row>
    <row r="162" spans="1:20" x14ac:dyDescent="0.25">
      <c r="B162" s="1">
        <v>36130</v>
      </c>
      <c r="C162" s="21">
        <f>('CDM - Q'!AF207)</f>
        <v>13191.67</v>
      </c>
      <c r="D162" s="21">
        <f>'CDM - Q'!AV207</f>
        <v>81.902000000000001</v>
      </c>
      <c r="E162" s="20">
        <f>'CDM - Q'!AX207/'CDM - Q'!AW207*100</f>
        <v>80.370560930361194</v>
      </c>
      <c r="F162" s="20">
        <v>83.096000000000004</v>
      </c>
      <c r="G162" s="21">
        <f>AVERAGEIFS('US - M'!F:F,'US - M'!$B:$B,"&gt;="&amp;EDATE('US - Q'!$B162,-2),'US - M'!$B:$B,"&lt;="&amp;EOMONTH('US - Q'!$B162,0))</f>
        <v>72.987666666666669</v>
      </c>
      <c r="H162" s="20">
        <f t="shared" si="6"/>
        <v>1.2755020227519509</v>
      </c>
      <c r="I162" s="20">
        <f t="shared" si="7"/>
        <v>1.2746982440889232</v>
      </c>
      <c r="J162" s="20">
        <f>AVERAGEIFS('US - M'!D:D,'US - M'!$B:$B,"&gt;="&amp;EDATE('US - Q'!$B162,-2),'US - M'!$B:$B,"&lt;="&amp;EOMONTH('US - Q'!$B162,0))</f>
        <v>2.4333333333333331</v>
      </c>
      <c r="K162" s="20">
        <f>AVERAGEIFS('US - M'!E:E,'US - M'!$B:$B,"&gt;="&amp;EDATE('US - Q'!$B162,-2),'US - M'!$B:$B,"&lt;="&amp;EOMONTH('US - Q'!$B162,0))</f>
        <v>4.4333333333333336</v>
      </c>
      <c r="L162" s="21">
        <f>'CDM - Q'!AT207</f>
        <v>21.782</v>
      </c>
      <c r="M162" s="44">
        <f>'US Edits'!U206</f>
        <v>99.552999999999997</v>
      </c>
      <c r="N162" s="20">
        <f>AVERAGEIFS('US - M'!C:C,'US - M'!$B:$B,"&gt;="&amp;EDATE('US - Q'!$B162,-2),'US - M'!$B:$B,"&lt;="&amp;EOMONTH('US - Q'!$B162,0))</f>
        <v>4.833333333333333</v>
      </c>
      <c r="O162">
        <v>0</v>
      </c>
      <c r="P162" s="21">
        <f>AVERAGEIFS('US - M'!G:G,'US - M'!$B:$B,"&gt;="&amp;EDATE('US - Q'!$B162,-2),'US - M'!$B:$B,"&lt;="&amp;EOMONTH('US - Q'!$B162,0))</f>
        <v>72.987666666666669</v>
      </c>
      <c r="Q162" s="20">
        <f>'[4]Quarterly Results'!$C159</f>
        <v>0.23727876298338901</v>
      </c>
      <c r="R162" s="53">
        <v>-2.0230000000001382</v>
      </c>
      <c r="S162" s="53">
        <v>13343.485999999999</v>
      </c>
      <c r="T162">
        <v>0</v>
      </c>
    </row>
    <row r="163" spans="1:20" x14ac:dyDescent="0.25">
      <c r="A163">
        <v>1999</v>
      </c>
      <c r="B163" s="1">
        <v>36220</v>
      </c>
      <c r="C163" s="21">
        <f>('CDM - Q'!AF208)</f>
        <v>13315.597</v>
      </c>
      <c r="D163" s="21">
        <f>'CDM - Q'!AV208</f>
        <v>82.277000000000001</v>
      </c>
      <c r="E163" s="20">
        <f>'CDM - Q'!AX208/'CDM - Q'!AW208*100</f>
        <v>80.095514661008977</v>
      </c>
      <c r="F163" s="20">
        <v>82.753</v>
      </c>
      <c r="G163" s="21">
        <f>AVERAGEIFS('US - M'!F:F,'US - M'!$B:$B,"&gt;="&amp;EDATE('US - Q'!$B163,-2),'US - M'!$B:$B,"&lt;="&amp;EOMONTH('US - Q'!$B163,0))</f>
        <v>73.170666666666662</v>
      </c>
      <c r="H163" s="20">
        <f t="shared" si="6"/>
        <v>1.002909167302235</v>
      </c>
      <c r="I163" s="20">
        <f t="shared" si="7"/>
        <v>1.2307827613693867</v>
      </c>
      <c r="J163" s="20">
        <f>AVERAGEIFS('US - M'!D:D,'US - M'!$B:$B,"&gt;="&amp;EDATE('US - Q'!$B163,-2),'US - M'!$B:$B,"&lt;="&amp;EOMONTH('US - Q'!$B163,0))</f>
        <v>2.6333333333333333</v>
      </c>
      <c r="K163" s="20">
        <f>AVERAGEIFS('US - M'!E:E,'US - M'!$B:$B,"&gt;="&amp;EDATE('US - Q'!$B163,-2),'US - M'!$B:$B,"&lt;="&amp;EOMONTH('US - Q'!$B163,0))</f>
        <v>4.3</v>
      </c>
      <c r="L163" s="21">
        <f>'CDM - Q'!AT208</f>
        <v>21.13</v>
      </c>
      <c r="M163" s="44">
        <f>'US Edits'!U207</f>
        <v>95.757112173835381</v>
      </c>
      <c r="N163" s="20">
        <f>AVERAGEIFS('US - M'!C:C,'US - M'!$B:$B,"&gt;="&amp;EDATE('US - Q'!$B163,-2),'US - M'!$B:$B,"&lt;="&amp;EOMONTH('US - Q'!$B163,0))</f>
        <v>4.75</v>
      </c>
      <c r="O163">
        <v>0</v>
      </c>
      <c r="P163" s="21">
        <f>AVERAGEIFS('US - M'!G:G,'US - M'!$B:$B,"&gt;="&amp;EDATE('US - Q'!$B163,-2),'US - M'!$B:$B,"&lt;="&amp;EOMONTH('US - Q'!$B163,0))</f>
        <v>73.170666666666662</v>
      </c>
      <c r="Q163" s="20">
        <f>'[4]Quarterly Results'!$C160</f>
        <v>9.8249249806745598E-2</v>
      </c>
      <c r="R163" s="53">
        <v>-44.233999999999924</v>
      </c>
      <c r="S163" s="53">
        <v>13477.091</v>
      </c>
      <c r="T163">
        <v>0</v>
      </c>
    </row>
    <row r="164" spans="1:20" x14ac:dyDescent="0.25">
      <c r="B164" s="1">
        <v>36312</v>
      </c>
      <c r="C164" s="21">
        <f>('CDM - Q'!AF209)</f>
        <v>13426.748</v>
      </c>
      <c r="D164" s="21">
        <f>'CDM - Q'!AV209</f>
        <v>82.314999999999998</v>
      </c>
      <c r="E164" s="20">
        <f>'CDM - Q'!AX209/'CDM - Q'!AW209*100</f>
        <v>81.097799702450857</v>
      </c>
      <c r="F164" s="20">
        <v>83.742999999999995</v>
      </c>
      <c r="G164" s="21">
        <f>AVERAGEIFS('US - M'!F:F,'US - M'!$B:$B,"&gt;="&amp;EDATE('US - Q'!$B164,-2),'US - M'!$B:$B,"&lt;="&amp;EOMONTH('US - Q'!$B164,0))</f>
        <v>73.424666666666667</v>
      </c>
      <c r="H164" s="20">
        <f t="shared" si="6"/>
        <v>1.3885345675863192</v>
      </c>
      <c r="I164" s="20">
        <f t="shared" si="7"/>
        <v>1.2716871279317088</v>
      </c>
      <c r="J164" s="20">
        <f>AVERAGEIFS('US - M'!D:D,'US - M'!$B:$B,"&gt;="&amp;EDATE('US - Q'!$B164,-2),'US - M'!$B:$B,"&lt;="&amp;EOMONTH('US - Q'!$B164,0))</f>
        <v>2.6666666666666665</v>
      </c>
      <c r="K164" s="20">
        <f>AVERAGEIFS('US - M'!E:E,'US - M'!$B:$B,"&gt;="&amp;EDATE('US - Q'!$B164,-2),'US - M'!$B:$B,"&lt;="&amp;EOMONTH('US - Q'!$B164,0))</f>
        <v>4.2666666666666666</v>
      </c>
      <c r="L164" s="21">
        <f>'CDM - Q'!AT209</f>
        <v>28.919</v>
      </c>
      <c r="M164" s="44">
        <f>'US Edits'!U208</f>
        <v>94.834784394773237</v>
      </c>
      <c r="N164" s="20">
        <f>AVERAGEIFS('US - M'!C:C,'US - M'!$B:$B,"&gt;="&amp;EDATE('US - Q'!$B164,-2),'US - M'!$B:$B,"&lt;="&amp;EOMONTH('US - Q'!$B164,0))</f>
        <v>4.833333333333333</v>
      </c>
      <c r="O164">
        <v>0</v>
      </c>
      <c r="P164" s="21">
        <f>AVERAGEIFS('US - M'!G:G,'US - M'!$B:$B,"&gt;="&amp;EDATE('US - Q'!$B164,-2),'US - M'!$B:$B,"&lt;="&amp;EOMONTH('US - Q'!$B164,0))</f>
        <v>73.424666666666667</v>
      </c>
      <c r="Q164" s="20">
        <f>'[4]Quarterly Results'!$C161</f>
        <v>0.418259056006347</v>
      </c>
      <c r="R164" s="53">
        <v>-27.347999999999956</v>
      </c>
      <c r="S164" s="53">
        <v>13683.59</v>
      </c>
      <c r="T164">
        <v>0</v>
      </c>
    </row>
    <row r="165" spans="1:20" x14ac:dyDescent="0.25">
      <c r="B165" s="1">
        <v>36404</v>
      </c>
      <c r="C165" s="21">
        <f>('CDM - Q'!AF210)</f>
        <v>13604.771000000001</v>
      </c>
      <c r="D165" s="21">
        <f>'CDM - Q'!AV210</f>
        <v>82.263999999999996</v>
      </c>
      <c r="E165" s="20">
        <f>'CDM - Q'!AX210/'CDM - Q'!AW210*100</f>
        <v>82.084466090921609</v>
      </c>
      <c r="F165" s="20">
        <v>84.850999999999999</v>
      </c>
      <c r="G165" s="21">
        <f>AVERAGEIFS('US - M'!F:F,'US - M'!$B:$B,"&gt;="&amp;EDATE('US - Q'!$B165,-2),'US - M'!$B:$B,"&lt;="&amp;EOMONTH('US - Q'!$B165,0))</f>
        <v>73.694999999999993</v>
      </c>
      <c r="H165" s="20">
        <f t="shared" si="6"/>
        <v>1.4727112596129466</v>
      </c>
      <c r="I165" s="20">
        <f t="shared" si="7"/>
        <v>1.2849142543133629</v>
      </c>
      <c r="J165" s="20">
        <f>AVERAGEIFS('US - M'!D:D,'US - M'!$B:$B,"&gt;="&amp;EDATE('US - Q'!$B165,-2),'US - M'!$B:$B,"&lt;="&amp;EOMONTH('US - Q'!$B165,0))</f>
        <v>2.7333333333333329</v>
      </c>
      <c r="K165" s="20">
        <f>AVERAGEIFS('US - M'!E:E,'US - M'!$B:$B,"&gt;="&amp;EDATE('US - Q'!$B165,-2),'US - M'!$B:$B,"&lt;="&amp;EOMONTH('US - Q'!$B165,0))</f>
        <v>4.2333333333333334</v>
      </c>
      <c r="L165" s="21">
        <f>'CDM - Q'!AT210</f>
        <v>35.558999999999997</v>
      </c>
      <c r="M165" s="44">
        <f>'US Edits'!U209</f>
        <v>94.79387684826952</v>
      </c>
      <c r="N165" s="20">
        <f>AVERAGEIFS('US - M'!C:C,'US - M'!$B:$B,"&gt;="&amp;EDATE('US - Q'!$B165,-2),'US - M'!$B:$B,"&lt;="&amp;EOMONTH('US - Q'!$B165,0))</f>
        <v>5.166666666666667</v>
      </c>
      <c r="O165">
        <v>0</v>
      </c>
      <c r="P165" s="21">
        <f>AVERAGEIFS('US - M'!G:G,'US - M'!$B:$B,"&gt;="&amp;EDATE('US - Q'!$B165,-2),'US - M'!$B:$B,"&lt;="&amp;EOMONTH('US - Q'!$B165,0))</f>
        <v>73.694999999999993</v>
      </c>
      <c r="Q165" s="20">
        <f>'[4]Quarterly Results'!$C162</f>
        <v>0.63687344566603699</v>
      </c>
      <c r="R165" s="53">
        <v>-18.272999999999911</v>
      </c>
      <c r="S165" s="53">
        <v>13867.531999999999</v>
      </c>
      <c r="T165">
        <v>0</v>
      </c>
    </row>
    <row r="166" spans="1:20" x14ac:dyDescent="0.25">
      <c r="B166" s="1">
        <v>36495</v>
      </c>
      <c r="C166" s="21">
        <f>('CDM - Q'!AF211)</f>
        <v>13827.98</v>
      </c>
      <c r="D166" s="21">
        <f>'CDM - Q'!AV211</f>
        <v>82.656999999999996</v>
      </c>
      <c r="E166" s="20">
        <f>'CDM - Q'!AX211/'CDM - Q'!AW211*100</f>
        <v>83.219880166979422</v>
      </c>
      <c r="F166" s="20">
        <v>86.301000000000002</v>
      </c>
      <c r="G166" s="21">
        <f>AVERAGEIFS('US - M'!F:F,'US - M'!$B:$B,"&gt;="&amp;EDATE('US - Q'!$B166,-2),'US - M'!$B:$B,"&lt;="&amp;EOMONTH('US - Q'!$B166,0))</f>
        <v>74.041666666666671</v>
      </c>
      <c r="H166" s="20">
        <f t="shared" si="6"/>
        <v>1.8816292376236277</v>
      </c>
      <c r="I166" s="20">
        <f t="shared" si="7"/>
        <v>1.4364460580312821</v>
      </c>
      <c r="J166" s="20">
        <f>AVERAGEIFS('US - M'!D:D,'US - M'!$B:$B,"&gt;="&amp;EDATE('US - Q'!$B166,-2),'US - M'!$B:$B,"&lt;="&amp;EOMONTH('US - Q'!$B166,0))</f>
        <v>2.9333333333333336</v>
      </c>
      <c r="K166" s="20">
        <f>AVERAGEIFS('US - M'!E:E,'US - M'!$B:$B,"&gt;="&amp;EDATE('US - Q'!$B166,-2),'US - M'!$B:$B,"&lt;="&amp;EOMONTH('US - Q'!$B166,0))</f>
        <v>4.0666666666666664</v>
      </c>
      <c r="L166" s="21">
        <f>'CDM - Q'!AT211</f>
        <v>42.786999999999999</v>
      </c>
      <c r="M166" s="44">
        <f>'US Edits'!U210</f>
        <v>94.889009642806258</v>
      </c>
      <c r="N166" s="20">
        <f>AVERAGEIFS('US - M'!C:C,'US - M'!$B:$B,"&gt;="&amp;EDATE('US - Q'!$B166,-2),'US - M'!$B:$B,"&lt;="&amp;EOMONTH('US - Q'!$B166,0))</f>
        <v>5.416666666666667</v>
      </c>
      <c r="O166">
        <v>0</v>
      </c>
      <c r="P166" s="21">
        <f>AVERAGEIFS('US - M'!G:G,'US - M'!$B:$B,"&gt;="&amp;EDATE('US - Q'!$B166,-2),'US - M'!$B:$B,"&lt;="&amp;EOMONTH('US - Q'!$B166,0))</f>
        <v>74.041666666666671</v>
      </c>
      <c r="Q166" s="20">
        <f>'[4]Quarterly Results'!$C163</f>
        <v>0.90257200659730996</v>
      </c>
      <c r="R166" s="53">
        <v>-13.513000000000147</v>
      </c>
      <c r="S166" s="53">
        <v>14047.437</v>
      </c>
      <c r="T166">
        <v>0</v>
      </c>
    </row>
    <row r="167" spans="1:20" x14ac:dyDescent="0.25">
      <c r="A167">
        <v>2000</v>
      </c>
      <c r="B167" s="1">
        <v>36586</v>
      </c>
      <c r="C167" s="21">
        <f>('CDM - Q'!AF212)</f>
        <v>13878.147000000001</v>
      </c>
      <c r="D167" s="21">
        <f>'CDM - Q'!AV212</f>
        <v>85.712000000000003</v>
      </c>
      <c r="E167" s="20">
        <f>'CDM - Q'!AX212/'CDM - Q'!AW212*100</f>
        <v>84.814282387530525</v>
      </c>
      <c r="F167" s="20">
        <v>88.242000000000004</v>
      </c>
      <c r="G167" s="21">
        <f>AVERAGEIFS('US - M'!F:F,'US - M'!$B:$B,"&gt;="&amp;EDATE('US - Q'!$B167,-2),'US - M'!$B:$B,"&lt;="&amp;EOMONTH('US - Q'!$B167,0))</f>
        <v>74.429666666666662</v>
      </c>
      <c r="H167" s="20">
        <f t="shared" si="6"/>
        <v>2.0961170512098448</v>
      </c>
      <c r="I167" s="20">
        <f t="shared" si="7"/>
        <v>1.7097480290081846</v>
      </c>
      <c r="J167" s="20">
        <f>AVERAGEIFS('US - M'!D:D,'US - M'!$B:$B,"&gt;="&amp;EDATE('US - Q'!$B167,-2),'US - M'!$B:$B,"&lt;="&amp;EOMONTH('US - Q'!$B167,0))</f>
        <v>3.0333333333333337</v>
      </c>
      <c r="K167" s="20">
        <f>AVERAGEIFS('US - M'!E:E,'US - M'!$B:$B,"&gt;="&amp;EDATE('US - Q'!$B167,-2),'US - M'!$B:$B,"&lt;="&amp;EOMONTH('US - Q'!$B167,0))</f>
        <v>4.0333333333333332</v>
      </c>
      <c r="L167" s="21">
        <f>'CDM - Q'!AT212</f>
        <v>53.064</v>
      </c>
      <c r="M167" s="44">
        <f>'US Edits'!U211</f>
        <v>97.433394881146697</v>
      </c>
      <c r="N167" s="20">
        <f>AVERAGEIFS('US - M'!C:C,'US - M'!$B:$B,"&gt;="&amp;EDATE('US - Q'!$B167,-2),'US - M'!$B:$B,"&lt;="&amp;EOMONTH('US - Q'!$B167,0))</f>
        <v>5.75</v>
      </c>
      <c r="O167">
        <v>0</v>
      </c>
      <c r="P167" s="21">
        <f>AVERAGEIFS('US - M'!G:G,'US - M'!$B:$B,"&gt;="&amp;EDATE('US - Q'!$B167,-2),'US - M'!$B:$B,"&lt;="&amp;EOMONTH('US - Q'!$B167,0))</f>
        <v>74.429666666666662</v>
      </c>
      <c r="Q167" s="20">
        <f>'[4]Quarterly Results'!$C164</f>
        <v>1.18232078082615</v>
      </c>
      <c r="R167" s="53">
        <v>-42.284000000000106</v>
      </c>
      <c r="S167" s="53">
        <v>14237.720000000001</v>
      </c>
      <c r="T167">
        <v>0</v>
      </c>
    </row>
    <row r="168" spans="1:20" x14ac:dyDescent="0.25">
      <c r="B168" s="1">
        <v>36678</v>
      </c>
      <c r="C168" s="21">
        <f>('CDM - Q'!AF213)</f>
        <v>14130.907999999999</v>
      </c>
      <c r="D168" s="21">
        <f>'CDM - Q'!AV213</f>
        <v>84.35</v>
      </c>
      <c r="E168" s="20">
        <f>'CDM - Q'!AX213/'CDM - Q'!AW213*100</f>
        <v>84.900092839248146</v>
      </c>
      <c r="F168" s="20">
        <v>88.53</v>
      </c>
      <c r="G168" s="21">
        <f>AVERAGEIFS('US - M'!F:F,'US - M'!$B:$B,"&gt;="&amp;EDATE('US - Q'!$B168,-2),'US - M'!$B:$B,"&lt;="&amp;EOMONTH('US - Q'!$B168,0))</f>
        <v>74.689333333333352</v>
      </c>
      <c r="H168" s="20">
        <f t="shared" si="6"/>
        <v>1.3955008979396055</v>
      </c>
      <c r="I168" s="20">
        <f t="shared" si="7"/>
        <v>1.7114896115965061</v>
      </c>
      <c r="J168" s="20">
        <f>AVERAGEIFS('US - M'!D:D,'US - M'!$B:$B,"&gt;="&amp;EDATE('US - Q'!$B168,-2),'US - M'!$B:$B,"&lt;="&amp;EOMONTH('US - Q'!$B168,0))</f>
        <v>3.0333333333333332</v>
      </c>
      <c r="K168" s="20">
        <f>AVERAGEIFS('US - M'!E:E,'US - M'!$B:$B,"&gt;="&amp;EDATE('US - Q'!$B168,-2),'US - M'!$B:$B,"&lt;="&amp;EOMONTH('US - Q'!$B168,0))</f>
        <v>3.9333333333333336</v>
      </c>
      <c r="L168" s="21">
        <f>'CDM - Q'!AT213</f>
        <v>51.866999999999997</v>
      </c>
      <c r="M168" s="44">
        <f>'US Edits'!U212</f>
        <v>97.946561740728555</v>
      </c>
      <c r="N168" s="20">
        <f>AVERAGEIFS('US - M'!C:C,'US - M'!$B:$B,"&gt;="&amp;EDATE('US - Q'!$B168,-2),'US - M'!$B:$B,"&lt;="&amp;EOMONTH('US - Q'!$B168,0))</f>
        <v>6.333333333333333</v>
      </c>
      <c r="O168">
        <v>0</v>
      </c>
      <c r="P168" s="21">
        <f>AVERAGEIFS('US - M'!G:G,'US - M'!$B:$B,"&gt;="&amp;EDATE('US - Q'!$B168,-2),'US - M'!$B:$B,"&lt;="&amp;EOMONTH('US - Q'!$B168,0))</f>
        <v>74.689333333333352</v>
      </c>
      <c r="Q168" s="20">
        <f>'[4]Quarterly Results'!$C165</f>
        <v>1.25245849094114</v>
      </c>
      <c r="R168" s="53">
        <v>-13.90099999999984</v>
      </c>
      <c r="S168" s="53">
        <v>14402.177</v>
      </c>
      <c r="T168">
        <v>0</v>
      </c>
    </row>
    <row r="169" spans="1:20" x14ac:dyDescent="0.25">
      <c r="B169" s="1">
        <v>36770</v>
      </c>
      <c r="C169" s="21">
        <f>('CDM - Q'!AF214)</f>
        <v>14145.312</v>
      </c>
      <c r="D169" s="21">
        <f>'CDM - Q'!AV214</f>
        <v>86.007000000000005</v>
      </c>
      <c r="E169" s="20">
        <f>'CDM - Q'!AX214/'CDM - Q'!AW214*100</f>
        <v>85.498265963632804</v>
      </c>
      <c r="F169" s="20">
        <v>89.191999999999993</v>
      </c>
      <c r="G169" s="21">
        <f>AVERAGEIFS('US - M'!F:F,'US - M'!$B:$B,"&gt;="&amp;EDATE('US - Q'!$B169,-2),'US - M'!$B:$B,"&lt;="&amp;EOMONTH('US - Q'!$B169,0))</f>
        <v>75.049666666666667</v>
      </c>
      <c r="H169" s="20">
        <f t="shared" si="6"/>
        <v>1.9297713194207589</v>
      </c>
      <c r="I169" s="20">
        <f t="shared" si="7"/>
        <v>1.8257546265484592</v>
      </c>
      <c r="J169" s="20">
        <f>AVERAGEIFS('US - M'!D:D,'US - M'!$B:$B,"&gt;="&amp;EDATE('US - Q'!$B169,-2),'US - M'!$B:$B,"&lt;="&amp;EOMONTH('US - Q'!$B169,0))</f>
        <v>2.8666666666666667</v>
      </c>
      <c r="K169" s="20">
        <f>AVERAGEIFS('US - M'!E:E,'US - M'!$B:$B,"&gt;="&amp;EDATE('US - Q'!$B169,-2),'US - M'!$B:$B,"&lt;="&amp;EOMONTH('US - Q'!$B169,0))</f>
        <v>4</v>
      </c>
      <c r="L169" s="21">
        <f>'CDM - Q'!AT214</f>
        <v>54.472999999999999</v>
      </c>
      <c r="M169" s="44">
        <f>'US Edits'!U213</f>
        <v>98.119665512793503</v>
      </c>
      <c r="N169" s="20">
        <f>AVERAGEIFS('US - M'!C:C,'US - M'!$B:$B,"&gt;="&amp;EDATE('US - Q'!$B169,-2),'US - M'!$B:$B,"&lt;="&amp;EOMONTH('US - Q'!$B169,0))</f>
        <v>6.5</v>
      </c>
      <c r="O169">
        <v>0</v>
      </c>
      <c r="P169" s="21">
        <f>AVERAGEIFS('US - M'!G:G,'US - M'!$B:$B,"&gt;="&amp;EDATE('US - Q'!$B169,-2),'US - M'!$B:$B,"&lt;="&amp;EOMONTH('US - Q'!$B169,0))</f>
        <v>75.049666666666667</v>
      </c>
      <c r="Q169" s="20">
        <f>'[4]Quarterly Results'!$C166</f>
        <v>1.0197597062361501</v>
      </c>
      <c r="R169" s="53">
        <v>-30.01299999999992</v>
      </c>
      <c r="S169" s="53">
        <v>14482.861000000001</v>
      </c>
      <c r="T169">
        <v>0</v>
      </c>
    </row>
    <row r="170" spans="1:20" x14ac:dyDescent="0.25">
      <c r="B170" s="1">
        <v>36861</v>
      </c>
      <c r="C170" s="21">
        <f>('CDM - Q'!AF215)</f>
        <v>14229.764999999999</v>
      </c>
      <c r="D170" s="21">
        <f>'CDM - Q'!AV215</f>
        <v>85.649000000000001</v>
      </c>
      <c r="E170" s="20">
        <f>'CDM - Q'!AX215/'CDM - Q'!AW215*100</f>
        <v>85.691047496780655</v>
      </c>
      <c r="F170" s="20">
        <v>89.632000000000005</v>
      </c>
      <c r="G170" s="21">
        <f>AVERAGEIFS('US - M'!F:F,'US - M'!$B:$B,"&gt;="&amp;EDATE('US - Q'!$B170,-2),'US - M'!$B:$B,"&lt;="&amp;EOMONTH('US - Q'!$B170,0))</f>
        <v>75.421333333333337</v>
      </c>
      <c r="H170" s="20">
        <f t="shared" si="6"/>
        <v>1.9809104193223348</v>
      </c>
      <c r="I170" s="20">
        <f t="shared" si="7"/>
        <v>1.850574921973136</v>
      </c>
      <c r="J170" s="20">
        <f>AVERAGEIFS('US - M'!D:D,'US - M'!$B:$B,"&gt;="&amp;EDATE('US - Q'!$B170,-2),'US - M'!$B:$B,"&lt;="&amp;EOMONTH('US - Q'!$B170,0))</f>
        <v>2.9666666666666663</v>
      </c>
      <c r="K170" s="20">
        <f>AVERAGEIFS('US - M'!E:E,'US - M'!$B:$B,"&gt;="&amp;EDATE('US - Q'!$B170,-2),'US - M'!$B:$B,"&lt;="&amp;EOMONTH('US - Q'!$B170,0))</f>
        <v>3.9</v>
      </c>
      <c r="L170" s="21">
        <f>'CDM - Q'!AT215</f>
        <v>57.267000000000003</v>
      </c>
      <c r="M170" s="44">
        <f>'US Edits'!U214</f>
        <v>98.245755023089473</v>
      </c>
      <c r="N170" s="20">
        <f>AVERAGEIFS('US - M'!C:C,'US - M'!$B:$B,"&gt;="&amp;EDATE('US - Q'!$B170,-2),'US - M'!$B:$B,"&lt;="&amp;EOMONTH('US - Q'!$B170,0))</f>
        <v>6.5</v>
      </c>
      <c r="O170">
        <v>0</v>
      </c>
      <c r="P170" s="21">
        <f>AVERAGEIFS('US - M'!G:G,'US - M'!$B:$B,"&gt;="&amp;EDATE('US - Q'!$B170,-2),'US - M'!$B:$B,"&lt;="&amp;EOMONTH('US - Q'!$B170,0))</f>
        <v>75.421333333333337</v>
      </c>
      <c r="Q170" s="20">
        <f>'[4]Quarterly Results'!$C167</f>
        <v>0.87954848562336996</v>
      </c>
      <c r="R170" s="53">
        <v>-16.116999999999962</v>
      </c>
      <c r="S170" s="53">
        <v>14588.453</v>
      </c>
      <c r="T170">
        <v>0</v>
      </c>
    </row>
    <row r="171" spans="1:20" x14ac:dyDescent="0.25">
      <c r="A171">
        <v>2001</v>
      </c>
      <c r="B171" s="1">
        <v>36951</v>
      </c>
      <c r="C171" s="21">
        <f>('CDM - Q'!AF216)</f>
        <v>14183.12</v>
      </c>
      <c r="D171" s="21">
        <f>'CDM - Q'!AV216</f>
        <v>88.064999999999998</v>
      </c>
      <c r="E171" s="20">
        <f>'CDM - Q'!AX216/'CDM - Q'!AW216*100</f>
        <v>85.384178236562278</v>
      </c>
      <c r="F171" s="20">
        <v>89.179000000000002</v>
      </c>
      <c r="G171" s="21">
        <f>AVERAGEIFS('US - M'!F:F,'US - M'!$B:$B,"&gt;="&amp;EDATE('US - Q'!$B171,-2),'US - M'!$B:$B,"&lt;="&amp;EOMONTH('US - Q'!$B171,0))</f>
        <v>75.911666666666676</v>
      </c>
      <c r="H171" s="20">
        <f t="shared" si="6"/>
        <v>2.6005020683803615</v>
      </c>
      <c r="I171" s="20">
        <f t="shared" si="7"/>
        <v>1.9766711762657652</v>
      </c>
      <c r="J171" s="20">
        <f>AVERAGEIFS('US - M'!D:D,'US - M'!$B:$B,"&gt;="&amp;EDATE('US - Q'!$B171,-2),'US - M'!$B:$B,"&lt;="&amp;EOMONTH('US - Q'!$B171,0))</f>
        <v>2.8666666666666667</v>
      </c>
      <c r="K171" s="20">
        <f>AVERAGEIFS('US - M'!E:E,'US - M'!$B:$B,"&gt;="&amp;EDATE('US - Q'!$B171,-2),'US - M'!$B:$B,"&lt;="&amp;EOMONTH('US - Q'!$B171,0))</f>
        <v>4.2333333333333334</v>
      </c>
      <c r="L171" s="21">
        <f>'CDM - Q'!AT216</f>
        <v>52.220999999999997</v>
      </c>
      <c r="M171" s="44">
        <f>'US Edits'!U215</f>
        <v>99.011273177512365</v>
      </c>
      <c r="N171" s="20">
        <f>AVERAGEIFS('US - M'!C:C,'US - M'!$B:$B,"&gt;="&amp;EDATE('US - Q'!$B171,-2),'US - M'!$B:$B,"&lt;="&amp;EOMONTH('US - Q'!$B171,0))</f>
        <v>5.333333333333333</v>
      </c>
      <c r="O171">
        <v>0</v>
      </c>
      <c r="P171" s="21">
        <f>AVERAGEIFS('US - M'!G:G,'US - M'!$B:$B,"&gt;="&amp;EDATE('US - Q'!$B171,-2),'US - M'!$B:$B,"&lt;="&amp;EOMONTH('US - Q'!$B171,0))</f>
        <v>75.911666666666676</v>
      </c>
      <c r="Q171" s="20">
        <f>'[4]Quarterly Results'!$C168</f>
        <v>0.62984828819453098</v>
      </c>
      <c r="R171" s="53">
        <v>6.1030000000000655</v>
      </c>
      <c r="S171" s="53">
        <v>14663.579</v>
      </c>
      <c r="T171">
        <v>0</v>
      </c>
    </row>
    <row r="172" spans="1:20" x14ac:dyDescent="0.25">
      <c r="B172" s="1">
        <v>37043</v>
      </c>
      <c r="C172" s="21">
        <f>('CDM - Q'!AF217)</f>
        <v>14271.694</v>
      </c>
      <c r="D172" s="21">
        <f>'CDM - Q'!AV217</f>
        <v>87.051000000000002</v>
      </c>
      <c r="E172" s="20">
        <f>'CDM - Q'!AX217/'CDM - Q'!AW217*100</f>
        <v>83.652150382662811</v>
      </c>
      <c r="F172" s="20">
        <v>87.218999999999994</v>
      </c>
      <c r="G172" s="21">
        <f>AVERAGEIFS('US - M'!F:F,'US - M'!$B:$B,"&gt;="&amp;EDATE('US - Q'!$B172,-2),'US - M'!$B:$B,"&lt;="&amp;EOMONTH('US - Q'!$B172,0))</f>
        <v>76.198666666666668</v>
      </c>
      <c r="H172" s="20">
        <f t="shared" si="6"/>
        <v>1.5122840143148686</v>
      </c>
      <c r="I172" s="20">
        <f t="shared" si="7"/>
        <v>2.0058669553595809</v>
      </c>
      <c r="J172" s="20">
        <f>AVERAGEIFS('US - M'!D:D,'US - M'!$B:$B,"&gt;="&amp;EDATE('US - Q'!$B172,-2),'US - M'!$B:$B,"&lt;="&amp;EOMONTH('US - Q'!$B172,0))</f>
        <v>3.1</v>
      </c>
      <c r="K172" s="20">
        <f>AVERAGEIFS('US - M'!E:E,'US - M'!$B:$B,"&gt;="&amp;EDATE('US - Q'!$B172,-2),'US - M'!$B:$B,"&lt;="&amp;EOMONTH('US - Q'!$B172,0))</f>
        <v>4.3999999999999995</v>
      </c>
      <c r="L172" s="21">
        <f>'CDM - Q'!AT217</f>
        <v>47.77</v>
      </c>
      <c r="M172" s="44">
        <f>'US Edits'!U216</f>
        <v>97.892260412545184</v>
      </c>
      <c r="N172" s="20">
        <f>AVERAGEIFS('US - M'!C:C,'US - M'!$B:$B,"&gt;="&amp;EDATE('US - Q'!$B172,-2),'US - M'!$B:$B,"&lt;="&amp;EOMONTH('US - Q'!$B172,0))</f>
        <v>4.083333333333333</v>
      </c>
      <c r="O172">
        <v>0</v>
      </c>
      <c r="P172" s="21">
        <f>AVERAGEIFS('US - M'!G:G,'US - M'!$B:$B,"&gt;="&amp;EDATE('US - Q'!$B172,-2),'US - M'!$B:$B,"&lt;="&amp;EOMONTH('US - Q'!$B172,0))</f>
        <v>76.198666666666668</v>
      </c>
      <c r="Q172" s="20">
        <f>'[4]Quarterly Results'!$C169</f>
        <v>0.111085967832141</v>
      </c>
      <c r="R172" s="53">
        <v>17.495999999999867</v>
      </c>
      <c r="S172" s="53">
        <v>14691.802</v>
      </c>
      <c r="T172">
        <v>0</v>
      </c>
    </row>
    <row r="173" spans="1:20" x14ac:dyDescent="0.25">
      <c r="B173" s="1">
        <v>37135</v>
      </c>
      <c r="C173" s="21">
        <f>('CDM - Q'!AF218)</f>
        <v>14214.516</v>
      </c>
      <c r="D173" s="21">
        <f>'CDM - Q'!AV218</f>
        <v>86.706999999999994</v>
      </c>
      <c r="E173" s="20">
        <f>'CDM - Q'!AX218/'CDM - Q'!AW218*100</f>
        <v>82.434185301399026</v>
      </c>
      <c r="F173" s="20">
        <v>85.656999999999996</v>
      </c>
      <c r="G173" s="21">
        <f>AVERAGEIFS('US - M'!F:F,'US - M'!$B:$B,"&gt;="&amp;EDATE('US - Q'!$B173,-2),'US - M'!$B:$B,"&lt;="&amp;EOMONTH('US - Q'!$B173,0))</f>
        <v>76.395333333333326</v>
      </c>
      <c r="H173" s="20">
        <f t="shared" si="6"/>
        <v>1.032389018180524</v>
      </c>
      <c r="I173" s="20">
        <f t="shared" si="7"/>
        <v>1.7815213800495222</v>
      </c>
      <c r="J173" s="20">
        <f>AVERAGEIFS('US - M'!D:D,'US - M'!$B:$B,"&gt;="&amp;EDATE('US - Q'!$B173,-2),'US - M'!$B:$B,"&lt;="&amp;EOMONTH('US - Q'!$B173,0))</f>
        <v>2.7000000000000006</v>
      </c>
      <c r="K173" s="20">
        <f>AVERAGEIFS('US - M'!E:E,'US - M'!$B:$B,"&gt;="&amp;EDATE('US - Q'!$B173,-2),'US - M'!$B:$B,"&lt;="&amp;EOMONTH('US - Q'!$B173,0))</f>
        <v>4.833333333333333</v>
      </c>
      <c r="L173" s="21">
        <f>'CDM - Q'!AT218</f>
        <v>45.204999999999998</v>
      </c>
      <c r="M173" s="44">
        <f>'US Edits'!U217</f>
        <v>96.648180950040114</v>
      </c>
      <c r="N173" s="20">
        <f>AVERAGEIFS('US - M'!C:C,'US - M'!$B:$B,"&gt;="&amp;EDATE('US - Q'!$B173,-2),'US - M'!$B:$B,"&lt;="&amp;EOMONTH('US - Q'!$B173,0))</f>
        <v>3.4166666666666665</v>
      </c>
      <c r="O173">
        <v>0</v>
      </c>
      <c r="P173" s="21">
        <f>AVERAGEIFS('US - M'!G:G,'US - M'!$B:$B,"&gt;="&amp;EDATE('US - Q'!$B173,-2),'US - M'!$B:$B,"&lt;="&amp;EOMONTH('US - Q'!$B173,0))</f>
        <v>76.395333333333326</v>
      </c>
      <c r="Q173" s="20">
        <f>'[4]Quarterly Results'!$C170</f>
        <v>-0.44872085835850001</v>
      </c>
      <c r="R173" s="53">
        <v>-27.114000000000033</v>
      </c>
      <c r="S173" s="53">
        <v>14705.707999999999</v>
      </c>
      <c r="T173">
        <v>0</v>
      </c>
    </row>
    <row r="174" spans="1:20" x14ac:dyDescent="0.25">
      <c r="B174" s="1">
        <v>37226</v>
      </c>
      <c r="C174" s="21">
        <f>('CDM - Q'!AF219)</f>
        <v>14253.574000000001</v>
      </c>
      <c r="D174" s="21">
        <f>'CDM - Q'!AV219</f>
        <v>86.301000000000002</v>
      </c>
      <c r="E174" s="20">
        <f>'CDM - Q'!AX219/'CDM - Q'!AW219*100</f>
        <v>80.479174193297254</v>
      </c>
      <c r="F174" s="20">
        <v>83.385000000000005</v>
      </c>
      <c r="G174" s="21">
        <f>AVERAGEIFS('US - M'!F:F,'US - M'!$B:$B,"&gt;="&amp;EDATE('US - Q'!$B174,-2),'US - M'!$B:$B,"&lt;="&amp;EOMONTH('US - Q'!$B174,0))</f>
        <v>76.763999999999996</v>
      </c>
      <c r="H174" s="20">
        <f t="shared" si="6"/>
        <v>1.9303098793120199</v>
      </c>
      <c r="I174" s="20">
        <f t="shared" si="7"/>
        <v>1.7688712450469435</v>
      </c>
      <c r="J174" s="20">
        <f>AVERAGEIFS('US - M'!D:D,'US - M'!$B:$B,"&gt;="&amp;EDATE('US - Q'!$B174,-2),'US - M'!$B:$B,"&lt;="&amp;EOMONTH('US - Q'!$B174,0))</f>
        <v>1.0666666666666667</v>
      </c>
      <c r="K174" s="20">
        <f>AVERAGEIFS('US - M'!E:E,'US - M'!$B:$B,"&gt;="&amp;EDATE('US - Q'!$B174,-2),'US - M'!$B:$B,"&lt;="&amp;EOMONTH('US - Q'!$B174,0))</f>
        <v>5.5</v>
      </c>
      <c r="L174" s="21">
        <f>'CDM - Q'!AT219</f>
        <v>37.381</v>
      </c>
      <c r="M174" s="44">
        <f>'US Edits'!U218</f>
        <v>95.535111268296561</v>
      </c>
      <c r="N174" s="20">
        <f>AVERAGEIFS('US - M'!C:C,'US - M'!$B:$B,"&gt;="&amp;EDATE('US - Q'!$B174,-2),'US - M'!$B:$B,"&lt;="&amp;EOMONTH('US - Q'!$B174,0))</f>
        <v>2.0833333333333335</v>
      </c>
      <c r="O174">
        <v>0</v>
      </c>
      <c r="P174" s="21">
        <f>AVERAGEIFS('US - M'!G:G,'US - M'!$B:$B,"&gt;="&amp;EDATE('US - Q'!$B174,-2),'US - M'!$B:$B,"&lt;="&amp;EOMONTH('US - Q'!$B174,0))</f>
        <v>76.763999999999996</v>
      </c>
      <c r="Q174" s="20">
        <f>'[4]Quarterly Results'!$C171</f>
        <v>-0.22943025808748199</v>
      </c>
      <c r="R174" s="53">
        <v>-25.094000000000051</v>
      </c>
      <c r="S174" s="53">
        <v>14841.031000000001</v>
      </c>
      <c r="T174">
        <v>0</v>
      </c>
    </row>
    <row r="175" spans="1:20" x14ac:dyDescent="0.25">
      <c r="A175">
        <v>2002</v>
      </c>
      <c r="B175" s="1">
        <v>37316</v>
      </c>
      <c r="C175" s="21">
        <f>('CDM - Q'!AF220)</f>
        <v>14372.785</v>
      </c>
      <c r="D175" s="21">
        <f>'CDM - Q'!AV220</f>
        <v>85.122</v>
      </c>
      <c r="E175" s="20">
        <f>'CDM - Q'!AX220/'CDM - Q'!AW220*100</f>
        <v>80.197447716511775</v>
      </c>
      <c r="F175" s="20">
        <v>83.1</v>
      </c>
      <c r="G175" s="21">
        <f>AVERAGEIFS('US - M'!F:F,'US - M'!$B:$B,"&gt;="&amp;EDATE('US - Q'!$B175,-2),'US - M'!$B:$B,"&lt;="&amp;EOMONTH('US - Q'!$B175,0))</f>
        <v>76.99966666666667</v>
      </c>
      <c r="H175" s="20">
        <f t="shared" si="6"/>
        <v>1.2280061834540668</v>
      </c>
      <c r="I175" s="20">
        <f t="shared" si="7"/>
        <v>1.4257472738153698</v>
      </c>
      <c r="J175" s="20">
        <f>AVERAGEIFS('US - M'!D:D,'US - M'!$B:$B,"&gt;="&amp;EDATE('US - Q'!$B175,-2),'US - M'!$B:$B,"&lt;="&amp;EOMONTH('US - Q'!$B175,0))</f>
        <v>2.2333333333333334</v>
      </c>
      <c r="K175" s="20">
        <f>AVERAGEIFS('US - M'!E:E,'US - M'!$B:$B,"&gt;="&amp;EDATE('US - Q'!$B175,-2),'US - M'!$B:$B,"&lt;="&amp;EOMONTH('US - Q'!$B175,0))</f>
        <v>5.7</v>
      </c>
      <c r="L175" s="21">
        <f>'CDM - Q'!AT220</f>
        <v>38.195</v>
      </c>
      <c r="M175" s="44">
        <f>'US Edits'!U219</f>
        <v>94.915060308337502</v>
      </c>
      <c r="N175" s="20">
        <f>AVERAGEIFS('US - M'!C:C,'US - M'!$B:$B,"&gt;="&amp;EDATE('US - Q'!$B175,-2),'US - M'!$B:$B,"&lt;="&amp;EOMONTH('US - Q'!$B175,0))</f>
        <v>1.75</v>
      </c>
      <c r="O175">
        <v>0</v>
      </c>
      <c r="P175" s="21">
        <f>AVERAGEIFS('US - M'!G:G,'US - M'!$B:$B,"&gt;="&amp;EDATE('US - Q'!$B175,-2),'US - M'!$B:$B,"&lt;="&amp;EOMONTH('US - Q'!$B175,0))</f>
        <v>76.99966666666667</v>
      </c>
      <c r="Q175" s="20">
        <f>'[4]Quarterly Results'!$C172</f>
        <v>-0.59671400562380605</v>
      </c>
      <c r="R175" s="53">
        <v>-21.057999999999765</v>
      </c>
      <c r="S175" s="53">
        <v>14871.241</v>
      </c>
      <c r="T175">
        <v>0</v>
      </c>
    </row>
    <row r="176" spans="1:20" x14ac:dyDescent="0.25">
      <c r="B176" s="1">
        <v>37408</v>
      </c>
      <c r="C176" s="21">
        <f>('CDM - Q'!AF221)</f>
        <v>14460.848</v>
      </c>
      <c r="D176" s="21">
        <f>'CDM - Q'!AV221</f>
        <v>85.503</v>
      </c>
      <c r="E176" s="20">
        <f>'CDM - Q'!AX221/'CDM - Q'!AW221*100</f>
        <v>81.967347261094304</v>
      </c>
      <c r="F176" s="20">
        <v>85.013000000000005</v>
      </c>
      <c r="G176" s="21">
        <f>AVERAGEIFS('US - M'!F:F,'US - M'!$B:$B,"&gt;="&amp;EDATE('US - Q'!$B176,-2),'US - M'!$B:$B,"&lt;="&amp;EOMONTH('US - Q'!$B176,0))</f>
        <v>77.423333333333332</v>
      </c>
      <c r="H176" s="20">
        <f t="shared" si="6"/>
        <v>2.2008753284645799</v>
      </c>
      <c r="I176" s="20">
        <f t="shared" si="7"/>
        <v>1.5978951023527976</v>
      </c>
      <c r="J176" s="20">
        <f>AVERAGEIFS('US - M'!D:D,'US - M'!$B:$B,"&gt;="&amp;EDATE('US - Q'!$B176,-2),'US - M'!$B:$B,"&lt;="&amp;EOMONTH('US - Q'!$B176,0))</f>
        <v>2.7333333333333329</v>
      </c>
      <c r="K176" s="20">
        <f>AVERAGEIFS('US - M'!E:E,'US - M'!$B:$B,"&gt;="&amp;EDATE('US - Q'!$B176,-2),'US - M'!$B:$B,"&lt;="&amp;EOMONTH('US - Q'!$B176,0))</f>
        <v>5.833333333333333</v>
      </c>
      <c r="L176" s="21">
        <f>'CDM - Q'!AT221</f>
        <v>47.578000000000003</v>
      </c>
      <c r="M176" s="44">
        <f>'US Edits'!U220</f>
        <v>95.292151225734685</v>
      </c>
      <c r="N176" s="20">
        <f>AVERAGEIFS('US - M'!C:C,'US - M'!$B:$B,"&gt;="&amp;EDATE('US - Q'!$B176,-2),'US - M'!$B:$B,"&lt;="&amp;EOMONTH('US - Q'!$B176,0))</f>
        <v>1.75</v>
      </c>
      <c r="O176">
        <v>0</v>
      </c>
      <c r="P176" s="21">
        <f>AVERAGEIFS('US - M'!G:G,'US - M'!$B:$B,"&gt;="&amp;EDATE('US - Q'!$B176,-2),'US - M'!$B:$B,"&lt;="&amp;EOMONTH('US - Q'!$B176,0))</f>
        <v>77.423333333333332</v>
      </c>
      <c r="Q176" s="20">
        <f>'[4]Quarterly Results'!$C173</f>
        <v>-0.44474673419326499</v>
      </c>
      <c r="R176" s="53">
        <v>-20.939000000000078</v>
      </c>
      <c r="S176" s="53">
        <v>14939.318000000001</v>
      </c>
      <c r="T176">
        <v>0</v>
      </c>
    </row>
    <row r="177" spans="1:20" x14ac:dyDescent="0.25">
      <c r="B177" s="1">
        <v>37500</v>
      </c>
      <c r="C177" s="21">
        <f>('CDM - Q'!AF222)</f>
        <v>14519.633</v>
      </c>
      <c r="D177" s="21">
        <f>'CDM - Q'!AV222</f>
        <v>85.262</v>
      </c>
      <c r="E177" s="20">
        <f>'CDM - Q'!AX222/'CDM - Q'!AW222*100</f>
        <v>82.672668990523562</v>
      </c>
      <c r="F177" s="20">
        <v>85.453999999999994</v>
      </c>
      <c r="G177" s="21">
        <f>AVERAGEIFS('US - M'!F:F,'US - M'!$B:$B,"&gt;="&amp;EDATE('US - Q'!$B177,-2),'US - M'!$B:$B,"&lt;="&amp;EOMONTH('US - Q'!$B177,0))</f>
        <v>77.836333333333314</v>
      </c>
      <c r="H177" s="20">
        <f t="shared" si="6"/>
        <v>2.1337236836439288</v>
      </c>
      <c r="I177" s="20">
        <f t="shared" si="7"/>
        <v>1.8732287687186489</v>
      </c>
      <c r="J177" s="20">
        <f>AVERAGEIFS('US - M'!D:D,'US - M'!$B:$B,"&gt;="&amp;EDATE('US - Q'!$B177,-2),'US - M'!$B:$B,"&lt;="&amp;EOMONTH('US - Q'!$B177,0))</f>
        <v>2.5666666666666669</v>
      </c>
      <c r="K177" s="20">
        <f>AVERAGEIFS('US - M'!E:E,'US - M'!$B:$B,"&gt;="&amp;EDATE('US - Q'!$B177,-2),'US - M'!$B:$B,"&lt;="&amp;EOMONTH('US - Q'!$B177,0))</f>
        <v>5.7333333333333334</v>
      </c>
      <c r="L177" s="21">
        <f>'CDM - Q'!AT222</f>
        <v>48.884999999999998</v>
      </c>
      <c r="M177" s="44">
        <f>'US Edits'!U221</f>
        <v>95.626579178710145</v>
      </c>
      <c r="N177" s="20">
        <f>AVERAGEIFS('US - M'!C:C,'US - M'!$B:$B,"&gt;="&amp;EDATE('US - Q'!$B177,-2),'US - M'!$B:$B,"&lt;="&amp;EOMONTH('US - Q'!$B177,0))</f>
        <v>1.75</v>
      </c>
      <c r="O177">
        <v>0</v>
      </c>
      <c r="P177" s="21">
        <f>AVERAGEIFS('US - M'!G:G,'US - M'!$B:$B,"&gt;="&amp;EDATE('US - Q'!$B177,-2),'US - M'!$B:$B,"&lt;="&amp;EOMONTH('US - Q'!$B177,0))</f>
        <v>77.836333333333314</v>
      </c>
      <c r="Q177" s="20">
        <f>'[4]Quarterly Results'!$C174</f>
        <v>-0.32978804377986498</v>
      </c>
      <c r="R177" s="53">
        <v>-18.296000000000049</v>
      </c>
      <c r="S177" s="53">
        <v>15020.855</v>
      </c>
      <c r="T177">
        <v>0</v>
      </c>
    </row>
    <row r="178" spans="1:20" x14ac:dyDescent="0.25">
      <c r="B178" s="1">
        <v>37591</v>
      </c>
      <c r="C178" s="21">
        <f>('CDM - Q'!AF223)</f>
        <v>14537.58</v>
      </c>
      <c r="D178" s="21">
        <f>'CDM - Q'!AV223</f>
        <v>85.531999999999996</v>
      </c>
      <c r="E178" s="20">
        <f>'CDM - Q'!AX223/'CDM - Q'!AW223*100</f>
        <v>83.225416103489522</v>
      </c>
      <c r="F178" s="20">
        <v>85.997</v>
      </c>
      <c r="G178" s="21">
        <f>AVERAGEIFS('US - M'!F:F,'US - M'!$B:$B,"&gt;="&amp;EDATE('US - Q'!$B178,-2),'US - M'!$B:$B,"&lt;="&amp;EOMONTH('US - Q'!$B178,0))</f>
        <v>78.113</v>
      </c>
      <c r="H178" s="20">
        <f t="shared" si="6"/>
        <v>1.4217867405539764</v>
      </c>
      <c r="I178" s="20">
        <f t="shared" si="7"/>
        <v>1.746097984029138</v>
      </c>
      <c r="J178" s="20">
        <f>AVERAGEIFS('US - M'!D:D,'US - M'!$B:$B,"&gt;="&amp;EDATE('US - Q'!$B178,-2),'US - M'!$B:$B,"&lt;="&amp;EOMONTH('US - Q'!$B178,0))</f>
        <v>2.4666666666666668</v>
      </c>
      <c r="K178" s="20">
        <f>AVERAGEIFS('US - M'!E:E,'US - M'!$B:$B,"&gt;="&amp;EDATE('US - Q'!$B178,-2),'US - M'!$B:$B,"&lt;="&amp;EOMONTH('US - Q'!$B178,0))</f>
        <v>5.8666666666666671</v>
      </c>
      <c r="L178" s="21">
        <f>'CDM - Q'!AT223</f>
        <v>52.048000000000002</v>
      </c>
      <c r="M178" s="44">
        <f>'US Edits'!U222</f>
        <v>95.691181311868718</v>
      </c>
      <c r="N178" s="20">
        <f>AVERAGEIFS('US - M'!C:C,'US - M'!$B:$B,"&gt;="&amp;EDATE('US - Q'!$B178,-2),'US - M'!$B:$B,"&lt;="&amp;EOMONTH('US - Q'!$B178,0))</f>
        <v>1.4166666666666667</v>
      </c>
      <c r="O178">
        <v>0</v>
      </c>
      <c r="P178" s="21">
        <f>AVERAGEIFS('US - M'!G:G,'US - M'!$B:$B,"&gt;="&amp;EDATE('US - Q'!$B178,-2),'US - M'!$B:$B,"&lt;="&amp;EOMONTH('US - Q'!$B178,0))</f>
        <v>78.113</v>
      </c>
      <c r="Q178" s="20">
        <f>'[4]Quarterly Results'!$C175</f>
        <v>-0.548677198486618</v>
      </c>
      <c r="R178" s="53">
        <v>-50.051000000000158</v>
      </c>
      <c r="S178" s="53">
        <v>15074.12</v>
      </c>
      <c r="T178">
        <v>0</v>
      </c>
    </row>
    <row r="179" spans="1:20" x14ac:dyDescent="0.25">
      <c r="A179">
        <v>2003</v>
      </c>
      <c r="B179" s="1">
        <v>37681</v>
      </c>
      <c r="C179" s="21">
        <f>('CDM - Q'!AF224)</f>
        <v>14614.141</v>
      </c>
      <c r="D179" s="21">
        <f>'CDM - Q'!AV224</f>
        <v>85.21</v>
      </c>
      <c r="E179" s="20">
        <f>'CDM - Q'!AX224/'CDM - Q'!AW224*100</f>
        <v>85.26889201837102</v>
      </c>
      <c r="F179" s="20">
        <v>88.134</v>
      </c>
      <c r="G179" s="21">
        <f>AVERAGEIFS('US - M'!F:F,'US - M'!$B:$B,"&gt;="&amp;EDATE('US - Q'!$B179,-2),'US - M'!$B:$B,"&lt;="&amp;EOMONTH('US - Q'!$B179,0))</f>
        <v>78.353999999999999</v>
      </c>
      <c r="H179" s="20">
        <f t="shared" si="6"/>
        <v>1.2341095592282691</v>
      </c>
      <c r="I179" s="20">
        <f t="shared" si="7"/>
        <v>1.7476238279726886</v>
      </c>
      <c r="J179" s="20">
        <f>AVERAGEIFS('US - M'!D:D,'US - M'!$B:$B,"&gt;="&amp;EDATE('US - Q'!$B179,-2),'US - M'!$B:$B,"&lt;="&amp;EOMONTH('US - Q'!$B179,0))</f>
        <v>2.7666666666666671</v>
      </c>
      <c r="K179" s="20">
        <f>AVERAGEIFS('US - M'!E:E,'US - M'!$B:$B,"&gt;="&amp;EDATE('US - Q'!$B179,-2),'US - M'!$B:$B,"&lt;="&amp;EOMONTH('US - Q'!$B179,0))</f>
        <v>5.8666666666666671</v>
      </c>
      <c r="L179" s="21">
        <f>'CDM - Q'!AT224</f>
        <v>63.420999999999999</v>
      </c>
      <c r="M179" s="44">
        <f>'US Edits'!U223</f>
        <v>96.024248245167428</v>
      </c>
      <c r="N179" s="20">
        <f>AVERAGEIFS('US - M'!C:C,'US - M'!$B:$B,"&gt;="&amp;EDATE('US - Q'!$B179,-2),'US - M'!$B:$B,"&lt;="&amp;EOMONTH('US - Q'!$B179,0))</f>
        <v>1.25</v>
      </c>
      <c r="O179">
        <v>0</v>
      </c>
      <c r="P179" s="21">
        <f>AVERAGEIFS('US - M'!G:G,'US - M'!$B:$B,"&gt;="&amp;EDATE('US - Q'!$B179,-2),'US - M'!$B:$B,"&lt;="&amp;EOMONTH('US - Q'!$B179,0))</f>
        <v>78.353999999999999</v>
      </c>
      <c r="Q179" s="20">
        <f>'[4]Quarterly Results'!$C176</f>
        <v>-0.59949511018476398</v>
      </c>
      <c r="R179" s="53">
        <v>4.0860000000002401</v>
      </c>
      <c r="S179" s="53">
        <v>15150.119999999999</v>
      </c>
      <c r="T179">
        <v>0</v>
      </c>
    </row>
    <row r="180" spans="1:20" x14ac:dyDescent="0.25">
      <c r="B180" s="1">
        <v>37773</v>
      </c>
      <c r="C180" s="21">
        <f>('CDM - Q'!AF225)</f>
        <v>14743.566999999999</v>
      </c>
      <c r="D180" s="21">
        <f>'CDM - Q'!AV225</f>
        <v>85.519000000000005</v>
      </c>
      <c r="E180" s="20">
        <f>'CDM - Q'!AX225/'CDM - Q'!AW225*100</f>
        <v>83.926892514236144</v>
      </c>
      <c r="F180" s="20">
        <v>86.052000000000007</v>
      </c>
      <c r="G180" s="21">
        <f>AVERAGEIFS('US - M'!F:F,'US - M'!$B:$B,"&gt;="&amp;EDATE('US - Q'!$B180,-2),'US - M'!$B:$B,"&lt;="&amp;EOMONTH('US - Q'!$B180,0))</f>
        <v>78.65100000000001</v>
      </c>
      <c r="H180" s="20">
        <f t="shared" si="6"/>
        <v>1.5161957270848347</v>
      </c>
      <c r="I180" s="20">
        <f t="shared" si="7"/>
        <v>1.5764539276277523</v>
      </c>
      <c r="J180" s="20">
        <f>AVERAGEIFS('US - M'!D:D,'US - M'!$B:$B,"&gt;="&amp;EDATE('US - Q'!$B180,-2),'US - M'!$B:$B,"&lt;="&amp;EOMONTH('US - Q'!$B180,0))</f>
        <v>2.1666666666666665</v>
      </c>
      <c r="K180" s="20">
        <f>AVERAGEIFS('US - M'!E:E,'US - M'!$B:$B,"&gt;="&amp;EDATE('US - Q'!$B180,-2),'US - M'!$B:$B,"&lt;="&amp;EOMONTH('US - Q'!$B180,0))</f>
        <v>6.1333333333333329</v>
      </c>
      <c r="L180" s="21">
        <f>'CDM - Q'!AT225</f>
        <v>52.2</v>
      </c>
      <c r="M180" s="44">
        <f>'US Edits'!U224</f>
        <v>95.771057522228404</v>
      </c>
      <c r="N180" s="20">
        <f>AVERAGEIFS('US - M'!C:C,'US - M'!$B:$B,"&gt;="&amp;EDATE('US - Q'!$B180,-2),'US - M'!$B:$B,"&lt;="&amp;EOMONTH('US - Q'!$B180,0))</f>
        <v>1.1666666666666667</v>
      </c>
      <c r="O180">
        <v>0</v>
      </c>
      <c r="P180" s="21">
        <f>AVERAGEIFS('US - M'!G:G,'US - M'!$B:$B,"&gt;="&amp;EDATE('US - Q'!$B180,-2),'US - M'!$B:$B,"&lt;="&amp;EOMONTH('US - Q'!$B180,0))</f>
        <v>78.65100000000001</v>
      </c>
      <c r="Q180" s="20">
        <f>'[4]Quarterly Results'!$C177</f>
        <v>-0.238670152618563</v>
      </c>
      <c r="R180" s="53">
        <v>-24.002999999999929</v>
      </c>
      <c r="S180" s="53">
        <v>15352.644999999999</v>
      </c>
      <c r="T180">
        <v>0</v>
      </c>
    </row>
    <row r="181" spans="1:20" x14ac:dyDescent="0.25">
      <c r="B181" s="1">
        <v>37865</v>
      </c>
      <c r="C181" s="21">
        <f>('CDM - Q'!AF226)</f>
        <v>14988.781999999999</v>
      </c>
      <c r="D181" s="21">
        <f>'CDM - Q'!AV226</f>
        <v>85.034000000000006</v>
      </c>
      <c r="E181" s="20">
        <f>'CDM - Q'!AX226/'CDM - Q'!AW226*100</f>
        <v>84.200047502057259</v>
      </c>
      <c r="F181" s="20">
        <v>86.183000000000007</v>
      </c>
      <c r="G181" s="21">
        <f>AVERAGEIFS('US - M'!F:F,'US - M'!$B:$B,"&gt;="&amp;EDATE('US - Q'!$B181,-2),'US - M'!$B:$B,"&lt;="&amp;EOMONTH('US - Q'!$B181,0))</f>
        <v>79.01100000000001</v>
      </c>
      <c r="H181" s="20">
        <f t="shared" si="6"/>
        <v>1.830873097608432</v>
      </c>
      <c r="I181" s="20">
        <f t="shared" si="7"/>
        <v>1.5007412811188781</v>
      </c>
      <c r="J181" s="20">
        <f>AVERAGEIFS('US - M'!D:D,'US - M'!$B:$B,"&gt;="&amp;EDATE('US - Q'!$B181,-2),'US - M'!$B:$B,"&lt;="&amp;EOMONTH('US - Q'!$B181,0))</f>
        <v>2.3333333333333335</v>
      </c>
      <c r="K181" s="20">
        <f>AVERAGEIFS('US - M'!E:E,'US - M'!$B:$B,"&gt;="&amp;EDATE('US - Q'!$B181,-2),'US - M'!$B:$B,"&lt;="&amp;EOMONTH('US - Q'!$B181,0))</f>
        <v>6.1333333333333329</v>
      </c>
      <c r="L181" s="21">
        <f>'CDM - Q'!AT226</f>
        <v>53.176000000000002</v>
      </c>
      <c r="M181" s="44">
        <f>'US Edits'!U225</f>
        <v>95.711530567316856</v>
      </c>
      <c r="N181" s="20">
        <f>AVERAGEIFS('US - M'!C:C,'US - M'!$B:$B,"&gt;="&amp;EDATE('US - Q'!$B181,-2),'US - M'!$B:$B,"&lt;="&amp;EOMONTH('US - Q'!$B181,0))</f>
        <v>1</v>
      </c>
      <c r="O181">
        <v>0</v>
      </c>
      <c r="P181" s="21">
        <f>AVERAGEIFS('US - M'!G:G,'US - M'!$B:$B,"&gt;="&amp;EDATE('US - Q'!$B181,-2),'US - M'!$B:$B,"&lt;="&amp;EOMONTH('US - Q'!$B181,0))</f>
        <v>79.01100000000001</v>
      </c>
      <c r="Q181" s="20">
        <f>'[4]Quarterly Results'!$C178</f>
        <v>0.27903952433958101</v>
      </c>
      <c r="R181" s="53">
        <v>4.8299999999999272</v>
      </c>
      <c r="S181" s="53">
        <v>15581.007</v>
      </c>
      <c r="T181">
        <v>0</v>
      </c>
    </row>
    <row r="182" spans="1:20" x14ac:dyDescent="0.25">
      <c r="B182" s="1">
        <v>37956</v>
      </c>
      <c r="C182" s="21">
        <f>('CDM - Q'!AF227)</f>
        <v>15162.76</v>
      </c>
      <c r="D182" s="21">
        <f>'CDM - Q'!AV227</f>
        <v>85.480999999999995</v>
      </c>
      <c r="E182" s="20">
        <f>'CDM - Q'!AX227/'CDM - Q'!AW227*100</f>
        <v>84.705576367244035</v>
      </c>
      <c r="F182" s="20">
        <v>86.593000000000004</v>
      </c>
      <c r="G182" s="21">
        <f>AVERAGEIFS('US - M'!F:F,'US - M'!$B:$B,"&gt;="&amp;EDATE('US - Q'!$B182,-2),'US - M'!$B:$B,"&lt;="&amp;EOMONTH('US - Q'!$B182,0))</f>
        <v>79.364999999999995</v>
      </c>
      <c r="H182" s="20">
        <f t="shared" si="6"/>
        <v>1.7921555226486419</v>
      </c>
      <c r="I182" s="20">
        <f t="shared" si="7"/>
        <v>1.5933334766425444</v>
      </c>
      <c r="J182" s="20">
        <f>AVERAGEIFS('US - M'!D:D,'US - M'!$B:$B,"&gt;="&amp;EDATE('US - Q'!$B182,-2),'US - M'!$B:$B,"&lt;="&amp;EOMONTH('US - Q'!$B182,0))</f>
        <v>2.6333333333333333</v>
      </c>
      <c r="K182" s="20">
        <f>AVERAGEIFS('US - M'!E:E,'US - M'!$B:$B,"&gt;="&amp;EDATE('US - Q'!$B182,-2),'US - M'!$B:$B,"&lt;="&amp;EOMONTH('US - Q'!$B182,0))</f>
        <v>5.833333333333333</v>
      </c>
      <c r="L182" s="21">
        <f>'CDM - Q'!AT227</f>
        <v>56.058</v>
      </c>
      <c r="M182" s="44">
        <f>'US Edits'!U226</f>
        <v>95.663367101059464</v>
      </c>
      <c r="N182" s="20">
        <f>AVERAGEIFS('US - M'!C:C,'US - M'!$B:$B,"&gt;="&amp;EDATE('US - Q'!$B182,-2),'US - M'!$B:$B,"&lt;="&amp;EOMONTH('US - Q'!$B182,0))</f>
        <v>1</v>
      </c>
      <c r="O182">
        <v>0</v>
      </c>
      <c r="P182" s="21">
        <f>AVERAGEIFS('US - M'!G:G,'US - M'!$B:$B,"&gt;="&amp;EDATE('US - Q'!$B182,-2),'US - M'!$B:$B,"&lt;="&amp;EOMONTH('US - Q'!$B182,0))</f>
        <v>79.364999999999995</v>
      </c>
      <c r="Q182" s="20">
        <f>'[4]Quarterly Results'!$C179</f>
        <v>0.42634835760392997</v>
      </c>
      <c r="R182" s="53">
        <v>-2.3570000000001983</v>
      </c>
      <c r="S182" s="53">
        <v>15713.964</v>
      </c>
      <c r="T182">
        <v>0</v>
      </c>
    </row>
    <row r="183" spans="1:20" x14ac:dyDescent="0.25">
      <c r="A183">
        <v>2004</v>
      </c>
      <c r="B183" s="1">
        <v>38047</v>
      </c>
      <c r="C183" s="21">
        <f>('CDM - Q'!AF228)</f>
        <v>15248.68</v>
      </c>
      <c r="D183" s="21">
        <f>'CDM - Q'!AV228</f>
        <v>85.355000000000004</v>
      </c>
      <c r="E183" s="20">
        <f>'CDM - Q'!AX228/'CDM - Q'!AW228*100</f>
        <v>86.69613932641353</v>
      </c>
      <c r="F183" s="20">
        <v>88.736999999999995</v>
      </c>
      <c r="G183" s="21">
        <f>AVERAGEIFS('US - M'!F:F,'US - M'!$B:$B,"&gt;="&amp;EDATE('US - Q'!$B183,-2),'US - M'!$B:$B,"&lt;="&amp;EOMONTH('US - Q'!$B183,0))</f>
        <v>79.801666666666662</v>
      </c>
      <c r="H183" s="20">
        <f t="shared" si="6"/>
        <v>2.2008022008021655</v>
      </c>
      <c r="I183" s="20">
        <f t="shared" si="7"/>
        <v>1.8350066370360185</v>
      </c>
      <c r="J183" s="20">
        <f>AVERAGEIFS('US - M'!D:D,'US - M'!$B:$B,"&gt;="&amp;EDATE('US - Q'!$B183,-2),'US - M'!$B:$B,"&lt;="&amp;EOMONTH('US - Q'!$B183,0))</f>
        <v>2.7333333333333338</v>
      </c>
      <c r="K183" s="20">
        <f>AVERAGEIFS('US - M'!E:E,'US - M'!$B:$B,"&gt;="&amp;EDATE('US - Q'!$B183,-2),'US - M'!$B:$B,"&lt;="&amp;EOMONTH('US - Q'!$B183,0))</f>
        <v>5.7</v>
      </c>
      <c r="L183" s="21">
        <f>'CDM - Q'!AT228</f>
        <v>63.212000000000003</v>
      </c>
      <c r="M183" s="44">
        <f>'US Edits'!U227</f>
        <v>96.909473724773932</v>
      </c>
      <c r="N183" s="20">
        <f>AVERAGEIFS('US - M'!C:C,'US - M'!$B:$B,"&gt;="&amp;EDATE('US - Q'!$B183,-2),'US - M'!$B:$B,"&lt;="&amp;EOMONTH('US - Q'!$B183,0))</f>
        <v>1</v>
      </c>
      <c r="O183">
        <v>0</v>
      </c>
      <c r="P183" s="21">
        <f>AVERAGEIFS('US - M'!G:G,'US - M'!$B:$B,"&gt;="&amp;EDATE('US - Q'!$B183,-2),'US - M'!$B:$B,"&lt;="&amp;EOMONTH('US - Q'!$B183,0))</f>
        <v>79.801666666666662</v>
      </c>
      <c r="Q183" s="20">
        <f>'[4]Quarterly Results'!$C180</f>
        <v>0.39483506160592202</v>
      </c>
      <c r="R183" s="53">
        <v>-23.792999999999893</v>
      </c>
      <c r="S183" s="53">
        <v>15811.125</v>
      </c>
      <c r="T183">
        <v>0</v>
      </c>
    </row>
    <row r="184" spans="1:20" x14ac:dyDescent="0.25">
      <c r="B184" s="1">
        <v>38139</v>
      </c>
      <c r="C184" s="21">
        <f>('CDM - Q'!AF229)</f>
        <v>15366.85</v>
      </c>
      <c r="D184" s="21">
        <f>'CDM - Q'!AV229</f>
        <v>86.275999999999996</v>
      </c>
      <c r="E184" s="20">
        <f>'CDM - Q'!AX229/'CDM - Q'!AW229*100</f>
        <v>87.733364741447417</v>
      </c>
      <c r="F184" s="20">
        <v>90.084999999999994</v>
      </c>
      <c r="G184" s="21">
        <f>AVERAGEIFS('US - M'!F:F,'US - M'!$B:$B,"&gt;="&amp;EDATE('US - Q'!$B184,-2),'US - M'!$B:$B,"&lt;="&amp;EOMONTH('US - Q'!$B184,0))</f>
        <v>80.25766666666668</v>
      </c>
      <c r="H184" s="20">
        <f t="shared" si="6"/>
        <v>2.2856665483177885</v>
      </c>
      <c r="I184" s="20">
        <f t="shared" si="7"/>
        <v>2.027374342344257</v>
      </c>
      <c r="J184" s="20">
        <f>AVERAGEIFS('US - M'!D:D,'US - M'!$B:$B,"&gt;="&amp;EDATE('US - Q'!$B184,-2),'US - M'!$B:$B,"&lt;="&amp;EOMONTH('US - Q'!$B184,0))</f>
        <v>3.2666666666666671</v>
      </c>
      <c r="K184" s="20">
        <f>AVERAGEIFS('US - M'!E:E,'US - M'!$B:$B,"&gt;="&amp;EDATE('US - Q'!$B184,-2),'US - M'!$B:$B,"&lt;="&amp;EOMONTH('US - Q'!$B184,0))</f>
        <v>5.5999999999999988</v>
      </c>
      <c r="L184" s="21">
        <f>'CDM - Q'!AT229</f>
        <v>67.555999999999997</v>
      </c>
      <c r="M184" s="44">
        <f>'US Edits'!U228</f>
        <v>97.780440799433265</v>
      </c>
      <c r="N184" s="20">
        <f>AVERAGEIFS('US - M'!C:C,'US - M'!$B:$B,"&gt;="&amp;EDATE('US - Q'!$B184,-2),'US - M'!$B:$B,"&lt;="&amp;EOMONTH('US - Q'!$B184,0))</f>
        <v>1.0833333333333333</v>
      </c>
      <c r="O184">
        <v>0</v>
      </c>
      <c r="P184" s="21">
        <f>AVERAGEIFS('US - M'!G:G,'US - M'!$B:$B,"&gt;="&amp;EDATE('US - Q'!$B184,-2),'US - M'!$B:$B,"&lt;="&amp;EOMONTH('US - Q'!$B184,0))</f>
        <v>80.25766666666668</v>
      </c>
      <c r="Q184" s="20">
        <f>'[4]Quarterly Results'!$C181</f>
        <v>0.36459479033379499</v>
      </c>
      <c r="R184" s="53">
        <v>-49.157000000000153</v>
      </c>
      <c r="S184" s="53">
        <v>15939.487000000001</v>
      </c>
      <c r="T184">
        <v>0</v>
      </c>
    </row>
    <row r="185" spans="1:20" x14ac:dyDescent="0.25">
      <c r="B185" s="1">
        <v>38231</v>
      </c>
      <c r="C185" s="21">
        <f>('CDM - Q'!AF230)</f>
        <v>15512.619000000001</v>
      </c>
      <c r="D185" s="21">
        <f>'CDM - Q'!AV230</f>
        <v>87.397999999999996</v>
      </c>
      <c r="E185" s="20">
        <f>'CDM - Q'!AX230/'CDM - Q'!AW230*100</f>
        <v>88.718032618660601</v>
      </c>
      <c r="F185" s="20">
        <v>91.094999999999999</v>
      </c>
      <c r="G185" s="21">
        <f>AVERAGEIFS('US - M'!F:F,'US - M'!$B:$B,"&gt;="&amp;EDATE('US - Q'!$B185,-2),'US - M'!$B:$B,"&lt;="&amp;EOMONTH('US - Q'!$B185,0))</f>
        <v>80.545000000000002</v>
      </c>
      <c r="H185" s="20">
        <f t="shared" si="6"/>
        <v>1.4320542585754659</v>
      </c>
      <c r="I185" s="20">
        <f t="shared" si="7"/>
        <v>1.9276696325860154</v>
      </c>
      <c r="J185" s="20">
        <f>AVERAGEIFS('US - M'!D:D,'US - M'!$B:$B,"&gt;="&amp;EDATE('US - Q'!$B185,-2),'US - M'!$B:$B,"&lt;="&amp;EOMONTH('US - Q'!$B185,0))</f>
        <v>2.8666666666666667</v>
      </c>
      <c r="K185" s="20">
        <f>AVERAGEIFS('US - M'!E:E,'US - M'!$B:$B,"&gt;="&amp;EDATE('US - Q'!$B185,-2),'US - M'!$B:$B,"&lt;="&amp;EOMONTH('US - Q'!$B185,0))</f>
        <v>5.4333333333333336</v>
      </c>
      <c r="L185" s="21">
        <f>'CDM - Q'!AT230</f>
        <v>71.950999999999993</v>
      </c>
      <c r="M185" s="44">
        <f>'US Edits'!U229</f>
        <v>98.213237619197713</v>
      </c>
      <c r="N185" s="20">
        <f>AVERAGEIFS('US - M'!C:C,'US - M'!$B:$B,"&gt;="&amp;EDATE('US - Q'!$B185,-2),'US - M'!$B:$B,"&lt;="&amp;EOMONTH('US - Q'!$B185,0))</f>
        <v>1.5</v>
      </c>
      <c r="O185">
        <v>0</v>
      </c>
      <c r="P185" s="21">
        <f>AVERAGEIFS('US - M'!G:G,'US - M'!$B:$B,"&gt;="&amp;EDATE('US - Q'!$B185,-2),'US - M'!$B:$B,"&lt;="&amp;EOMONTH('US - Q'!$B185,0))</f>
        <v>80.545000000000002</v>
      </c>
      <c r="Q185" s="20">
        <f>'[4]Quarterly Results'!$C182</f>
        <v>0.53210676255213196</v>
      </c>
      <c r="R185" s="53">
        <v>-23.672000000000025</v>
      </c>
      <c r="S185" s="53">
        <v>16123.558000000001</v>
      </c>
      <c r="T185">
        <v>0</v>
      </c>
    </row>
    <row r="186" spans="1:20" x14ac:dyDescent="0.25">
      <c r="B186" s="1">
        <v>38322</v>
      </c>
      <c r="C186" s="21">
        <f>('CDM - Q'!AF231)</f>
        <v>15670.88</v>
      </c>
      <c r="D186" s="21">
        <f>'CDM - Q'!AV231</f>
        <v>87.248999999999995</v>
      </c>
      <c r="E186" s="20">
        <f>'CDM - Q'!AX231/'CDM - Q'!AW231*100</f>
        <v>90.905005692856335</v>
      </c>
      <c r="F186" s="20">
        <v>93.370999999999995</v>
      </c>
      <c r="G186" s="21">
        <f>AVERAGEIFS('US - M'!F:F,'US - M'!$B:$B,"&gt;="&amp;EDATE('US - Q'!$B186,-2),'US - M'!$B:$B,"&lt;="&amp;EOMONTH('US - Q'!$B186,0))</f>
        <v>80.981666666666669</v>
      </c>
      <c r="H186" s="20">
        <f t="shared" si="6"/>
        <v>2.168560018209309</v>
      </c>
      <c r="I186" s="20">
        <f t="shared" si="7"/>
        <v>2.0217707564761822</v>
      </c>
      <c r="J186" s="20">
        <f>AVERAGEIFS('US - M'!D:D,'US - M'!$B:$B,"&gt;="&amp;EDATE('US - Q'!$B186,-2),'US - M'!$B:$B,"&lt;="&amp;EOMONTH('US - Q'!$B186,0))</f>
        <v>2.9666666666666668</v>
      </c>
      <c r="K186" s="20">
        <f>AVERAGEIFS('US - M'!E:E,'US - M'!$B:$B,"&gt;="&amp;EDATE('US - Q'!$B186,-2),'US - M'!$B:$B,"&lt;="&amp;EOMONTH('US - Q'!$B186,0))</f>
        <v>5.4333333333333336</v>
      </c>
      <c r="L186" s="21">
        <f>'CDM - Q'!AT231</f>
        <v>82.572999999999993</v>
      </c>
      <c r="M186" s="44">
        <f>'US Edits'!U230</f>
        <v>99.023223749294388</v>
      </c>
      <c r="N186" s="20">
        <f>AVERAGEIFS('US - M'!C:C,'US - M'!$B:$B,"&gt;="&amp;EDATE('US - Q'!$B186,-2),'US - M'!$B:$B,"&lt;="&amp;EOMONTH('US - Q'!$B186,0))</f>
        <v>2</v>
      </c>
      <c r="O186">
        <v>0</v>
      </c>
      <c r="P186" s="21">
        <f>AVERAGEIFS('US - M'!G:G,'US - M'!$B:$B,"&gt;="&amp;EDATE('US - Q'!$B186,-2),'US - M'!$B:$B,"&lt;="&amp;EOMONTH('US - Q'!$B186,0))</f>
        <v>80.981666666666669</v>
      </c>
      <c r="Q186" s="20">
        <f>'[4]Quarterly Results'!$C183</f>
        <v>0.73669970725698697</v>
      </c>
      <c r="R186" s="53">
        <v>-15.53899999999976</v>
      </c>
      <c r="S186" s="53">
        <v>16289.320999999998</v>
      </c>
      <c r="T186">
        <v>0</v>
      </c>
    </row>
    <row r="187" spans="1:20" x14ac:dyDescent="0.25">
      <c r="A187">
        <v>2005</v>
      </c>
      <c r="B187" s="1">
        <v>38412</v>
      </c>
      <c r="C187" s="21">
        <f>('CDM - Q'!AF232)</f>
        <v>15844.727000000001</v>
      </c>
      <c r="D187" s="21">
        <f>'CDM - Q'!AV232</f>
        <v>86.872</v>
      </c>
      <c r="E187" s="20">
        <f>'CDM - Q'!AX232/'CDM - Q'!AW232*100</f>
        <v>91.689494504669923</v>
      </c>
      <c r="F187" s="20">
        <v>94.117000000000004</v>
      </c>
      <c r="G187" s="21">
        <f>AVERAGEIFS('US - M'!F:F,'US - M'!$B:$B,"&gt;="&amp;EDATE('US - Q'!$B187,-2),'US - M'!$B:$B,"&lt;="&amp;EOMONTH('US - Q'!$B187,0))</f>
        <v>81.558000000000007</v>
      </c>
      <c r="H187" s="20">
        <f t="shared" si="6"/>
        <v>2.8467348576838525</v>
      </c>
      <c r="I187" s="20">
        <f t="shared" si="7"/>
        <v>2.183253920696604</v>
      </c>
      <c r="J187" s="20">
        <f>AVERAGEIFS('US - M'!D:D,'US - M'!$B:$B,"&gt;="&amp;EDATE('US - Q'!$B187,-2),'US - M'!$B:$B,"&lt;="&amp;EOMONTH('US - Q'!$B187,0))</f>
        <v>3</v>
      </c>
      <c r="K187" s="20">
        <f>AVERAGEIFS('US - M'!E:E,'US - M'!$B:$B,"&gt;="&amp;EDATE('US - Q'!$B187,-2),'US - M'!$B:$B,"&lt;="&amp;EOMONTH('US - Q'!$B187,0))</f>
        <v>5.3</v>
      </c>
      <c r="L187" s="21">
        <f>'CDM - Q'!AT232</f>
        <v>83.316000000000003</v>
      </c>
      <c r="M187" s="44">
        <f>'US Edits'!U231</f>
        <v>99.806377217310867</v>
      </c>
      <c r="N187" s="20">
        <f>AVERAGEIFS('US - M'!C:C,'US - M'!$B:$B,"&gt;="&amp;EDATE('US - Q'!$B187,-2),'US - M'!$B:$B,"&lt;="&amp;EOMONTH('US - Q'!$B187,0))</f>
        <v>2.5</v>
      </c>
      <c r="O187">
        <v>0</v>
      </c>
      <c r="P187" s="21">
        <f>AVERAGEIFS('US - M'!G:G,'US - M'!$B:$B,"&gt;="&amp;EDATE('US - Q'!$B187,-2),'US - M'!$B:$B,"&lt;="&amp;EOMONTH('US - Q'!$B187,0))</f>
        <v>81.558000000000007</v>
      </c>
      <c r="Q187" s="20">
        <f>'[4]Quarterly Results'!$C184</f>
        <v>0.73524537642727295</v>
      </c>
      <c r="R187" s="53">
        <v>8.1050000000000182</v>
      </c>
      <c r="S187" s="53">
        <v>16421.280000000002</v>
      </c>
      <c r="T187">
        <v>0</v>
      </c>
    </row>
    <row r="188" spans="1:20" x14ac:dyDescent="0.25">
      <c r="B188" s="1">
        <v>38504</v>
      </c>
      <c r="C188" s="21">
        <f>('CDM - Q'!AF233)</f>
        <v>15922.781999999999</v>
      </c>
      <c r="D188" s="21">
        <f>'CDM - Q'!AV233</f>
        <v>87.507999999999996</v>
      </c>
      <c r="E188" s="20">
        <f>'CDM - Q'!AX233/'CDM - Q'!AW233*100</f>
        <v>92.653313964062562</v>
      </c>
      <c r="F188" s="20">
        <v>95.34</v>
      </c>
      <c r="G188" s="21">
        <f>AVERAGEIFS('US - M'!F:F,'US - M'!$B:$B,"&gt;="&amp;EDATE('US - Q'!$B188,-2),'US - M'!$B:$B,"&lt;="&amp;EOMONTH('US - Q'!$B188,0))</f>
        <v>81.961999999999989</v>
      </c>
      <c r="H188" s="20">
        <f t="shared" si="6"/>
        <v>1.9814120012751069</v>
      </c>
      <c r="I188" s="20">
        <f t="shared" si="7"/>
        <v>2.1071902839359336</v>
      </c>
      <c r="J188" s="20">
        <f>AVERAGEIFS('US - M'!D:D,'US - M'!$B:$B,"&gt;="&amp;EDATE('US - Q'!$B188,-2),'US - M'!$B:$B,"&lt;="&amp;EOMONTH('US - Q'!$B188,0))</f>
        <v>3.2333333333333329</v>
      </c>
      <c r="K188" s="20">
        <f>AVERAGEIFS('US - M'!E:E,'US - M'!$B:$B,"&gt;="&amp;EDATE('US - Q'!$B188,-2),'US - M'!$B:$B,"&lt;="&amp;EOMONTH('US - Q'!$B188,0))</f>
        <v>5.1000000000000005</v>
      </c>
      <c r="L188" s="21">
        <f>'CDM - Q'!AT233</f>
        <v>89.703999999999994</v>
      </c>
      <c r="M188" s="44">
        <f>'US Edits'!U232</f>
        <v>100.09936062995119</v>
      </c>
      <c r="N188" s="20">
        <f>AVERAGEIFS('US - M'!C:C,'US - M'!$B:$B,"&gt;="&amp;EDATE('US - Q'!$B188,-2),'US - M'!$B:$B,"&lt;="&amp;EOMONTH('US - Q'!$B188,0))</f>
        <v>3</v>
      </c>
      <c r="O188">
        <v>0</v>
      </c>
      <c r="P188" s="21">
        <f>AVERAGEIFS('US - M'!G:G,'US - M'!$B:$B,"&gt;="&amp;EDATE('US - Q'!$B188,-2),'US - M'!$B:$B,"&lt;="&amp;EOMONTH('US - Q'!$B188,0))</f>
        <v>81.961999999999989</v>
      </c>
      <c r="Q188" s="20">
        <f>'[4]Quarterly Results'!$C185</f>
        <v>0.84412779515500003</v>
      </c>
      <c r="R188" s="53">
        <v>3.4399999999998272</v>
      </c>
      <c r="S188" s="53">
        <v>16596.094999999998</v>
      </c>
      <c r="T188">
        <v>0</v>
      </c>
    </row>
    <row r="189" spans="1:20" x14ac:dyDescent="0.25">
      <c r="B189" s="1">
        <v>38596</v>
      </c>
      <c r="C189" s="21">
        <f>('CDM - Q'!AF234)</f>
        <v>16047.587</v>
      </c>
      <c r="D189" s="21">
        <f>'CDM - Q'!AV234</f>
        <v>88.063000000000002</v>
      </c>
      <c r="E189" s="20">
        <f>'CDM - Q'!AX234/'CDM - Q'!AW234*100</f>
        <v>94.492727611605446</v>
      </c>
      <c r="F189" s="20">
        <v>97.498999999999995</v>
      </c>
      <c r="G189" s="21">
        <f>AVERAGEIFS('US - M'!F:F,'US - M'!$B:$B,"&gt;="&amp;EDATE('US - Q'!$B189,-2),'US - M'!$B:$B,"&lt;="&amp;EOMONTH('US - Q'!$B189,0))</f>
        <v>82.281333333333336</v>
      </c>
      <c r="H189" s="20">
        <f t="shared" si="6"/>
        <v>1.5584457838185628</v>
      </c>
      <c r="I189" s="20">
        <f t="shared" si="7"/>
        <v>2.1387881652467078</v>
      </c>
      <c r="J189" s="20">
        <f>AVERAGEIFS('US - M'!D:D,'US - M'!$B:$B,"&gt;="&amp;EDATE('US - Q'!$B189,-2),'US - M'!$B:$B,"&lt;="&amp;EOMONTH('US - Q'!$B189,0))</f>
        <v>3.4666666666666663</v>
      </c>
      <c r="K189" s="20">
        <f>AVERAGEIFS('US - M'!E:E,'US - M'!$B:$B,"&gt;="&amp;EDATE('US - Q'!$B189,-2),'US - M'!$B:$B,"&lt;="&amp;EOMONTH('US - Q'!$B189,0))</f>
        <v>4.9666666666666668</v>
      </c>
      <c r="L189" s="21">
        <f>'CDM - Q'!AT234</f>
        <v>103.672</v>
      </c>
      <c r="M189" s="44">
        <f>'US Edits'!U233</f>
        <v>100.1589751395688</v>
      </c>
      <c r="N189" s="20">
        <f>AVERAGEIFS('US - M'!C:C,'US - M'!$B:$B,"&gt;="&amp;EDATE('US - Q'!$B189,-2),'US - M'!$B:$B,"&lt;="&amp;EOMONTH('US - Q'!$B189,0))</f>
        <v>3.5</v>
      </c>
      <c r="O189">
        <v>0</v>
      </c>
      <c r="P189" s="21">
        <f>AVERAGEIFS('US - M'!G:G,'US - M'!$B:$B,"&gt;="&amp;EDATE('US - Q'!$B189,-2),'US - M'!$B:$B,"&lt;="&amp;EOMONTH('US - Q'!$B189,0))</f>
        <v>82.281333333333336</v>
      </c>
      <c r="Q189" s="20">
        <f>'[4]Quarterly Results'!$C186</f>
        <v>1.0258051428238899</v>
      </c>
      <c r="R189" s="53">
        <v>-12.401000000000067</v>
      </c>
      <c r="S189" s="53">
        <v>16750.065000000002</v>
      </c>
      <c r="T189">
        <v>0</v>
      </c>
    </row>
    <row r="190" spans="1:20" x14ac:dyDescent="0.25">
      <c r="B190" s="1">
        <v>38687</v>
      </c>
      <c r="C190" s="21">
        <f>('CDM - Q'!AF235)</f>
        <v>16136.734</v>
      </c>
      <c r="D190" s="21">
        <f>'CDM - Q'!AV235</f>
        <v>88.528999999999996</v>
      </c>
      <c r="E190" s="20">
        <f>'CDM - Q'!AX235/'CDM - Q'!AW235*100</f>
        <v>96.101210087660235</v>
      </c>
      <c r="F190" s="20">
        <v>99.447000000000003</v>
      </c>
      <c r="G190" s="21">
        <f>AVERAGEIFS('US - M'!F:F,'US - M'!$B:$B,"&gt;="&amp;EDATE('US - Q'!$B190,-2),'US - M'!$B:$B,"&lt;="&amp;EOMONTH('US - Q'!$B190,0))</f>
        <v>82.831333333333347</v>
      </c>
      <c r="H190" s="20">
        <f t="shared" si="6"/>
        <v>2.6737534637261362</v>
      </c>
      <c r="I190" s="20">
        <f t="shared" si="7"/>
        <v>2.2650865266259146</v>
      </c>
      <c r="J190" s="20">
        <f>AVERAGEIFS('US - M'!D:D,'US - M'!$B:$B,"&gt;="&amp;EDATE('US - Q'!$B190,-2),'US - M'!$B:$B,"&lt;="&amp;EOMONTH('US - Q'!$B190,0))</f>
        <v>3.6666666666666665</v>
      </c>
      <c r="K190" s="20">
        <f>AVERAGEIFS('US - M'!E:E,'US - M'!$B:$B,"&gt;="&amp;EDATE('US - Q'!$B190,-2),'US - M'!$B:$B,"&lt;="&amp;EOMONTH('US - Q'!$B190,0))</f>
        <v>4.9666666666666668</v>
      </c>
      <c r="L190" s="21">
        <f>'CDM - Q'!AT235</f>
        <v>110.84399999999999</v>
      </c>
      <c r="M190" s="44">
        <f>'US Edits'!U234</f>
        <v>101.25528832391089</v>
      </c>
      <c r="N190" s="20">
        <f>AVERAGEIFS('US - M'!C:C,'US - M'!$B:$B,"&gt;="&amp;EDATE('US - Q'!$B190,-2),'US - M'!$B:$B,"&lt;="&amp;EOMONTH('US - Q'!$B190,0))</f>
        <v>4</v>
      </c>
      <c r="O190">
        <v>0</v>
      </c>
      <c r="P190" s="21">
        <f>AVERAGEIFS('US - M'!G:G,'US - M'!$B:$B,"&gt;="&amp;EDATE('US - Q'!$B190,-2),'US - M'!$B:$B,"&lt;="&amp;EOMONTH('US - Q'!$B190,0))</f>
        <v>82.831333333333347</v>
      </c>
      <c r="Q190" s="20">
        <f>'[4]Quarterly Results'!$C187</f>
        <v>0.69693142542664699</v>
      </c>
      <c r="R190" s="53">
        <v>-24.745999999999867</v>
      </c>
      <c r="S190" s="53">
        <v>16774.434000000001</v>
      </c>
      <c r="T190">
        <v>0</v>
      </c>
    </row>
    <row r="191" spans="1:20" x14ac:dyDescent="0.25">
      <c r="A191">
        <v>2006</v>
      </c>
      <c r="B191" s="1">
        <v>38777</v>
      </c>
      <c r="C191" s="21">
        <f>('CDM - Q'!AF236)</f>
        <v>16353.834999999999</v>
      </c>
      <c r="D191" s="21">
        <f>'CDM - Q'!AV236</f>
        <v>89.628</v>
      </c>
      <c r="E191" s="20">
        <f>'CDM - Q'!AX236/'CDM - Q'!AW236*100</f>
        <v>96.315032121261382</v>
      </c>
      <c r="F191" s="20">
        <v>99.539000000000001</v>
      </c>
      <c r="G191" s="21">
        <f>AVERAGEIFS('US - M'!F:F,'US - M'!$B:$B,"&gt;="&amp;EDATE('US - Q'!$B191,-2),'US - M'!$B:$B,"&lt;="&amp;EOMONTH('US - Q'!$B191,0))</f>
        <v>83.310999999999993</v>
      </c>
      <c r="H191" s="20">
        <f t="shared" si="6"/>
        <v>2.3163537147777191</v>
      </c>
      <c r="I191" s="20">
        <f t="shared" si="7"/>
        <v>2.1324912408993812</v>
      </c>
      <c r="J191" s="20">
        <f>AVERAGEIFS('US - M'!D:D,'US - M'!$B:$B,"&gt;="&amp;EDATE('US - Q'!$B191,-2),'US - M'!$B:$B,"&lt;="&amp;EOMONTH('US - Q'!$B191,0))</f>
        <v>3</v>
      </c>
      <c r="K191" s="20">
        <f>AVERAGEIFS('US - M'!E:E,'US - M'!$B:$B,"&gt;="&amp;EDATE('US - Q'!$B191,-2),'US - M'!$B:$B,"&lt;="&amp;EOMONTH('US - Q'!$B191,0))</f>
        <v>4.7333333333333334</v>
      </c>
      <c r="L191" s="21">
        <f>'CDM - Q'!AT236</f>
        <v>115.672</v>
      </c>
      <c r="M191" s="44">
        <f>'US Edits'!U235</f>
        <v>100.52655804025461</v>
      </c>
      <c r="N191" s="20">
        <f>AVERAGEIFS('US - M'!C:C,'US - M'!$B:$B,"&gt;="&amp;EDATE('US - Q'!$B191,-2),'US - M'!$B:$B,"&lt;="&amp;EOMONTH('US - Q'!$B191,0))</f>
        <v>4.583333333333333</v>
      </c>
      <c r="O191">
        <v>0</v>
      </c>
      <c r="P191" s="21">
        <f>AVERAGEIFS('US - M'!G:G,'US - M'!$B:$B,"&gt;="&amp;EDATE('US - Q'!$B191,-2),'US - M'!$B:$B,"&lt;="&amp;EOMONTH('US - Q'!$B191,0))</f>
        <v>83.310999999999993</v>
      </c>
      <c r="Q191" s="20">
        <f>'[4]Quarterly Results'!$C188</f>
        <v>1.0905990643160299</v>
      </c>
      <c r="R191" s="53">
        <v>14.991999999999962</v>
      </c>
      <c r="S191" s="53">
        <v>16971.314999999999</v>
      </c>
      <c r="T191">
        <v>0</v>
      </c>
    </row>
    <row r="192" spans="1:20" x14ac:dyDescent="0.25">
      <c r="B192" s="1">
        <v>38869</v>
      </c>
      <c r="C192" s="21">
        <f>('CDM - Q'!AF237)</f>
        <v>16396.151000000002</v>
      </c>
      <c r="D192" s="21">
        <f>'CDM - Q'!AV237</f>
        <v>89.76</v>
      </c>
      <c r="E192" s="20">
        <f>'CDM - Q'!AX237/'CDM - Q'!AW237*100</f>
        <v>97.485871136459778</v>
      </c>
      <c r="F192" s="20">
        <v>100.661</v>
      </c>
      <c r="G192" s="21">
        <f>AVERAGEIFS('US - M'!F:F,'US - M'!$B:$B,"&gt;="&amp;EDATE('US - Q'!$B192,-2),'US - M'!$B:$B,"&lt;="&amp;EOMONTH('US - Q'!$B192,0))</f>
        <v>83.974666666666664</v>
      </c>
      <c r="H192" s="20">
        <f t="shared" si="6"/>
        <v>3.1864539696639049</v>
      </c>
      <c r="I192" s="20">
        <f t="shared" si="7"/>
        <v>2.4337517329965808</v>
      </c>
      <c r="J192" s="20">
        <f>AVERAGEIFS('US - M'!D:D,'US - M'!$B:$B,"&gt;="&amp;EDATE('US - Q'!$B192,-2),'US - M'!$B:$B,"&lt;="&amp;EOMONTH('US - Q'!$B192,0))</f>
        <v>3.5333333333333332</v>
      </c>
      <c r="K192" s="20">
        <f>AVERAGEIFS('US - M'!E:E,'US - M'!$B:$B,"&gt;="&amp;EDATE('US - Q'!$B192,-2),'US - M'!$B:$B,"&lt;="&amp;EOMONTH('US - Q'!$B192,0))</f>
        <v>4.6333333333333337</v>
      </c>
      <c r="L192" s="21">
        <f>'CDM - Q'!AT237</f>
        <v>123.117</v>
      </c>
      <c r="M192" s="44">
        <f>'US Edits'!U236</f>
        <v>100.63614553218943</v>
      </c>
      <c r="N192" s="20">
        <f>AVERAGEIFS('US - M'!C:C,'US - M'!$B:$B,"&gt;="&amp;EDATE('US - Q'!$B192,-2),'US - M'!$B:$B,"&lt;="&amp;EOMONTH('US - Q'!$B192,0))</f>
        <v>5</v>
      </c>
      <c r="O192">
        <v>0</v>
      </c>
      <c r="P192" s="21">
        <f>AVERAGEIFS('US - M'!G:G,'US - M'!$B:$B,"&gt;="&amp;EDATE('US - Q'!$B192,-2),'US - M'!$B:$B,"&lt;="&amp;EOMONTH('US - Q'!$B192,0))</f>
        <v>83.974666666666664</v>
      </c>
      <c r="Q192" s="20">
        <f>'[4]Quarterly Results'!$C189</f>
        <v>1.0232638947743999</v>
      </c>
      <c r="R192" s="53">
        <v>6.3109999999999218</v>
      </c>
      <c r="S192" s="53">
        <v>17017.252</v>
      </c>
      <c r="T192">
        <v>0</v>
      </c>
    </row>
    <row r="193" spans="1:20" x14ac:dyDescent="0.25">
      <c r="B193" s="1">
        <v>38961</v>
      </c>
      <c r="C193" s="21">
        <f>('CDM - Q'!AF238)</f>
        <v>16420.738000000001</v>
      </c>
      <c r="D193" s="21">
        <f>'CDM - Q'!AV238</f>
        <v>90.286000000000001</v>
      </c>
      <c r="E193" s="20">
        <f>'CDM - Q'!AX238/'CDM - Q'!AW238*100</f>
        <v>98.444048352186741</v>
      </c>
      <c r="F193" s="20">
        <v>101.657</v>
      </c>
      <c r="G193" s="21">
        <f>AVERAGEIFS('US - M'!F:F,'US - M'!$B:$B,"&gt;="&amp;EDATE('US - Q'!$B193,-2),'US - M'!$B:$B,"&lt;="&amp;EOMONTH('US - Q'!$B193,0))</f>
        <v>84.427000000000007</v>
      </c>
      <c r="H193" s="20">
        <f t="shared" si="6"/>
        <v>2.1546180594147479</v>
      </c>
      <c r="I193" s="20">
        <f t="shared" si="7"/>
        <v>2.582794801895627</v>
      </c>
      <c r="J193" s="20">
        <f>AVERAGEIFS('US - M'!D:D,'US - M'!$B:$B,"&gt;="&amp;EDATE('US - Q'!$B193,-2),'US - M'!$B:$B,"&lt;="&amp;EOMONTH('US - Q'!$B193,0))</f>
        <v>3.3666666666666667</v>
      </c>
      <c r="K193" s="20">
        <f>AVERAGEIFS('US - M'!E:E,'US - M'!$B:$B,"&gt;="&amp;EDATE('US - Q'!$B193,-2),'US - M'!$B:$B,"&lt;="&amp;EOMONTH('US - Q'!$B193,0))</f>
        <v>4.6333333333333337</v>
      </c>
      <c r="L193" s="21">
        <f>'CDM - Q'!AT238</f>
        <v>124.44199999999999</v>
      </c>
      <c r="M193" s="44">
        <f>'US Edits'!U237</f>
        <v>101.58814531133675</v>
      </c>
      <c r="N193" s="20">
        <f>AVERAGEIFS('US - M'!C:C,'US - M'!$B:$B,"&gt;="&amp;EDATE('US - Q'!$B193,-2),'US - M'!$B:$B,"&lt;="&amp;EOMONTH('US - Q'!$B193,0))</f>
        <v>5.25</v>
      </c>
      <c r="O193">
        <v>0</v>
      </c>
      <c r="P193" s="21">
        <f>AVERAGEIFS('US - M'!G:G,'US - M'!$B:$B,"&gt;="&amp;EDATE('US - Q'!$B193,-2),'US - M'!$B:$B,"&lt;="&amp;EOMONTH('US - Q'!$B193,0))</f>
        <v>84.427000000000007</v>
      </c>
      <c r="Q193" s="20">
        <f>'[4]Quarterly Results'!$C190</f>
        <v>0.72019712871905495</v>
      </c>
      <c r="R193" s="53">
        <v>-25.154999999999973</v>
      </c>
      <c r="S193" s="53">
        <v>17062.444</v>
      </c>
      <c r="T193">
        <v>0</v>
      </c>
    </row>
    <row r="194" spans="1:20" x14ac:dyDescent="0.25">
      <c r="B194" s="1">
        <v>39052</v>
      </c>
      <c r="C194" s="21">
        <f>('CDM - Q'!AF239)</f>
        <v>16561.866000000002</v>
      </c>
      <c r="D194" s="21">
        <f>'CDM - Q'!AV239</f>
        <v>91.156000000000006</v>
      </c>
      <c r="E194" s="20">
        <f>'CDM - Q'!AX239/'CDM - Q'!AW239*100</f>
        <v>97.305569861146907</v>
      </c>
      <c r="F194" s="20">
        <v>100.16200000000001</v>
      </c>
      <c r="G194" s="21">
        <f>AVERAGEIFS('US - M'!F:F,'US - M'!$B:$B,"&gt;="&amp;EDATE('US - Q'!$B194,-2),'US - M'!$B:$B,"&lt;="&amp;EOMONTH('US - Q'!$B194,0))</f>
        <v>84.790666666666667</v>
      </c>
      <c r="H194" s="20">
        <f t="shared" si="6"/>
        <v>1.7229875118938587</v>
      </c>
      <c r="I194" s="20">
        <f t="shared" si="7"/>
        <v>2.3451033139375577</v>
      </c>
      <c r="J194" s="20">
        <f>AVERAGEIFS('US - M'!D:D,'US - M'!$B:$B,"&gt;="&amp;EDATE('US - Q'!$B194,-2),'US - M'!$B:$B,"&lt;="&amp;EOMONTH('US - Q'!$B194,0))</f>
        <v>3</v>
      </c>
      <c r="K194" s="20">
        <f>AVERAGEIFS('US - M'!E:E,'US - M'!$B:$B,"&gt;="&amp;EDATE('US - Q'!$B194,-2),'US - M'!$B:$B,"&lt;="&amp;EOMONTH('US - Q'!$B194,0))</f>
        <v>4.4333333333333336</v>
      </c>
      <c r="L194" s="21">
        <f>'CDM - Q'!AT239</f>
        <v>112.011</v>
      </c>
      <c r="M194" s="44">
        <f>'US Edits'!U238</f>
        <v>101.88567788492998</v>
      </c>
      <c r="N194" s="20">
        <f>AVERAGEIFS('US - M'!C:C,'US - M'!$B:$B,"&gt;="&amp;EDATE('US - Q'!$B194,-2),'US - M'!$B:$B,"&lt;="&amp;EOMONTH('US - Q'!$B194,0))</f>
        <v>5.25</v>
      </c>
      <c r="O194">
        <v>0</v>
      </c>
      <c r="P194" s="21">
        <f>AVERAGEIFS('US - M'!G:G,'US - M'!$B:$B,"&gt;="&amp;EDATE('US - Q'!$B194,-2),'US - M'!$B:$B,"&lt;="&amp;EOMONTH('US - Q'!$B194,0))</f>
        <v>84.790666666666667</v>
      </c>
      <c r="Q194" s="20">
        <f>'[4]Quarterly Results'!$C191</f>
        <v>0.66023730779535295</v>
      </c>
      <c r="R194" s="53">
        <v>63.537000000000262</v>
      </c>
      <c r="S194" s="53">
        <v>17181.597000000002</v>
      </c>
      <c r="T194">
        <v>0</v>
      </c>
    </row>
    <row r="195" spans="1:20" x14ac:dyDescent="0.25">
      <c r="A195">
        <v>2007</v>
      </c>
      <c r="B195" s="1">
        <v>39142</v>
      </c>
      <c r="C195" s="21">
        <f>('CDM - Q'!AF240)</f>
        <v>16611.689999999999</v>
      </c>
      <c r="D195" s="21">
        <f>'CDM - Q'!AV240</f>
        <v>92.929000000000002</v>
      </c>
      <c r="E195" s="20">
        <f>'CDM - Q'!AX240/'CDM - Q'!AW240*100</f>
        <v>97.940980059003039</v>
      </c>
      <c r="F195" s="20">
        <v>100.807</v>
      </c>
      <c r="G195" s="21">
        <f>AVERAGEIFS('US - M'!F:F,'US - M'!$B:$B,"&gt;="&amp;EDATE('US - Q'!$B195,-2),'US - M'!$B:$B,"&lt;="&amp;EOMONTH('US - Q'!$B195,0))</f>
        <v>85.37533333333333</v>
      </c>
      <c r="H195" s="20">
        <f t="shared" si="6"/>
        <v>2.7581652068623619</v>
      </c>
      <c r="I195" s="20">
        <f t="shared" si="7"/>
        <v>2.4555561869587184</v>
      </c>
      <c r="J195" s="20">
        <f>AVERAGEIFS('US - M'!D:D,'US - M'!$B:$B,"&gt;="&amp;EDATE('US - Q'!$B195,-2),'US - M'!$B:$B,"&lt;="&amp;EOMONTH('US - Q'!$B195,0))</f>
        <v>3</v>
      </c>
      <c r="K195" s="20">
        <f>AVERAGEIFS('US - M'!E:E,'US - M'!$B:$B,"&gt;="&amp;EDATE('US - Q'!$B195,-2),'US - M'!$B:$B,"&lt;="&amp;EOMONTH('US - Q'!$B195,0))</f>
        <v>4.5</v>
      </c>
      <c r="L195" s="21">
        <f>'CDM - Q'!AT240</f>
        <v>114.262</v>
      </c>
      <c r="M195" s="44">
        <f>'US Edits'!U239</f>
        <v>102.27395211125537</v>
      </c>
      <c r="N195" s="20">
        <f>AVERAGEIFS('US - M'!C:C,'US - M'!$B:$B,"&gt;="&amp;EDATE('US - Q'!$B195,-2),'US - M'!$B:$B,"&lt;="&amp;EOMONTH('US - Q'!$B195,0))</f>
        <v>5.25</v>
      </c>
      <c r="O195">
        <v>0</v>
      </c>
      <c r="P195" s="21">
        <f>AVERAGEIFS('US - M'!G:G,'US - M'!$B:$B,"&gt;="&amp;EDATE('US - Q'!$B195,-2),'US - M'!$B:$B,"&lt;="&amp;EOMONTH('US - Q'!$B195,0))</f>
        <v>85.37533333333333</v>
      </c>
      <c r="Q195" s="20">
        <f>'[4]Quarterly Results'!$C192</f>
        <v>0.57063216351430002</v>
      </c>
      <c r="R195" s="53">
        <v>-1.1280000000001564</v>
      </c>
      <c r="S195" s="53">
        <v>17258.609999999997</v>
      </c>
      <c r="T195">
        <v>0</v>
      </c>
    </row>
    <row r="196" spans="1:20" x14ac:dyDescent="0.25">
      <c r="B196" s="1">
        <v>39234</v>
      </c>
      <c r="C196" s="21">
        <f>('CDM - Q'!AF241)</f>
        <v>16713.313999999998</v>
      </c>
      <c r="D196" s="21">
        <f>'CDM - Q'!AV241</f>
        <v>92.725999999999999</v>
      </c>
      <c r="E196" s="20">
        <f>'CDM - Q'!AX241/'CDM - Q'!AW241*100</f>
        <v>99.580039671094838</v>
      </c>
      <c r="F196" s="20">
        <v>102.55200000000001</v>
      </c>
      <c r="G196" s="21">
        <f>AVERAGEIFS('US - M'!F:F,'US - M'!$B:$B,"&gt;="&amp;EDATE('US - Q'!$B196,-2),'US - M'!$B:$B,"&lt;="&amp;EOMONTH('US - Q'!$B196,0))</f>
        <v>85.730666666666664</v>
      </c>
      <c r="H196" s="20">
        <f t="shared" ref="H196:H259" si="8">(G196/G195-1)*400</f>
        <v>1.66480560349207</v>
      </c>
      <c r="I196" s="20">
        <f t="shared" si="7"/>
        <v>2.0751440954157596</v>
      </c>
      <c r="J196" s="20">
        <f>AVERAGEIFS('US - M'!D:D,'US - M'!$B:$B,"&gt;="&amp;EDATE('US - Q'!$B196,-2),'US - M'!$B:$B,"&lt;="&amp;EOMONTH('US - Q'!$B196,0))</f>
        <v>3.3333333333333335</v>
      </c>
      <c r="K196" s="20">
        <f>AVERAGEIFS('US - M'!E:E,'US - M'!$B:$B,"&gt;="&amp;EDATE('US - Q'!$B196,-2),'US - M'!$B:$B,"&lt;="&amp;EOMONTH('US - Q'!$B196,0))</f>
        <v>4.5</v>
      </c>
      <c r="L196" s="21">
        <f>'CDM - Q'!AT241</f>
        <v>123.88800000000001</v>
      </c>
      <c r="M196" s="44">
        <f>'US Edits'!U240</f>
        <v>102.85422450960289</v>
      </c>
      <c r="N196" s="20">
        <f>AVERAGEIFS('US - M'!C:C,'US - M'!$B:$B,"&gt;="&amp;EDATE('US - Q'!$B196,-2),'US - M'!$B:$B,"&lt;="&amp;EOMONTH('US - Q'!$B196,0))</f>
        <v>5.25</v>
      </c>
      <c r="O196">
        <v>0</v>
      </c>
      <c r="P196" s="21">
        <f>AVERAGEIFS('US - M'!G:G,'US - M'!$B:$B,"&gt;="&amp;EDATE('US - Q'!$B196,-2),'US - M'!$B:$B,"&lt;="&amp;EOMONTH('US - Q'!$B196,0))</f>
        <v>85.730666666666664</v>
      </c>
      <c r="Q196" s="20">
        <f>'[4]Quarterly Results'!$C193</f>
        <v>0.26767322808309502</v>
      </c>
      <c r="R196" s="53">
        <v>13.010999999999967</v>
      </c>
      <c r="S196" s="53">
        <v>17321.966</v>
      </c>
      <c r="T196">
        <v>0</v>
      </c>
    </row>
    <row r="197" spans="1:20" x14ac:dyDescent="0.25">
      <c r="B197" s="1">
        <v>39326</v>
      </c>
      <c r="C197" s="21">
        <f>('CDM - Q'!AF242)</f>
        <v>16809.587</v>
      </c>
      <c r="D197" s="21">
        <f>'CDM - Q'!AV242</f>
        <v>92.406000000000006</v>
      </c>
      <c r="E197" s="20">
        <f>'CDM - Q'!AX242/'CDM - Q'!AW242*100</f>
        <v>100.95259835468266</v>
      </c>
      <c r="F197" s="20">
        <v>103.983</v>
      </c>
      <c r="G197" s="21">
        <f>AVERAGEIFS('US - M'!F:F,'US - M'!$B:$B,"&gt;="&amp;EDATE('US - Q'!$B197,-2),'US - M'!$B:$B,"&lt;="&amp;EOMONTH('US - Q'!$B197,0))</f>
        <v>86.151666666666657</v>
      </c>
      <c r="H197" s="20">
        <f t="shared" si="8"/>
        <v>1.9642912687797498</v>
      </c>
      <c r="I197" s="20">
        <f t="shared" si="7"/>
        <v>2.0275623977570101</v>
      </c>
      <c r="J197" s="20">
        <f>AVERAGEIFS('US - M'!D:D,'US - M'!$B:$B,"&gt;="&amp;EDATE('US - Q'!$B197,-2),'US - M'!$B:$B,"&lt;="&amp;EOMONTH('US - Q'!$B197,0))</f>
        <v>3.2333333333333329</v>
      </c>
      <c r="K197" s="20">
        <f>AVERAGEIFS('US - M'!E:E,'US - M'!$B:$B,"&gt;="&amp;EDATE('US - Q'!$B197,-2),'US - M'!$B:$B,"&lt;="&amp;EOMONTH('US - Q'!$B197,0))</f>
        <v>4.666666666666667</v>
      </c>
      <c r="L197" s="21">
        <f>'CDM - Q'!AT242</f>
        <v>133.53700000000001</v>
      </c>
      <c r="M197" s="44">
        <f>'US Edits'!U241</f>
        <v>102.99202588645255</v>
      </c>
      <c r="N197" s="20">
        <f>AVERAGEIFS('US - M'!C:C,'US - M'!$B:$B,"&gt;="&amp;EDATE('US - Q'!$B197,-2),'US - M'!$B:$B,"&lt;="&amp;EOMONTH('US - Q'!$B197,0))</f>
        <v>5.083333333333333</v>
      </c>
      <c r="O197">
        <v>0</v>
      </c>
      <c r="P197" s="21">
        <f>AVERAGEIFS('US - M'!G:G,'US - M'!$B:$B,"&gt;="&amp;EDATE('US - Q'!$B197,-2),'US - M'!$B:$B,"&lt;="&amp;EOMONTH('US - Q'!$B197,0))</f>
        <v>86.151666666666657</v>
      </c>
      <c r="Q197" s="20">
        <f>'[4]Quarterly Results'!$C194</f>
        <v>0.382053581413139</v>
      </c>
      <c r="R197" s="53">
        <v>40.285000000000082</v>
      </c>
      <c r="S197" s="53">
        <v>17396.541000000001</v>
      </c>
      <c r="T197">
        <v>0</v>
      </c>
    </row>
    <row r="198" spans="1:20" x14ac:dyDescent="0.25">
      <c r="B198" s="1">
        <v>39417</v>
      </c>
      <c r="C198" s="21">
        <f>('CDM - Q'!AF243)</f>
        <v>16915.190999999999</v>
      </c>
      <c r="D198" s="21">
        <f>'CDM - Q'!AV243</f>
        <v>92.762</v>
      </c>
      <c r="E198" s="20">
        <f>'CDM - Q'!AX243/'CDM - Q'!AW243*100</f>
        <v>104.69027179906867</v>
      </c>
      <c r="F198" s="20">
        <v>108.283</v>
      </c>
      <c r="G198" s="21">
        <f>AVERAGEIFS('US - M'!F:F,'US - M'!$B:$B,"&gt;="&amp;EDATE('US - Q'!$B198,-2),'US - M'!$B:$B,"&lt;="&amp;EOMONTH('US - Q'!$B198,0))</f>
        <v>86.747333333333344</v>
      </c>
      <c r="H198" s="20">
        <f t="shared" si="8"/>
        <v>2.7656652028400508</v>
      </c>
      <c r="I198" s="20">
        <f t="shared" si="7"/>
        <v>2.2882318204935581</v>
      </c>
      <c r="J198" s="20">
        <f>AVERAGEIFS('US - M'!D:D,'US - M'!$B:$B,"&gt;="&amp;EDATE('US - Q'!$B198,-2),'US - M'!$B:$B,"&lt;="&amp;EOMONTH('US - Q'!$B198,0))</f>
        <v>3.3000000000000003</v>
      </c>
      <c r="K198" s="20">
        <f>AVERAGEIFS('US - M'!E:E,'US - M'!$B:$B,"&gt;="&amp;EDATE('US - Q'!$B198,-2),'US - M'!$B:$B,"&lt;="&amp;EOMONTH('US - Q'!$B198,0))</f>
        <v>4.8</v>
      </c>
      <c r="L198" s="21">
        <f>'CDM - Q'!AT243</f>
        <v>161.256</v>
      </c>
      <c r="M198" s="44">
        <f>'US Edits'!U242</f>
        <v>103.68187790033106</v>
      </c>
      <c r="N198" s="20">
        <f>AVERAGEIFS('US - M'!C:C,'US - M'!$B:$B,"&gt;="&amp;EDATE('US - Q'!$B198,-2),'US - M'!$B:$B,"&lt;="&amp;EOMONTH('US - Q'!$B198,0))</f>
        <v>4.416666666666667</v>
      </c>
      <c r="O198">
        <v>0</v>
      </c>
      <c r="P198" s="21">
        <f>AVERAGEIFS('US - M'!G:G,'US - M'!$B:$B,"&gt;="&amp;EDATE('US - Q'!$B198,-2),'US - M'!$B:$B,"&lt;="&amp;EOMONTH('US - Q'!$B198,0))</f>
        <v>86.747333333333344</v>
      </c>
      <c r="Q198" s="20">
        <f>'[4]Quarterly Results'!$C195</f>
        <v>0.38674253217121501</v>
      </c>
      <c r="R198" s="53">
        <v>63.186000000000149</v>
      </c>
      <c r="S198" s="53">
        <v>17444.047999999999</v>
      </c>
      <c r="T198">
        <v>0</v>
      </c>
    </row>
    <row r="199" spans="1:20" x14ac:dyDescent="0.25">
      <c r="A199">
        <v>2008</v>
      </c>
      <c r="B199" s="1">
        <v>39508</v>
      </c>
      <c r="C199" s="21">
        <f>('CDM - Q'!AF244)</f>
        <v>16843.003000000001</v>
      </c>
      <c r="D199" s="21">
        <f>'CDM - Q'!AV244</f>
        <v>94.149000000000001</v>
      </c>
      <c r="E199" s="20">
        <f>'CDM - Q'!AX244/'CDM - Q'!AW244*100</f>
        <v>108.67881241508708</v>
      </c>
      <c r="F199" s="20">
        <v>112.95399999999999</v>
      </c>
      <c r="G199" s="21">
        <f>AVERAGEIFS('US - M'!F:F,'US - M'!$B:$B,"&gt;="&amp;EDATE('US - Q'!$B199,-2),'US - M'!$B:$B,"&lt;="&amp;EOMONTH('US - Q'!$B199,0))</f>
        <v>87.206666666666663</v>
      </c>
      <c r="H199" s="20">
        <f t="shared" si="8"/>
        <v>2.1180286041452945</v>
      </c>
      <c r="I199" s="20">
        <f t="shared" ref="I199:I262" si="9">AVERAGE(H196:H199)</f>
        <v>2.1281976698142913</v>
      </c>
      <c r="J199" s="20">
        <f>AVERAGEIFS('US - M'!D:D,'US - M'!$B:$B,"&gt;="&amp;EDATE('US - Q'!$B199,-2),'US - M'!$B:$B,"&lt;="&amp;EOMONTH('US - Q'!$B199,0))</f>
        <v>3.7666666666666671</v>
      </c>
      <c r="K199" s="20">
        <f>AVERAGEIFS('US - M'!E:E,'US - M'!$B:$B,"&gt;="&amp;EDATE('US - Q'!$B199,-2),'US - M'!$B:$B,"&lt;="&amp;EOMONTH('US - Q'!$B199,0))</f>
        <v>5</v>
      </c>
      <c r="L199" s="21">
        <f>'CDM - Q'!AT244</f>
        <v>183.935</v>
      </c>
      <c r="M199" s="44">
        <f>'US Edits'!U243</f>
        <v>105.71431862643723</v>
      </c>
      <c r="N199" s="20">
        <f>AVERAGEIFS('US - M'!C:C,'US - M'!$B:$B,"&gt;="&amp;EDATE('US - Q'!$B199,-2),'US - M'!$B:$B,"&lt;="&amp;EOMONTH('US - Q'!$B199,0))</f>
        <v>2.75</v>
      </c>
      <c r="O199">
        <v>0</v>
      </c>
      <c r="P199" s="21">
        <f>AVERAGEIFS('US - M'!G:G,'US - M'!$B:$B,"&gt;="&amp;EDATE('US - Q'!$B199,-2),'US - M'!$B:$B,"&lt;="&amp;EOMONTH('US - Q'!$B199,0))</f>
        <v>87.206666666666663</v>
      </c>
      <c r="Q199" s="20">
        <f>'[4]Quarterly Results'!$C196</f>
        <v>-0.18866609725582201</v>
      </c>
      <c r="R199" s="53">
        <v>19.958999999999833</v>
      </c>
      <c r="S199" s="53">
        <v>17389.949000000001</v>
      </c>
      <c r="T199">
        <v>0</v>
      </c>
    </row>
    <row r="200" spans="1:20" x14ac:dyDescent="0.25">
      <c r="B200" s="1">
        <v>39600</v>
      </c>
      <c r="C200" s="21">
        <f>('CDM - Q'!AF245)</f>
        <v>16943.291000000001</v>
      </c>
      <c r="D200" s="21">
        <f>'CDM - Q'!AV245</f>
        <v>93.290999999999997</v>
      </c>
      <c r="E200" s="20">
        <f>'CDM - Q'!AX245/'CDM - Q'!AW245*100</f>
        <v>113.83962948969932</v>
      </c>
      <c r="F200" s="20">
        <v>118.819</v>
      </c>
      <c r="G200" s="21">
        <f>AVERAGEIFS('US - M'!F:F,'US - M'!$B:$B,"&gt;="&amp;EDATE('US - Q'!$B200,-2),'US - M'!$B:$B,"&lt;="&amp;EOMONTH('US - Q'!$B200,0))</f>
        <v>87.572999999999993</v>
      </c>
      <c r="H200" s="20">
        <f t="shared" si="8"/>
        <v>1.6802996712788953</v>
      </c>
      <c r="I200" s="20">
        <f t="shared" si="9"/>
        <v>2.1320711867609976</v>
      </c>
      <c r="J200" s="20">
        <f>AVERAGEIFS('US - M'!D:D,'US - M'!$B:$B,"&gt;="&amp;EDATE('US - Q'!$B200,-2),'US - M'!$B:$B,"&lt;="&amp;EOMONTH('US - Q'!$B200,0))</f>
        <v>5.0333333333333332</v>
      </c>
      <c r="K200" s="20">
        <f>AVERAGEIFS('US - M'!E:E,'US - M'!$B:$B,"&gt;="&amp;EDATE('US - Q'!$B200,-2),'US - M'!$B:$B,"&lt;="&amp;EOMONTH('US - Q'!$B200,0))</f>
        <v>5.333333333333333</v>
      </c>
      <c r="L200" s="21">
        <f>'CDM - Q'!AT245</f>
        <v>210.125</v>
      </c>
      <c r="M200" s="44">
        <f>'US Edits'!U244</f>
        <v>108.6173341643168</v>
      </c>
      <c r="N200" s="20">
        <f>AVERAGEIFS('US - M'!C:C,'US - M'!$B:$B,"&gt;="&amp;EDATE('US - Q'!$B200,-2),'US - M'!$B:$B,"&lt;="&amp;EOMONTH('US - Q'!$B200,0))</f>
        <v>2</v>
      </c>
      <c r="O200">
        <v>0</v>
      </c>
      <c r="P200" s="21">
        <f>AVERAGEIFS('US - M'!G:G,'US - M'!$B:$B,"&gt;="&amp;EDATE('US - Q'!$B200,-2),'US - M'!$B:$B,"&lt;="&amp;EOMONTH('US - Q'!$B200,0))</f>
        <v>87.572999999999993</v>
      </c>
      <c r="Q200" s="20">
        <f>'[4]Quarterly Results'!$C197</f>
        <v>-0.121402754331195</v>
      </c>
      <c r="R200" s="53">
        <v>76.477999999999838</v>
      </c>
      <c r="S200" s="53">
        <v>17436.583000000002</v>
      </c>
      <c r="T200">
        <v>0</v>
      </c>
    </row>
    <row r="201" spans="1:20" x14ac:dyDescent="0.25">
      <c r="B201" s="1">
        <v>39692</v>
      </c>
      <c r="C201" s="21">
        <f>('CDM - Q'!AF246)</f>
        <v>16854.294999999998</v>
      </c>
      <c r="D201" s="21">
        <f>'CDM - Q'!AV246</f>
        <v>94.045000000000002</v>
      </c>
      <c r="E201" s="20">
        <f>'CDM - Q'!AX246/'CDM - Q'!AW246*100</f>
        <v>116.49345361726718</v>
      </c>
      <c r="F201" s="20">
        <v>121.937</v>
      </c>
      <c r="G201" s="21">
        <f>AVERAGEIFS('US - M'!F:F,'US - M'!$B:$B,"&gt;="&amp;EDATE('US - Q'!$B201,-2),'US - M'!$B:$B,"&lt;="&amp;EOMONTH('US - Q'!$B201,0))</f>
        <v>88.02</v>
      </c>
      <c r="H201" s="20">
        <f t="shared" si="8"/>
        <v>2.0417251892706823</v>
      </c>
      <c r="I201" s="20">
        <f t="shared" si="9"/>
        <v>2.1514296668837307</v>
      </c>
      <c r="J201" s="20">
        <f>AVERAGEIFS('US - M'!D:D,'US - M'!$B:$B,"&gt;="&amp;EDATE('US - Q'!$B201,-2),'US - M'!$B:$B,"&lt;="&amp;EOMONTH('US - Q'!$B201,0))</f>
        <v>4.7333333333333334</v>
      </c>
      <c r="K201" s="20">
        <f>AVERAGEIFS('US - M'!E:E,'US - M'!$B:$B,"&gt;="&amp;EDATE('US - Q'!$B201,-2),'US - M'!$B:$B,"&lt;="&amp;EOMONTH('US - Q'!$B201,0))</f>
        <v>6</v>
      </c>
      <c r="L201" s="21">
        <f>'CDM - Q'!AT246</f>
        <v>227.01</v>
      </c>
      <c r="M201" s="44">
        <f>'US Edits'!U245</f>
        <v>109.63431336649563</v>
      </c>
      <c r="N201" s="20">
        <f>AVERAGEIFS('US - M'!C:C,'US - M'!$B:$B,"&gt;="&amp;EDATE('US - Q'!$B201,-2),'US - M'!$B:$B,"&lt;="&amp;EOMONTH('US - Q'!$B201,0))</f>
        <v>2</v>
      </c>
      <c r="O201">
        <v>0</v>
      </c>
      <c r="P201" s="21">
        <f>AVERAGEIFS('US - M'!G:G,'US - M'!$B:$B,"&gt;="&amp;EDATE('US - Q'!$B201,-2),'US - M'!$B:$B,"&lt;="&amp;EOMONTH('US - Q'!$B201,0))</f>
        <v>88.02</v>
      </c>
      <c r="Q201" s="20">
        <f>'[4]Quarterly Results'!$C198</f>
        <v>-0.64168136773498297</v>
      </c>
      <c r="R201" s="53">
        <v>21.291000000000395</v>
      </c>
      <c r="S201" s="53">
        <v>17311.471999999998</v>
      </c>
      <c r="T201">
        <v>0</v>
      </c>
    </row>
    <row r="202" spans="1:20" x14ac:dyDescent="0.25">
      <c r="B202" s="1">
        <v>39783</v>
      </c>
      <c r="C202" s="21">
        <f>('CDM - Q'!AF247)</f>
        <v>16485.349999999999</v>
      </c>
      <c r="D202" s="21">
        <f>'CDM - Q'!AV247</f>
        <v>95.661000000000001</v>
      </c>
      <c r="E202" s="20">
        <f>'CDM - Q'!AX247/'CDM - Q'!AW247*100</f>
        <v>103.87839053060178</v>
      </c>
      <c r="F202" s="20">
        <v>106.85299999999999</v>
      </c>
      <c r="G202" s="21">
        <f>AVERAGEIFS('US - M'!F:F,'US - M'!$B:$B,"&gt;="&amp;EDATE('US - Q'!$B202,-2),'US - M'!$B:$B,"&lt;="&amp;EOMONTH('US - Q'!$B202,0))</f>
        <v>87.950666666666663</v>
      </c>
      <c r="H202" s="20">
        <f t="shared" si="8"/>
        <v>-0.3150799060819498</v>
      </c>
      <c r="I202" s="20">
        <f t="shared" si="9"/>
        <v>1.3812433896532306</v>
      </c>
      <c r="J202" s="20">
        <f>AVERAGEIFS('US - M'!D:D,'US - M'!$B:$B,"&gt;="&amp;EDATE('US - Q'!$B202,-2),'US - M'!$B:$B,"&lt;="&amp;EOMONTH('US - Q'!$B202,0))</f>
        <v>2.8333333333333335</v>
      </c>
      <c r="K202" s="20">
        <f>AVERAGEIFS('US - M'!E:E,'US - M'!$B:$B,"&gt;="&amp;EDATE('US - Q'!$B202,-2),'US - M'!$B:$B,"&lt;="&amp;EOMONTH('US - Q'!$B202,0))</f>
        <v>6.8666666666666671</v>
      </c>
      <c r="L202" s="21">
        <f>'CDM - Q'!AT247</f>
        <v>136.88200000000001</v>
      </c>
      <c r="M202" s="44">
        <f>'US Edits'!U246</f>
        <v>106.36023910114689</v>
      </c>
      <c r="N202" s="20">
        <f>AVERAGEIFS('US - M'!C:C,'US - M'!$B:$B,"&gt;="&amp;EDATE('US - Q'!$B202,-2),'US - M'!$B:$B,"&lt;="&amp;EOMONTH('US - Q'!$B202,0))</f>
        <v>0.70833333333333337</v>
      </c>
      <c r="O202">
        <v>0</v>
      </c>
      <c r="P202" s="21">
        <f>AVERAGEIFS('US - M'!G:G,'US - M'!$B:$B,"&gt;="&amp;EDATE('US - Q'!$B202,-2),'US - M'!$B:$B,"&lt;="&amp;EOMONTH('US - Q'!$B202,0))</f>
        <v>87.950666666666663</v>
      </c>
      <c r="Q202" s="20">
        <f>'[4]Quarterly Results'!$C199</f>
        <v>-1.80944635373673</v>
      </c>
      <c r="R202" s="53">
        <v>-26.654000000000224</v>
      </c>
      <c r="S202" s="53">
        <v>17032.485999999997</v>
      </c>
      <c r="T202">
        <v>0</v>
      </c>
    </row>
    <row r="203" spans="1:20" x14ac:dyDescent="0.25">
      <c r="A203">
        <v>2009</v>
      </c>
      <c r="B203" s="1">
        <v>39873</v>
      </c>
      <c r="C203" s="21">
        <f>('CDM - Q'!AF248)</f>
        <v>16298.262000000001</v>
      </c>
      <c r="D203" s="21">
        <f>'CDM - Q'!AV248</f>
        <v>92.025000000000006</v>
      </c>
      <c r="E203" s="20">
        <f>'CDM - Q'!AX248/'CDM - Q'!AW248*100</f>
        <v>95.269033981683222</v>
      </c>
      <c r="F203" s="20">
        <v>96.591999999999999</v>
      </c>
      <c r="G203" s="21">
        <f>AVERAGEIFS('US - M'!F:F,'US - M'!$B:$B,"&gt;="&amp;EDATE('US - Q'!$B203,-2),'US - M'!$B:$B,"&lt;="&amp;EOMONTH('US - Q'!$B203,0))</f>
        <v>87.949666666666658</v>
      </c>
      <c r="H203" s="20">
        <f t="shared" si="8"/>
        <v>-4.5480041841905461E-3</v>
      </c>
      <c r="I203" s="20">
        <f t="shared" si="9"/>
        <v>0.85059923757085931</v>
      </c>
      <c r="J203" s="20">
        <f>AVERAGEIFS('US - M'!D:D,'US - M'!$B:$B,"&gt;="&amp;EDATE('US - Q'!$B203,-2),'US - M'!$B:$B,"&lt;="&amp;EOMONTH('US - Q'!$B203,0))</f>
        <v>2.0333333333333332</v>
      </c>
      <c r="K203" s="20">
        <f>AVERAGEIFS('US - M'!E:E,'US - M'!$B:$B,"&gt;="&amp;EDATE('US - Q'!$B203,-2),'US - M'!$B:$B,"&lt;="&amp;EOMONTH('US - Q'!$B203,0))</f>
        <v>8.2666666666666675</v>
      </c>
      <c r="L203" s="21">
        <f>'CDM - Q'!AT248</f>
        <v>86.876000000000005</v>
      </c>
      <c r="M203" s="44">
        <f>'US Edits'!U247</f>
        <v>103.04417686394262</v>
      </c>
      <c r="N203" s="20">
        <f>AVERAGEIFS('US - M'!C:C,'US - M'!$B:$B,"&gt;="&amp;EDATE('US - Q'!$B203,-2),'US - M'!$B:$B,"&lt;="&amp;EOMONTH('US - Q'!$B203,0))</f>
        <v>0.125</v>
      </c>
      <c r="O203">
        <v>0</v>
      </c>
      <c r="P203" s="21">
        <f>AVERAGEIFS('US - M'!G:G,'US - M'!$B:$B,"&gt;="&amp;EDATE('US - Q'!$B203,-2),'US - M'!$B:$B,"&lt;="&amp;EOMONTH('US - Q'!$B203,0))</f>
        <v>87.949666666666658</v>
      </c>
      <c r="Q203" s="20">
        <f>'[4]Quarterly Results'!$C200</f>
        <v>-2.3387788910173599</v>
      </c>
      <c r="R203" s="53">
        <v>71.548999999999978</v>
      </c>
      <c r="S203" s="53">
        <v>16863.481</v>
      </c>
      <c r="T203">
        <v>0</v>
      </c>
    </row>
    <row r="204" spans="1:20" x14ac:dyDescent="0.25">
      <c r="B204" s="1">
        <v>39965</v>
      </c>
      <c r="C204" s="21">
        <f>('CDM - Q'!AF249)</f>
        <v>16269.145</v>
      </c>
      <c r="D204" s="21">
        <f>'CDM - Q'!AV249</f>
        <v>92.325000000000003</v>
      </c>
      <c r="E204" s="20">
        <f>'CDM - Q'!AX249/'CDM - Q'!AW249*100</f>
        <v>96.563262965794479</v>
      </c>
      <c r="F204" s="20">
        <v>98.480999999999995</v>
      </c>
      <c r="G204" s="21">
        <f>AVERAGEIFS('US - M'!F:F,'US - M'!$B:$B,"&gt;="&amp;EDATE('US - Q'!$B204,-2),'US - M'!$B:$B,"&lt;="&amp;EOMONTH('US - Q'!$B204,0))</f>
        <v>88.293999999999997</v>
      </c>
      <c r="H204" s="20">
        <f t="shared" si="8"/>
        <v>1.5660472467207143</v>
      </c>
      <c r="I204" s="20">
        <f t="shared" si="9"/>
        <v>0.82203613143131404</v>
      </c>
      <c r="J204" s="20">
        <f>AVERAGEIFS('US - M'!D:D,'US - M'!$B:$B,"&gt;="&amp;EDATE('US - Q'!$B204,-2),'US - M'!$B:$B,"&lt;="&amp;EOMONTH('US - Q'!$B204,0))</f>
        <v>2.9</v>
      </c>
      <c r="K204" s="20">
        <f>AVERAGEIFS('US - M'!E:E,'US - M'!$B:$B,"&gt;="&amp;EDATE('US - Q'!$B204,-2),'US - M'!$B:$B,"&lt;="&amp;EOMONTH('US - Q'!$B204,0))</f>
        <v>9.2999999999999989</v>
      </c>
      <c r="L204" s="21">
        <f>'CDM - Q'!AT249</f>
        <v>104.16200000000001</v>
      </c>
      <c r="M204" s="44">
        <f>'US Edits'!U248</f>
        <v>101.7891966841201</v>
      </c>
      <c r="N204" s="20">
        <f>AVERAGEIFS('US - M'!C:C,'US - M'!$B:$B,"&gt;="&amp;EDATE('US - Q'!$B204,-2),'US - M'!$B:$B,"&lt;="&amp;EOMONTH('US - Q'!$B204,0))</f>
        <v>0.125</v>
      </c>
      <c r="O204">
        <v>0</v>
      </c>
      <c r="P204" s="21">
        <f>AVERAGEIFS('US - M'!G:G,'US - M'!$B:$B,"&gt;="&amp;EDATE('US - Q'!$B204,-2),'US - M'!$B:$B,"&lt;="&amp;EOMONTH('US - Q'!$B204,0))</f>
        <v>88.293999999999997</v>
      </c>
      <c r="Q204" s="20">
        <f>'[4]Quarterly Results'!$C201</f>
        <v>-2.5003526954586999</v>
      </c>
      <c r="R204" s="53">
        <v>93.121999999999844</v>
      </c>
      <c r="S204" s="53">
        <v>16792.61</v>
      </c>
      <c r="T204">
        <v>0</v>
      </c>
    </row>
    <row r="205" spans="1:20" x14ac:dyDescent="0.25">
      <c r="B205" s="1">
        <v>40057</v>
      </c>
      <c r="C205" s="21">
        <f>('CDM - Q'!AF250)</f>
        <v>16326.281000000001</v>
      </c>
      <c r="D205" s="21">
        <f>'CDM - Q'!AV250</f>
        <v>91.569000000000003</v>
      </c>
      <c r="E205" s="20">
        <f>'CDM - Q'!AX250/'CDM - Q'!AW250*100</f>
        <v>99.60841937810919</v>
      </c>
      <c r="F205" s="20">
        <v>102.279</v>
      </c>
      <c r="G205" s="21">
        <f>AVERAGEIFS('US - M'!F:F,'US - M'!$B:$B,"&gt;="&amp;EDATE('US - Q'!$B205,-2),'US - M'!$B:$B,"&lt;="&amp;EOMONTH('US - Q'!$B205,0))</f>
        <v>88.60733333333333</v>
      </c>
      <c r="H205" s="20">
        <f t="shared" si="8"/>
        <v>1.419500003775287</v>
      </c>
      <c r="I205" s="20">
        <f t="shared" si="9"/>
        <v>0.66647983505746522</v>
      </c>
      <c r="J205" s="20">
        <f>AVERAGEIFS('US - M'!D:D,'US - M'!$B:$B,"&gt;="&amp;EDATE('US - Q'!$B205,-2),'US - M'!$B:$B,"&lt;="&amp;EOMONTH('US - Q'!$B205,0))</f>
        <v>2.6333333333333333</v>
      </c>
      <c r="K205" s="20">
        <f>AVERAGEIFS('US - M'!E:E,'US - M'!$B:$B,"&gt;="&amp;EDATE('US - Q'!$B205,-2),'US - M'!$B:$B,"&lt;="&amp;EOMONTH('US - Q'!$B205,0))</f>
        <v>9.6333333333333346</v>
      </c>
      <c r="L205" s="21">
        <f>'CDM - Q'!AT250</f>
        <v>127.836</v>
      </c>
      <c r="M205" s="44">
        <f>'US Edits'!U249</f>
        <v>102.09157688915892</v>
      </c>
      <c r="N205" s="20">
        <f>AVERAGEIFS('US - M'!C:C,'US - M'!$B:$B,"&gt;="&amp;EDATE('US - Q'!$B205,-2),'US - M'!$B:$B,"&lt;="&amp;EOMONTH('US - Q'!$B205,0))</f>
        <v>0.125</v>
      </c>
      <c r="O205">
        <v>0</v>
      </c>
      <c r="P205" s="21">
        <f>AVERAGEIFS('US - M'!G:G,'US - M'!$B:$B,"&gt;="&amp;EDATE('US - Q'!$B205,-2),'US - M'!$B:$B,"&lt;="&amp;EOMONTH('US - Q'!$B205,0))</f>
        <v>88.60733333333333</v>
      </c>
      <c r="Q205" s="20">
        <f>'[4]Quarterly Results'!$C202</f>
        <v>-1.95409733515101</v>
      </c>
      <c r="R205" s="53">
        <v>-19.616999999999734</v>
      </c>
      <c r="S205" s="53">
        <v>16887.072</v>
      </c>
      <c r="T205">
        <v>0</v>
      </c>
    </row>
    <row r="206" spans="1:20" x14ac:dyDescent="0.25">
      <c r="B206" s="1">
        <v>40148</v>
      </c>
      <c r="C206" s="21">
        <f>('CDM - Q'!AF251)</f>
        <v>16502.754000000001</v>
      </c>
      <c r="D206" s="21">
        <f>'CDM - Q'!AV251</f>
        <v>90.742000000000004</v>
      </c>
      <c r="E206" s="20">
        <f>'CDM - Q'!AX251/'CDM - Q'!AW251*100</f>
        <v>102.42159095881658</v>
      </c>
      <c r="F206" s="20">
        <v>105.366</v>
      </c>
      <c r="G206" s="21">
        <f>AVERAGEIFS('US - M'!F:F,'US - M'!$B:$B,"&gt;="&amp;EDATE('US - Q'!$B206,-2),'US - M'!$B:$B,"&lt;="&amp;EOMONTH('US - Q'!$B206,0))</f>
        <v>89.159333333333336</v>
      </c>
      <c r="H206" s="20">
        <f t="shared" si="8"/>
        <v>2.4918930713034193</v>
      </c>
      <c r="I206" s="20">
        <f t="shared" si="9"/>
        <v>1.3682230794038075</v>
      </c>
      <c r="J206" s="20">
        <f>AVERAGEIFS('US - M'!D:D,'US - M'!$B:$B,"&gt;="&amp;EDATE('US - Q'!$B206,-2),'US - M'!$B:$B,"&lt;="&amp;EOMONTH('US - Q'!$B206,0))</f>
        <v>2.6999999999999997</v>
      </c>
      <c r="K206" s="20">
        <f>AVERAGEIFS('US - M'!E:E,'US - M'!$B:$B,"&gt;="&amp;EDATE('US - Q'!$B206,-2),'US - M'!$B:$B,"&lt;="&amp;EOMONTH('US - Q'!$B206,0))</f>
        <v>9.9333333333333318</v>
      </c>
      <c r="L206" s="21">
        <f>'CDM - Q'!AT251</f>
        <v>144.83799999999999</v>
      </c>
      <c r="M206" s="44">
        <f>'US Edits'!U250</f>
        <v>103.02521768238036</v>
      </c>
      <c r="N206" s="20">
        <f>AVERAGEIFS('US - M'!C:C,'US - M'!$B:$B,"&gt;="&amp;EDATE('US - Q'!$B206,-2),'US - M'!$B:$B,"&lt;="&amp;EOMONTH('US - Q'!$B206,0))</f>
        <v>0.125</v>
      </c>
      <c r="O206">
        <v>0</v>
      </c>
      <c r="P206" s="21">
        <f>AVERAGEIFS('US - M'!G:G,'US - M'!$B:$B,"&gt;="&amp;EDATE('US - Q'!$B206,-2),'US - M'!$B:$B,"&lt;="&amp;EOMONTH('US - Q'!$B206,0))</f>
        <v>89.159333333333336</v>
      </c>
      <c r="Q206" s="20">
        <f>'[4]Quarterly Results'!$C203</f>
        <v>-1.5038854368763599</v>
      </c>
      <c r="R206" s="53">
        <v>-4.8550000000002456</v>
      </c>
      <c r="S206" s="53">
        <v>16889.059000000001</v>
      </c>
      <c r="T206">
        <v>0</v>
      </c>
    </row>
    <row r="207" spans="1:20" x14ac:dyDescent="0.25">
      <c r="A207">
        <v>2010</v>
      </c>
      <c r="B207" s="1">
        <v>40238</v>
      </c>
      <c r="C207" s="21">
        <f>('CDM - Q'!AF252)</f>
        <v>16582.71</v>
      </c>
      <c r="D207" s="21">
        <f>'CDM - Q'!AV252</f>
        <v>89.820999999999998</v>
      </c>
      <c r="E207" s="20">
        <f>'CDM - Q'!AX252/'CDM - Q'!AW252*100</f>
        <v>104.14578497785192</v>
      </c>
      <c r="F207" s="20">
        <v>107.414</v>
      </c>
      <c r="G207" s="21">
        <f>AVERAGEIFS('US - M'!F:F,'US - M'!$B:$B,"&gt;="&amp;EDATE('US - Q'!$B207,-2),'US - M'!$B:$B,"&lt;="&amp;EOMONTH('US - Q'!$B207,0))</f>
        <v>89.464333333333329</v>
      </c>
      <c r="H207" s="20">
        <f t="shared" si="8"/>
        <v>1.3683368351789404</v>
      </c>
      <c r="I207" s="20">
        <f t="shared" si="9"/>
        <v>1.7114442892445902</v>
      </c>
      <c r="J207" s="20">
        <f>AVERAGEIFS('US - M'!D:D,'US - M'!$B:$B,"&gt;="&amp;EDATE('US - Q'!$B207,-2),'US - M'!$B:$B,"&lt;="&amp;EOMONTH('US - Q'!$B207,0))</f>
        <v>2.7333333333333329</v>
      </c>
      <c r="K207" s="20">
        <f>AVERAGEIFS('US - M'!E:E,'US - M'!$B:$B,"&gt;="&amp;EDATE('US - Q'!$B207,-2),'US - M'!$B:$B,"&lt;="&amp;EOMONTH('US - Q'!$B207,0))</f>
        <v>9.8333333333333339</v>
      </c>
      <c r="L207" s="21">
        <f>'CDM - Q'!AT252</f>
        <v>155.84399999999999</v>
      </c>
      <c r="M207" s="44">
        <f>'US Edits'!U251</f>
        <v>103.91254276411577</v>
      </c>
      <c r="N207" s="20">
        <f>AVERAGEIFS('US - M'!C:C,'US - M'!$B:$B,"&gt;="&amp;EDATE('US - Q'!$B207,-2),'US - M'!$B:$B,"&lt;="&amp;EOMONTH('US - Q'!$B207,0))</f>
        <v>0.125</v>
      </c>
      <c r="O207">
        <v>0</v>
      </c>
      <c r="P207" s="21">
        <f>AVERAGEIFS('US - M'!G:G,'US - M'!$B:$B,"&gt;="&amp;EDATE('US - Q'!$B207,-2),'US - M'!$B:$B,"&lt;="&amp;EOMONTH('US - Q'!$B207,0))</f>
        <v>89.464333333333329</v>
      </c>
      <c r="Q207" s="20">
        <f>'[4]Quarterly Results'!$C204</f>
        <v>-1.29456489339721</v>
      </c>
      <c r="R207" s="53">
        <v>-12.995999999999867</v>
      </c>
      <c r="S207" s="53">
        <v>16931.411</v>
      </c>
      <c r="T207">
        <v>0</v>
      </c>
    </row>
    <row r="208" spans="1:20" x14ac:dyDescent="0.25">
      <c r="B208" s="1">
        <v>40330</v>
      </c>
      <c r="C208" s="21">
        <f>('CDM - Q'!AF253)</f>
        <v>16743.162</v>
      </c>
      <c r="D208" s="21">
        <f>'CDM - Q'!AV253</f>
        <v>90.542000000000002</v>
      </c>
      <c r="E208" s="20">
        <f>'CDM - Q'!AX253/'CDM - Q'!AW253*100</f>
        <v>103.6928582120312</v>
      </c>
      <c r="F208" s="20">
        <v>106.669</v>
      </c>
      <c r="G208" s="21">
        <f>AVERAGEIFS('US - M'!F:F,'US - M'!$B:$B,"&gt;="&amp;EDATE('US - Q'!$B208,-2),'US - M'!$B:$B,"&lt;="&amp;EOMONTH('US - Q'!$B208,0))</f>
        <v>89.705333333333328</v>
      </c>
      <c r="H208" s="20">
        <f t="shared" si="8"/>
        <v>1.0775243765672293</v>
      </c>
      <c r="I208" s="20">
        <f t="shared" si="9"/>
        <v>1.589313571706219</v>
      </c>
      <c r="J208" s="20">
        <f>AVERAGEIFS('US - M'!D:D,'US - M'!$B:$B,"&gt;="&amp;EDATE('US - Q'!$B208,-2),'US - M'!$B:$B,"&lt;="&amp;EOMONTH('US - Q'!$B208,0))</f>
        <v>2.9666666666666663</v>
      </c>
      <c r="K208" s="20">
        <f>AVERAGEIFS('US - M'!E:E,'US - M'!$B:$B,"&gt;="&amp;EDATE('US - Q'!$B208,-2),'US - M'!$B:$B,"&lt;="&amp;EOMONTH('US - Q'!$B208,0))</f>
        <v>9.6333333333333329</v>
      </c>
      <c r="L208" s="21">
        <f>'CDM - Q'!AT253</f>
        <v>149.584</v>
      </c>
      <c r="M208" s="44">
        <f>'US Edits'!U252</f>
        <v>104.11325794841444</v>
      </c>
      <c r="N208" s="20">
        <f>AVERAGEIFS('US - M'!C:C,'US - M'!$B:$B,"&gt;="&amp;EDATE('US - Q'!$B208,-2),'US - M'!$B:$B,"&lt;="&amp;EOMONTH('US - Q'!$B208,0))</f>
        <v>0.125</v>
      </c>
      <c r="O208">
        <v>0</v>
      </c>
      <c r="P208" s="21">
        <f>AVERAGEIFS('US - M'!G:G,'US - M'!$B:$B,"&gt;="&amp;EDATE('US - Q'!$B208,-2),'US - M'!$B:$B,"&lt;="&amp;EOMONTH('US - Q'!$B208,0))</f>
        <v>89.705333333333328</v>
      </c>
      <c r="Q208" s="20">
        <f>'[4]Quarterly Results'!$C205</f>
        <v>-0.71599434622668401</v>
      </c>
      <c r="R208" s="53">
        <v>-58.967000000000098</v>
      </c>
      <c r="S208" s="53">
        <v>17108.681</v>
      </c>
      <c r="T208">
        <v>0</v>
      </c>
    </row>
    <row r="209" spans="1:20" x14ac:dyDescent="0.25">
      <c r="B209" s="1">
        <v>40422</v>
      </c>
      <c r="C209" s="21">
        <f>('CDM - Q'!AF254)</f>
        <v>16872.266</v>
      </c>
      <c r="D209" s="21">
        <f>'CDM - Q'!AV254</f>
        <v>90.497</v>
      </c>
      <c r="E209" s="20">
        <f>'CDM - Q'!AX254/'CDM - Q'!AW254*100</f>
        <v>103.11473998380664</v>
      </c>
      <c r="F209" s="20">
        <v>105.81</v>
      </c>
      <c r="G209" s="21">
        <f>AVERAGEIFS('US - M'!F:F,'US - M'!$B:$B,"&gt;="&amp;EDATE('US - Q'!$B209,-2),'US - M'!$B:$B,"&lt;="&amp;EOMONTH('US - Q'!$B209,0))</f>
        <v>89.843333333333348</v>
      </c>
      <c r="H209" s="20">
        <f t="shared" si="8"/>
        <v>0.61534802835963021</v>
      </c>
      <c r="I209" s="20">
        <f t="shared" si="9"/>
        <v>1.3882755778523048</v>
      </c>
      <c r="J209" s="20">
        <f>AVERAGEIFS('US - M'!D:D,'US - M'!$B:$B,"&gt;="&amp;EDATE('US - Q'!$B209,-2),'US - M'!$B:$B,"&lt;="&amp;EOMONTH('US - Q'!$B209,0))</f>
        <v>2.5333333333333337</v>
      </c>
      <c r="K209" s="20">
        <f>AVERAGEIFS('US - M'!E:E,'US - M'!$B:$B,"&gt;="&amp;EDATE('US - Q'!$B209,-2),'US - M'!$B:$B,"&lt;="&amp;EOMONTH('US - Q'!$B209,0))</f>
        <v>9.4666666666666668</v>
      </c>
      <c r="L209" s="21">
        <f>'CDM - Q'!AT254</f>
        <v>144.517</v>
      </c>
      <c r="M209" s="44">
        <f>'US Edits'!U253</f>
        <v>103.85711604883801</v>
      </c>
      <c r="N209" s="20">
        <f>AVERAGEIFS('US - M'!C:C,'US - M'!$B:$B,"&gt;="&amp;EDATE('US - Q'!$B209,-2),'US - M'!$B:$B,"&lt;="&amp;EOMONTH('US - Q'!$B209,0))</f>
        <v>0.125</v>
      </c>
      <c r="O209">
        <v>0</v>
      </c>
      <c r="P209" s="21">
        <f>AVERAGEIFS('US - M'!G:G,'US - M'!$B:$B,"&gt;="&amp;EDATE('US - Q'!$B209,-2),'US - M'!$B:$B,"&lt;="&amp;EOMONTH('US - Q'!$B209,0))</f>
        <v>89.843333333333348</v>
      </c>
      <c r="Q209" s="20">
        <f>'[4]Quarterly Results'!$C206</f>
        <v>-0.59772474681894106</v>
      </c>
      <c r="R209" s="53">
        <v>-25.998000000000047</v>
      </c>
      <c r="S209" s="53">
        <v>17178.799000000003</v>
      </c>
      <c r="T209">
        <v>0</v>
      </c>
    </row>
    <row r="210" spans="1:20" x14ac:dyDescent="0.25">
      <c r="B210" s="1">
        <v>40513</v>
      </c>
      <c r="C210" s="21">
        <f>('CDM - Q'!AF255)</f>
        <v>16960.864000000001</v>
      </c>
      <c r="D210" s="21">
        <f>'CDM - Q'!AV255</f>
        <v>90.53</v>
      </c>
      <c r="E210" s="20">
        <f>'CDM - Q'!AX255/'CDM - Q'!AW255*100</f>
        <v>105.46296628881117</v>
      </c>
      <c r="F210" s="20">
        <v>108.437</v>
      </c>
      <c r="G210" s="21">
        <f>AVERAGEIFS('US - M'!F:F,'US - M'!$B:$B,"&gt;="&amp;EDATE('US - Q'!$B210,-2),'US - M'!$B:$B,"&lt;="&amp;EOMONTH('US - Q'!$B210,0))</f>
        <v>90.12733333333334</v>
      </c>
      <c r="H210" s="20">
        <f t="shared" si="8"/>
        <v>1.2644232552962542</v>
      </c>
      <c r="I210" s="20">
        <f t="shared" si="9"/>
        <v>1.0814081238505135</v>
      </c>
      <c r="J210" s="20">
        <f>AVERAGEIFS('US - M'!D:D,'US - M'!$B:$B,"&gt;="&amp;EDATE('US - Q'!$B210,-2),'US - M'!$B:$B,"&lt;="&amp;EOMONTH('US - Q'!$B210,0))</f>
        <v>2.9</v>
      </c>
      <c r="K210" s="20">
        <f>AVERAGEIFS('US - M'!E:E,'US - M'!$B:$B,"&gt;="&amp;EDATE('US - Q'!$B210,-2),'US - M'!$B:$B,"&lt;="&amp;EOMONTH('US - Q'!$B210,0))</f>
        <v>9.5000000000000018</v>
      </c>
      <c r="L210" s="21">
        <f>'CDM - Q'!AT255</f>
        <v>159.66300000000001</v>
      </c>
      <c r="M210" s="44">
        <f>'US Edits'!U254</f>
        <v>104.73009910566968</v>
      </c>
      <c r="N210" s="20">
        <f>AVERAGEIFS('US - M'!C:C,'US - M'!$B:$B,"&gt;="&amp;EDATE('US - Q'!$B210,-2),'US - M'!$B:$B,"&lt;="&amp;EOMONTH('US - Q'!$B210,0))</f>
        <v>0.125</v>
      </c>
      <c r="O210">
        <v>0</v>
      </c>
      <c r="P210" s="21">
        <f>AVERAGEIFS('US - M'!G:G,'US - M'!$B:$B,"&gt;="&amp;EDATE('US - Q'!$B210,-2),'US - M'!$B:$B,"&lt;="&amp;EOMONTH('US - Q'!$B210,0))</f>
        <v>90.12733333333334</v>
      </c>
      <c r="Q210" s="20">
        <f>'[4]Quarterly Results'!$C207</f>
        <v>-0.46275937793279698</v>
      </c>
      <c r="R210" s="53">
        <v>44.192999999999984</v>
      </c>
      <c r="S210" s="53">
        <v>17274.556</v>
      </c>
      <c r="T210">
        <v>0</v>
      </c>
    </row>
    <row r="211" spans="1:20" x14ac:dyDescent="0.25">
      <c r="A211">
        <v>2011</v>
      </c>
      <c r="B211" s="1">
        <v>40603</v>
      </c>
      <c r="C211" s="21">
        <f>('CDM - Q'!AF256)</f>
        <v>16920.632000000001</v>
      </c>
      <c r="D211" s="21">
        <f>'CDM - Q'!AV256</f>
        <v>92.826999999999998</v>
      </c>
      <c r="E211" s="20">
        <f>'CDM - Q'!AX256/'CDM - Q'!AW256*100</f>
        <v>109.71018234819665</v>
      </c>
      <c r="F211" s="20">
        <v>113.599</v>
      </c>
      <c r="G211" s="21">
        <f>AVERAGEIFS('US - M'!F:F,'US - M'!$B:$B,"&gt;="&amp;EDATE('US - Q'!$B211,-2),'US - M'!$B:$B,"&lt;="&amp;EOMONTH('US - Q'!$B211,0))</f>
        <v>90.522999999999982</v>
      </c>
      <c r="H211" s="20">
        <f t="shared" si="8"/>
        <v>1.7560340555213827</v>
      </c>
      <c r="I211" s="20">
        <f t="shared" si="9"/>
        <v>1.1783324289361241</v>
      </c>
      <c r="J211" s="20">
        <f>AVERAGEIFS('US - M'!D:D,'US - M'!$B:$B,"&gt;="&amp;EDATE('US - Q'!$B211,-2),'US - M'!$B:$B,"&lt;="&amp;EOMONTH('US - Q'!$B211,0))</f>
        <v>3.7999999999999994</v>
      </c>
      <c r="K211" s="20">
        <f>AVERAGEIFS('US - M'!E:E,'US - M'!$B:$B,"&gt;="&amp;EDATE('US - Q'!$B211,-2),'US - M'!$B:$B,"&lt;="&amp;EOMONTH('US - Q'!$B211,0))</f>
        <v>9.0333333333333332</v>
      </c>
      <c r="L211" s="21">
        <f>'CDM - Q'!AT256</f>
        <v>188.66399999999999</v>
      </c>
      <c r="M211" s="44">
        <f>'US Edits'!U255</f>
        <v>106.65552469616691</v>
      </c>
      <c r="N211" s="20">
        <f>AVERAGEIFS('US - M'!C:C,'US - M'!$B:$B,"&gt;="&amp;EDATE('US - Q'!$B211,-2),'US - M'!$B:$B,"&lt;="&amp;EOMONTH('US - Q'!$B211,0))</f>
        <v>0.125</v>
      </c>
      <c r="O211">
        <v>0</v>
      </c>
      <c r="P211" s="21">
        <f>AVERAGEIFS('US - M'!G:G,'US - M'!$B:$B,"&gt;="&amp;EDATE('US - Q'!$B211,-2),'US - M'!$B:$B,"&lt;="&amp;EOMONTH('US - Q'!$B211,0))</f>
        <v>90.522999999999982</v>
      </c>
      <c r="Q211" s="20">
        <f>'[4]Quarterly Results'!$C208</f>
        <v>-0.55607839881435295</v>
      </c>
      <c r="R211" s="53">
        <v>5.4619999999999891</v>
      </c>
      <c r="S211" s="53">
        <v>17268.647000000001</v>
      </c>
      <c r="T211">
        <v>0</v>
      </c>
    </row>
    <row r="212" spans="1:20" x14ac:dyDescent="0.25">
      <c r="B212" s="1">
        <v>40695</v>
      </c>
      <c r="C212" s="21">
        <f>('CDM - Q'!AF257)</f>
        <v>17035.114000000001</v>
      </c>
      <c r="D212" s="21">
        <f>'CDM - Q'!AV257</f>
        <v>92.096000000000004</v>
      </c>
      <c r="E212" s="20">
        <f>'CDM - Q'!AX257/'CDM - Q'!AW257*100</f>
        <v>113.00269348899626</v>
      </c>
      <c r="F212" s="20">
        <v>117.407</v>
      </c>
      <c r="G212" s="21">
        <f>AVERAGEIFS('US - M'!F:F,'US - M'!$B:$B,"&gt;="&amp;EDATE('US - Q'!$B212,-2),'US - M'!$B:$B,"&lt;="&amp;EOMONTH('US - Q'!$B212,0))</f>
        <v>91.052333333333351</v>
      </c>
      <c r="H212" s="20">
        <f t="shared" si="8"/>
        <v>2.3390004013714716</v>
      </c>
      <c r="I212" s="20">
        <f t="shared" si="9"/>
        <v>1.4937014351371847</v>
      </c>
      <c r="J212" s="20">
        <f>AVERAGEIFS('US - M'!D:D,'US - M'!$B:$B,"&gt;="&amp;EDATE('US - Q'!$B212,-2),'US - M'!$B:$B,"&lt;="&amp;EOMONTH('US - Q'!$B212,0))</f>
        <v>4.166666666666667</v>
      </c>
      <c r="K212" s="20">
        <f>AVERAGEIFS('US - M'!E:E,'US - M'!$B:$B,"&gt;="&amp;EDATE('US - Q'!$B212,-2),'US - M'!$B:$B,"&lt;="&amp;EOMONTH('US - Q'!$B212,0))</f>
        <v>9.0666666666666682</v>
      </c>
      <c r="L212" s="21">
        <f>'CDM - Q'!AT257</f>
        <v>209.75399999999999</v>
      </c>
      <c r="M212" s="44">
        <f>'US Edits'!U256</f>
        <v>108.10612739618655</v>
      </c>
      <c r="N212" s="20">
        <f>AVERAGEIFS('US - M'!C:C,'US - M'!$B:$B,"&gt;="&amp;EDATE('US - Q'!$B212,-2),'US - M'!$B:$B,"&lt;="&amp;EOMONTH('US - Q'!$B212,0))</f>
        <v>0.125</v>
      </c>
      <c r="O212">
        <v>0</v>
      </c>
      <c r="P212" s="21">
        <f>AVERAGEIFS('US - M'!G:G,'US - M'!$B:$B,"&gt;="&amp;EDATE('US - Q'!$B212,-2),'US - M'!$B:$B,"&lt;="&amp;EOMONTH('US - Q'!$B212,0))</f>
        <v>91.052333333333351</v>
      </c>
      <c r="Q212" s="20">
        <f>'[4]Quarterly Results'!$C209</f>
        <v>-0.45687875330718503</v>
      </c>
      <c r="R212" s="53">
        <v>24.993999999999915</v>
      </c>
      <c r="S212" s="53">
        <v>17321.739000000001</v>
      </c>
      <c r="T212">
        <v>0</v>
      </c>
    </row>
    <row r="213" spans="1:20" x14ac:dyDescent="0.25">
      <c r="B213" s="1">
        <v>40787</v>
      </c>
      <c r="C213" s="21">
        <f>('CDM - Q'!AF258)</f>
        <v>17031.312999999998</v>
      </c>
      <c r="D213" s="21">
        <f>'CDM - Q'!AV258</f>
        <v>93.007000000000005</v>
      </c>
      <c r="E213" s="20">
        <f>'CDM - Q'!AX258/'CDM - Q'!AW258*100</f>
        <v>112.86831643701316</v>
      </c>
      <c r="F213" s="20">
        <v>117.19</v>
      </c>
      <c r="G213" s="21">
        <f>AVERAGEIFS('US - M'!F:F,'US - M'!$B:$B,"&gt;="&amp;EDATE('US - Q'!$B213,-2),'US - M'!$B:$B,"&lt;="&amp;EOMONTH('US - Q'!$B213,0))</f>
        <v>91.468000000000004</v>
      </c>
      <c r="H213" s="20">
        <f t="shared" si="8"/>
        <v>1.8260560776402812</v>
      </c>
      <c r="I213" s="20">
        <f t="shared" si="9"/>
        <v>1.7963784474573474</v>
      </c>
      <c r="J213" s="20">
        <f>AVERAGEIFS('US - M'!D:D,'US - M'!$B:$B,"&gt;="&amp;EDATE('US - Q'!$B213,-2),'US - M'!$B:$B,"&lt;="&amp;EOMONTH('US - Q'!$B213,0))</f>
        <v>3.4</v>
      </c>
      <c r="K213" s="20">
        <f>AVERAGEIFS('US - M'!E:E,'US - M'!$B:$B,"&gt;="&amp;EDATE('US - Q'!$B213,-2),'US - M'!$B:$B,"&lt;="&amp;EOMONTH('US - Q'!$B213,0))</f>
        <v>9</v>
      </c>
      <c r="L213" s="21">
        <f>'CDM - Q'!AT258</f>
        <v>205.458</v>
      </c>
      <c r="M213" s="44">
        <f>'US Edits'!U257</f>
        <v>108.49622040453824</v>
      </c>
      <c r="N213" s="20">
        <f>AVERAGEIFS('US - M'!C:C,'US - M'!$B:$B,"&gt;="&amp;EDATE('US - Q'!$B213,-2),'US - M'!$B:$B,"&lt;="&amp;EOMONTH('US - Q'!$B213,0))</f>
        <v>0.125</v>
      </c>
      <c r="O213">
        <v>0</v>
      </c>
      <c r="P213" s="21">
        <f>AVERAGEIFS('US - M'!G:G,'US - M'!$B:$B,"&gt;="&amp;EDATE('US - Q'!$B213,-2),'US - M'!$B:$B,"&lt;="&amp;EOMONTH('US - Q'!$B213,0))</f>
        <v>91.468000000000004</v>
      </c>
      <c r="Q213" s="20">
        <f>'[4]Quarterly Results'!$C210</f>
        <v>-0.29944506857366399</v>
      </c>
      <c r="R213" s="53">
        <v>1.5290000000002237</v>
      </c>
      <c r="S213" s="53">
        <v>17396.780999999995</v>
      </c>
      <c r="T213">
        <v>0</v>
      </c>
    </row>
    <row r="214" spans="1:20" x14ac:dyDescent="0.25">
      <c r="B214" s="1">
        <v>40878</v>
      </c>
      <c r="C214" s="21">
        <f>('CDM - Q'!AF259)</f>
        <v>17222.582999999999</v>
      </c>
      <c r="D214" s="21">
        <f>'CDM - Q'!AV259</f>
        <v>91.185000000000002</v>
      </c>
      <c r="E214" s="20">
        <f>'CDM - Q'!AX259/'CDM - Q'!AW259*100</f>
        <v>112.55121614049726</v>
      </c>
      <c r="F214" s="20">
        <v>116.934</v>
      </c>
      <c r="G214" s="21">
        <f>AVERAGEIFS('US - M'!F:F,'US - M'!$B:$B,"&gt;="&amp;EDATE('US - Q'!$B214,-2),'US - M'!$B:$B,"&lt;="&amp;EOMONTH('US - Q'!$B214,0))</f>
        <v>91.793999999999997</v>
      </c>
      <c r="H214" s="20">
        <f t="shared" si="8"/>
        <v>1.4256351948222168</v>
      </c>
      <c r="I214" s="20">
        <f t="shared" si="9"/>
        <v>1.8366814323388381</v>
      </c>
      <c r="J214" s="20">
        <f>AVERAGEIFS('US - M'!D:D,'US - M'!$B:$B,"&gt;="&amp;EDATE('US - Q'!$B214,-2),'US - M'!$B:$B,"&lt;="&amp;EOMONTH('US - Q'!$B214,0))</f>
        <v>3.1666666666666665</v>
      </c>
      <c r="K214" s="20">
        <f>AVERAGEIFS('US - M'!E:E,'US - M'!$B:$B,"&gt;="&amp;EDATE('US - Q'!$B214,-2),'US - M'!$B:$B,"&lt;="&amp;EOMONTH('US - Q'!$B214,0))</f>
        <v>8.6333333333333329</v>
      </c>
      <c r="L214" s="21">
        <f>'CDM - Q'!AT259</f>
        <v>208.06200000000001</v>
      </c>
      <c r="M214" s="44">
        <f>'US Edits'!U258</f>
        <v>107.89454645345558</v>
      </c>
      <c r="N214" s="20">
        <f>AVERAGEIFS('US - M'!C:C,'US - M'!$B:$B,"&gt;="&amp;EDATE('US - Q'!$B214,-2),'US - M'!$B:$B,"&lt;="&amp;EOMONTH('US - Q'!$B214,0))</f>
        <v>0.125</v>
      </c>
      <c r="O214">
        <v>0</v>
      </c>
      <c r="P214" s="21">
        <f>AVERAGEIFS('US - M'!G:G,'US - M'!$B:$B,"&gt;="&amp;EDATE('US - Q'!$B214,-2),'US - M'!$B:$B,"&lt;="&amp;EOMONTH('US - Q'!$B214,0))</f>
        <v>91.793999999999997</v>
      </c>
      <c r="Q214" s="20">
        <f>'[4]Quarterly Results'!$C211</f>
        <v>-0.22187572831578201</v>
      </c>
      <c r="R214" s="53">
        <v>-16.050000000000182</v>
      </c>
      <c r="S214" s="53">
        <v>17491.556</v>
      </c>
      <c r="T214">
        <v>0</v>
      </c>
    </row>
    <row r="215" spans="1:20" x14ac:dyDescent="0.25">
      <c r="A215">
        <v>2012</v>
      </c>
      <c r="B215" s="1">
        <v>40969</v>
      </c>
      <c r="C215" s="21">
        <f>('CDM - Q'!AF260)</f>
        <v>17367.009999999998</v>
      </c>
      <c r="D215" s="21">
        <f>'CDM - Q'!AV260</f>
        <v>92.951999999999998</v>
      </c>
      <c r="E215" s="20">
        <f>'CDM - Q'!AX260/'CDM - Q'!AW260*100</f>
        <v>113.64124933813633</v>
      </c>
      <c r="F215" s="20">
        <v>118.155</v>
      </c>
      <c r="G215" s="21">
        <f>AVERAGEIFS('US - M'!F:F,'US - M'!$B:$B,"&gt;="&amp;EDATE('US - Q'!$B215,-2),'US - M'!$B:$B,"&lt;="&amp;EOMONTH('US - Q'!$B215,0))</f>
        <v>92.373333333333335</v>
      </c>
      <c r="H215" s="20">
        <f t="shared" si="8"/>
        <v>2.5244932493772687</v>
      </c>
      <c r="I215" s="20">
        <f t="shared" si="9"/>
        <v>2.0287962308028096</v>
      </c>
      <c r="J215" s="20">
        <f>AVERAGEIFS('US - M'!D:D,'US - M'!$B:$B,"&gt;="&amp;EDATE('US - Q'!$B215,-2),'US - M'!$B:$B,"&lt;="&amp;EOMONTH('US - Q'!$B215,0))</f>
        <v>3.5</v>
      </c>
      <c r="K215" s="20">
        <f>AVERAGEIFS('US - M'!E:E,'US - M'!$B:$B,"&gt;="&amp;EDATE('US - Q'!$B215,-2),'US - M'!$B:$B,"&lt;="&amp;EOMONTH('US - Q'!$B215,0))</f>
        <v>8.2666666666666675</v>
      </c>
      <c r="L215" s="21">
        <f>'CDM - Q'!AT260</f>
        <v>221.21700000000001</v>
      </c>
      <c r="M215" s="44">
        <f>'US Edits'!U259</f>
        <v>107.63752139956797</v>
      </c>
      <c r="N215" s="20">
        <f>AVERAGEIFS('US - M'!C:C,'US - M'!$B:$B,"&gt;="&amp;EDATE('US - Q'!$B215,-2),'US - M'!$B:$B,"&lt;="&amp;EOMONTH('US - Q'!$B215,0))</f>
        <v>0.125</v>
      </c>
      <c r="O215">
        <v>0</v>
      </c>
      <c r="P215" s="21">
        <f>AVERAGEIFS('US - M'!G:G,'US - M'!$B:$B,"&gt;="&amp;EDATE('US - Q'!$B215,-2),'US - M'!$B:$B,"&lt;="&amp;EOMONTH('US - Q'!$B215,0))</f>
        <v>92.373333333333335</v>
      </c>
      <c r="Q215" s="20">
        <f>'[4]Quarterly Results'!$C212</f>
        <v>3.5640500311306798E-2</v>
      </c>
      <c r="R215" s="53">
        <v>13.335999999999785</v>
      </c>
      <c r="S215" s="53">
        <v>17642.589</v>
      </c>
      <c r="T215">
        <v>0</v>
      </c>
    </row>
    <row r="216" spans="1:20" x14ac:dyDescent="0.25">
      <c r="B216" s="1">
        <v>41061</v>
      </c>
      <c r="C216" s="21">
        <f>('CDM - Q'!AF261)</f>
        <v>17444.525000000001</v>
      </c>
      <c r="D216" s="21">
        <f>'CDM - Q'!AV261</f>
        <v>93.003</v>
      </c>
      <c r="E216" s="20">
        <f>'CDM - Q'!AX261/'CDM - Q'!AW261*100</f>
        <v>112.75701359007255</v>
      </c>
      <c r="F216" s="20">
        <v>116.983</v>
      </c>
      <c r="G216" s="21">
        <f>AVERAGEIFS('US - M'!F:F,'US - M'!$B:$B,"&gt;="&amp;EDATE('US - Q'!$B216,-2),'US - M'!$B:$B,"&lt;="&amp;EOMONTH('US - Q'!$B216,0))</f>
        <v>92.755333333333326</v>
      </c>
      <c r="H216" s="20">
        <f t="shared" si="8"/>
        <v>1.6541570438798558</v>
      </c>
      <c r="I216" s="20">
        <f t="shared" si="9"/>
        <v>1.8575853914299056</v>
      </c>
      <c r="J216" s="20">
        <f>AVERAGEIFS('US - M'!D:D,'US - M'!$B:$B,"&gt;="&amp;EDATE('US - Q'!$B216,-2),'US - M'!$B:$B,"&lt;="&amp;EOMONTH('US - Q'!$B216,0))</f>
        <v>3.1</v>
      </c>
      <c r="K216" s="20">
        <f>AVERAGEIFS('US - M'!E:E,'US - M'!$B:$B,"&gt;="&amp;EDATE('US - Q'!$B216,-2),'US - M'!$B:$B,"&lt;="&amp;EOMONTH('US - Q'!$B216,0))</f>
        <v>8.1999999999999993</v>
      </c>
      <c r="L216" s="21">
        <f>'CDM - Q'!AT261</f>
        <v>211.27600000000001</v>
      </c>
      <c r="M216" s="44">
        <f>'US Edits'!U260</f>
        <v>107.63297479104763</v>
      </c>
      <c r="N216" s="20">
        <f>AVERAGEIFS('US - M'!C:C,'US - M'!$B:$B,"&gt;="&amp;EDATE('US - Q'!$B216,-2),'US - M'!$B:$B,"&lt;="&amp;EOMONTH('US - Q'!$B216,0))</f>
        <v>0.125</v>
      </c>
      <c r="O216">
        <v>0</v>
      </c>
      <c r="P216" s="21">
        <f>AVERAGEIFS('US - M'!G:G,'US - M'!$B:$B,"&gt;="&amp;EDATE('US - Q'!$B216,-2),'US - M'!$B:$B,"&lt;="&amp;EOMONTH('US - Q'!$B216,0))</f>
        <v>92.755333333333326</v>
      </c>
      <c r="Q216" s="20">
        <f>'[4]Quarterly Results'!$C213</f>
        <v>-0.27481972400376797</v>
      </c>
      <c r="R216" s="53">
        <v>11.578000000000429</v>
      </c>
      <c r="S216" s="53">
        <v>17696.824000000001</v>
      </c>
      <c r="T216">
        <v>0</v>
      </c>
    </row>
    <row r="217" spans="1:20" x14ac:dyDescent="0.25">
      <c r="B217" s="1">
        <v>41153</v>
      </c>
      <c r="C217" s="21">
        <f>('CDM - Q'!AF262)</f>
        <v>17469.650000000001</v>
      </c>
      <c r="D217" s="21">
        <f>'CDM - Q'!AV262</f>
        <v>93.356999999999999</v>
      </c>
      <c r="E217" s="20">
        <f>'CDM - Q'!AX262/'CDM - Q'!AW262*100</f>
        <v>110.9445554904874</v>
      </c>
      <c r="F217" s="20">
        <v>114.68600000000001</v>
      </c>
      <c r="G217" s="21">
        <f>AVERAGEIFS('US - M'!F:F,'US - M'!$B:$B,"&gt;="&amp;EDATE('US - Q'!$B217,-2),'US - M'!$B:$B,"&lt;="&amp;EOMONTH('US - Q'!$B217,0))</f>
        <v>93.023333333333326</v>
      </c>
      <c r="H217" s="20">
        <f t="shared" si="8"/>
        <v>1.1557286912522891</v>
      </c>
      <c r="I217" s="20">
        <f t="shared" si="9"/>
        <v>1.6900035448329076</v>
      </c>
      <c r="J217" s="20">
        <f>AVERAGEIFS('US - M'!D:D,'US - M'!$B:$B,"&gt;="&amp;EDATE('US - Q'!$B217,-2),'US - M'!$B:$B,"&lt;="&amp;EOMONTH('US - Q'!$B217,0))</f>
        <v>3.2999999999999994</v>
      </c>
      <c r="K217" s="20">
        <f>AVERAGEIFS('US - M'!E:E,'US - M'!$B:$B,"&gt;="&amp;EDATE('US - Q'!$B217,-2),'US - M'!$B:$B,"&lt;="&amp;EOMONTH('US - Q'!$B217,0))</f>
        <v>8.0333333333333332</v>
      </c>
      <c r="L217" s="21">
        <f>'CDM - Q'!AT262</f>
        <v>194.79499999999999</v>
      </c>
      <c r="M217" s="44">
        <f>'US Edits'!U261</f>
        <v>107.02365540569436</v>
      </c>
      <c r="N217" s="20">
        <f>AVERAGEIFS('US - M'!C:C,'US - M'!$B:$B,"&gt;="&amp;EDATE('US - Q'!$B217,-2),'US - M'!$B:$B,"&lt;="&amp;EOMONTH('US - Q'!$B217,0))</f>
        <v>0.125</v>
      </c>
      <c r="O217">
        <v>0</v>
      </c>
      <c r="P217" s="21">
        <f>AVERAGEIFS('US - M'!G:G,'US - M'!$B:$B,"&gt;="&amp;EDATE('US - Q'!$B217,-2),'US - M'!$B:$B,"&lt;="&amp;EOMONTH('US - Q'!$B217,0))</f>
        <v>93.023333333333326</v>
      </c>
      <c r="Q217" s="20">
        <f>'[4]Quarterly Results'!$C214</f>
        <v>-0.59202142269265201</v>
      </c>
      <c r="R217" s="53">
        <v>-0.2270000000003165</v>
      </c>
      <c r="S217" s="53">
        <v>17726.131000000001</v>
      </c>
      <c r="T217">
        <v>0</v>
      </c>
    </row>
    <row r="218" spans="1:20" x14ac:dyDescent="0.25">
      <c r="B218" s="1">
        <v>41244</v>
      </c>
      <c r="C218" s="21">
        <f>('CDM - Q'!AF263)</f>
        <v>17489.851999999999</v>
      </c>
      <c r="D218" s="21">
        <f>'CDM - Q'!AV263</f>
        <v>96.165000000000006</v>
      </c>
      <c r="E218" s="20">
        <f>'CDM - Q'!AX263/'CDM - Q'!AW263*100</f>
        <v>112.10382184380717</v>
      </c>
      <c r="F218" s="20">
        <v>115.958</v>
      </c>
      <c r="G218" s="21">
        <f>AVERAGEIFS('US - M'!F:F,'US - M'!$B:$B,"&gt;="&amp;EDATE('US - Q'!$B218,-2),'US - M'!$B:$B,"&lt;="&amp;EOMONTH('US - Q'!$B218,0))</f>
        <v>93.434666666666658</v>
      </c>
      <c r="H218" s="20">
        <f t="shared" si="8"/>
        <v>1.7687318593901047</v>
      </c>
      <c r="I218" s="20">
        <f t="shared" si="9"/>
        <v>1.7757777109748796</v>
      </c>
      <c r="J218" s="20">
        <f>AVERAGEIFS('US - M'!D:D,'US - M'!$B:$B,"&gt;="&amp;EDATE('US - Q'!$B218,-2),'US - M'!$B:$B,"&lt;="&amp;EOMONTH('US - Q'!$B218,0))</f>
        <v>3.1333333333333333</v>
      </c>
      <c r="K218" s="20">
        <f>AVERAGEIFS('US - M'!E:E,'US - M'!$B:$B,"&gt;="&amp;EDATE('US - Q'!$B218,-2),'US - M'!$B:$B,"&lt;="&amp;EOMONTH('US - Q'!$B218,0))</f>
        <v>7.8</v>
      </c>
      <c r="L218" s="21">
        <f>'CDM - Q'!AT263</f>
        <v>204.41200000000001</v>
      </c>
      <c r="M218" s="44">
        <f>'US Edits'!U262</f>
        <v>107.35917313305183</v>
      </c>
      <c r="N218" s="20">
        <f>AVERAGEIFS('US - M'!C:C,'US - M'!$B:$B,"&gt;="&amp;EDATE('US - Q'!$B218,-2),'US - M'!$B:$B,"&lt;="&amp;EOMONTH('US - Q'!$B218,0))</f>
        <v>0.125</v>
      </c>
      <c r="O218">
        <v>0</v>
      </c>
      <c r="P218" s="21">
        <f>AVERAGEIFS('US - M'!G:G,'US - M'!$B:$B,"&gt;="&amp;EDATE('US - Q'!$B218,-2),'US - M'!$B:$B,"&lt;="&amp;EOMONTH('US - Q'!$B218,0))</f>
        <v>93.434666666666658</v>
      </c>
      <c r="Q218" s="20">
        <f>'[4]Quarterly Results'!$C215</f>
        <v>-0.74055753444205497</v>
      </c>
      <c r="R218" s="53">
        <v>25.413000000000011</v>
      </c>
      <c r="S218" s="53">
        <v>17782.404999999999</v>
      </c>
      <c r="T218">
        <v>0</v>
      </c>
    </row>
    <row r="219" spans="1:20" x14ac:dyDescent="0.25">
      <c r="A219">
        <v>2013</v>
      </c>
      <c r="B219" s="1">
        <v>41334</v>
      </c>
      <c r="C219" s="21">
        <f>('CDM - Q'!AF264)</f>
        <v>17662.400000000001</v>
      </c>
      <c r="D219" s="21">
        <f>'CDM - Q'!AV264</f>
        <v>94.174999999999997</v>
      </c>
      <c r="E219" s="20">
        <f>'CDM - Q'!AX264/'CDM - Q'!AW264*100</f>
        <v>112.27775416537116</v>
      </c>
      <c r="F219" s="20">
        <v>116.051</v>
      </c>
      <c r="G219" s="21">
        <f>AVERAGEIFS('US - M'!F:F,'US - M'!$B:$B,"&gt;="&amp;EDATE('US - Q'!$B219,-2),'US - M'!$B:$B,"&lt;="&amp;EOMONTH('US - Q'!$B219,0))</f>
        <v>93.799666666666667</v>
      </c>
      <c r="H219" s="20">
        <f t="shared" si="8"/>
        <v>1.5625891888807253</v>
      </c>
      <c r="I219" s="20">
        <f t="shared" si="9"/>
        <v>1.5353016958507437</v>
      </c>
      <c r="J219" s="20">
        <f>AVERAGEIFS('US - M'!D:D,'US - M'!$B:$B,"&gt;="&amp;EDATE('US - Q'!$B219,-2),'US - M'!$B:$B,"&lt;="&amp;EOMONTH('US - Q'!$B219,0))</f>
        <v>3.2666666666666671</v>
      </c>
      <c r="K219" s="20">
        <f>AVERAGEIFS('US - M'!E:E,'US - M'!$B:$B,"&gt;="&amp;EDATE('US - Q'!$B219,-2),'US - M'!$B:$B,"&lt;="&amp;EOMONTH('US - Q'!$B219,0))</f>
        <v>7.7333333333333334</v>
      </c>
      <c r="L219" s="21">
        <f>'CDM - Q'!AT264</f>
        <v>205.22</v>
      </c>
      <c r="M219" s="44">
        <f>'US Edits'!U263</f>
        <v>107.34370978305276</v>
      </c>
      <c r="N219" s="20">
        <f>AVERAGEIFS('US - M'!C:C,'US - M'!$B:$B,"&gt;="&amp;EDATE('US - Q'!$B219,-2),'US - M'!$B:$B,"&lt;="&amp;EOMONTH('US - Q'!$B219,0))</f>
        <v>0.125</v>
      </c>
      <c r="O219">
        <v>0</v>
      </c>
      <c r="P219" s="21">
        <f>AVERAGEIFS('US - M'!G:G,'US - M'!$B:$B,"&gt;="&amp;EDATE('US - Q'!$B219,-2),'US - M'!$B:$B,"&lt;="&amp;EOMONTH('US - Q'!$B219,0))</f>
        <v>93.799666666666667</v>
      </c>
      <c r="Q219" s="20">
        <f>'[4]Quarterly Results'!$C216</f>
        <v>-0.84750041800977405</v>
      </c>
      <c r="R219" s="53">
        <v>13.213999999999942</v>
      </c>
      <c r="S219" s="53">
        <v>17889.810000000001</v>
      </c>
      <c r="T219">
        <v>0</v>
      </c>
    </row>
    <row r="220" spans="1:20" x14ac:dyDescent="0.25">
      <c r="B220" s="1">
        <v>41426</v>
      </c>
      <c r="C220" s="21">
        <f>('CDM - Q'!AF265)</f>
        <v>17709.670999999998</v>
      </c>
      <c r="D220" s="21">
        <f>'CDM - Q'!AV265</f>
        <v>94.864999999999995</v>
      </c>
      <c r="E220" s="20">
        <f>'CDM - Q'!AX265/'CDM - Q'!AW265*100</f>
        <v>110.85179837043077</v>
      </c>
      <c r="F220" s="20">
        <v>114.22199999999999</v>
      </c>
      <c r="G220" s="21">
        <f>AVERAGEIFS('US - M'!F:F,'US - M'!$B:$B,"&gt;="&amp;EDATE('US - Q'!$B220,-2),'US - M'!$B:$B,"&lt;="&amp;EOMONTH('US - Q'!$B220,0))</f>
        <v>94.064333333333323</v>
      </c>
      <c r="H220" s="20">
        <f t="shared" si="8"/>
        <v>1.1286465126030265</v>
      </c>
      <c r="I220" s="20">
        <f t="shared" si="9"/>
        <v>1.4039240630315364</v>
      </c>
      <c r="J220" s="20">
        <f>AVERAGEIFS('US - M'!D:D,'US - M'!$B:$B,"&gt;="&amp;EDATE('US - Q'!$B220,-2),'US - M'!$B:$B,"&lt;="&amp;EOMONTH('US - Q'!$B220,0))</f>
        <v>3.0666666666666664</v>
      </c>
      <c r="K220" s="20">
        <f>AVERAGEIFS('US - M'!E:E,'US - M'!$B:$B,"&gt;="&amp;EDATE('US - Q'!$B220,-2),'US - M'!$B:$B,"&lt;="&amp;EOMONTH('US - Q'!$B220,0))</f>
        <v>7.5333333333333341</v>
      </c>
      <c r="L220" s="21">
        <f>'CDM - Q'!AT265</f>
        <v>193.38499999999999</v>
      </c>
      <c r="M220" s="44">
        <f>'US Edits'!U264</f>
        <v>106.61458117748812</v>
      </c>
      <c r="N220" s="20">
        <f>AVERAGEIFS('US - M'!C:C,'US - M'!$B:$B,"&gt;="&amp;EDATE('US - Q'!$B220,-2),'US - M'!$B:$B,"&lt;="&amp;EOMONTH('US - Q'!$B220,0))</f>
        <v>0.125</v>
      </c>
      <c r="O220">
        <v>0</v>
      </c>
      <c r="P220" s="21">
        <f>AVERAGEIFS('US - M'!G:G,'US - M'!$B:$B,"&gt;="&amp;EDATE('US - Q'!$B220,-2),'US - M'!$B:$B,"&lt;="&amp;EOMONTH('US - Q'!$B220,0))</f>
        <v>94.064333333333323</v>
      </c>
      <c r="Q220" s="20">
        <f>'[4]Quarterly Results'!$C217</f>
        <v>-0.93132931963584498</v>
      </c>
      <c r="R220" s="53">
        <v>-16.131999999999607</v>
      </c>
      <c r="S220" s="53">
        <v>17949.628999999997</v>
      </c>
      <c r="T220">
        <v>0</v>
      </c>
    </row>
    <row r="221" spans="1:20" x14ac:dyDescent="0.25">
      <c r="B221" s="1">
        <v>41518</v>
      </c>
      <c r="C221" s="21">
        <f>('CDM - Q'!AF266)</f>
        <v>17860.45</v>
      </c>
      <c r="D221" s="21">
        <f>'CDM - Q'!AV266</f>
        <v>93.963999999999999</v>
      </c>
      <c r="E221" s="20">
        <f>'CDM - Q'!AX266/'CDM - Q'!AW266*100</f>
        <v>110.35616322539323</v>
      </c>
      <c r="F221" s="20">
        <v>113.521</v>
      </c>
      <c r="G221" s="21">
        <f>AVERAGEIFS('US - M'!F:F,'US - M'!$B:$B,"&gt;="&amp;EDATE('US - Q'!$B221,-2),'US - M'!$B:$B,"&lt;="&amp;EOMONTH('US - Q'!$B221,0))</f>
        <v>94.434333333333328</v>
      </c>
      <c r="H221" s="20">
        <f t="shared" si="8"/>
        <v>1.5733912605911726</v>
      </c>
      <c r="I221" s="20">
        <f t="shared" si="9"/>
        <v>1.5083397053662573</v>
      </c>
      <c r="J221" s="20">
        <f>AVERAGEIFS('US - M'!D:D,'US - M'!$B:$B,"&gt;="&amp;EDATE('US - Q'!$B221,-2),'US - M'!$B:$B,"&lt;="&amp;EOMONTH('US - Q'!$B221,0))</f>
        <v>3.1333333333333329</v>
      </c>
      <c r="K221" s="20">
        <f>AVERAGEIFS('US - M'!E:E,'US - M'!$B:$B,"&gt;="&amp;EDATE('US - Q'!$B221,-2),'US - M'!$B:$B,"&lt;="&amp;EOMONTH('US - Q'!$B221,0))</f>
        <v>7.2333333333333334</v>
      </c>
      <c r="L221" s="21">
        <f>'CDM - Q'!AT266</f>
        <v>196.73099999999999</v>
      </c>
      <c r="M221" s="44">
        <f>'US Edits'!U265</f>
        <v>105.43557271037767</v>
      </c>
      <c r="N221" s="20">
        <f>AVERAGEIFS('US - M'!C:C,'US - M'!$B:$B,"&gt;="&amp;EDATE('US - Q'!$B221,-2),'US - M'!$B:$B,"&lt;="&amp;EOMONTH('US - Q'!$B221,0))</f>
        <v>0.125</v>
      </c>
      <c r="O221">
        <v>0</v>
      </c>
      <c r="P221" s="21">
        <f>AVERAGEIFS('US - M'!G:G,'US - M'!$B:$B,"&gt;="&amp;EDATE('US - Q'!$B221,-2),'US - M'!$B:$B,"&lt;="&amp;EOMONTH('US - Q'!$B221,0))</f>
        <v>94.434333333333328</v>
      </c>
      <c r="Q221" s="20">
        <f>'[4]Quarterly Results'!$C218</f>
        <v>-0.849597373934603</v>
      </c>
      <c r="R221" s="53">
        <v>0.69399999999995998</v>
      </c>
      <c r="S221" s="53">
        <v>18041.951000000001</v>
      </c>
      <c r="T221">
        <v>0</v>
      </c>
    </row>
    <row r="222" spans="1:20" x14ac:dyDescent="0.25">
      <c r="B222" s="1">
        <v>41609</v>
      </c>
      <c r="C222" s="21">
        <f>('CDM - Q'!AF267)</f>
        <v>18016.147000000001</v>
      </c>
      <c r="D222" s="21">
        <f>'CDM - Q'!AV267</f>
        <v>93.846999999999994</v>
      </c>
      <c r="E222" s="20">
        <f>'CDM - Q'!AX267/'CDM - Q'!AW267*100</f>
        <v>110.12684973535218</v>
      </c>
      <c r="F222" s="20">
        <v>112.985</v>
      </c>
      <c r="G222" s="21">
        <f>AVERAGEIFS('US - M'!F:F,'US - M'!$B:$B,"&gt;="&amp;EDATE('US - Q'!$B222,-2),'US - M'!$B:$B,"&lt;="&amp;EOMONTH('US - Q'!$B222,0))</f>
        <v>94.841333333333338</v>
      </c>
      <c r="H222" s="20">
        <f t="shared" si="8"/>
        <v>1.7239492698630343</v>
      </c>
      <c r="I222" s="20">
        <f t="shared" si="9"/>
        <v>1.4971440579844897</v>
      </c>
      <c r="J222" s="20">
        <f>AVERAGEIFS('US - M'!D:D,'US - M'!$B:$B,"&gt;="&amp;EDATE('US - Q'!$B222,-2),'US - M'!$B:$B,"&lt;="&amp;EOMONTH('US - Q'!$B222,0))</f>
        <v>2.9666666666666668</v>
      </c>
      <c r="K222" s="20">
        <f>AVERAGEIFS('US - M'!E:E,'US - M'!$B:$B,"&gt;="&amp;EDATE('US - Q'!$B222,-2),'US - M'!$B:$B,"&lt;="&amp;EOMONTH('US - Q'!$B222,0))</f>
        <v>6.9333333333333336</v>
      </c>
      <c r="L222" s="21">
        <f>'CDM - Q'!AT267</f>
        <v>193.595</v>
      </c>
      <c r="M222" s="44">
        <f>'US Edits'!U266</f>
        <v>105.1760358081452</v>
      </c>
      <c r="N222" s="20">
        <f>AVERAGEIFS('US - M'!C:C,'US - M'!$B:$B,"&gt;="&amp;EDATE('US - Q'!$B222,-2),'US - M'!$B:$B,"&lt;="&amp;EOMONTH('US - Q'!$B222,0))</f>
        <v>0.125</v>
      </c>
      <c r="O222">
        <v>0</v>
      </c>
      <c r="P222" s="21">
        <f>AVERAGEIFS('US - M'!G:G,'US - M'!$B:$B,"&gt;="&amp;EDATE('US - Q'!$B222,-2),'US - M'!$B:$B,"&lt;="&amp;EOMONTH('US - Q'!$B222,0))</f>
        <v>94.841333333333338</v>
      </c>
      <c r="Q222" s="20">
        <f>'[4]Quarterly Results'!$C219</f>
        <v>-0.76648746901429798</v>
      </c>
      <c r="R222" s="53">
        <v>43.237999999999829</v>
      </c>
      <c r="S222" s="53">
        <v>18170.286</v>
      </c>
      <c r="T222">
        <v>0</v>
      </c>
    </row>
    <row r="223" spans="1:20" x14ac:dyDescent="0.25">
      <c r="A223">
        <v>2014</v>
      </c>
      <c r="B223" s="1">
        <v>41699</v>
      </c>
      <c r="C223" s="21">
        <f>('CDM - Q'!AF268)</f>
        <v>17953.973999999998</v>
      </c>
      <c r="D223" s="21">
        <f>'CDM - Q'!AV268</f>
        <v>96.480999999999995</v>
      </c>
      <c r="E223" s="20">
        <f>'CDM - Q'!AX268/'CDM - Q'!AW268*100</f>
        <v>111.47466058841107</v>
      </c>
      <c r="F223" s="20">
        <v>114.524</v>
      </c>
      <c r="G223" s="21">
        <f>AVERAGEIFS('US - M'!F:F,'US - M'!$B:$B,"&gt;="&amp;EDATE('US - Q'!$B223,-2),'US - M'!$B:$B,"&lt;="&amp;EOMONTH('US - Q'!$B223,0))</f>
        <v>95.141000000000005</v>
      </c>
      <c r="H223" s="20">
        <f t="shared" si="8"/>
        <v>1.2638652626843161</v>
      </c>
      <c r="I223" s="20">
        <f t="shared" si="9"/>
        <v>1.4224630764353874</v>
      </c>
      <c r="J223" s="20">
        <f>AVERAGEIFS('US - M'!D:D,'US - M'!$B:$B,"&gt;="&amp;EDATE('US - Q'!$B223,-2),'US - M'!$B:$B,"&lt;="&amp;EOMONTH('US - Q'!$B223,0))</f>
        <v>3.1666666666666665</v>
      </c>
      <c r="K223" s="20">
        <f>AVERAGEIFS('US - M'!E:E,'US - M'!$B:$B,"&gt;="&amp;EDATE('US - Q'!$B223,-2),'US - M'!$B:$B,"&lt;="&amp;EOMONTH('US - Q'!$B223,0))</f>
        <v>6.666666666666667</v>
      </c>
      <c r="L223" s="21">
        <f>'CDM - Q'!AT268</f>
        <v>202.149</v>
      </c>
      <c r="M223" s="44">
        <f>'US Edits'!U267</f>
        <v>106.04063030334916</v>
      </c>
      <c r="N223" s="20">
        <f>AVERAGEIFS('US - M'!C:C,'US - M'!$B:$B,"&gt;="&amp;EDATE('US - Q'!$B223,-2),'US - M'!$B:$B,"&lt;="&amp;EOMONTH('US - Q'!$B223,0))</f>
        <v>0.125</v>
      </c>
      <c r="O223">
        <v>0</v>
      </c>
      <c r="P223" s="21">
        <f>AVERAGEIFS('US - M'!G:G,'US - M'!$B:$B,"&gt;="&amp;EDATE('US - Q'!$B223,-2),'US - M'!$B:$B,"&lt;="&amp;EOMONTH('US - Q'!$B223,0))</f>
        <v>95.141000000000005</v>
      </c>
      <c r="Q223" s="20">
        <f>'[4]Quarterly Results'!$C220</f>
        <v>-1.0170842932176101</v>
      </c>
      <c r="R223" s="53">
        <v>-54.184000000000196</v>
      </c>
      <c r="S223" s="53">
        <v>18225.397000000001</v>
      </c>
      <c r="T223">
        <v>0</v>
      </c>
    </row>
    <row r="224" spans="1:20" x14ac:dyDescent="0.25">
      <c r="B224" s="1">
        <v>41791</v>
      </c>
      <c r="C224" s="21">
        <f>('CDM - Q'!AF269)</f>
        <v>18185.911</v>
      </c>
      <c r="D224" s="21">
        <f>'CDM - Q'!AV269</f>
        <v>95.332999999999998</v>
      </c>
      <c r="E224" s="20">
        <f>'CDM - Q'!AX269/'CDM - Q'!AW269*100</f>
        <v>110.78293576467928</v>
      </c>
      <c r="F224" s="20">
        <v>113.521</v>
      </c>
      <c r="G224" s="21">
        <f>AVERAGEIFS('US - M'!F:F,'US - M'!$B:$B,"&gt;="&amp;EDATE('US - Q'!$B224,-2),'US - M'!$B:$B,"&lt;="&amp;EOMONTH('US - Q'!$B224,0))</f>
        <v>95.556333333333328</v>
      </c>
      <c r="H224" s="20">
        <f t="shared" si="8"/>
        <v>1.7461802307452423</v>
      </c>
      <c r="I224" s="20">
        <f t="shared" si="9"/>
        <v>1.5768465059709413</v>
      </c>
      <c r="J224" s="20">
        <f>AVERAGEIFS('US - M'!D:D,'US - M'!$B:$B,"&gt;="&amp;EDATE('US - Q'!$B224,-2),'US - M'!$B:$B,"&lt;="&amp;EOMONTH('US - Q'!$B224,0))</f>
        <v>3.1999999999999997</v>
      </c>
      <c r="K224" s="20">
        <f>AVERAGEIFS('US - M'!E:E,'US - M'!$B:$B,"&gt;="&amp;EDATE('US - Q'!$B224,-2),'US - M'!$B:$B,"&lt;="&amp;EOMONTH('US - Q'!$B224,0))</f>
        <v>6.2</v>
      </c>
      <c r="L224" s="21">
        <f>'CDM - Q'!AT269</f>
        <v>195.358</v>
      </c>
      <c r="M224" s="44">
        <f>'US Edits'!U268</f>
        <v>105.63330694548192</v>
      </c>
      <c r="N224" s="20">
        <f>AVERAGEIFS('US - M'!C:C,'US - M'!$B:$B,"&gt;="&amp;EDATE('US - Q'!$B224,-2),'US - M'!$B:$B,"&lt;="&amp;EOMONTH('US - Q'!$B224,0))</f>
        <v>0.125</v>
      </c>
      <c r="O224">
        <v>0</v>
      </c>
      <c r="P224" s="21">
        <f>AVERAGEIFS('US - M'!G:G,'US - M'!$B:$B,"&gt;="&amp;EDATE('US - Q'!$B224,-2),'US - M'!$B:$B,"&lt;="&amp;EOMONTH('US - Q'!$B224,0))</f>
        <v>95.556333333333328</v>
      </c>
      <c r="Q224" s="20">
        <f>'[4]Quarterly Results'!$C221</f>
        <v>-0.66102536740853202</v>
      </c>
      <c r="R224" s="53">
        <v>-10.124999999999545</v>
      </c>
      <c r="S224" s="53">
        <v>18432.957000000002</v>
      </c>
      <c r="T224">
        <v>0</v>
      </c>
    </row>
    <row r="225" spans="1:20" x14ac:dyDescent="0.25">
      <c r="B225" s="1">
        <v>41883</v>
      </c>
      <c r="C225" s="21">
        <f>('CDM - Q'!AF270)</f>
        <v>18406.940999999999</v>
      </c>
      <c r="D225" s="21">
        <f>'CDM - Q'!AV270</f>
        <v>95.025999999999996</v>
      </c>
      <c r="E225" s="20">
        <f>'CDM - Q'!AX270/'CDM - Q'!AW270*100</f>
        <v>110.11647712543879</v>
      </c>
      <c r="F225" s="20">
        <v>112.63200000000001</v>
      </c>
      <c r="G225" s="21">
        <f>AVERAGEIFS('US - M'!F:F,'US - M'!$B:$B,"&gt;="&amp;EDATE('US - Q'!$B225,-2),'US - M'!$B:$B,"&lt;="&amp;EOMONTH('US - Q'!$B225,0))</f>
        <v>95.915333333333322</v>
      </c>
      <c r="H225" s="20">
        <f t="shared" si="8"/>
        <v>1.5027784657566379</v>
      </c>
      <c r="I225" s="20">
        <f t="shared" si="9"/>
        <v>1.5591933072623076</v>
      </c>
      <c r="J225" s="20">
        <f>AVERAGEIFS('US - M'!D:D,'US - M'!$B:$B,"&gt;="&amp;EDATE('US - Q'!$B225,-2),'US - M'!$B:$B,"&lt;="&amp;EOMONTH('US - Q'!$B225,0))</f>
        <v>3.1666666666666665</v>
      </c>
      <c r="K225" s="20">
        <f>AVERAGEIFS('US - M'!E:E,'US - M'!$B:$B,"&gt;="&amp;EDATE('US - Q'!$B225,-2),'US - M'!$B:$B,"&lt;="&amp;EOMONTH('US - Q'!$B225,0))</f>
        <v>6.0666666666666673</v>
      </c>
      <c r="L225" s="21">
        <f>'CDM - Q'!AT270</f>
        <v>187.74700000000001</v>
      </c>
      <c r="M225" s="44">
        <f>'US Edits'!U269</f>
        <v>105.39804325247756</v>
      </c>
      <c r="N225" s="20">
        <f>AVERAGEIFS('US - M'!C:C,'US - M'!$B:$B,"&gt;="&amp;EDATE('US - Q'!$B225,-2),'US - M'!$B:$B,"&lt;="&amp;EOMONTH('US - Q'!$B225,0))</f>
        <v>0.125</v>
      </c>
      <c r="O225">
        <v>0</v>
      </c>
      <c r="P225" s="21">
        <f>AVERAGEIFS('US - M'!G:G,'US - M'!$B:$B,"&gt;="&amp;EDATE('US - Q'!$B225,-2),'US - M'!$B:$B,"&lt;="&amp;EOMONTH('US - Q'!$B225,0))</f>
        <v>95.915333333333322</v>
      </c>
      <c r="Q225" s="20">
        <f>'[4]Quarterly Results'!$C222</f>
        <v>-0.54082770029935701</v>
      </c>
      <c r="R225" s="53">
        <v>4.4749999999999091</v>
      </c>
      <c r="S225" s="53">
        <v>18636.277999999998</v>
      </c>
      <c r="T225">
        <v>0</v>
      </c>
    </row>
    <row r="226" spans="1:20" x14ac:dyDescent="0.25">
      <c r="B226" s="1">
        <v>41974</v>
      </c>
      <c r="C226" s="21">
        <f>('CDM - Q'!AF271)</f>
        <v>18500.030999999999</v>
      </c>
      <c r="D226" s="21">
        <f>'CDM - Q'!AV271</f>
        <v>96.37</v>
      </c>
      <c r="E226" s="20">
        <f>'CDM - Q'!AX271/'CDM - Q'!AW271*100</f>
        <v>107.98407152953064</v>
      </c>
      <c r="F226" s="20">
        <v>110.08499999999999</v>
      </c>
      <c r="G226" s="21">
        <f>AVERAGEIFS('US - M'!F:F,'US - M'!$B:$B,"&gt;="&amp;EDATE('US - Q'!$B226,-2),'US - M'!$B:$B,"&lt;="&amp;EOMONTH('US - Q'!$B226,0))</f>
        <v>96.175333333333313</v>
      </c>
      <c r="H226" s="20">
        <f t="shared" si="8"/>
        <v>1.0842896165367932</v>
      </c>
      <c r="I226" s="20">
        <f t="shared" si="9"/>
        <v>1.3992783939307474</v>
      </c>
      <c r="J226" s="20">
        <f>AVERAGEIFS('US - M'!D:D,'US - M'!$B:$B,"&gt;="&amp;EDATE('US - Q'!$B226,-2),'US - M'!$B:$B,"&lt;="&amp;EOMONTH('US - Q'!$B226,0))</f>
        <v>2.8333333333333335</v>
      </c>
      <c r="K226" s="20">
        <f>AVERAGEIFS('US - M'!E:E,'US - M'!$B:$B,"&gt;="&amp;EDATE('US - Q'!$B226,-2),'US - M'!$B:$B,"&lt;="&amp;EOMONTH('US - Q'!$B226,0))</f>
        <v>5.7</v>
      </c>
      <c r="L226" s="21">
        <f>'CDM - Q'!AT271</f>
        <v>164.023</v>
      </c>
      <c r="M226" s="44">
        <f>'US Edits'!U270</f>
        <v>104.87928497684817</v>
      </c>
      <c r="N226" s="20">
        <f>AVERAGEIFS('US - M'!C:C,'US - M'!$B:$B,"&gt;="&amp;EDATE('US - Q'!$B226,-2),'US - M'!$B:$B,"&lt;="&amp;EOMONTH('US - Q'!$B226,0))</f>
        <v>0.125</v>
      </c>
      <c r="O226">
        <v>0</v>
      </c>
      <c r="P226" s="21">
        <f>AVERAGEIFS('US - M'!G:G,'US - M'!$B:$B,"&gt;="&amp;EDATE('US - Q'!$B226,-2),'US - M'!$B:$B,"&lt;="&amp;EOMONTH('US - Q'!$B226,0))</f>
        <v>96.175333333333313</v>
      </c>
      <c r="Q226" s="20">
        <f>'[4]Quarterly Results'!$C223</f>
        <v>-0.52381969336830303</v>
      </c>
      <c r="R226" s="53">
        <v>-49.900000000000091</v>
      </c>
      <c r="S226" s="53">
        <v>18802.096999999998</v>
      </c>
      <c r="T226">
        <v>0</v>
      </c>
    </row>
    <row r="227" spans="1:20" x14ac:dyDescent="0.25">
      <c r="A227">
        <v>2015</v>
      </c>
      <c r="B227" s="1">
        <v>42064</v>
      </c>
      <c r="C227" s="21">
        <f>('CDM - Q'!AF272)</f>
        <v>18666.620999999999</v>
      </c>
      <c r="D227" s="21">
        <f>'CDM - Q'!AV272</f>
        <v>96.867999999999995</v>
      </c>
      <c r="E227" s="20">
        <f>'CDM - Q'!AX272/'CDM - Q'!AW272*100</f>
        <v>103.41667740310849</v>
      </c>
      <c r="F227" s="20">
        <v>104.66</v>
      </c>
      <c r="G227" s="21">
        <f>AVERAGEIFS('US - M'!F:F,'US - M'!$B:$B,"&gt;="&amp;EDATE('US - Q'!$B227,-2),'US - M'!$B:$B,"&lt;="&amp;EOMONTH('US - Q'!$B227,0))</f>
        <v>96.336000000000013</v>
      </c>
      <c r="H227" s="20">
        <f t="shared" si="8"/>
        <v>0.6682240075419621</v>
      </c>
      <c r="I227" s="20">
        <f t="shared" si="9"/>
        <v>1.2503680801451589</v>
      </c>
      <c r="J227" s="20">
        <f>AVERAGEIFS('US - M'!D:D,'US - M'!$B:$B,"&gt;="&amp;EDATE('US - Q'!$B227,-2),'US - M'!$B:$B,"&lt;="&amp;EOMONTH('US - Q'!$B227,0))</f>
        <v>2.7666666666666671</v>
      </c>
      <c r="K227" s="20">
        <f>AVERAGEIFS('US - M'!E:E,'US - M'!$B:$B,"&gt;="&amp;EDATE('US - Q'!$B227,-2),'US - M'!$B:$B,"&lt;="&amp;EOMONTH('US - Q'!$B227,0))</f>
        <v>5.5333333333333341</v>
      </c>
      <c r="L227" s="21">
        <f>'CDM - Q'!AT272</f>
        <v>116.70099999999999</v>
      </c>
      <c r="M227" s="44">
        <f>'US Edits'!U271</f>
        <v>103.44592180231878</v>
      </c>
      <c r="N227" s="20">
        <f>AVERAGEIFS('US - M'!C:C,'US - M'!$B:$B,"&gt;="&amp;EDATE('US - Q'!$B227,-2),'US - M'!$B:$B,"&lt;="&amp;EOMONTH('US - Q'!$B227,0))</f>
        <v>0.125</v>
      </c>
      <c r="O227">
        <v>0</v>
      </c>
      <c r="P227" s="21">
        <f>AVERAGEIFS('US - M'!G:G,'US - M'!$B:$B,"&gt;="&amp;EDATE('US - Q'!$B227,-2),'US - M'!$B:$B,"&lt;="&amp;EOMONTH('US - Q'!$B227,0))</f>
        <v>96.336000000000013</v>
      </c>
      <c r="Q227" s="20">
        <f>'[4]Quarterly Results'!$C224</f>
        <v>-0.574173966592045</v>
      </c>
      <c r="R227" s="53">
        <v>-58.351000000000113</v>
      </c>
      <c r="S227" s="53">
        <v>18940.884999999998</v>
      </c>
      <c r="T227">
        <v>0</v>
      </c>
    </row>
    <row r="228" spans="1:20" x14ac:dyDescent="0.25">
      <c r="B228" s="1">
        <v>42156</v>
      </c>
      <c r="C228" s="21">
        <f>('CDM - Q'!AF273)</f>
        <v>18782.242999999999</v>
      </c>
      <c r="D228" s="21">
        <f>'CDM - Q'!AV273</f>
        <v>97.24</v>
      </c>
      <c r="E228" s="20">
        <f>'CDM - Q'!AX273/'CDM - Q'!AW273*100</f>
        <v>102.04984519842746</v>
      </c>
      <c r="F228" s="20">
        <v>102.932</v>
      </c>
      <c r="G228" s="21">
        <f>AVERAGEIFS('US - M'!F:F,'US - M'!$B:$B,"&gt;="&amp;EDATE('US - Q'!$B228,-2),'US - M'!$B:$B,"&lt;="&amp;EOMONTH('US - Q'!$B228,0))</f>
        <v>96.765333333333331</v>
      </c>
      <c r="H228" s="20">
        <f t="shared" si="8"/>
        <v>1.7826496152355098</v>
      </c>
      <c r="I228" s="20">
        <f t="shared" si="9"/>
        <v>1.2594854262677257</v>
      </c>
      <c r="J228" s="20">
        <f>AVERAGEIFS('US - M'!D:D,'US - M'!$B:$B,"&gt;="&amp;EDATE('US - Q'!$B228,-2),'US - M'!$B:$B,"&lt;="&amp;EOMONTH('US - Q'!$B228,0))</f>
        <v>2.7000000000000006</v>
      </c>
      <c r="K228" s="20">
        <f>AVERAGEIFS('US - M'!E:E,'US - M'!$B:$B,"&gt;="&amp;EDATE('US - Q'!$B228,-2),'US - M'!$B:$B,"&lt;="&amp;EOMONTH('US - Q'!$B228,0))</f>
        <v>5.4333333333333336</v>
      </c>
      <c r="L228" s="21">
        <f>'CDM - Q'!AT273</f>
        <v>108.49299999999999</v>
      </c>
      <c r="M228" s="44">
        <f>'US Edits'!U272</f>
        <v>102.32437353048583</v>
      </c>
      <c r="N228" s="20">
        <f>AVERAGEIFS('US - M'!C:C,'US - M'!$B:$B,"&gt;="&amp;EDATE('US - Q'!$B228,-2),'US - M'!$B:$B,"&lt;="&amp;EOMONTH('US - Q'!$B228,0))</f>
        <v>0.125</v>
      </c>
      <c r="O228">
        <v>0</v>
      </c>
      <c r="P228" s="21">
        <f>AVERAGEIFS('US - M'!G:G,'US - M'!$B:$B,"&gt;="&amp;EDATE('US - Q'!$B228,-2),'US - M'!$B:$B,"&lt;="&amp;EOMONTH('US - Q'!$B228,0))</f>
        <v>96.765333333333331</v>
      </c>
      <c r="Q228" s="20">
        <f>'[4]Quarterly Results'!$C225</f>
        <v>-0.53256842508970903</v>
      </c>
      <c r="R228" s="53">
        <v>-15.259999999999764</v>
      </c>
      <c r="S228" s="53">
        <v>19095.831999999999</v>
      </c>
      <c r="T228">
        <v>0</v>
      </c>
    </row>
    <row r="229" spans="1:20" x14ac:dyDescent="0.25">
      <c r="B229" s="1">
        <v>42248</v>
      </c>
      <c r="C229" s="21">
        <f>('CDM - Q'!AF274)</f>
        <v>18857.418000000001</v>
      </c>
      <c r="D229" s="21">
        <f>'CDM - Q'!AV274</f>
        <v>97.545000000000002</v>
      </c>
      <c r="E229" s="20">
        <f>'CDM - Q'!AX274/'CDM - Q'!AW274*100</f>
        <v>100.95606501602821</v>
      </c>
      <c r="F229" s="20">
        <v>101.611</v>
      </c>
      <c r="G229" s="21">
        <f>AVERAGEIFS('US - M'!F:F,'US - M'!$B:$B,"&gt;="&amp;EDATE('US - Q'!$B229,-2),'US - M'!$B:$B,"&lt;="&amp;EOMONTH('US - Q'!$B229,0))</f>
        <v>97.076666666666668</v>
      </c>
      <c r="H229" s="20">
        <f t="shared" si="8"/>
        <v>1.286962272990344</v>
      </c>
      <c r="I229" s="20">
        <f t="shared" si="9"/>
        <v>1.2055313780761523</v>
      </c>
      <c r="J229" s="20">
        <f>AVERAGEIFS('US - M'!D:D,'US - M'!$B:$B,"&gt;="&amp;EDATE('US - Q'!$B229,-2),'US - M'!$B:$B,"&lt;="&amp;EOMONTH('US - Q'!$B229,0))</f>
        <v>2.7999999999999994</v>
      </c>
      <c r="K229" s="20">
        <f>AVERAGEIFS('US - M'!E:E,'US - M'!$B:$B,"&gt;="&amp;EDATE('US - Q'!$B229,-2),'US - M'!$B:$B,"&lt;="&amp;EOMONTH('US - Q'!$B229,0))</f>
        <v>5.1000000000000005</v>
      </c>
      <c r="L229" s="21">
        <f>'CDM - Q'!AT274</f>
        <v>102.283</v>
      </c>
      <c r="M229" s="44">
        <f>'US Edits'!U273</f>
        <v>101.47825164867402</v>
      </c>
      <c r="N229" s="20">
        <f>AVERAGEIFS('US - M'!C:C,'US - M'!$B:$B,"&gt;="&amp;EDATE('US - Q'!$B229,-2),'US - M'!$B:$B,"&lt;="&amp;EOMONTH('US - Q'!$B229,0))</f>
        <v>0.125</v>
      </c>
      <c r="O229">
        <v>0</v>
      </c>
      <c r="P229" s="21">
        <f>AVERAGEIFS('US - M'!G:G,'US - M'!$B:$B,"&gt;="&amp;EDATE('US - Q'!$B229,-2),'US - M'!$B:$B,"&lt;="&amp;EOMONTH('US - Q'!$B229,0))</f>
        <v>97.076666666666668</v>
      </c>
      <c r="Q229" s="20">
        <f>'[4]Quarterly Results'!$C226</f>
        <v>-0.52724760582337504</v>
      </c>
      <c r="R229" s="53">
        <v>-37.302999999999884</v>
      </c>
      <c r="S229" s="53">
        <v>19233.317000000003</v>
      </c>
      <c r="T229">
        <v>0</v>
      </c>
    </row>
    <row r="230" spans="1:20" x14ac:dyDescent="0.25">
      <c r="B230" s="1">
        <v>42339</v>
      </c>
      <c r="C230" s="21">
        <f>('CDM - Q'!AF275)</f>
        <v>18892.205999999998</v>
      </c>
      <c r="D230" s="21">
        <f>'CDM - Q'!AV275</f>
        <v>97.914000000000001</v>
      </c>
      <c r="E230" s="20">
        <f>'CDM - Q'!AX275/'CDM - Q'!AW275*100</f>
        <v>98.754560018876731</v>
      </c>
      <c r="F230" s="20">
        <v>99.04</v>
      </c>
      <c r="G230" s="21">
        <f>AVERAGEIFS('US - M'!F:F,'US - M'!$B:$B,"&gt;="&amp;EDATE('US - Q'!$B230,-2),'US - M'!$B:$B,"&lt;="&amp;EOMONTH('US - Q'!$B230,0))</f>
        <v>97.318666666666672</v>
      </c>
      <c r="H230" s="20">
        <f t="shared" si="8"/>
        <v>0.99715001888540655</v>
      </c>
      <c r="I230" s="20">
        <f t="shared" si="9"/>
        <v>1.1837464786633056</v>
      </c>
      <c r="J230" s="20">
        <f>AVERAGEIFS('US - M'!D:D,'US - M'!$B:$B,"&gt;="&amp;EDATE('US - Q'!$B230,-2),'US - M'!$B:$B,"&lt;="&amp;EOMONTH('US - Q'!$B230,0))</f>
        <v>2.6666666666666665</v>
      </c>
      <c r="K230" s="20">
        <f>AVERAGEIFS('US - M'!E:E,'US - M'!$B:$B,"&gt;="&amp;EDATE('US - Q'!$B230,-2),'US - M'!$B:$B,"&lt;="&amp;EOMONTH('US - Q'!$B230,0))</f>
        <v>5.0333333333333332</v>
      </c>
      <c r="L230" s="21">
        <f>'CDM - Q'!AT275</f>
        <v>84.412999999999997</v>
      </c>
      <c r="M230" s="44">
        <f>'US Edits'!U274</f>
        <v>100.33933210563062</v>
      </c>
      <c r="N230" s="20">
        <f>AVERAGEIFS('US - M'!C:C,'US - M'!$B:$B,"&gt;="&amp;EDATE('US - Q'!$B230,-2),'US - M'!$B:$B,"&lt;="&amp;EOMONTH('US - Q'!$B230,0))</f>
        <v>0.20833333333333334</v>
      </c>
      <c r="O230">
        <v>0</v>
      </c>
      <c r="P230" s="21">
        <f>AVERAGEIFS('US - M'!G:G,'US - M'!$B:$B,"&gt;="&amp;EDATE('US - Q'!$B230,-2),'US - M'!$B:$B,"&lt;="&amp;EOMONTH('US - Q'!$B230,0))</f>
        <v>97.318666666666672</v>
      </c>
      <c r="Q230" s="20">
        <f>'[4]Quarterly Results'!$C227</f>
        <v>-0.64198808286639297</v>
      </c>
      <c r="R230" s="53">
        <v>-10.929999999999836</v>
      </c>
      <c r="S230" s="53">
        <v>19299.764999999999</v>
      </c>
      <c r="T230">
        <v>0</v>
      </c>
    </row>
    <row r="231" spans="1:20" x14ac:dyDescent="0.25">
      <c r="A231">
        <v>2016</v>
      </c>
      <c r="B231" s="1">
        <v>42430</v>
      </c>
      <c r="C231" s="21">
        <f>('CDM - Q'!AF276)</f>
        <v>19001.689999999999</v>
      </c>
      <c r="D231" s="21">
        <f>'CDM - Q'!AV276</f>
        <v>97.557000000000002</v>
      </c>
      <c r="E231" s="20">
        <f>'CDM - Q'!AX276/'CDM - Q'!AW276*100</f>
        <v>97.004101799533998</v>
      </c>
      <c r="F231" s="20">
        <v>96.891999999999996</v>
      </c>
      <c r="G231" s="21">
        <f>AVERAGEIFS('US - M'!F:F,'US - M'!$B:$B,"&gt;="&amp;EDATE('US - Q'!$B231,-2),'US - M'!$B:$B,"&lt;="&amp;EOMONTH('US - Q'!$B231,0))</f>
        <v>97.726333333333329</v>
      </c>
      <c r="H231" s="20">
        <f t="shared" si="8"/>
        <v>1.6755949526640279</v>
      </c>
      <c r="I231" s="20">
        <f t="shared" si="9"/>
        <v>1.4355892149438221</v>
      </c>
      <c r="J231" s="20">
        <f>AVERAGEIFS('US - M'!D:D,'US - M'!$B:$B,"&gt;="&amp;EDATE('US - Q'!$B231,-2),'US - M'!$B:$B,"&lt;="&amp;EOMONTH('US - Q'!$B231,0))</f>
        <v>2.5666666666666669</v>
      </c>
      <c r="K231" s="20">
        <f>AVERAGEIFS('US - M'!E:E,'US - M'!$B:$B,"&gt;="&amp;EDATE('US - Q'!$B231,-2),'US - M'!$B:$B,"&lt;="&amp;EOMONTH('US - Q'!$B231,0))</f>
        <v>4.8999999999999995</v>
      </c>
      <c r="L231" s="21">
        <f>'CDM - Q'!AT276</f>
        <v>69.650999999999996</v>
      </c>
      <c r="M231" s="44">
        <f>'US Edits'!U275</f>
        <v>99.376362370384356</v>
      </c>
      <c r="N231" s="20">
        <f>AVERAGEIFS('US - M'!C:C,'US - M'!$B:$B,"&gt;="&amp;EDATE('US - Q'!$B231,-2),'US - M'!$B:$B,"&lt;="&amp;EOMONTH('US - Q'!$B231,0))</f>
        <v>0.375</v>
      </c>
      <c r="O231">
        <v>0</v>
      </c>
      <c r="P231" s="21">
        <f>AVERAGEIFS('US - M'!G:G,'US - M'!$B:$B,"&gt;="&amp;EDATE('US - Q'!$B231,-2),'US - M'!$B:$B,"&lt;="&amp;EOMONTH('US - Q'!$B231,0))</f>
        <v>97.726333333333329</v>
      </c>
      <c r="Q231" s="20">
        <f>'[4]Quarterly Results'!$C228</f>
        <v>-0.33224243922965502</v>
      </c>
      <c r="R231" s="53">
        <v>-3.1880000000001019</v>
      </c>
      <c r="S231" s="53">
        <v>19449.624</v>
      </c>
      <c r="T231">
        <v>0</v>
      </c>
    </row>
    <row r="232" spans="1:20" x14ac:dyDescent="0.25">
      <c r="B232" s="1">
        <v>42522</v>
      </c>
      <c r="C232" s="21">
        <f>('CDM - Q'!AF277)</f>
        <v>19062.708999999999</v>
      </c>
      <c r="D232" s="21">
        <f>'CDM - Q'!AV277</f>
        <v>97.816999999999993</v>
      </c>
      <c r="E232" s="20">
        <f>'CDM - Q'!AX277/'CDM - Q'!AW277*100</f>
        <v>97.515838690824083</v>
      </c>
      <c r="F232" s="20">
        <v>97.436999999999998</v>
      </c>
      <c r="G232" s="21">
        <f>AVERAGEIFS('US - M'!F:F,'US - M'!$B:$B,"&gt;="&amp;EDATE('US - Q'!$B232,-2),'US - M'!$B:$B,"&lt;="&amp;EOMONTH('US - Q'!$B232,0))</f>
        <v>98.262333333333345</v>
      </c>
      <c r="H232" s="20">
        <f t="shared" si="8"/>
        <v>2.193881553590149</v>
      </c>
      <c r="I232" s="20">
        <f t="shared" si="9"/>
        <v>1.5383971995324819</v>
      </c>
      <c r="J232" s="20">
        <f>AVERAGEIFS('US - M'!D:D,'US - M'!$B:$B,"&gt;="&amp;EDATE('US - Q'!$B232,-2),'US - M'!$B:$B,"&lt;="&amp;EOMONTH('US - Q'!$B232,0))</f>
        <v>2.5999999999999996</v>
      </c>
      <c r="K232" s="20">
        <f>AVERAGEIFS('US - M'!E:E,'US - M'!$B:$B,"&gt;="&amp;EDATE('US - Q'!$B232,-2),'US - M'!$B:$B,"&lt;="&amp;EOMONTH('US - Q'!$B232,0))</f>
        <v>4.9333333333333327</v>
      </c>
      <c r="L232" s="21">
        <f>'CDM - Q'!AT277</f>
        <v>76.793000000000006</v>
      </c>
      <c r="M232" s="44">
        <f>'US Edits'!U276</f>
        <v>99.330412037220967</v>
      </c>
      <c r="N232" s="20">
        <f>AVERAGEIFS('US - M'!C:C,'US - M'!$B:$B,"&gt;="&amp;EDATE('US - Q'!$B232,-2),'US - M'!$B:$B,"&lt;="&amp;EOMONTH('US - Q'!$B232,0))</f>
        <v>0.375</v>
      </c>
      <c r="O232">
        <v>0</v>
      </c>
      <c r="P232" s="21">
        <f>AVERAGEIFS('US - M'!G:G,'US - M'!$B:$B,"&gt;="&amp;EDATE('US - Q'!$B232,-2),'US - M'!$B:$B,"&lt;="&amp;EOMONTH('US - Q'!$B232,0))</f>
        <v>98.262333333333345</v>
      </c>
      <c r="Q232" s="20">
        <f>'[4]Quarterly Results'!$C229</f>
        <v>-0.345104457887561</v>
      </c>
      <c r="R232" s="53">
        <v>13.99599999999964</v>
      </c>
      <c r="S232" s="53">
        <v>19539.839</v>
      </c>
      <c r="T232">
        <v>0</v>
      </c>
    </row>
    <row r="233" spans="1:20" x14ac:dyDescent="0.25">
      <c r="B233" s="1">
        <v>42614</v>
      </c>
      <c r="C233" s="21">
        <f>('CDM - Q'!AF278)</f>
        <v>19197.937999999998</v>
      </c>
      <c r="D233" s="21">
        <f>'CDM - Q'!AV278</f>
        <v>97.9</v>
      </c>
      <c r="E233" s="20">
        <f>'CDM - Q'!AX278/'CDM - Q'!AW278*100</f>
        <v>98.234777644039795</v>
      </c>
      <c r="F233" s="20">
        <v>98.311000000000007</v>
      </c>
      <c r="G233" s="21">
        <f>AVERAGEIFS('US - M'!F:F,'US - M'!$B:$B,"&gt;="&amp;EDATE('US - Q'!$B233,-2),'US - M'!$B:$B,"&lt;="&amp;EOMONTH('US - Q'!$B233,0))</f>
        <v>98.688666666666677</v>
      </c>
      <c r="H233" s="20">
        <f t="shared" si="8"/>
        <v>1.7354903710136149</v>
      </c>
      <c r="I233" s="20">
        <f t="shared" si="9"/>
        <v>1.6505292240382996</v>
      </c>
      <c r="J233" s="20">
        <f>AVERAGEIFS('US - M'!D:D,'US - M'!$B:$B,"&gt;="&amp;EDATE('US - Q'!$B233,-2),'US - M'!$B:$B,"&lt;="&amp;EOMONTH('US - Q'!$B233,0))</f>
        <v>2.5333333333333332</v>
      </c>
      <c r="K233" s="20">
        <f>AVERAGEIFS('US - M'!E:E,'US - M'!$B:$B,"&gt;="&amp;EDATE('US - Q'!$B233,-2),'US - M'!$B:$B,"&lt;="&amp;EOMONTH('US - Q'!$B233,0))</f>
        <v>4.8999999999999995</v>
      </c>
      <c r="L233" s="21">
        <f>'CDM - Q'!AT278</f>
        <v>84.06</v>
      </c>
      <c r="M233" s="44">
        <f>'US Edits'!U277</f>
        <v>99.626178423204465</v>
      </c>
      <c r="N233" s="20">
        <f>AVERAGEIFS('US - M'!C:C,'US - M'!$B:$B,"&gt;="&amp;EDATE('US - Q'!$B233,-2),'US - M'!$B:$B,"&lt;="&amp;EOMONTH('US - Q'!$B233,0))</f>
        <v>0.375</v>
      </c>
      <c r="O233">
        <v>0</v>
      </c>
      <c r="P233" s="21">
        <f>AVERAGEIFS('US - M'!G:G,'US - M'!$B:$B,"&gt;="&amp;EDATE('US - Q'!$B233,-2),'US - M'!$B:$B,"&lt;="&amp;EOMONTH('US - Q'!$B233,0))</f>
        <v>98.688666666666677</v>
      </c>
      <c r="Q233" s="20">
        <f>'[4]Quarterly Results'!$C230</f>
        <v>-0.109868768485266</v>
      </c>
      <c r="R233" s="53">
        <v>16.791000000000167</v>
      </c>
      <c r="S233" s="53">
        <v>19681.155999999999</v>
      </c>
      <c r="T233">
        <v>0</v>
      </c>
    </row>
    <row r="234" spans="1:20" x14ac:dyDescent="0.25">
      <c r="B234" s="1">
        <v>42705</v>
      </c>
      <c r="C234" s="21">
        <f>('CDM - Q'!AF279)</f>
        <v>19304.351999999999</v>
      </c>
      <c r="D234" s="21">
        <f>'CDM - Q'!AV279</f>
        <v>98.397000000000006</v>
      </c>
      <c r="E234" s="20">
        <f>'CDM - Q'!AX279/'CDM - Q'!AW279*100</f>
        <v>98.52654306256305</v>
      </c>
      <c r="F234" s="20">
        <v>98.578000000000003</v>
      </c>
      <c r="G234" s="21">
        <f>AVERAGEIFS('US - M'!F:F,'US - M'!$B:$B,"&gt;="&amp;EDATE('US - Q'!$B234,-2),'US - M'!$B:$B,"&lt;="&amp;EOMONTH('US - Q'!$B234,0))</f>
        <v>99.028666666666666</v>
      </c>
      <c r="H234" s="20">
        <f t="shared" si="8"/>
        <v>1.3780711057669315</v>
      </c>
      <c r="I234" s="20">
        <f t="shared" si="9"/>
        <v>1.7457594957586808</v>
      </c>
      <c r="J234" s="20">
        <f>AVERAGEIFS('US - M'!D:D,'US - M'!$B:$B,"&gt;="&amp;EDATE('US - Q'!$B234,-2),'US - M'!$B:$B,"&lt;="&amp;EOMONTH('US - Q'!$B234,0))</f>
        <v>2.3333333333333335</v>
      </c>
      <c r="K234" s="20">
        <f>AVERAGEIFS('US - M'!E:E,'US - M'!$B:$B,"&gt;="&amp;EDATE('US - Q'!$B234,-2),'US - M'!$B:$B,"&lt;="&amp;EOMONTH('US - Q'!$B234,0))</f>
        <v>4.7666666666666666</v>
      </c>
      <c r="L234" s="21">
        <f>'CDM - Q'!AT279</f>
        <v>88.903000000000006</v>
      </c>
      <c r="M234" s="44">
        <f>'US Edits'!U278</f>
        <v>99.474233635792615</v>
      </c>
      <c r="N234" s="20">
        <f>AVERAGEIFS('US - M'!C:C,'US - M'!$B:$B,"&gt;="&amp;EDATE('US - Q'!$B234,-2),'US - M'!$B:$B,"&lt;="&amp;EOMONTH('US - Q'!$B234,0))</f>
        <v>0.45833333333333331</v>
      </c>
      <c r="O234">
        <v>0</v>
      </c>
      <c r="P234" s="21">
        <f>AVERAGEIFS('US - M'!G:G,'US - M'!$B:$B,"&gt;="&amp;EDATE('US - Q'!$B234,-2),'US - M'!$B:$B,"&lt;="&amp;EOMONTH('US - Q'!$B234,0))</f>
        <v>99.028666666666666</v>
      </c>
      <c r="Q234" s="20">
        <f>'[4]Quarterly Results'!$C231</f>
        <v>-4.0065301006346601E-2</v>
      </c>
      <c r="R234" s="53">
        <v>-57.652000000000044</v>
      </c>
      <c r="S234" s="53">
        <v>19785.985000000001</v>
      </c>
      <c r="T234">
        <v>0</v>
      </c>
    </row>
    <row r="235" spans="1:20" x14ac:dyDescent="0.25">
      <c r="A235">
        <v>2017</v>
      </c>
      <c r="B235" s="1">
        <v>42795</v>
      </c>
      <c r="C235" s="21">
        <f>('CDM - Q'!AF280)</f>
        <v>19398.343000000001</v>
      </c>
      <c r="D235" s="21">
        <f>'CDM - Q'!AV280</f>
        <v>99.174000000000007</v>
      </c>
      <c r="E235" s="20">
        <f>'CDM - Q'!AX280/'CDM - Q'!AW280*100</f>
        <v>99.589081883103759</v>
      </c>
      <c r="F235" s="20">
        <v>99.78</v>
      </c>
      <c r="G235" s="21">
        <f>AVERAGEIFS('US - M'!F:F,'US - M'!$B:$B,"&gt;="&amp;EDATE('US - Q'!$B235,-2),'US - M'!$B:$B,"&lt;="&amp;EOMONTH('US - Q'!$B235,0))</f>
        <v>99.488333333333344</v>
      </c>
      <c r="H235" s="20">
        <f t="shared" si="8"/>
        <v>1.8567014265229886</v>
      </c>
      <c r="I235" s="20">
        <f t="shared" si="9"/>
        <v>1.791036114223421</v>
      </c>
      <c r="J235" s="20">
        <f>AVERAGEIFS('US - M'!D:D,'US - M'!$B:$B,"&gt;="&amp;EDATE('US - Q'!$B235,-2),'US - M'!$B:$B,"&lt;="&amp;EOMONTH('US - Q'!$B235,0))</f>
        <v>2.6</v>
      </c>
      <c r="K235" s="20">
        <f>AVERAGEIFS('US - M'!E:E,'US - M'!$B:$B,"&gt;="&amp;EDATE('US - Q'!$B235,-2),'US - M'!$B:$B,"&lt;="&amp;EOMONTH('US - Q'!$B235,0))</f>
        <v>4.5666666666666673</v>
      </c>
      <c r="L235" s="21">
        <f>'CDM - Q'!AT280</f>
        <v>102.101</v>
      </c>
      <c r="M235" s="44">
        <f>'US Edits'!U279</f>
        <v>99.549851712969968</v>
      </c>
      <c r="N235" s="20">
        <f>AVERAGEIFS('US - M'!C:C,'US - M'!$B:$B,"&gt;="&amp;EDATE('US - Q'!$B235,-2),'US - M'!$B:$B,"&lt;="&amp;EOMONTH('US - Q'!$B235,0))</f>
        <v>0.70833333333333337</v>
      </c>
      <c r="O235">
        <v>0</v>
      </c>
      <c r="P235" s="21">
        <f>AVERAGEIFS('US - M'!G:G,'US - M'!$B:$B,"&gt;="&amp;EDATE('US - Q'!$B235,-2),'US - M'!$B:$B,"&lt;="&amp;EOMONTH('US - Q'!$B235,0))</f>
        <v>99.488333333333344</v>
      </c>
      <c r="Q235" s="20">
        <f>'[4]Quarterly Results'!$C232</f>
        <v>2.2904068638372199E-2</v>
      </c>
      <c r="R235" s="53">
        <v>12.083999999999833</v>
      </c>
      <c r="S235" s="53">
        <v>19916.421000000002</v>
      </c>
      <c r="T235">
        <v>0</v>
      </c>
    </row>
    <row r="236" spans="1:20" x14ac:dyDescent="0.25">
      <c r="B236" s="1">
        <v>42887</v>
      </c>
      <c r="C236" s="21">
        <f>('CDM - Q'!AF281)</f>
        <v>19506.949000000001</v>
      </c>
      <c r="D236" s="21">
        <f>'CDM - Q'!AV281</f>
        <v>99.745000000000005</v>
      </c>
      <c r="E236" s="20">
        <f>'CDM - Q'!AX281/'CDM - Q'!AW281*100</f>
        <v>99.682464253193558</v>
      </c>
      <c r="F236" s="20">
        <v>99.632000000000005</v>
      </c>
      <c r="G236" s="21">
        <f>AVERAGEIFS('US - M'!F:F,'US - M'!$B:$B,"&gt;="&amp;EDATE('US - Q'!$B236,-2),'US - M'!$B:$B,"&lt;="&amp;EOMONTH('US - Q'!$B236,0))</f>
        <v>99.821000000000012</v>
      </c>
      <c r="H236" s="20">
        <f t="shared" si="8"/>
        <v>1.3375102608345735</v>
      </c>
      <c r="I236" s="20">
        <f t="shared" si="9"/>
        <v>1.5769432910345271</v>
      </c>
      <c r="J236" s="20">
        <f>AVERAGEIFS('US - M'!D:D,'US - M'!$B:$B,"&gt;="&amp;EDATE('US - Q'!$B236,-2),'US - M'!$B:$B,"&lt;="&amp;EOMONTH('US - Q'!$B236,0))</f>
        <v>2.5666666666666664</v>
      </c>
      <c r="K236" s="20">
        <f>AVERAGEIFS('US - M'!E:E,'US - M'!$B:$B,"&gt;="&amp;EDATE('US - Q'!$B236,-2),'US - M'!$B:$B,"&lt;="&amp;EOMONTH('US - Q'!$B236,0))</f>
        <v>4.3666666666666671</v>
      </c>
      <c r="L236" s="21">
        <f>'CDM - Q'!AT281</f>
        <v>95.44</v>
      </c>
      <c r="M236" s="44">
        <f>'US Edits'!U280</f>
        <v>100.02897082335767</v>
      </c>
      <c r="N236" s="20">
        <f>AVERAGEIFS('US - M'!C:C,'US - M'!$B:$B,"&gt;="&amp;EDATE('US - Q'!$B236,-2),'US - M'!$B:$B,"&lt;="&amp;EOMONTH('US - Q'!$B236,0))</f>
        <v>0.95833333333333337</v>
      </c>
      <c r="O236">
        <v>0</v>
      </c>
      <c r="P236" s="21">
        <f>AVERAGEIFS('US - M'!G:G,'US - M'!$B:$B,"&gt;="&amp;EDATE('US - Q'!$B236,-2),'US - M'!$B:$B,"&lt;="&amp;EOMONTH('US - Q'!$B236,0))</f>
        <v>99.821000000000012</v>
      </c>
      <c r="Q236" s="20">
        <f>'[4]Quarterly Results'!$C233</f>
        <v>-6.9290026705229199E-2</v>
      </c>
      <c r="R236" s="53">
        <v>-19.466999999999643</v>
      </c>
      <c r="S236" s="53">
        <v>20025.467000000001</v>
      </c>
      <c r="T236">
        <v>0</v>
      </c>
    </row>
    <row r="237" spans="1:20" x14ac:dyDescent="0.25">
      <c r="B237" s="1">
        <v>42979</v>
      </c>
      <c r="C237" s="21">
        <f>('CDM - Q'!AF282)</f>
        <v>19660.766</v>
      </c>
      <c r="D237" s="21">
        <f>'CDM - Q'!AV282</f>
        <v>100.242</v>
      </c>
      <c r="E237" s="20">
        <f>'CDM - Q'!AX282/'CDM - Q'!AW282*100</f>
        <v>99.741720148598986</v>
      </c>
      <c r="F237" s="20">
        <v>99.561000000000007</v>
      </c>
      <c r="G237" s="21">
        <f>AVERAGEIFS('US - M'!F:F,'US - M'!$B:$B,"&gt;="&amp;EDATE('US - Q'!$B237,-2),'US - M'!$B:$B,"&lt;="&amp;EOMONTH('US - Q'!$B237,0))</f>
        <v>100.12266666666666</v>
      </c>
      <c r="H237" s="20">
        <f t="shared" si="8"/>
        <v>1.2088304732136734</v>
      </c>
      <c r="I237" s="20">
        <f t="shared" si="9"/>
        <v>1.4452783165845418</v>
      </c>
      <c r="J237" s="20">
        <f>AVERAGEIFS('US - M'!D:D,'US - M'!$B:$B,"&gt;="&amp;EDATE('US - Q'!$B237,-2),'US - M'!$B:$B,"&lt;="&amp;EOMONTH('US - Q'!$B237,0))</f>
        <v>2.6333333333333333</v>
      </c>
      <c r="K237" s="20">
        <f>AVERAGEIFS('US - M'!E:E,'US - M'!$B:$B,"&gt;="&amp;EDATE('US - Q'!$B237,-2),'US - M'!$B:$B,"&lt;="&amp;EOMONTH('US - Q'!$B237,0))</f>
        <v>4.333333333333333</v>
      </c>
      <c r="L237" s="21">
        <f>'CDM - Q'!AT282</f>
        <v>93.528999999999996</v>
      </c>
      <c r="M237" s="44">
        <f>'US Edits'!U281</f>
        <v>100.11380133958284</v>
      </c>
      <c r="N237" s="20">
        <f>AVERAGEIFS('US - M'!C:C,'US - M'!$B:$B,"&gt;="&amp;EDATE('US - Q'!$B237,-2),'US - M'!$B:$B,"&lt;="&amp;EOMONTH('US - Q'!$B237,0))</f>
        <v>1.125</v>
      </c>
      <c r="O237">
        <v>0</v>
      </c>
      <c r="P237" s="21">
        <f>AVERAGEIFS('US - M'!G:G,'US - M'!$B:$B,"&gt;="&amp;EDATE('US - Q'!$B237,-2),'US - M'!$B:$B,"&lt;="&amp;EOMONTH('US - Q'!$B237,0))</f>
        <v>100.12266666666666</v>
      </c>
      <c r="Q237" s="20">
        <f>'[4]Quarterly Results'!$C234</f>
        <v>-5.1144366709997301E-2</v>
      </c>
      <c r="R237" s="53">
        <v>2.7809999999999491</v>
      </c>
      <c r="S237" s="53">
        <v>20147.064999999999</v>
      </c>
      <c r="T237">
        <v>0</v>
      </c>
    </row>
    <row r="238" spans="1:20" x14ac:dyDescent="0.25">
      <c r="B238" s="1">
        <v>43070</v>
      </c>
      <c r="C238" s="21">
        <f>('CDM - Q'!AF283)</f>
        <v>19882.351999999999</v>
      </c>
      <c r="D238" s="21">
        <f>'CDM - Q'!AV283</f>
        <v>100.83199999999999</v>
      </c>
      <c r="E238" s="20">
        <f>'CDM - Q'!AX283/'CDM - Q'!AW283*100</f>
        <v>100.95339945317534</v>
      </c>
      <c r="F238" s="20">
        <v>100.991</v>
      </c>
      <c r="G238" s="21">
        <f>AVERAGEIFS('US - M'!F:F,'US - M'!$B:$B,"&gt;="&amp;EDATE('US - Q'!$B238,-2),'US - M'!$B:$B,"&lt;="&amp;EOMONTH('US - Q'!$B238,0))</f>
        <v>100.568</v>
      </c>
      <c r="H238" s="20">
        <f t="shared" si="8"/>
        <v>1.7791509082192292</v>
      </c>
      <c r="I238" s="20">
        <f t="shared" si="9"/>
        <v>1.5455482671976162</v>
      </c>
      <c r="J238" s="20">
        <f>AVERAGEIFS('US - M'!D:D,'US - M'!$B:$B,"&gt;="&amp;EDATE('US - Q'!$B238,-2),'US - M'!$B:$B,"&lt;="&amp;EOMONTH('US - Q'!$B238,0))</f>
        <v>2.5333333333333337</v>
      </c>
      <c r="K238" s="20">
        <f>AVERAGEIFS('US - M'!E:E,'US - M'!$B:$B,"&gt;="&amp;EDATE('US - Q'!$B238,-2),'US - M'!$B:$B,"&lt;="&amp;EOMONTH('US - Q'!$B238,0))</f>
        <v>4.166666666666667</v>
      </c>
      <c r="L238" s="21">
        <f>'CDM - Q'!AT283</f>
        <v>108.93</v>
      </c>
      <c r="M238" s="44">
        <f>'US Edits'!U282</f>
        <v>100.30750936365615</v>
      </c>
      <c r="N238" s="20">
        <f>AVERAGEIFS('US - M'!C:C,'US - M'!$B:$B,"&gt;="&amp;EDATE('US - Q'!$B238,-2),'US - M'!$B:$B,"&lt;="&amp;EOMONTH('US - Q'!$B238,0))</f>
        <v>1.2083333333333333</v>
      </c>
      <c r="O238">
        <v>0</v>
      </c>
      <c r="P238" s="21">
        <f>AVERAGEIFS('US - M'!G:G,'US - M'!$B:$B,"&gt;="&amp;EDATE('US - Q'!$B238,-2),'US - M'!$B:$B,"&lt;="&amp;EOMONTH('US - Q'!$B238,0))</f>
        <v>100.568</v>
      </c>
      <c r="Q238" s="20">
        <f>'[4]Quarterly Results'!$C235</f>
        <v>0.45736121827786202</v>
      </c>
      <c r="R238" s="53">
        <v>-20.079000000000178</v>
      </c>
      <c r="S238" s="53">
        <v>20402.076000000001</v>
      </c>
      <c r="T238">
        <v>0</v>
      </c>
    </row>
    <row r="239" spans="1:20" x14ac:dyDescent="0.25">
      <c r="A239">
        <v>2018</v>
      </c>
      <c r="B239" s="1">
        <v>43160</v>
      </c>
      <c r="C239" s="21">
        <f>('CDM - Q'!AF284)</f>
        <v>20044.077000000001</v>
      </c>
      <c r="D239" s="21">
        <f>'CDM - Q'!AV284</f>
        <v>101.096</v>
      </c>
      <c r="E239" s="20">
        <f>'CDM - Q'!AX284/'CDM - Q'!AW284*100</f>
        <v>102.50195921194117</v>
      </c>
      <c r="F239" s="20">
        <v>102.649</v>
      </c>
      <c r="G239" s="21">
        <f>AVERAGEIFS('US - M'!F:F,'US - M'!$B:$B,"&gt;="&amp;EDATE('US - Q'!$B239,-2),'US - M'!$B:$B,"&lt;="&amp;EOMONTH('US - Q'!$B239,0))</f>
        <v>101.20799999999998</v>
      </c>
      <c r="H239" s="20">
        <f t="shared" si="8"/>
        <v>2.5455413252723602</v>
      </c>
      <c r="I239" s="20">
        <f t="shared" si="9"/>
        <v>1.7177582418849591</v>
      </c>
      <c r="J239" s="20">
        <f>AVERAGEIFS('US - M'!D:D,'US - M'!$B:$B,"&gt;="&amp;EDATE('US - Q'!$B239,-2),'US - M'!$B:$B,"&lt;="&amp;EOMONTH('US - Q'!$B239,0))</f>
        <v>2.7333333333333329</v>
      </c>
      <c r="K239" s="20">
        <f>AVERAGEIFS('US - M'!E:E,'US - M'!$B:$B,"&gt;="&amp;EDATE('US - Q'!$B239,-2),'US - M'!$B:$B,"&lt;="&amp;EOMONTH('US - Q'!$B239,0))</f>
        <v>4.0333333333333332</v>
      </c>
      <c r="L239" s="21">
        <f>'CDM - Q'!AT284</f>
        <v>122.846</v>
      </c>
      <c r="M239" s="44">
        <f>'US Edits'!U283</f>
        <v>100.91836479381624</v>
      </c>
      <c r="N239" s="20">
        <f>AVERAGEIFS('US - M'!C:C,'US - M'!$B:$B,"&gt;="&amp;EDATE('US - Q'!$B239,-2),'US - M'!$B:$B,"&lt;="&amp;EOMONTH('US - Q'!$B239,0))</f>
        <v>1.4583333333333333</v>
      </c>
      <c r="O239">
        <v>0</v>
      </c>
      <c r="P239" s="21">
        <f>AVERAGEIFS('US - M'!G:G,'US - M'!$B:$B,"&gt;="&amp;EDATE('US - Q'!$B239,-2),'US - M'!$B:$B,"&lt;="&amp;EOMONTH('US - Q'!$B239,0))</f>
        <v>101.20799999999998</v>
      </c>
      <c r="Q239" s="20">
        <f>'[4]Quarterly Results'!$C236</f>
        <v>0.58653749357763296</v>
      </c>
      <c r="R239" s="53">
        <v>3.3769999999999527</v>
      </c>
      <c r="S239" s="53">
        <v>20568.509000000002</v>
      </c>
      <c r="T239">
        <v>0</v>
      </c>
    </row>
    <row r="240" spans="1:20" x14ac:dyDescent="0.25">
      <c r="B240" s="1">
        <v>43252</v>
      </c>
      <c r="C240" s="21">
        <f>('CDM - Q'!AF285)</f>
        <v>20150.475999999999</v>
      </c>
      <c r="D240" s="21">
        <f>'CDM - Q'!AV285</f>
        <v>101.52500000000001</v>
      </c>
      <c r="E240" s="20">
        <f>'CDM - Q'!AX285/'CDM - Q'!AW285*100</f>
        <v>102.79002902019367</v>
      </c>
      <c r="F240" s="20">
        <v>102.89400000000001</v>
      </c>
      <c r="G240" s="21">
        <f>AVERAGEIFS('US - M'!F:F,'US - M'!$B:$B,"&gt;="&amp;EDATE('US - Q'!$B240,-2),'US - M'!$B:$B,"&lt;="&amp;EOMONTH('US - Q'!$B240,0))</f>
        <v>101.75133333333333</v>
      </c>
      <c r="H240" s="20">
        <f t="shared" si="8"/>
        <v>2.1473928279714727</v>
      </c>
      <c r="I240" s="20">
        <f t="shared" si="9"/>
        <v>1.9202288836691839</v>
      </c>
      <c r="J240" s="20">
        <f>AVERAGEIFS('US - M'!D:D,'US - M'!$B:$B,"&gt;="&amp;EDATE('US - Q'!$B240,-2),'US - M'!$B:$B,"&lt;="&amp;EOMONTH('US - Q'!$B240,0))</f>
        <v>2.8333333333333335</v>
      </c>
      <c r="K240" s="20">
        <f>AVERAGEIFS('US - M'!E:E,'US - M'!$B:$B,"&gt;="&amp;EDATE('US - Q'!$B240,-2),'US - M'!$B:$B,"&lt;="&amp;EOMONTH('US - Q'!$B240,0))</f>
        <v>3.9333333333333336</v>
      </c>
      <c r="L240" s="21">
        <f>'CDM - Q'!AT285</f>
        <v>126.166</v>
      </c>
      <c r="M240" s="44">
        <f>'US Edits'!U284</f>
        <v>100.88661937989258</v>
      </c>
      <c r="N240" s="20">
        <f>AVERAGEIFS('US - M'!C:C,'US - M'!$B:$B,"&gt;="&amp;EDATE('US - Q'!$B240,-2),'US - M'!$B:$B,"&lt;="&amp;EOMONTH('US - Q'!$B240,0))</f>
        <v>1.7083333333333333</v>
      </c>
      <c r="O240">
        <v>0</v>
      </c>
      <c r="P240" s="21">
        <f>AVERAGEIFS('US - M'!G:G,'US - M'!$B:$B,"&gt;="&amp;EDATE('US - Q'!$B240,-2),'US - M'!$B:$B,"&lt;="&amp;EOMONTH('US - Q'!$B240,0))</f>
        <v>101.75133333333333</v>
      </c>
      <c r="Q240" s="20">
        <f>'[4]Quarterly Results'!$C237</f>
        <v>0.57186168778625301</v>
      </c>
      <c r="R240" s="53">
        <v>9.4540000000001783</v>
      </c>
      <c r="S240" s="53">
        <v>20699.042999999998</v>
      </c>
      <c r="T240">
        <v>0</v>
      </c>
    </row>
    <row r="241" spans="1:20" x14ac:dyDescent="0.25">
      <c r="B241" s="1">
        <v>43344</v>
      </c>
      <c r="C241" s="21">
        <f>('CDM - Q'!AF286)</f>
        <v>20276.153999999999</v>
      </c>
      <c r="D241" s="21">
        <f>'CDM - Q'!AV286</f>
        <v>102.22499999999999</v>
      </c>
      <c r="E241" s="20">
        <f>'CDM - Q'!AX286/'CDM - Q'!AW286*100</f>
        <v>102.92320118792169</v>
      </c>
      <c r="F241" s="20">
        <v>102.961</v>
      </c>
      <c r="G241" s="21">
        <f>AVERAGEIFS('US - M'!F:F,'US - M'!$B:$B,"&gt;="&amp;EDATE('US - Q'!$B241,-2),'US - M'!$B:$B,"&lt;="&amp;EOMONTH('US - Q'!$B241,0))</f>
        <v>102.07566666666666</v>
      </c>
      <c r="H241" s="20">
        <f t="shared" si="8"/>
        <v>1.2750037673543879</v>
      </c>
      <c r="I241" s="20">
        <f t="shared" si="9"/>
        <v>1.9367722072043625</v>
      </c>
      <c r="J241" s="20">
        <f>AVERAGEIFS('US - M'!D:D,'US - M'!$B:$B,"&gt;="&amp;EDATE('US - Q'!$B241,-2),'US - M'!$B:$B,"&lt;="&amp;EOMONTH('US - Q'!$B241,0))</f>
        <v>2.8666666666666671</v>
      </c>
      <c r="K241" s="20">
        <f>AVERAGEIFS('US - M'!E:E,'US - M'!$B:$B,"&gt;="&amp;EDATE('US - Q'!$B241,-2),'US - M'!$B:$B,"&lt;="&amp;EOMONTH('US - Q'!$B241,0))</f>
        <v>3.7666666666666671</v>
      </c>
      <c r="L241" s="21">
        <f>'CDM - Q'!AT286</f>
        <v>131.76400000000001</v>
      </c>
      <c r="M241" s="44">
        <f>'US Edits'!U285</f>
        <v>100.48534795855252</v>
      </c>
      <c r="N241" s="20">
        <f>AVERAGEIFS('US - M'!C:C,'US - M'!$B:$B,"&gt;="&amp;EDATE('US - Q'!$B241,-2),'US - M'!$B:$B,"&lt;="&amp;EOMONTH('US - Q'!$B241,0))</f>
        <v>1.9583333333333333</v>
      </c>
      <c r="O241">
        <v>0</v>
      </c>
      <c r="P241" s="21">
        <f>AVERAGEIFS('US - M'!G:G,'US - M'!$B:$B,"&gt;="&amp;EDATE('US - Q'!$B241,-2),'US - M'!$B:$B,"&lt;="&amp;EOMONTH('US - Q'!$B241,0))</f>
        <v>102.07566666666666</v>
      </c>
      <c r="Q241" s="20">
        <f>'[4]Quarterly Results'!$C238</f>
        <v>0.42106335348616603</v>
      </c>
      <c r="R241" s="53">
        <v>-73.351000000000113</v>
      </c>
      <c r="S241" s="53">
        <v>20805.684000000001</v>
      </c>
      <c r="T241">
        <v>0</v>
      </c>
    </row>
    <row r="242" spans="1:20" x14ac:dyDescent="0.25">
      <c r="B242" s="1">
        <v>43435</v>
      </c>
      <c r="C242" s="21">
        <f>('CDM - Q'!AF287)</f>
        <v>20304.874</v>
      </c>
      <c r="D242" s="21">
        <f>'CDM - Q'!AV287</f>
        <v>102.709</v>
      </c>
      <c r="E242" s="20">
        <f>'CDM - Q'!AX287/'CDM - Q'!AW287*100</f>
        <v>102.4362515103235</v>
      </c>
      <c r="F242" s="20">
        <v>102.336</v>
      </c>
      <c r="G242" s="21">
        <f>AVERAGEIFS('US - M'!F:F,'US - M'!$B:$B,"&gt;="&amp;EDATE('US - Q'!$B242,-2),'US - M'!$B:$B,"&lt;="&amp;EOMONTH('US - Q'!$B242,0))</f>
        <v>102.55233333333332</v>
      </c>
      <c r="H242" s="20">
        <f t="shared" si="8"/>
        <v>1.8678953847961921</v>
      </c>
      <c r="I242" s="20">
        <f t="shared" si="9"/>
        <v>1.9589583263486032</v>
      </c>
      <c r="J242" s="20">
        <f>AVERAGEIFS('US - M'!D:D,'US - M'!$B:$B,"&gt;="&amp;EDATE('US - Q'!$B242,-2),'US - M'!$B:$B,"&lt;="&amp;EOMONTH('US - Q'!$B242,0))</f>
        <v>2.7999999999999994</v>
      </c>
      <c r="K242" s="20">
        <f>AVERAGEIFS('US - M'!E:E,'US - M'!$B:$B,"&gt;="&amp;EDATE('US - Q'!$B242,-2),'US - M'!$B:$B,"&lt;="&amp;EOMONTH('US - Q'!$B242,0))</f>
        <v>3.8333333333333335</v>
      </c>
      <c r="L242" s="21">
        <f>'CDM - Q'!AT287</f>
        <v>124.886</v>
      </c>
      <c r="M242" s="44">
        <f>'US Edits'!U286</f>
        <v>100.36982529294554</v>
      </c>
      <c r="N242" s="20">
        <f>AVERAGEIFS('US - M'!C:C,'US - M'!$B:$B,"&gt;="&amp;EDATE('US - Q'!$B242,-2),'US - M'!$B:$B,"&lt;="&amp;EOMONTH('US - Q'!$B242,0))</f>
        <v>2.2083333333333335</v>
      </c>
      <c r="O242">
        <v>0</v>
      </c>
      <c r="P242" s="21">
        <f>AVERAGEIFS('US - M'!G:G,'US - M'!$B:$B,"&gt;="&amp;EDATE('US - Q'!$B242,-2),'US - M'!$B:$B,"&lt;="&amp;EOMONTH('US - Q'!$B242,0))</f>
        <v>102.55233333333332</v>
      </c>
      <c r="Q242" s="20">
        <f>'[4]Quarterly Results'!$C239</f>
        <v>0.112428573003465</v>
      </c>
      <c r="R242" s="53">
        <v>-21.87099999999964</v>
      </c>
      <c r="S242" s="53">
        <v>20859.316000000003</v>
      </c>
      <c r="T242">
        <v>0</v>
      </c>
    </row>
    <row r="243" spans="1:20" x14ac:dyDescent="0.25">
      <c r="A243">
        <v>2019</v>
      </c>
      <c r="B243" s="1">
        <v>43525</v>
      </c>
      <c r="C243" s="21">
        <f>('CDM - Q'!AF288)</f>
        <v>20431.641</v>
      </c>
      <c r="D243" s="21">
        <f>'CDM - Q'!AV288</f>
        <v>104.336</v>
      </c>
      <c r="E243" s="20">
        <f>'CDM - Q'!AX288/'CDM - Q'!AW288*100</f>
        <v>101.23598468665229</v>
      </c>
      <c r="F243" s="20">
        <v>100.782</v>
      </c>
      <c r="G243" s="21">
        <f>AVERAGEIFS('US - M'!F:F,'US - M'!$B:$B,"&gt;="&amp;EDATE('US - Q'!$B243,-2),'US - M'!$B:$B,"&lt;="&amp;EOMONTH('US - Q'!$B243,0))</f>
        <v>102.96366666666667</v>
      </c>
      <c r="H243" s="20">
        <f t="shared" si="8"/>
        <v>1.6043841030758621</v>
      </c>
      <c r="I243" s="20">
        <f t="shared" si="9"/>
        <v>1.7236690207994787</v>
      </c>
      <c r="J243" s="20">
        <f>AVERAGEIFS('US - M'!D:D,'US - M'!$B:$B,"&gt;="&amp;EDATE('US - Q'!$B243,-2),'US - M'!$B:$B,"&lt;="&amp;EOMONTH('US - Q'!$B243,0))</f>
        <v>2.6</v>
      </c>
      <c r="K243" s="20">
        <f>AVERAGEIFS('US - M'!E:E,'US - M'!$B:$B,"&gt;="&amp;EDATE('US - Q'!$B243,-2),'US - M'!$B:$B,"&lt;="&amp;EOMONTH('US - Q'!$B243,0))</f>
        <v>3.8666666666666667</v>
      </c>
      <c r="L243" s="21">
        <f>'CDM - Q'!AT288</f>
        <v>109.73699999999999</v>
      </c>
      <c r="M243" s="44">
        <f>'US Edits'!U287</f>
        <v>99.901666332916321</v>
      </c>
      <c r="N243" s="20">
        <f>AVERAGEIFS('US - M'!C:C,'US - M'!$B:$B,"&gt;="&amp;EDATE('US - Q'!$B243,-2),'US - M'!$B:$B,"&lt;="&amp;EOMONTH('US - Q'!$B243,0))</f>
        <v>2.375</v>
      </c>
      <c r="O243">
        <v>0</v>
      </c>
      <c r="P243" s="21">
        <f>AVERAGEIFS('US - M'!G:G,'US - M'!$B:$B,"&gt;="&amp;EDATE('US - Q'!$B243,-2),'US - M'!$B:$B,"&lt;="&amp;EOMONTH('US - Q'!$B243,0))</f>
        <v>102.96366666666667</v>
      </c>
      <c r="Q243" s="20">
        <f>'[4]Quarterly Results'!$C240</f>
        <v>-0.21017003282382399</v>
      </c>
      <c r="R243" s="53">
        <v>24.888999999999669</v>
      </c>
      <c r="S243" s="53">
        <v>20936.748</v>
      </c>
      <c r="T243">
        <v>0</v>
      </c>
    </row>
    <row r="244" spans="1:20" x14ac:dyDescent="0.25">
      <c r="B244" s="1">
        <v>43617</v>
      </c>
      <c r="C244" s="21">
        <f>('CDM - Q'!AF289)</f>
        <v>20602.275000000001</v>
      </c>
      <c r="D244" s="21">
        <f>'CDM - Q'!AV289</f>
        <v>103.735</v>
      </c>
      <c r="E244" s="20">
        <f>'CDM - Q'!AX289/'CDM - Q'!AW289*100</f>
        <v>101.73505708799023</v>
      </c>
      <c r="F244" s="20">
        <v>101.374</v>
      </c>
      <c r="G244" s="21">
        <f>AVERAGEIFS('US - M'!F:F,'US - M'!$B:$B,"&gt;="&amp;EDATE('US - Q'!$B244,-2),'US - M'!$B:$B,"&lt;="&amp;EOMONTH('US - Q'!$B244,0))</f>
        <v>103.39866666666667</v>
      </c>
      <c r="H244" s="20">
        <f t="shared" si="8"/>
        <v>1.6899165077648881</v>
      </c>
      <c r="I244" s="20">
        <f t="shared" si="9"/>
        <v>1.6092999407478326</v>
      </c>
      <c r="J244" s="20">
        <f>AVERAGEIFS('US - M'!D:D,'US - M'!$B:$B,"&gt;="&amp;EDATE('US - Q'!$B244,-2),'US - M'!$B:$B,"&lt;="&amp;EOMONTH('US - Q'!$B244,0))</f>
        <v>2.7000000000000006</v>
      </c>
      <c r="K244" s="20">
        <f>AVERAGEIFS('US - M'!E:E,'US - M'!$B:$B,"&gt;="&amp;EDATE('US - Q'!$B244,-2),'US - M'!$B:$B,"&lt;="&amp;EOMONTH('US - Q'!$B244,0))</f>
        <v>3.6333333333333333</v>
      </c>
      <c r="L244" s="21">
        <f>'CDM - Q'!AT289</f>
        <v>126.151</v>
      </c>
      <c r="M244" s="44">
        <f>'US Edits'!U288</f>
        <v>99.327891861183474</v>
      </c>
      <c r="N244" s="20">
        <f>AVERAGEIFS('US - M'!C:C,'US - M'!$B:$B,"&gt;="&amp;EDATE('US - Q'!$B244,-2),'US - M'!$B:$B,"&lt;="&amp;EOMONTH('US - Q'!$B244,0))</f>
        <v>2.375</v>
      </c>
      <c r="O244">
        <v>0</v>
      </c>
      <c r="P244" s="21">
        <f>AVERAGEIFS('US - M'!G:G,'US - M'!$B:$B,"&gt;="&amp;EDATE('US - Q'!$B244,-2),'US - M'!$B:$B,"&lt;="&amp;EOMONTH('US - Q'!$B244,0))</f>
        <v>103.39866666666667</v>
      </c>
      <c r="Q244" s="20">
        <f>'[4]Quarterly Results'!$C241</f>
        <v>7.3004709140720395E-2</v>
      </c>
      <c r="R244" s="53">
        <v>-29.667000000000371</v>
      </c>
      <c r="S244" s="53">
        <v>21168.834999999999</v>
      </c>
      <c r="T244">
        <v>0</v>
      </c>
    </row>
    <row r="245" spans="1:20" x14ac:dyDescent="0.25">
      <c r="B245" s="1">
        <v>43709</v>
      </c>
      <c r="C245" s="21">
        <f>('CDM - Q'!AF290)</f>
        <v>20843.322</v>
      </c>
      <c r="D245" s="21">
        <f>'CDM - Q'!AV290</f>
        <v>102.678</v>
      </c>
      <c r="E245" s="20">
        <f>'CDM - Q'!AX290/'CDM - Q'!AW290*100</f>
        <v>100.64782950163065</v>
      </c>
      <c r="F245" s="20">
        <v>100.08499999999999</v>
      </c>
      <c r="G245" s="21">
        <f>AVERAGEIFS('US - M'!F:F,'US - M'!$B:$B,"&gt;="&amp;EDATE('US - Q'!$B245,-2),'US - M'!$B:$B,"&lt;="&amp;EOMONTH('US - Q'!$B245,0))</f>
        <v>103.78266666666667</v>
      </c>
      <c r="H245" s="20">
        <f t="shared" si="8"/>
        <v>1.4855123857174135</v>
      </c>
      <c r="I245" s="20">
        <f t="shared" si="9"/>
        <v>1.661927095338589</v>
      </c>
      <c r="J245" s="20">
        <f>AVERAGEIFS('US - M'!D:D,'US - M'!$B:$B,"&gt;="&amp;EDATE('US - Q'!$B245,-2),'US - M'!$B:$B,"&lt;="&amp;EOMONTH('US - Q'!$B245,0))</f>
        <v>2.7000000000000006</v>
      </c>
      <c r="K245" s="20">
        <f>AVERAGEIFS('US - M'!E:E,'US - M'!$B:$B,"&gt;="&amp;EDATE('US - Q'!$B245,-2),'US - M'!$B:$B,"&lt;="&amp;EOMONTH('US - Q'!$B245,0))</f>
        <v>3.6</v>
      </c>
      <c r="L245" s="21">
        <f>'CDM - Q'!AT290</f>
        <v>115.05500000000001</v>
      </c>
      <c r="M245" s="44">
        <f>'US Edits'!U289</f>
        <v>98.852656909909427</v>
      </c>
      <c r="N245" s="20">
        <f>AVERAGEIFS('US - M'!C:C,'US - M'!$B:$B,"&gt;="&amp;EDATE('US - Q'!$B245,-2),'US - M'!$B:$B,"&lt;="&amp;EOMONTH('US - Q'!$B245,0))</f>
        <v>2.125</v>
      </c>
      <c r="O245">
        <v>0</v>
      </c>
      <c r="P245" s="21">
        <f>AVERAGEIFS('US - M'!G:G,'US - M'!$B:$B,"&gt;="&amp;EDATE('US - Q'!$B245,-2),'US - M'!$B:$B,"&lt;="&amp;EOMONTH('US - Q'!$B245,0))</f>
        <v>103.78266666666667</v>
      </c>
      <c r="Q245" s="20">
        <f>'[4]Quarterly Results'!$C242</f>
        <v>0.36106385810813002</v>
      </c>
      <c r="R245" s="53">
        <v>14.062000000000353</v>
      </c>
      <c r="S245" s="53">
        <v>21410.783000000003</v>
      </c>
      <c r="T245">
        <v>0</v>
      </c>
    </row>
    <row r="246" spans="1:20" x14ac:dyDescent="0.25">
      <c r="B246" s="1">
        <v>43800</v>
      </c>
      <c r="C246" s="21">
        <f>('CDM - Q'!AF291)</f>
        <v>20985.448</v>
      </c>
      <c r="D246" s="21">
        <f>'CDM - Q'!AV291</f>
        <v>103.48</v>
      </c>
      <c r="E246" s="20">
        <f>'CDM - Q'!AX291/'CDM - Q'!AW291*100</f>
        <v>100.36153289949385</v>
      </c>
      <c r="F246" s="20">
        <v>99.632000000000005</v>
      </c>
      <c r="G246" s="21">
        <f>AVERAGEIFS('US - M'!F:F,'US - M'!$B:$B,"&gt;="&amp;EDATE('US - Q'!$B246,-2),'US - M'!$B:$B,"&lt;="&amp;EOMONTH('US - Q'!$B246,0))</f>
        <v>104.14733333333334</v>
      </c>
      <c r="H246" s="20">
        <f t="shared" si="8"/>
        <v>1.4055012397703237</v>
      </c>
      <c r="I246" s="20">
        <f t="shared" si="9"/>
        <v>1.5463285590821219</v>
      </c>
      <c r="J246" s="20">
        <f>AVERAGEIFS('US - M'!D:D,'US - M'!$B:$B,"&gt;="&amp;EDATE('US - Q'!$B246,-2),'US - M'!$B:$B,"&lt;="&amp;EOMONTH('US - Q'!$B246,0))</f>
        <v>2.4333333333333331</v>
      </c>
      <c r="K246" s="20">
        <f>AVERAGEIFS('US - M'!E:E,'US - M'!$B:$B,"&gt;="&amp;EDATE('US - Q'!$B246,-2),'US - M'!$B:$B,"&lt;="&amp;EOMONTH('US - Q'!$B246,0))</f>
        <v>3.6</v>
      </c>
      <c r="L246" s="21">
        <f>'CDM - Q'!AT291</f>
        <v>114.89700000000001</v>
      </c>
      <c r="M246" s="44">
        <f>'US Edits'!U290</f>
        <v>98.390231070315409</v>
      </c>
      <c r="N246" s="20">
        <f>AVERAGEIFS('US - M'!C:C,'US - M'!$B:$B,"&gt;="&amp;EDATE('US - Q'!$B246,-2),'US - M'!$B:$B,"&lt;="&amp;EOMONTH('US - Q'!$B246,0))</f>
        <v>1.625</v>
      </c>
      <c r="O246">
        <v>0</v>
      </c>
      <c r="P246" s="21">
        <f>AVERAGEIFS('US - M'!G:G,'US - M'!$B:$B,"&gt;="&amp;EDATE('US - Q'!$B246,-2),'US - M'!$B:$B,"&lt;="&amp;EOMONTH('US - Q'!$B246,0))</f>
        <v>104.14733333333334</v>
      </c>
      <c r="Q246" s="20">
        <f>'[4]Quarterly Results'!$C243</f>
        <v>9.6460299787194004E-2</v>
      </c>
      <c r="R246" s="53">
        <v>73.045000000000073</v>
      </c>
      <c r="S246" s="53">
        <v>21522.074000000001</v>
      </c>
      <c r="T246">
        <v>0</v>
      </c>
    </row>
    <row r="247" spans="1:20" x14ac:dyDescent="0.25">
      <c r="A247">
        <v>2020</v>
      </c>
      <c r="B247" s="1">
        <v>43891</v>
      </c>
      <c r="C247" s="21">
        <f>('CDM - Q'!AF292)</f>
        <v>20709.212</v>
      </c>
      <c r="D247" s="21">
        <f>'CDM - Q'!AV292</f>
        <v>106.28</v>
      </c>
      <c r="E247" s="20">
        <f>'CDM - Q'!AX292/'CDM - Q'!AW292*100</f>
        <v>100.03516964835468</v>
      </c>
      <c r="F247" s="20">
        <v>99.156000000000006</v>
      </c>
      <c r="G247" s="21">
        <f>AVERAGEIFS('US - M'!F:F,'US - M'!$B:$B,"&gt;="&amp;EDATE('US - Q'!$B247,-2),'US - M'!$B:$B,"&lt;="&amp;EOMONTH('US - Q'!$B247,0))</f>
        <v>104.61666666666667</v>
      </c>
      <c r="H247" s="20">
        <f t="shared" si="8"/>
        <v>1.8025745578379215</v>
      </c>
      <c r="I247" s="20">
        <f t="shared" si="9"/>
        <v>1.5958761727726367</v>
      </c>
      <c r="J247" s="20">
        <f>AVERAGEIFS('US - M'!D:D,'US - M'!$B:$B,"&gt;="&amp;EDATE('US - Q'!$B247,-2),'US - M'!$B:$B,"&lt;="&amp;EOMONTH('US - Q'!$B247,0))</f>
        <v>2.3666666666666667</v>
      </c>
      <c r="K247" s="20">
        <f>AVERAGEIFS('US - M'!E:E,'US - M'!$B:$B,"&gt;="&amp;EDATE('US - Q'!$B247,-2),'US - M'!$B:$B,"&lt;="&amp;EOMONTH('US - Q'!$B247,0))</f>
        <v>3.8333333333333335</v>
      </c>
      <c r="L247" s="21">
        <f>'CDM - Q'!AT292</f>
        <v>106.38</v>
      </c>
      <c r="M247" s="44">
        <f>'US Edits'!U291</f>
        <v>98.526048981047012</v>
      </c>
      <c r="N247" s="20">
        <f>AVERAGEIFS('US - M'!C:C,'US - M'!$B:$B,"&gt;="&amp;EDATE('US - Q'!$B247,-2),'US - M'!$B:$B,"&lt;="&amp;EOMONTH('US - Q'!$B247,0))</f>
        <v>1.125</v>
      </c>
      <c r="O247" s="21">
        <f>AVERAGEIFS('CDM - D'!G:G,'CDM - D'!B:B,"&gt;="&amp;EDATE('US - Q'!B247,-2),'CDM - D'!B:B,"&lt;="&amp;EOMONTH('US - Q'!B247,0))</f>
        <v>17.913186813186822</v>
      </c>
      <c r="P247" s="21">
        <f>AVERAGEIFS('US - M'!G:G,'US - M'!$B:$B,"&gt;="&amp;EDATE('US - Q'!$B247,-2),'US - M'!$B:$B,"&lt;="&amp;EOMONTH('US - Q'!$B247,0))</f>
        <v>104.61666666666667</v>
      </c>
      <c r="Q247" s="20">
        <f>'[4]Quarterly Results'!$C244</f>
        <v>-0.40399534656916603</v>
      </c>
      <c r="R247" s="53">
        <v>17.13799999999992</v>
      </c>
      <c r="S247" s="53">
        <v>21293.852999999999</v>
      </c>
      <c r="T247" s="20">
        <v>17.304285709999998</v>
      </c>
    </row>
    <row r="248" spans="1:20" x14ac:dyDescent="0.25">
      <c r="B248" s="1">
        <v>43983</v>
      </c>
      <c r="C248" s="21">
        <f>('CDM - Q'!AF293)</f>
        <v>19077.991999999998</v>
      </c>
      <c r="D248" s="21">
        <f>'CDM - Q'!AV293</f>
        <v>107.381</v>
      </c>
      <c r="E248" s="20">
        <f>'CDM - Q'!AX293/'CDM - Q'!AW293*100</f>
        <v>96.745579377434453</v>
      </c>
      <c r="F248" s="20">
        <v>95.47</v>
      </c>
      <c r="G248" s="21">
        <f>AVERAGEIFS('US - M'!F:F,'US - M'!$B:$B,"&gt;="&amp;EDATE('US - Q'!$B248,-2),'US - M'!$B:$B,"&lt;="&amp;EOMONTH('US - Q'!$B248,0))</f>
        <v>104.42</v>
      </c>
      <c r="H248" s="20">
        <f t="shared" si="8"/>
        <v>-0.75195156922100992</v>
      </c>
      <c r="I248" s="20">
        <f t="shared" si="9"/>
        <v>0.98540915352616221</v>
      </c>
      <c r="J248" s="20">
        <f>AVERAGEIFS('US - M'!D:D,'US - M'!$B:$B,"&gt;="&amp;EDATE('US - Q'!$B248,-2),'US - M'!$B:$B,"&lt;="&amp;EOMONTH('US - Q'!$B248,0))</f>
        <v>2.7666666666666671</v>
      </c>
      <c r="K248" s="20">
        <f>AVERAGEIFS('US - M'!E:E,'US - M'!$B:$B,"&gt;="&amp;EDATE('US - Q'!$B248,-2),'US - M'!$B:$B,"&lt;="&amp;EOMONTH('US - Q'!$B248,0))</f>
        <v>13</v>
      </c>
      <c r="L248" s="21">
        <f>'CDM - Q'!AT293</f>
        <v>58.749000000000002</v>
      </c>
      <c r="M248" s="44">
        <f>'US Edits'!U292</f>
        <v>98.087579122740721</v>
      </c>
      <c r="N248" s="20">
        <f>AVERAGEIFS('US - M'!C:C,'US - M'!$B:$B,"&gt;="&amp;EDATE('US - Q'!$B248,-2),'US - M'!$B:$B,"&lt;="&amp;EOMONTH('US - Q'!$B248,0))</f>
        <v>0.125</v>
      </c>
      <c r="O248" s="21">
        <f>AVERAGEIFS('CDM - D'!G:G,'CDM - D'!B:B,"&gt;="&amp;EDATE('US - Q'!B248,-2),'CDM - D'!B:B,"&lt;="&amp;EOMONTH('US - Q'!B248,0))</f>
        <v>72.037692307692183</v>
      </c>
      <c r="P248" s="21">
        <f>AVERAGEIFS('US - M'!G:G,'US - M'!$B:$B,"&gt;="&amp;EDATE('US - Q'!$B248,-2),'US - M'!$B:$B,"&lt;="&amp;EOMONTH('US - Q'!$B248,0))</f>
        <v>104.42</v>
      </c>
      <c r="Q248" s="20">
        <f>'[4]Quarterly Results'!$C245</f>
        <v>-3.6128275881894298</v>
      </c>
      <c r="R248" s="53">
        <v>-4.6600000000003092</v>
      </c>
      <c r="S248" s="53">
        <v>19888.814999999999</v>
      </c>
      <c r="T248" s="20">
        <v>72.037692309999997</v>
      </c>
    </row>
    <row r="249" spans="1:20" x14ac:dyDescent="0.25">
      <c r="B249" s="1">
        <v>44075</v>
      </c>
      <c r="C249" s="21">
        <f>('CDM - Q'!AF294)</f>
        <v>20558.879000000001</v>
      </c>
      <c r="D249" s="21">
        <f>'CDM - Q'!AV294</f>
        <v>104.134</v>
      </c>
      <c r="E249" s="20">
        <f>'CDM - Q'!AX294/'CDM - Q'!AW294*100</f>
        <v>98.827999179595906</v>
      </c>
      <c r="F249" s="20">
        <v>97.685000000000002</v>
      </c>
      <c r="G249" s="21">
        <f>AVERAGEIFS('US - M'!F:F,'US - M'!$B:$B,"&gt;="&amp;EDATE('US - Q'!$B249,-2),'US - M'!$B:$B,"&lt;="&amp;EOMONTH('US - Q'!$B249,0))</f>
        <v>105.19666666666667</v>
      </c>
      <c r="H249" s="20">
        <f t="shared" si="8"/>
        <v>2.975164400178798</v>
      </c>
      <c r="I249" s="20">
        <f t="shared" si="9"/>
        <v>1.3578221571415083</v>
      </c>
      <c r="J249" s="20">
        <f>AVERAGEIFS('US - M'!D:D,'US - M'!$B:$B,"&gt;="&amp;EDATE('US - Q'!$B249,-2),'US - M'!$B:$B,"&lt;="&amp;EOMONTH('US - Q'!$B249,0))</f>
        <v>2.9</v>
      </c>
      <c r="K249" s="20">
        <f>AVERAGEIFS('US - M'!E:E,'US - M'!$B:$B,"&gt;="&amp;EDATE('US - Q'!$B249,-2),'US - M'!$B:$B,"&lt;="&amp;EOMONTH('US - Q'!$B249,0))</f>
        <v>8.8000000000000007</v>
      </c>
      <c r="L249" s="21">
        <f>'CDM - Q'!AT294</f>
        <v>78.209000000000003</v>
      </c>
      <c r="M249" s="44">
        <f>'US Edits'!U293</f>
        <v>99.159402067429227</v>
      </c>
      <c r="N249" s="20">
        <f>AVERAGEIFS('US - M'!C:C,'US - M'!$B:$B,"&gt;="&amp;EDATE('US - Q'!$B249,-2),'US - M'!$B:$B,"&lt;="&amp;EOMONTH('US - Q'!$B249,0))</f>
        <v>0.125</v>
      </c>
      <c r="O249" s="21">
        <f>AVERAGEIFS('CDM - D'!G:G,'CDM - D'!B:B,"&gt;="&amp;EDATE('US - Q'!B249,-2),'CDM - D'!B:B,"&lt;="&amp;EOMONTH('US - Q'!B249,0))</f>
        <v>68.405869565217287</v>
      </c>
      <c r="P249" s="21">
        <f>AVERAGEIFS('US - M'!G:G,'US - M'!$B:$B,"&gt;="&amp;EDATE('US - Q'!$B249,-2),'US - M'!$B:$B,"&lt;="&amp;EOMONTH('US - Q'!$B249,0))</f>
        <v>105.19666666666667</v>
      </c>
      <c r="Q249" s="20">
        <f>'[4]Quarterly Results'!$C246</f>
        <v>0.51616396317976099</v>
      </c>
      <c r="R249" s="53">
        <v>-172.37100000000009</v>
      </c>
      <c r="S249" s="53">
        <v>21164.690999999999</v>
      </c>
      <c r="T249" s="20">
        <v>66.555869569999999</v>
      </c>
    </row>
    <row r="250" spans="1:20" x14ac:dyDescent="0.25">
      <c r="B250" s="1">
        <v>44166</v>
      </c>
      <c r="C250" s="21">
        <f>('CDM - Q'!AF295)</f>
        <v>20791.917000000001</v>
      </c>
      <c r="D250" s="21">
        <f>'CDM - Q'!AV295</f>
        <v>107.59099999999999</v>
      </c>
      <c r="E250" s="20">
        <f>'CDM - Q'!AX295/'CDM - Q'!AW295*100</f>
        <v>99.562963635832986</v>
      </c>
      <c r="F250" s="20">
        <v>98.36</v>
      </c>
      <c r="G250" s="21">
        <f>AVERAGEIFS('US - M'!F:F,'US - M'!$B:$B,"&gt;="&amp;EDATE('US - Q'!$B250,-2),'US - M'!$B:$B,"&lt;="&amp;EOMONTH('US - Q'!$B250,0))</f>
        <v>105.66933333333334</v>
      </c>
      <c r="H250" s="20">
        <f t="shared" si="8"/>
        <v>1.7972686080040212</v>
      </c>
      <c r="I250" s="20">
        <f t="shared" si="9"/>
        <v>1.4557639991999327</v>
      </c>
      <c r="J250" s="20">
        <f>AVERAGEIFS('US - M'!D:D,'US - M'!$B:$B,"&gt;="&amp;EDATE('US - Q'!$B250,-2),'US - M'!$B:$B,"&lt;="&amp;EOMONTH('US - Q'!$B250,0))</f>
        <v>2.6333333333333333</v>
      </c>
      <c r="K250" s="20">
        <f>AVERAGEIFS('US - M'!E:E,'US - M'!$B:$B,"&gt;="&amp;EDATE('US - Q'!$B250,-2),'US - M'!$B:$B,"&lt;="&amp;EOMONTH('US - Q'!$B250,0))</f>
        <v>6.7666666666666666</v>
      </c>
      <c r="L250" s="21">
        <f>'CDM - Q'!AT295</f>
        <v>84.405000000000001</v>
      </c>
      <c r="M250" s="44">
        <f>'US Edits'!U294</f>
        <v>99.437906113594082</v>
      </c>
      <c r="N250" s="20">
        <f>AVERAGEIFS('US - M'!C:C,'US - M'!$B:$B,"&gt;="&amp;EDATE('US - Q'!$B250,-2),'US - M'!$B:$B,"&lt;="&amp;EOMONTH('US - Q'!$B250,0))</f>
        <v>0.125</v>
      </c>
      <c r="O250" s="21">
        <f>AVERAGEIFS('CDM - D'!G:G,'CDM - D'!B:B,"&gt;="&amp;EDATE('US - Q'!B250,-2),'CDM - D'!B:B,"&lt;="&amp;EOMONTH('US - Q'!B250,0))</f>
        <v>69.835000000000065</v>
      </c>
      <c r="P250" s="21">
        <f>AVERAGEIFS('US - M'!G:G,'US - M'!$B:$B,"&gt;="&amp;EDATE('US - Q'!$B250,-2),'US - M'!$B:$B,"&lt;="&amp;EOMONTH('US - Q'!$B250,0))</f>
        <v>105.66933333333334</v>
      </c>
      <c r="Q250" s="20">
        <f>'[4]Quarterly Results'!$C247</f>
        <v>1.0442423091034001</v>
      </c>
      <c r="R250" s="53">
        <v>-85.270999999999276</v>
      </c>
      <c r="S250" s="53">
        <v>21509.600000000002</v>
      </c>
      <c r="T250" s="20">
        <v>68.507826089999995</v>
      </c>
    </row>
    <row r="251" spans="1:20" x14ac:dyDescent="0.25">
      <c r="A251">
        <v>2021</v>
      </c>
      <c r="B251" s="1">
        <v>44256</v>
      </c>
      <c r="C251" s="21">
        <f>('CDM - Q'!AF296)</f>
        <v>21082.133999999998</v>
      </c>
      <c r="D251" s="21">
        <f>'CDM - Q'!AV296</f>
        <v>106.871</v>
      </c>
      <c r="E251" s="20">
        <f>'CDM - Q'!AX296/'CDM - Q'!AW296*100</f>
        <v>102.41344484589136</v>
      </c>
      <c r="F251" s="20">
        <v>101.473</v>
      </c>
      <c r="G251" s="21">
        <f>AVERAGEIFS('US - M'!F:F,'US - M'!$B:$B,"&gt;="&amp;EDATE('US - Q'!$B251,-2),'US - M'!$B:$B,"&lt;="&amp;EOMONTH('US - Q'!$B251,0))</f>
        <v>106.57166666666667</v>
      </c>
      <c r="H251" s="20">
        <f t="shared" si="8"/>
        <v>3.4156866703678901</v>
      </c>
      <c r="I251" s="20">
        <f t="shared" si="9"/>
        <v>1.8590420273324249</v>
      </c>
      <c r="J251" s="20">
        <f>AVERAGEIFS('US - M'!D:D,'US - M'!$B:$B,"&gt;="&amp;EDATE('US - Q'!$B251,-2),'US - M'!$B:$B,"&lt;="&amp;EOMONTH('US - Q'!$B251,0))</f>
        <v>3.1333333333333333</v>
      </c>
      <c r="K251" s="20">
        <f>AVERAGEIFS('US - M'!E:E,'US - M'!$B:$B,"&gt;="&amp;EDATE('US - Q'!$B251,-2),'US - M'!$B:$B,"&lt;="&amp;EOMONTH('US - Q'!$B251,0))</f>
        <v>6.2333333333333343</v>
      </c>
      <c r="L251" s="21">
        <f>'CDM - Q'!AT296</f>
        <v>110.41500000000001</v>
      </c>
      <c r="M251" s="44">
        <f>'US Edits'!U295</f>
        <v>101.0553805956073</v>
      </c>
      <c r="N251" s="20">
        <f>AVERAGEIFS('US - M'!C:C,'US - M'!$B:$B,"&gt;="&amp;EDATE('US - Q'!$B251,-2),'US - M'!$B:$B,"&lt;="&amp;EOMONTH('US - Q'!$B251,0))</f>
        <v>0.125</v>
      </c>
      <c r="O251" s="21">
        <f>AVERAGEIFS('CDM - D'!G:G,'CDM - D'!B:B,"&gt;="&amp;EDATE('US - Q'!B251,-2),'CDM - D'!B:B,"&lt;="&amp;EOMONTH('US - Q'!B251,0))</f>
        <v>67.614777777777888</v>
      </c>
      <c r="P251" s="21">
        <f>AVERAGEIFS('US - M'!G:G,'US - M'!$B:$B,"&gt;="&amp;EDATE('US - Q'!$B251,-2),'US - M'!$B:$B,"&lt;="&amp;EOMONTH('US - Q'!$B251,0))</f>
        <v>106.57166666666667</v>
      </c>
      <c r="Q251" s="20">
        <f>'[4]Quarterly Results'!$C248</f>
        <v>1.9140012990178501</v>
      </c>
      <c r="R251" s="53">
        <v>-52.631000000000313</v>
      </c>
      <c r="S251" s="53">
        <v>21952.202000000001</v>
      </c>
      <c r="T251" s="20">
        <v>67.614777779999997</v>
      </c>
    </row>
    <row r="252" spans="1:20" x14ac:dyDescent="0.25">
      <c r="B252" s="1">
        <v>44348</v>
      </c>
      <c r="C252" s="21">
        <f>('CDM - Q'!AF297)</f>
        <v>21440.929</v>
      </c>
      <c r="D252" s="21">
        <f>'CDM - Q'!AV297</f>
        <v>108.389</v>
      </c>
      <c r="E252" s="20">
        <f>'CDM - Q'!AX297/'CDM - Q'!AW297*100</f>
        <v>105.48165588465812</v>
      </c>
      <c r="F252" s="20">
        <v>104.71299999999999</v>
      </c>
      <c r="G252" s="21">
        <f>AVERAGEIFS('US - M'!F:F,'US - M'!$B:$B,"&gt;="&amp;EDATE('US - Q'!$B252,-2),'US - M'!$B:$B,"&lt;="&amp;EOMONTH('US - Q'!$B252,0))</f>
        <v>108.08666666666666</v>
      </c>
      <c r="H252" s="20">
        <f t="shared" si="8"/>
        <v>5.6863143737390764</v>
      </c>
      <c r="I252" s="20">
        <f t="shared" si="9"/>
        <v>3.4686085130724464</v>
      </c>
      <c r="J252" s="20">
        <f>AVERAGEIFS('US - M'!D:D,'US - M'!$B:$B,"&gt;="&amp;EDATE('US - Q'!$B252,-2),'US - M'!$B:$B,"&lt;="&amp;EOMONTH('US - Q'!$B252,0))</f>
        <v>4.0666666666666664</v>
      </c>
      <c r="K252" s="20">
        <f>AVERAGEIFS('US - M'!E:E,'US - M'!$B:$B,"&gt;="&amp;EDATE('US - Q'!$B252,-2),'US - M'!$B:$B,"&lt;="&amp;EOMONTH('US - Q'!$B252,0))</f>
        <v>5.9333333333333327</v>
      </c>
      <c r="L252" s="21">
        <f>'CDM - Q'!AT297</f>
        <v>125.714</v>
      </c>
      <c r="M252" s="44">
        <f>'US Edits'!U296</f>
        <v>103.4782154574883</v>
      </c>
      <c r="N252" s="20">
        <f>AVERAGEIFS('US - M'!C:C,'US - M'!$B:$B,"&gt;="&amp;EDATE('US - Q'!$B252,-2),'US - M'!$B:$B,"&lt;="&amp;EOMONTH('US - Q'!$B252,0))</f>
        <v>0.125</v>
      </c>
      <c r="O252" s="21">
        <f>AVERAGEIFS('CDM - D'!G:G,'CDM - D'!B:B,"&gt;="&amp;EDATE('US - Q'!B252,-2),'CDM - D'!B:B,"&lt;="&amp;EOMONTH('US - Q'!B252,0))</f>
        <v>57.708021978021932</v>
      </c>
      <c r="P252" s="21">
        <f>AVERAGEIFS('US - M'!G:G,'US - M'!$B:$B,"&gt;="&amp;EDATE('US - Q'!$B252,-2),'US - M'!$B:$B,"&lt;="&amp;EOMONTH('US - Q'!$B252,0))</f>
        <v>108.08666666666666</v>
      </c>
      <c r="Q252" s="20">
        <f>'[4]Quarterly Results'!$C249</f>
        <v>2.80929699318312</v>
      </c>
      <c r="R252" s="53">
        <v>-44.536000000000058</v>
      </c>
      <c r="S252" s="53">
        <v>22465.976000000002</v>
      </c>
      <c r="T252" s="20">
        <v>56.635274729999999</v>
      </c>
    </row>
    <row r="253" spans="1:20" x14ac:dyDescent="0.25">
      <c r="B253" s="1">
        <v>44440</v>
      </c>
      <c r="C253" s="21">
        <f>('CDM - Q'!AF298)</f>
        <v>21617.828000000001</v>
      </c>
      <c r="D253" s="21">
        <f>'CDM - Q'!AV298</f>
        <v>110.494</v>
      </c>
      <c r="E253" s="20">
        <f>'CDM - Q'!AX298/'CDM - Q'!AW298*100</f>
        <v>107.10932975518897</v>
      </c>
      <c r="F253" s="20">
        <v>106.29600000000001</v>
      </c>
      <c r="G253" s="21">
        <f>AVERAGEIFS('US - M'!F:F,'US - M'!$B:$B,"&gt;="&amp;EDATE('US - Q'!$B253,-2),'US - M'!$B:$B,"&lt;="&amp;EOMONTH('US - Q'!$B253,0))</f>
        <v>109.36933333333333</v>
      </c>
      <c r="H253" s="20">
        <f t="shared" si="8"/>
        <v>4.7468081169432352</v>
      </c>
      <c r="I253" s="20">
        <f t="shared" si="9"/>
        <v>3.9115194422635557</v>
      </c>
      <c r="J253" s="20">
        <f>AVERAGEIFS('US - M'!D:D,'US - M'!$B:$B,"&gt;="&amp;EDATE('US - Q'!$B253,-2),'US - M'!$B:$B,"&lt;="&amp;EOMONTH('US - Q'!$B253,0))</f>
        <v>4.6333333333333337</v>
      </c>
      <c r="K253" s="20">
        <f>AVERAGEIFS('US - M'!E:E,'US - M'!$B:$B,"&gt;="&amp;EDATE('US - Q'!$B253,-2),'US - M'!$B:$B,"&lt;="&amp;EOMONTH('US - Q'!$B253,0))</f>
        <v>5.0666666666666664</v>
      </c>
      <c r="L253" s="21">
        <f>'CDM - Q'!AT298</f>
        <v>135.80000000000001</v>
      </c>
      <c r="M253" s="44">
        <f>'US Edits'!U297</f>
        <v>104.4559789259508</v>
      </c>
      <c r="N253" s="20">
        <f>AVERAGEIFS('US - M'!C:C,'US - M'!$B:$B,"&gt;="&amp;EDATE('US - Q'!$B253,-2),'US - M'!$B:$B,"&lt;="&amp;EOMONTH('US - Q'!$B253,0))</f>
        <v>0.125</v>
      </c>
      <c r="O253" s="21">
        <f>AVERAGEIFS('CDM - D'!G:G,'CDM - D'!B:B,"&gt;="&amp;EDATE('US - Q'!B253,-2),'CDM - D'!B:B,"&lt;="&amp;EOMONTH('US - Q'!B253,0))</f>
        <v>55.022500000000093</v>
      </c>
      <c r="P253" s="21">
        <f>AVERAGEIFS('US - M'!G:G,'US - M'!$B:$B,"&gt;="&amp;EDATE('US - Q'!$B253,-2),'US - M'!$B:$B,"&lt;="&amp;EOMONTH('US - Q'!$B253,0))</f>
        <v>109.36933333333333</v>
      </c>
      <c r="Q253" s="20">
        <f>'[4]Quarterly Results'!$C250</f>
        <v>2.1912914456006898</v>
      </c>
      <c r="R253" s="53">
        <v>-52.618999999999687</v>
      </c>
      <c r="S253" s="53">
        <v>22557.933000000001</v>
      </c>
      <c r="T253" s="20">
        <v>51.204456520000001</v>
      </c>
    </row>
    <row r="254" spans="1:20" x14ac:dyDescent="0.25">
      <c r="B254" s="1">
        <v>44531</v>
      </c>
      <c r="C254" s="21">
        <f>('CDM - Q'!AF299)</f>
        <v>21988.737000000001</v>
      </c>
      <c r="D254" s="21">
        <f>'CDM - Q'!AV299</f>
        <v>111.44799999999999</v>
      </c>
      <c r="E254" s="20">
        <f>'CDM - Q'!AX299/'CDM - Q'!AW299*100</f>
        <v>108.83487598508827</v>
      </c>
      <c r="F254" s="20">
        <v>108.146</v>
      </c>
      <c r="G254" s="21">
        <f>AVERAGEIFS('US - M'!F:F,'US - M'!$B:$B,"&gt;="&amp;EDATE('US - Q'!$B254,-2),'US - M'!$B:$B,"&lt;="&amp;EOMONTH('US - Q'!$B254,0))</f>
        <v>110.79199999999999</v>
      </c>
      <c r="H254" s="20">
        <f t="shared" si="8"/>
        <v>5.2031648115863582</v>
      </c>
      <c r="I254" s="20">
        <f t="shared" si="9"/>
        <v>4.76299349315914</v>
      </c>
      <c r="J254" s="20">
        <f>AVERAGEIFS('US - M'!D:D,'US - M'!$B:$B,"&gt;="&amp;EDATE('US - Q'!$B254,-2),'US - M'!$B:$B,"&lt;="&amp;EOMONTH('US - Q'!$B254,0))</f>
        <v>4.833333333333333</v>
      </c>
      <c r="K254" s="20">
        <f>AVERAGEIFS('US - M'!E:E,'US - M'!$B:$B,"&gt;="&amp;EDATE('US - Q'!$B254,-2),'US - M'!$B:$B,"&lt;="&amp;EOMONTH('US - Q'!$B254,0))</f>
        <v>4.166666666666667</v>
      </c>
      <c r="L254" s="21">
        <f>'CDM - Q'!AT299</f>
        <v>151.67400000000001</v>
      </c>
      <c r="M254" s="44">
        <f>'US Edits'!U298</f>
        <v>105.34030189408693</v>
      </c>
      <c r="N254" s="20">
        <f>AVERAGEIFS('US - M'!C:C,'US - M'!$B:$B,"&gt;="&amp;EDATE('US - Q'!$B254,-2),'US - M'!$B:$B,"&lt;="&amp;EOMONTH('US - Q'!$B254,0))</f>
        <v>0.125</v>
      </c>
      <c r="O254" s="21">
        <f>AVERAGEIFS('CDM - D'!G:G,'CDM - D'!B:B,"&gt;="&amp;EDATE('US - Q'!B254,-2),'CDM - D'!B:B,"&lt;="&amp;EOMONTH('US - Q'!B254,0))</f>
        <v>56.835869565217507</v>
      </c>
      <c r="P254" s="21">
        <f>AVERAGEIFS('US - M'!G:G,'US - M'!$B:$B,"&gt;="&amp;EDATE('US - Q'!$B254,-2),'US - M'!$B:$B,"&lt;="&amp;EOMONTH('US - Q'!$B254,0))</f>
        <v>110.79199999999999</v>
      </c>
      <c r="Q254" s="20">
        <f>'[4]Quarterly Results'!$C251</f>
        <v>2.6753965052095401</v>
      </c>
      <c r="R254" s="53">
        <v>-27.755000000000109</v>
      </c>
      <c r="S254" s="53">
        <v>22765.456000000002</v>
      </c>
      <c r="T254" s="20">
        <v>50.84456522</v>
      </c>
    </row>
    <row r="255" spans="1:20" x14ac:dyDescent="0.25">
      <c r="A255">
        <v>2022</v>
      </c>
      <c r="B255" s="1">
        <v>44621</v>
      </c>
      <c r="C255" s="21">
        <f>('CDM - Q'!AF300)</f>
        <v>21932.71</v>
      </c>
      <c r="D255" s="21">
        <f>'CDM - Q'!AV300</f>
        <v>113.437</v>
      </c>
      <c r="E255" s="20">
        <f>'CDM - Q'!AX300/'CDM - Q'!AW300*100</f>
        <v>112.34172873917379</v>
      </c>
      <c r="F255" s="20">
        <v>112.122</v>
      </c>
      <c r="G255" s="21">
        <f>AVERAGEIFS('US - M'!F:F,'US - M'!$B:$B,"&gt;="&amp;EDATE('US - Q'!$B255,-2),'US - M'!$B:$B,"&lt;="&amp;EOMONTH('US - Q'!$B255,0))</f>
        <v>112.45266666666667</v>
      </c>
      <c r="H255" s="20">
        <f t="shared" si="8"/>
        <v>5.9956194189713763</v>
      </c>
      <c r="I255" s="20">
        <f t="shared" si="9"/>
        <v>5.4079766803100116</v>
      </c>
      <c r="J255" s="20">
        <f>AVERAGEIFS('US - M'!D:D,'US - M'!$B:$B,"&gt;="&amp;EDATE('US - Q'!$B255,-2),'US - M'!$B:$B,"&lt;="&amp;EOMONTH('US - Q'!$B255,0))</f>
        <v>5.0666666666666673</v>
      </c>
      <c r="K255" s="20">
        <f>AVERAGEIFS('US - M'!E:E,'US - M'!$B:$B,"&gt;="&amp;EDATE('US - Q'!$B255,-2),'US - M'!$B:$B,"&lt;="&amp;EOMONTH('US - Q'!$B255,0))</f>
        <v>3.8666666666666671</v>
      </c>
      <c r="L255" s="21">
        <f>'CDM - Q'!AT300</f>
        <v>174.89500000000001</v>
      </c>
      <c r="M255" s="44">
        <f>'US Edits'!U299</f>
        <v>108.14801364796631</v>
      </c>
      <c r="N255" s="20">
        <f>AVERAGEIFS('US - M'!C:C,'US - M'!$B:$B,"&gt;="&amp;EDATE('US - Q'!$B255,-2),'US - M'!$B:$B,"&lt;="&amp;EOMONTH('US - Q'!$B255,0))</f>
        <v>0.20833333333333334</v>
      </c>
      <c r="O255" s="21">
        <f>AVERAGEIFS('CDM - D'!G:G,'CDM - D'!B:B,"&gt;="&amp;EDATE('US - Q'!B255,-2),'CDM - D'!B:B,"&lt;="&amp;EOMONTH('US - Q'!B255,0))</f>
        <v>57.461777777777812</v>
      </c>
      <c r="P255" s="21">
        <f>AVERAGEIFS('US - M'!G:G,'US - M'!$B:$B,"&gt;="&amp;EDATE('US - Q'!$B255,-2),'US - M'!$B:$B,"&lt;="&amp;EOMONTH('US - Q'!$B255,0))</f>
        <v>112.45266666666667</v>
      </c>
      <c r="Q255" s="20">
        <f>'[4]Quarterly Results'!$C252</f>
        <v>2.3398960979358301</v>
      </c>
      <c r="R255" s="53">
        <v>-122.20900000000029</v>
      </c>
      <c r="S255" s="53">
        <v>22812.191999999999</v>
      </c>
      <c r="T255" s="20">
        <v>42.633444439999998</v>
      </c>
    </row>
    <row r="256" spans="1:20" x14ac:dyDescent="0.25">
      <c r="B256" s="1">
        <v>44713</v>
      </c>
      <c r="C256" s="21">
        <f>('CDM - Q'!AF301)</f>
        <v>21967.044999999998</v>
      </c>
      <c r="D256" s="21">
        <f>'CDM - Q'!AV301</f>
        <v>114.482</v>
      </c>
      <c r="E256" s="20">
        <f>'CDM - Q'!AX301/'CDM - Q'!AW301*100</f>
        <v>115.37981302389377</v>
      </c>
      <c r="F256" s="20">
        <v>115.30800000000001</v>
      </c>
      <c r="G256" s="21">
        <f>AVERAGEIFS('US - M'!F:F,'US - M'!$B:$B,"&gt;="&amp;EDATE('US - Q'!$B256,-2),'US - M'!$B:$B,"&lt;="&amp;EOMONTH('US - Q'!$B256,0))</f>
        <v>113.79533333333332</v>
      </c>
      <c r="H256" s="20">
        <f t="shared" si="8"/>
        <v>4.7759353565054674</v>
      </c>
      <c r="I256" s="20">
        <f t="shared" si="9"/>
        <v>5.1803819260016093</v>
      </c>
      <c r="J256" s="20">
        <f>AVERAGEIFS('US - M'!D:D,'US - M'!$B:$B,"&gt;="&amp;EDATE('US - Q'!$B256,-2),'US - M'!$B:$B,"&lt;="&amp;EOMONTH('US - Q'!$B256,0))</f>
        <v>5.333333333333333</v>
      </c>
      <c r="K256" s="20">
        <f>AVERAGEIFS('US - M'!E:E,'US - M'!$B:$B,"&gt;="&amp;EDATE('US - Q'!$B256,-2),'US - M'!$B:$B,"&lt;="&amp;EOMONTH('US - Q'!$B256,0))</f>
        <v>3.6333333333333333</v>
      </c>
      <c r="L256" s="21">
        <f>'CDM - Q'!AT301</f>
        <v>212.608</v>
      </c>
      <c r="M256" s="44">
        <f>'US Edits'!U300</f>
        <v>109.24441626630654</v>
      </c>
      <c r="N256" s="20">
        <f>AVERAGEIFS('US - M'!C:C,'US - M'!$B:$B,"&gt;="&amp;EDATE('US - Q'!$B256,-2),'US - M'!$B:$B,"&lt;="&amp;EOMONTH('US - Q'!$B256,0))</f>
        <v>0.95833333333333337</v>
      </c>
      <c r="O256" s="21">
        <f>AVERAGEIFS('CDM - D'!G:G,'CDM - D'!B:B,"&gt;="&amp;EDATE('US - Q'!B256,-2),'CDM - D'!B:B,"&lt;="&amp;EOMONTH('US - Q'!B256,0))</f>
        <v>42.308681318681302</v>
      </c>
      <c r="P256" s="21">
        <f>AVERAGEIFS('US - M'!G:G,'US - M'!$B:$B,"&gt;="&amp;EDATE('US - Q'!$B256,-2),'US - M'!$B:$B,"&lt;="&amp;EOMONTH('US - Q'!$B256,0))</f>
        <v>113.79533333333332</v>
      </c>
      <c r="Q256" s="20">
        <f>'[4]Quarterly Results'!$C253</f>
        <v>1.36192966692029</v>
      </c>
      <c r="R256" s="53">
        <v>13.795999999999822</v>
      </c>
      <c r="S256" s="53">
        <v>22945.643</v>
      </c>
      <c r="T256" s="20">
        <v>29.134725270000001</v>
      </c>
    </row>
    <row r="257" spans="1:20" x14ac:dyDescent="0.25">
      <c r="B257" s="1">
        <v>44805</v>
      </c>
      <c r="C257" s="21">
        <f>('CDM - Q'!AF302)</f>
        <v>22125.625</v>
      </c>
      <c r="D257" s="21">
        <f>'CDM - Q'!AV302</f>
        <v>116.444</v>
      </c>
      <c r="E257" s="20">
        <f>'CDM - Q'!AX302/'CDM - Q'!AW302*100</f>
        <v>114.1078927292596</v>
      </c>
      <c r="F257" s="20">
        <v>113.40300000000001</v>
      </c>
      <c r="G257" s="21">
        <f>AVERAGEIFS('US - M'!F:F,'US - M'!$B:$B,"&gt;="&amp;EDATE('US - Q'!$B257,-2),'US - M'!$B:$B,"&lt;="&amp;EOMONTH('US - Q'!$B257,0))</f>
        <v>115.23066666666666</v>
      </c>
      <c r="H257" s="20">
        <f t="shared" si="8"/>
        <v>5.0453152736199769</v>
      </c>
      <c r="I257" s="20">
        <f t="shared" si="9"/>
        <v>5.2550087151707947</v>
      </c>
      <c r="J257" s="20">
        <f>AVERAGEIFS('US - M'!D:D,'US - M'!$B:$B,"&gt;="&amp;EDATE('US - Q'!$B257,-2),'US - M'!$B:$B,"&lt;="&amp;EOMONTH('US - Q'!$B257,0))</f>
        <v>4.8999999999999995</v>
      </c>
      <c r="K257" s="20">
        <f>AVERAGEIFS('US - M'!E:E,'US - M'!$B:$B,"&gt;="&amp;EDATE('US - Q'!$B257,-2),'US - M'!$B:$B,"&lt;="&amp;EOMONTH('US - Q'!$B257,0))</f>
        <v>3.5333333333333332</v>
      </c>
      <c r="L257" s="21">
        <f>'CDM - Q'!AT302</f>
        <v>196.35</v>
      </c>
      <c r="M257" s="44">
        <f>'US Edits'!U301</f>
        <v>108.13184198031978</v>
      </c>
      <c r="N257" s="20">
        <f>AVERAGEIFS('US - M'!C:C,'US - M'!$B:$B,"&gt;="&amp;EDATE('US - Q'!$B257,-2),'US - M'!$B:$B,"&lt;="&amp;EOMONTH('US - Q'!$B257,0))</f>
        <v>2.625</v>
      </c>
      <c r="O257" s="21">
        <f>AVERAGEIFS('CDM - D'!G:G,'CDM - D'!B:B,"&gt;="&amp;EDATE('US - Q'!B257,-2),'CDM - D'!B:B,"&lt;="&amp;EOMONTH('US - Q'!B257,0))</f>
        <v>38.153586956521828</v>
      </c>
      <c r="P257" s="21">
        <f>AVERAGEIFS('US - M'!G:G,'US - M'!$B:$B,"&gt;="&amp;EDATE('US - Q'!$B257,-2),'US - M'!$B:$B,"&lt;="&amp;EOMONTH('US - Q'!$B257,0))</f>
        <v>115.23066666666666</v>
      </c>
      <c r="Q257" s="20">
        <f>'[4]Quarterly Results'!$C254</f>
        <v>1.1738798442549401</v>
      </c>
      <c r="R257" s="53">
        <v>139.95300000000043</v>
      </c>
      <c r="S257" s="53">
        <v>22998.992000000002</v>
      </c>
      <c r="T257" s="20">
        <v>27.945326089999998</v>
      </c>
    </row>
    <row r="258" spans="1:20" x14ac:dyDescent="0.25">
      <c r="B258" s="1">
        <v>44896</v>
      </c>
      <c r="C258" s="21">
        <f>('CDM - Q'!AF303)</f>
        <v>22278.345000000001</v>
      </c>
      <c r="D258" s="21">
        <f>'CDM - Q'!AV303</f>
        <v>115.955</v>
      </c>
      <c r="E258" s="20">
        <f>'CDM - Q'!AX303/'CDM - Q'!AW303*100</f>
        <v>112.80618481418571</v>
      </c>
      <c r="F258" s="20">
        <v>111.379</v>
      </c>
      <c r="G258" s="21">
        <f>AVERAGEIFS('US - M'!F:F,'US - M'!$B:$B,"&gt;="&amp;EDATE('US - Q'!$B258,-2),'US - M'!$B:$B,"&lt;="&amp;EOMONTH('US - Q'!$B258,0))</f>
        <v>116.565</v>
      </c>
      <c r="H258" s="20">
        <f t="shared" si="8"/>
        <v>4.6318688312139145</v>
      </c>
      <c r="I258" s="20">
        <f t="shared" si="9"/>
        <v>5.1121847200776838</v>
      </c>
      <c r="J258" s="20">
        <f>AVERAGEIFS('US - M'!D:D,'US - M'!$B:$B,"&gt;="&amp;EDATE('US - Q'!$B258,-2),'US - M'!$B:$B,"&lt;="&amp;EOMONTH('US - Q'!$B258,0))</f>
        <v>4.7666666666666666</v>
      </c>
      <c r="K258" s="20">
        <f>AVERAGEIFS('US - M'!E:E,'US - M'!$B:$B,"&gt;="&amp;EDATE('US - Q'!$B258,-2),'US - M'!$B:$B,"&lt;="&amp;EOMONTH('US - Q'!$B258,0))</f>
        <v>3.5666666666666664</v>
      </c>
      <c r="L258" s="21">
        <f>'CDM - Q'!AT303</f>
        <v>173.078</v>
      </c>
      <c r="M258" s="44">
        <f>'US Edits'!U302</f>
        <v>107.38037141872869</v>
      </c>
      <c r="N258" s="20">
        <f>AVERAGEIFS('US - M'!C:C,'US - M'!$B:$B,"&gt;="&amp;EDATE('US - Q'!$B258,-2),'US - M'!$B:$B,"&lt;="&amp;EOMONTH('US - Q'!$B258,0))</f>
        <v>3.7916666666666665</v>
      </c>
      <c r="O258" s="21">
        <f>AVERAGEIFS('CDM - D'!G:G,'CDM - D'!B:B,"&gt;="&amp;EDATE('US - Q'!B258,-2),'CDM - D'!B:B,"&lt;="&amp;EOMONTH('US - Q'!B258,0))</f>
        <v>36.10326086956519</v>
      </c>
      <c r="P258" s="21">
        <f>AVERAGEIFS('US - M'!G:G,'US - M'!$B:$B,"&gt;="&amp;EDATE('US - Q'!$B258,-2),'US - M'!$B:$B,"&lt;="&amp;EOMONTH('US - Q'!$B258,0))</f>
        <v>116.565</v>
      </c>
      <c r="Q258" s="20">
        <f>'[4]Quarterly Results'!$C255</f>
        <v>0.95429778381609198</v>
      </c>
      <c r="R258" s="53">
        <v>8.5740000000000691</v>
      </c>
      <c r="S258" s="53">
        <v>23062.297000000002</v>
      </c>
      <c r="T258" s="20">
        <v>23.750943400000001</v>
      </c>
    </row>
    <row r="259" spans="1:20" x14ac:dyDescent="0.25">
      <c r="A259">
        <v>2023</v>
      </c>
      <c r="B259" s="1">
        <v>44986</v>
      </c>
      <c r="C259" s="21">
        <f>('CDM - Q'!AF304)</f>
        <v>22439.607</v>
      </c>
      <c r="D259" s="21">
        <f>'CDM - Q'!AV304</f>
        <v>116.562</v>
      </c>
      <c r="E259" s="20">
        <f>'CDM - Q'!AX304/'CDM - Q'!AW304*100</f>
        <v>112.28972261456542</v>
      </c>
      <c r="F259" s="20">
        <v>110.60899999999999</v>
      </c>
      <c r="G259" s="21">
        <f>AVERAGEIFS('US - M'!F:F,'US - M'!$B:$B,"&gt;="&amp;EDATE('US - Q'!$B259,-2),'US - M'!$B:$B,"&lt;="&amp;EOMONTH('US - Q'!$B259,0))</f>
        <v>117.91633333333334</v>
      </c>
      <c r="H259" s="20">
        <f t="shared" si="8"/>
        <v>4.6371838316247249</v>
      </c>
      <c r="I259" s="20">
        <f t="shared" si="9"/>
        <v>4.7725758232410209</v>
      </c>
      <c r="J259" s="20">
        <f>AVERAGEIFS('US - M'!D:D,'US - M'!$B:$B,"&gt;="&amp;EDATE('US - Q'!$B259,-2),'US - M'!$B:$B,"&lt;="&amp;EOMONTH('US - Q'!$B259,0))</f>
        <v>3.9</v>
      </c>
      <c r="K259" s="20">
        <f>AVERAGEIFS('US - M'!E:E,'US - M'!$B:$B,"&gt;="&amp;EDATE('US - Q'!$B259,-2),'US - M'!$B:$B,"&lt;="&amp;EOMONTH('US - Q'!$B259,0))</f>
        <v>3.5333333333333332</v>
      </c>
      <c r="L259" s="21">
        <f>'CDM - Q'!AT304</f>
        <v>158.28</v>
      </c>
      <c r="M259" s="44">
        <f>'US Edits'!U303</f>
        <v>107.4703513485189</v>
      </c>
      <c r="N259" s="20">
        <f>AVERAGEIFS('US - M'!C:C,'US - M'!$B:$B,"&gt;="&amp;EDATE('US - Q'!$B259,-2),'US - M'!$B:$B,"&lt;="&amp;EOMONTH('US - Q'!$B259,0))</f>
        <v>4.625</v>
      </c>
      <c r="O259">
        <v>0</v>
      </c>
      <c r="P259" s="21">
        <f>AVERAGEIFS('US - M'!G:G,'US - M'!$B:$B,"&gt;="&amp;EDATE('US - Q'!$B259,-2),'US - M'!$B:$B,"&lt;="&amp;EOMONTH('US - Q'!$B259,0))</f>
        <v>117.91633333333334</v>
      </c>
      <c r="Q259" s="20">
        <f>'[4]Quarterly Results'!$C256</f>
        <v>-0.48330182980248498</v>
      </c>
      <c r="R259" s="53">
        <v>32.326999999999771</v>
      </c>
      <c r="S259" s="53">
        <v>23308.346999999998</v>
      </c>
      <c r="T259" s="20">
        <f>T$258+(ROW(T259)-ROW(T$258))*(0-T$258)/(ROW($M$266)-ROW(T$258))</f>
        <v>20.782075474999999</v>
      </c>
    </row>
    <row r="260" spans="1:20" x14ac:dyDescent="0.25">
      <c r="B260" s="1">
        <v>45078</v>
      </c>
      <c r="C260" s="21">
        <f>('CDM - Q'!AF305)</f>
        <v>22580.499</v>
      </c>
      <c r="D260" s="21">
        <f>'CDM - Q'!AV305</f>
        <v>117.288</v>
      </c>
      <c r="E260" s="20">
        <f>'CDM - Q'!AX305/'CDM - Q'!AW305*100</f>
        <v>110.94785036734393</v>
      </c>
      <c r="F260" s="20">
        <v>108.971</v>
      </c>
      <c r="G260" s="21">
        <f>AVERAGEIFS('US - M'!F:F,'US - M'!$B:$B,"&gt;="&amp;EDATE('US - Q'!$B260,-2),'US - M'!$B:$B,"&lt;="&amp;EOMONTH('US - Q'!$B260,0))</f>
        <v>119.069</v>
      </c>
      <c r="H260" s="20">
        <f t="shared" ref="H260:H266" si="10">(G260/G259-1)*400</f>
        <v>3.9101170604015856</v>
      </c>
      <c r="I260" s="20">
        <f t="shared" si="9"/>
        <v>4.5561212492150505</v>
      </c>
      <c r="J260" s="20">
        <f>AVERAGEIFS('US - M'!D:D,'US - M'!$B:$B,"&gt;="&amp;EDATE('US - Q'!$B260,-2),'US - M'!$B:$B,"&lt;="&amp;EOMONTH('US - Q'!$B260,0))</f>
        <v>4.0666666666666664</v>
      </c>
      <c r="K260" s="20">
        <f>AVERAGEIFS('US - M'!E:E,'US - M'!$B:$B,"&gt;="&amp;EDATE('US - Q'!$B260,-2),'US - M'!$B:$B,"&lt;="&amp;EOMONTH('US - Q'!$B260,0))</f>
        <v>3.5333333333333332</v>
      </c>
      <c r="L260" s="21">
        <f>'CDM - Q'!AT305</f>
        <v>146.774</v>
      </c>
      <c r="M260" s="44">
        <f>'US Edits'!U304</f>
        <v>106.36623871475371</v>
      </c>
      <c r="N260" s="20">
        <f>AVERAGEIFS('US - M'!C:C,'US - M'!$B:$B,"&gt;="&amp;EDATE('US - Q'!$B260,-2),'US - M'!$B:$B,"&lt;="&amp;EOMONTH('US - Q'!$B260,0))</f>
        <v>5.041666666666667</v>
      </c>
      <c r="O260">
        <v>0</v>
      </c>
      <c r="P260" s="21">
        <f>AVERAGEIFS('US - M'!G:G,'US - M'!$B:$B,"&gt;="&amp;EDATE('US - Q'!$B260,-2),'US - M'!$B:$B,"&lt;="&amp;EOMONTH('US - Q'!$B260,0))</f>
        <v>119.069</v>
      </c>
      <c r="Q260" s="20">
        <f>'[4]Quarterly Results'!$C257</f>
        <v>-0.346791727035555</v>
      </c>
      <c r="R260" s="53">
        <v>-15.923999999999978</v>
      </c>
      <c r="S260" s="53">
        <v>23491.632000000001</v>
      </c>
      <c r="T260" s="20">
        <f t="shared" ref="T260:T265" si="11">T$258+(ROW(T260)-ROW(T$258))*(0-T$258)/(ROW($M$266)-ROW(T$258))</f>
        <v>17.813207550000001</v>
      </c>
    </row>
    <row r="261" spans="1:20" x14ac:dyDescent="0.25">
      <c r="B261" s="1">
        <v>45170</v>
      </c>
      <c r="C261" s="21">
        <f>('CDM - Q'!AF306)</f>
        <v>22840.989000000001</v>
      </c>
      <c r="D261" s="21">
        <f>'CDM - Q'!AV306</f>
        <v>117.69</v>
      </c>
      <c r="E261" s="20">
        <f>'CDM - Q'!AX306/'CDM - Q'!AW306*100</f>
        <v>111.10980841174798</v>
      </c>
      <c r="F261" s="20">
        <v>109.092</v>
      </c>
      <c r="G261" s="21">
        <f>AVERAGEIFS('US - M'!F:F,'US - M'!$B:$B,"&gt;="&amp;EDATE('US - Q'!$B261,-2),'US - M'!$B:$B,"&lt;="&amp;EOMONTH('US - Q'!$B261,0))</f>
        <v>119.76766666666667</v>
      </c>
      <c r="H261" s="20">
        <f t="shared" si="10"/>
        <v>2.3470984611163814</v>
      </c>
      <c r="I261" s="20">
        <f t="shared" si="9"/>
        <v>3.8815670460891516</v>
      </c>
      <c r="J261" s="20">
        <f>AVERAGEIFS('US - M'!D:D,'US - M'!$B:$B,"&gt;="&amp;EDATE('US - Q'!$B261,-2),'US - M'!$B:$B,"&lt;="&amp;EOMONTH('US - Q'!$B261,0))</f>
        <v>3.3666666666666671</v>
      </c>
      <c r="K261" s="20">
        <f>AVERAGEIFS('US - M'!E:E,'US - M'!$B:$B,"&gt;="&amp;EDATE('US - Q'!$B261,-2),'US - M'!$B:$B,"&lt;="&amp;EOMONTH('US - Q'!$B261,0))</f>
        <v>3.6333333333333333</v>
      </c>
      <c r="L261" s="21">
        <f>'CDM - Q'!AT306</f>
        <v>154.321</v>
      </c>
      <c r="M261" s="44">
        <f>'US Edits'!U305</f>
        <v>106.0535891528813</v>
      </c>
      <c r="N261" s="20">
        <f>AVERAGEIFS('US - M'!C:C,'US - M'!$B:$B,"&gt;="&amp;EDATE('US - Q'!$B261,-2),'US - M'!$B:$B,"&lt;="&amp;EOMONTH('US - Q'!$B261,0))</f>
        <v>5.375</v>
      </c>
      <c r="O261">
        <v>0</v>
      </c>
      <c r="P261" s="21">
        <f>AVERAGEIFS('US - M'!G:G,'US - M'!$B:$B,"&gt;="&amp;EDATE('US - Q'!$B261,-2),'US - M'!$B:$B,"&lt;="&amp;EOMONTH('US - Q'!$B261,0))</f>
        <v>119.76766666666667</v>
      </c>
      <c r="Q261" s="20">
        <f>'[4]Quarterly Results'!$C258</f>
        <v>-0.38746832005182902</v>
      </c>
      <c r="R261" s="53">
        <v>1.9450000000001637</v>
      </c>
      <c r="S261" s="53">
        <v>23699.693000000003</v>
      </c>
      <c r="T261" s="20">
        <f t="shared" si="11"/>
        <v>14.844339625</v>
      </c>
    </row>
    <row r="262" spans="1:20" x14ac:dyDescent="0.25">
      <c r="B262" s="1">
        <v>45261</v>
      </c>
      <c r="C262" s="21">
        <f>('CDM - Q'!AF307)</f>
        <v>23033.78</v>
      </c>
      <c r="D262" s="21">
        <f>'CDM - Q'!AV307</f>
        <v>118.07299999999999</v>
      </c>
      <c r="E262" s="20">
        <f>'CDM - Q'!AX307/'CDM - Q'!AW307*100</f>
        <v>111.0836371429809</v>
      </c>
      <c r="F262" s="20">
        <v>109.15300000000001</v>
      </c>
      <c r="G262" s="21">
        <f>AVERAGEIFS('US - M'!F:F,'US - M'!$B:$B,"&gt;="&amp;EDATE('US - Q'!$B262,-2),'US - M'!$B:$B,"&lt;="&amp;EOMONTH('US - Q'!$B262,0))</f>
        <v>120.40233333333333</v>
      </c>
      <c r="H262" s="20">
        <f t="shared" si="10"/>
        <v>2.1196594517719269</v>
      </c>
      <c r="I262" s="20">
        <f t="shared" si="9"/>
        <v>3.2535147012286547</v>
      </c>
      <c r="J262" s="20">
        <f>AVERAGEIFS('US - M'!D:D,'US - M'!$B:$B,"&gt;="&amp;EDATE('US - Q'!$B262,-2),'US - M'!$B:$B,"&lt;="&amp;EOMONTH('US - Q'!$B262,0))</f>
        <v>3.9333333333333331</v>
      </c>
      <c r="K262" s="20">
        <f>AVERAGEIFS('US - M'!E:E,'US - M'!$B:$B,"&gt;="&amp;EDATE('US - Q'!$B262,-2),'US - M'!$B:$B,"&lt;="&amp;EOMONTH('US - Q'!$B262,0))</f>
        <v>3.7999999999999994</v>
      </c>
      <c r="L262" s="21">
        <f>'CDM - Q'!AT307</f>
        <v>163.51499999999999</v>
      </c>
      <c r="M262" s="44">
        <f>'US Edits'!U306</f>
        <v>105.54936043146887</v>
      </c>
      <c r="N262" s="20">
        <f>AVERAGEIFS('US - M'!C:C,'US - M'!$B:$B,"&gt;="&amp;EDATE('US - Q'!$B262,-2),'US - M'!$B:$B,"&lt;="&amp;EOMONTH('US - Q'!$B262,0))</f>
        <v>5.375</v>
      </c>
      <c r="O262">
        <v>0</v>
      </c>
      <c r="P262" s="21">
        <f>AVERAGEIFS('US - M'!G:G,'US - M'!$B:$B,"&gt;="&amp;EDATE('US - Q'!$B262,-2),'US - M'!$B:$B,"&lt;="&amp;EOMONTH('US - Q'!$B262,0))</f>
        <v>120.40233333333333</v>
      </c>
      <c r="Q262" s="20">
        <f>'[4]Quarterly Results'!$C259</f>
        <v>-0.25092602452901303</v>
      </c>
      <c r="R262" s="53">
        <v>-7.9789999999998145</v>
      </c>
      <c r="S262" s="53">
        <v>23906.035</v>
      </c>
      <c r="T262" s="20">
        <f t="shared" si="11"/>
        <v>11.8754717</v>
      </c>
    </row>
    <row r="263" spans="1:20" x14ac:dyDescent="0.25">
      <c r="A263">
        <v>2024</v>
      </c>
      <c r="B263" s="1">
        <v>45352</v>
      </c>
      <c r="C263" s="21">
        <f>('CDM - Q'!AF308)</f>
        <v>23082.118999999999</v>
      </c>
      <c r="D263" s="21">
        <f>'CDM - Q'!AV308</f>
        <v>119.592</v>
      </c>
      <c r="E263" s="20">
        <f>'CDM - Q'!AX308/'CDM - Q'!AW308*100</f>
        <v>111.73839523131899</v>
      </c>
      <c r="F263" s="20">
        <v>109.596</v>
      </c>
      <c r="G263" s="21">
        <f>AVERAGEIFS('US - M'!F:F,'US - M'!$B:$B,"&gt;="&amp;EDATE('US - Q'!$B263,-2),'US - M'!$B:$B,"&lt;="&amp;EOMONTH('US - Q'!$B263,0))</f>
        <v>121.58766666666668</v>
      </c>
      <c r="H263" s="20">
        <f t="shared" si="10"/>
        <v>3.9379081800740678</v>
      </c>
      <c r="I263" s="20">
        <f t="shared" ref="I263:I268" si="12">AVERAGE(H260:H263)</f>
        <v>3.0786957883409904</v>
      </c>
      <c r="J263" s="20">
        <f>AVERAGEIFS('US - M'!D:D,'US - M'!$B:$B,"&gt;="&amp;EDATE('US - Q'!$B263,-2),'US - M'!$B:$B,"&lt;="&amp;EOMONTH('US - Q'!$B263,0))</f>
        <v>2.9333333333333336</v>
      </c>
      <c r="K263" s="20">
        <f>AVERAGEIFS('US - M'!E:E,'US - M'!$B:$B,"&gt;="&amp;EDATE('US - Q'!$B263,-2),'US - M'!$B:$B,"&lt;="&amp;EOMONTH('US - Q'!$B263,0))</f>
        <v>3.8333333333333335</v>
      </c>
      <c r="L263" s="21">
        <f>'CDM - Q'!AT308</f>
        <v>158.02500000000001</v>
      </c>
      <c r="M263" s="44">
        <f>'US Edits'!U307</f>
        <v>106.44008668477439</v>
      </c>
      <c r="N263" s="20">
        <f>AVERAGEIFS('US - M'!C:C,'US - M'!$B:$B,"&gt;="&amp;EDATE('US - Q'!$B263,-2),'US - M'!$B:$B,"&lt;="&amp;EOMONTH('US - Q'!$B263,0))</f>
        <v>5.375</v>
      </c>
      <c r="O263">
        <v>0</v>
      </c>
      <c r="P263" s="21">
        <f>AVERAGEIFS('US - M'!G:G,'US - M'!$B:$B,"&gt;="&amp;EDATE('US - Q'!$B263,-2),'US - M'!$B:$B,"&lt;="&amp;EOMONTH('US - Q'!$B263,0))</f>
        <v>121.58766666666668</v>
      </c>
      <c r="Q263" s="20">
        <f>'[4]Quarterly Results'!$C260</f>
        <v>-0.12328818756443</v>
      </c>
      <c r="R263" s="53">
        <v>-29.992000000000189</v>
      </c>
      <c r="S263" s="53">
        <v>24033.846999999998</v>
      </c>
      <c r="T263" s="20">
        <f t="shared" si="11"/>
        <v>8.9066037750000007</v>
      </c>
    </row>
    <row r="264" spans="1:20" x14ac:dyDescent="0.25">
      <c r="B264" s="1">
        <v>45444</v>
      </c>
      <c r="C264" s="21">
        <f>('CDM - Q'!AF309)</f>
        <v>23286.508000000002</v>
      </c>
      <c r="D264" s="21">
        <f>'CDM - Q'!AV309</f>
        <v>119.85</v>
      </c>
      <c r="E264" s="20">
        <f>'CDM - Q'!AX309/'CDM - Q'!AW309*100</f>
        <v>112.27392076162721</v>
      </c>
      <c r="F264" s="20">
        <v>110.099</v>
      </c>
      <c r="G264" s="21">
        <f>AVERAGEIFS('US - M'!F:F,'US - M'!$B:$B,"&gt;="&amp;EDATE('US - Q'!$B264,-2),'US - M'!$B:$B,"&lt;="&amp;EOMONTH('US - Q'!$B264,0))</f>
        <v>122.45466666666668</v>
      </c>
      <c r="H264" s="20">
        <f t="shared" si="10"/>
        <v>2.852262976233888</v>
      </c>
      <c r="I264" s="20">
        <f t="shared" si="12"/>
        <v>2.8142322672990661</v>
      </c>
      <c r="J264" s="20">
        <f>AVERAGEIFS('US - M'!D:D,'US - M'!$B:$B,"&gt;="&amp;EDATE('US - Q'!$B264,-2),'US - M'!$B:$B,"&lt;="&amp;EOMONTH('US - Q'!$B264,0))</f>
        <v>3.1666666666666665</v>
      </c>
      <c r="K264" s="20">
        <f>AVERAGEIFS('US - M'!E:E,'US - M'!$B:$B,"&gt;="&amp;EDATE('US - Q'!$B264,-2),'US - M'!$B:$B,"&lt;="&amp;EOMONTH('US - Q'!$B264,0))</f>
        <v>3.9666666666666663</v>
      </c>
      <c r="L264" s="21">
        <f>'CDM - Q'!AT309</f>
        <v>160.69399999999999</v>
      </c>
      <c r="M264" s="44">
        <f>'US Edits'!U308</f>
        <v>106.87015252123761</v>
      </c>
      <c r="N264" s="20">
        <f>AVERAGEIFS('US - M'!C:C,'US - M'!$B:$B,"&gt;="&amp;EDATE('US - Q'!$B264,-2),'US - M'!$B:$B,"&lt;="&amp;EOMONTH('US - Q'!$B264,0))</f>
        <v>5.375</v>
      </c>
      <c r="O264">
        <v>0</v>
      </c>
      <c r="P264" s="21">
        <f>AVERAGEIFS('US - M'!G:G,'US - M'!$B:$B,"&gt;="&amp;EDATE('US - Q'!$B264,-2),'US - M'!$B:$B,"&lt;="&amp;EOMONTH('US - Q'!$B264,0))</f>
        <v>122.45466666666668</v>
      </c>
      <c r="Q264" s="20">
        <f>'[4]Quarterly Results'!$C261</f>
        <v>2.4700418086953598E-4</v>
      </c>
      <c r="R264" s="53">
        <v>-68.106000000000222</v>
      </c>
      <c r="S264" s="53">
        <v>24243.683000000001</v>
      </c>
      <c r="T264" s="20">
        <f t="shared" si="11"/>
        <v>5.9377358499999993</v>
      </c>
    </row>
    <row r="265" spans="1:20" x14ac:dyDescent="0.25">
      <c r="B265" s="1">
        <v>45536</v>
      </c>
      <c r="C265" s="21">
        <f>('CDM - Q'!AF310)</f>
        <v>23478.57</v>
      </c>
      <c r="D265" s="21">
        <f>'CDM - Q'!AV310</f>
        <v>120.19799999999999</v>
      </c>
      <c r="E265" s="20">
        <f>'CDM - Q'!AX310/'CDM - Q'!AW310*100</f>
        <v>112.48455111278912</v>
      </c>
      <c r="F265" s="20">
        <v>110.133</v>
      </c>
      <c r="G265" s="21">
        <f>AVERAGEIFS('US - M'!F:F,'US - M'!$B:$B,"&gt;="&amp;EDATE('US - Q'!$B265,-2),'US - M'!$B:$B,"&lt;="&amp;EOMONTH('US - Q'!$B265,0))</f>
        <v>123.16833333333334</v>
      </c>
      <c r="H265" s="20">
        <f t="shared" si="10"/>
        <v>2.3312028396903273</v>
      </c>
      <c r="I265" s="20">
        <f t="shared" si="12"/>
        <v>2.8102583619425525</v>
      </c>
      <c r="J265" s="20">
        <f>AVERAGEIFS('US - M'!D:D,'US - M'!$B:$B,"&gt;="&amp;EDATE('US - Q'!$B265,-2),'US - M'!$B:$B,"&lt;="&amp;EOMONTH('US - Q'!$B265,0))</f>
        <v>2.7999999999999994</v>
      </c>
      <c r="K265" s="20">
        <f>AVERAGEIFS('US - M'!E:E,'US - M'!$B:$B,"&gt;="&amp;EDATE('US - Q'!$B265,-2),'US - M'!$B:$B,"&lt;="&amp;EOMONTH('US - Q'!$B265,0))</f>
        <v>4.166666666666667</v>
      </c>
      <c r="L265" s="21">
        <f>'CDM - Q'!AT310</f>
        <v>155.041</v>
      </c>
      <c r="M265" s="44">
        <f>'US Edits'!U309</f>
        <v>107.25143798321352</v>
      </c>
      <c r="N265" s="20">
        <f>AVERAGEIFS('US - M'!C:C,'US - M'!$B:$B,"&gt;="&amp;EDATE('US - Q'!$B265,-2),'US - M'!$B:$B,"&lt;="&amp;EOMONTH('US - Q'!$B265,0))</f>
        <v>5.208333333333333</v>
      </c>
      <c r="O265">
        <v>0</v>
      </c>
      <c r="P265" s="21">
        <f>AVERAGEIFS('US - M'!G:G,'US - M'!$B:$B,"&gt;="&amp;EDATE('US - Q'!$B265,-2),'US - M'!$B:$B,"&lt;="&amp;EOMONTH('US - Q'!$B265,0))</f>
        <v>123.16833333333334</v>
      </c>
      <c r="Q265" s="20">
        <f>'[4]Quarterly Results'!$C262</f>
        <v>0.26089279540160698</v>
      </c>
      <c r="R265" s="53">
        <v>-32.648999999999887</v>
      </c>
      <c r="S265" s="53">
        <v>24474.039000000001</v>
      </c>
      <c r="T265" s="20">
        <f t="shared" si="11"/>
        <v>2.9688679250000014</v>
      </c>
    </row>
    <row r="266" spans="1:20" x14ac:dyDescent="0.25">
      <c r="B266" s="1">
        <v>45627</v>
      </c>
      <c r="C266" s="21">
        <f>('CDM - Q'!AF311)</f>
        <v>23586.542000000001</v>
      </c>
      <c r="D266" s="21">
        <f>'CDM - Q'!AV311</f>
        <v>121.06399999999999</v>
      </c>
      <c r="E266" s="20">
        <f>'CDM - Q'!AX311/'CDM - Q'!AW311*100</f>
        <v>112.32674473258916</v>
      </c>
      <c r="F266" s="20">
        <v>110.05500000000001</v>
      </c>
      <c r="G266" s="21">
        <f>AVERAGEIFS('US - M'!F:F,'US - M'!$B:$B,"&gt;="&amp;EDATE('US - Q'!$B266,-2),'US - M'!$B:$B,"&lt;="&amp;EOMONTH('US - Q'!$B266,0))</f>
        <v>123.99666666666667</v>
      </c>
      <c r="H266" s="20">
        <f t="shared" si="10"/>
        <v>2.6900853845009287</v>
      </c>
      <c r="I266" s="20">
        <f t="shared" si="12"/>
        <v>2.952864845124803</v>
      </c>
      <c r="J266" s="20">
        <f>AVERAGEIFS('US - M'!D:D,'US - M'!$B:$B,"&gt;="&amp;EDATE('US - Q'!$B266,-2),'US - M'!$B:$B,"&lt;="&amp;EOMONTH('US - Q'!$B266,0))</f>
        <v>2.7000000000000006</v>
      </c>
      <c r="K266" s="20">
        <f>AVERAGEIFS('US - M'!E:E,'US - M'!$B:$B,"&gt;="&amp;EDATE('US - Q'!$B266,-2),'US - M'!$B:$B,"&lt;="&amp;EOMONTH('US - Q'!$B266,0))</f>
        <v>4.1333333333333337</v>
      </c>
      <c r="L266" s="21">
        <f>'CDM - Q'!AT311</f>
        <v>146.661</v>
      </c>
      <c r="M266" s="44">
        <f>'US Edits'!U310</f>
        <v>107.69615894723368</v>
      </c>
      <c r="N266" s="20">
        <f>AVERAGEIFS('US - M'!C:C,'US - M'!$B:$B,"&gt;="&amp;EDATE('US - Q'!$B266,-2),'US - M'!$B:$B,"&lt;="&amp;EOMONTH('US - Q'!$B266,0))</f>
        <v>4.625</v>
      </c>
      <c r="O266">
        <v>0</v>
      </c>
      <c r="P266" s="21">
        <f>AVERAGEIFS('US - M'!G:G,'US - M'!$B:$B,"&gt;="&amp;EDATE('US - Q'!$B266,-2),'US - M'!$B:$B,"&lt;="&amp;EOMONTH('US - Q'!$B266,0))</f>
        <v>123.99666666666667</v>
      </c>
      <c r="Q266" s="20">
        <f>'[4]Quarterly Results'!$C263</f>
        <v>0.173099974078334</v>
      </c>
      <c r="R266" s="53">
        <v>-4.0989999999997053</v>
      </c>
      <c r="S266" s="53">
        <v>24638.483</v>
      </c>
      <c r="T266">
        <v>0</v>
      </c>
    </row>
    <row r="267" spans="1:20" x14ac:dyDescent="0.25">
      <c r="A267">
        <v>2025</v>
      </c>
      <c r="B267" s="1">
        <v>45717</v>
      </c>
      <c r="C267" s="21">
        <f>('CDM - Q'!AF312)</f>
        <v>23548.21</v>
      </c>
      <c r="D267" s="21">
        <f>'CDM - Q'!AV312</f>
        <v>123.27200000000001</v>
      </c>
      <c r="E267" s="20">
        <f>'CDM - Q'!AX312/'CDM - Q'!AW312*100</f>
        <v>112.82147176186797</v>
      </c>
      <c r="F267" s="20">
        <v>110.48</v>
      </c>
      <c r="G267" s="20">
        <f>AVERAGEIFS('US - M'!F:F,'US - M'!$B:$B,"&gt;="&amp;EDATE('US - Q'!$B267,-2),'US - M'!$B:$B,"&lt;="&amp;EOMONTH('US - Q'!$B267,0))</f>
        <v>124.99966666666667</v>
      </c>
      <c r="H267" s="20">
        <f>(G267/G266-1)*400</f>
        <v>3.2355708486787371</v>
      </c>
      <c r="I267" s="20">
        <f t="shared" si="12"/>
        <v>2.7772805122759703</v>
      </c>
      <c r="J267" s="20">
        <f>AVERAGEIFS('US - M'!D:D,'US - M'!$B:$B,"&gt;="&amp;EDATE('US - Q'!$B267,-2),'US - M'!$B:$B,"&lt;="&amp;EOMONTH('US - Q'!$B267,0))</f>
        <v>4.2</v>
      </c>
      <c r="K267" s="20">
        <f>AVERAGEIFS('US - M'!E:E,'US - M'!$B:$B,"&gt;="&amp;EDATE('US - Q'!$B267,-2),'US - M'!$B:$B,"&lt;="&amp;EOMONTH('US - Q'!$B267,0))</f>
        <v>4.1333333333333329</v>
      </c>
      <c r="L267" s="21">
        <f>'CDM - Q'!AT312</f>
        <v>154.14599999999999</v>
      </c>
      <c r="M267" s="44">
        <f>'US Edits'!U311</f>
        <v>107.72959861782887</v>
      </c>
      <c r="N267" s="20">
        <f>AVERAGEIFS('US - M'!C:C,'US - M'!$B:$B,"&gt;="&amp;EDATE('US - Q'!$B267,-2),'US - M'!$B:$B,"&lt;="&amp;EOMONTH('US - Q'!$B267,0))</f>
        <v>4.375</v>
      </c>
      <c r="O267">
        <v>0</v>
      </c>
      <c r="P267" s="21">
        <f>AVERAGEIFS('US - M'!G:G,'US - M'!$B:$B,"&gt;="&amp;EDATE('US - Q'!$B267,-2),'US - M'!$B:$B,"&lt;="&amp;EOMONTH('US - Q'!$B267,0))</f>
        <v>124.99966666666667</v>
      </c>
      <c r="Q267" s="20">
        <f>'[4]Quarterly Results'!$C264</f>
        <v>-0.30032033441363098</v>
      </c>
      <c r="R267" s="53">
        <v>-311.72400000000061</v>
      </c>
      <c r="S267" s="53">
        <v>24756.958999999999</v>
      </c>
      <c r="T267">
        <v>0</v>
      </c>
    </row>
    <row r="268" spans="1:20" x14ac:dyDescent="0.25">
      <c r="B268" s="1">
        <v>45809</v>
      </c>
      <c r="C268" s="21">
        <f>('CDM - Q'!AF313)</f>
        <v>23770.975999999999</v>
      </c>
      <c r="D268" s="21">
        <f>'CDM - Q'!AV313</f>
        <v>122.376</v>
      </c>
      <c r="E268" s="20">
        <f>'CDM - Q'!AX313/'CDM - Q'!AW313*100</f>
        <v>112.4682753103919</v>
      </c>
      <c r="F268" s="20">
        <v>109.611</v>
      </c>
      <c r="G268" s="20">
        <f>AVERAGEIFS('US - M'!F:F,'US - M'!$B:$B,"&gt;="&amp;EDATE('US - Q'!$B268,-2),'US - M'!$B:$B,"&lt;="&amp;EOMONTH('US - Q'!$B268,0))</f>
        <v>125.80433333333333</v>
      </c>
      <c r="H268" s="20">
        <f>(G268/G267-1)*400</f>
        <v>2.5749401998405475</v>
      </c>
      <c r="I268" s="20">
        <f t="shared" si="12"/>
        <v>2.7079498181776351</v>
      </c>
      <c r="J268" s="20">
        <f>AVERAGEIFS('US - M'!D:D,'US - M'!$B:$B,"&gt;="&amp;EDATE('US - Q'!$B268,-2),'US - M'!$B:$B,"&lt;="&amp;EOMONTH('US - Q'!$B268,0))</f>
        <v>6.0333333333333341</v>
      </c>
      <c r="K268" s="20">
        <f>AVERAGEIFS('US - M'!E:E,'US - M'!$B:$B,"&gt;="&amp;EDATE('US - Q'!$B268,-2),'US - M'!$B:$B,"&lt;="&amp;EOMONTH('US - Q'!$B268,0))</f>
        <v>4.2</v>
      </c>
      <c r="L268" s="21">
        <f>'CDM - Q'!AT313</f>
        <v>135.471</v>
      </c>
      <c r="M268" s="44">
        <f>'US Edits'!U312</f>
        <v>107.60957582016412</v>
      </c>
      <c r="N268" s="20">
        <f>AVERAGEIFS('US - M'!C:C,'US - M'!$B:$B,"&gt;="&amp;EDATE('US - Q'!$B268,-2),'US - M'!$B:$B,"&lt;="&amp;EOMONTH('US - Q'!$B268,0))</f>
        <v>4.375</v>
      </c>
      <c r="O268">
        <v>0</v>
      </c>
      <c r="P268" s="21">
        <f>AVERAGEIFS('US - M'!G:G,'US - M'!$B:$B,"&gt;="&amp;EDATE('US - Q'!$B268,-2),'US - M'!$B:$B,"&lt;="&amp;EOMONTH('US - Q'!$B268,0))</f>
        <v>125.80433333333333</v>
      </c>
      <c r="Q268" s="20">
        <f>'[4]Quarterly Results'!$C265</f>
        <v>-0.62906185902586298</v>
      </c>
      <c r="R268" s="53">
        <v>322.68100000000049</v>
      </c>
      <c r="S268" s="53">
        <v>24847.276999999998</v>
      </c>
      <c r="T268">
        <v>0</v>
      </c>
    </row>
    <row r="269" spans="1:20" x14ac:dyDescent="0.25">
      <c r="B269" s="1">
        <v>45901</v>
      </c>
      <c r="C269" s="21">
        <f>('CDM - Q'!AF314)</f>
        <v>24026.833999999999</v>
      </c>
      <c r="D269" s="21">
        <f>'CDM - Q'!AV314</f>
        <v>122.634</v>
      </c>
      <c r="E269" s="20">
        <f>'CDM - Q'!AX314/'CDM - Q'!AW314*100</f>
        <v>112.5310498746543</v>
      </c>
      <c r="F269" s="20">
        <v>109.73699999999999</v>
      </c>
      <c r="G269" s="20">
        <f>AVERAGEIFS('US - M'!F:F,'US - M'!$B:$B,"&gt;="&amp;EDATE('US - Q'!$B269,-2),'US - M'!$B:$B,"&lt;="&amp;EOMONTH('US - Q'!$B269,0))</f>
        <v>126.69933333333334</v>
      </c>
      <c r="H269" s="20">
        <f t="shared" ref="H269" si="13">(G269/G268-1)*400</f>
        <v>2.8456889402326269</v>
      </c>
      <c r="I269" s="20">
        <f t="shared" ref="I269" si="14">AVERAGE(H266:H269)</f>
        <v>2.83657134331321</v>
      </c>
      <c r="J269" s="20">
        <f>AVERAGEIFS('US - M'!D:D,'US - M'!$B:$B,"&gt;="&amp;EDATE('US - Q'!$B269,-2),'US - M'!$B:$B,"&lt;="&amp;EOMONTH('US - Q'!$B269,0))</f>
        <v>4.666666666666667</v>
      </c>
      <c r="K269" s="20">
        <f>AVERAGEIFS('US - M'!E:E,'US - M'!$B:$B,"&gt;="&amp;EDATE('US - Q'!$B269,-2),'US - M'!$B:$B,"&lt;="&amp;EOMONTH('US - Q'!$B269,0))</f>
        <v>4.333333333333333</v>
      </c>
      <c r="L269" s="21">
        <f>'CDM - Q'!AT314</f>
        <v>134.52799999999999</v>
      </c>
      <c r="M269" s="44">
        <f>'US Edits'!U313</f>
        <v>107.79957241935305</v>
      </c>
      <c r="N269" s="20">
        <f>AVERAGEIFS('US - M'!C:C,'US - M'!$B:$B,"&gt;="&amp;EDATE('US - Q'!$B269,-2),'US - M'!$B:$B,"&lt;="&amp;EOMONTH('US - Q'!$B269,0))</f>
        <v>4.291666666666667</v>
      </c>
      <c r="O269">
        <v>0</v>
      </c>
      <c r="P269" s="21">
        <f>AVERAGEIFS('US - M'!G:G,'US - M'!$B:$B,"&gt;="&amp;EDATE('US - Q'!$B269,-2),'US - M'!$B:$B,"&lt;="&amp;EOMONTH('US - Q'!$B269,0))</f>
        <v>126.69933333333334</v>
      </c>
      <c r="Q269" s="20">
        <f>'[4]Quarterly Results'!$C266</f>
        <v>-0.44236313479788503</v>
      </c>
      <c r="R269" s="53">
        <v>102.54499999999962</v>
      </c>
      <c r="S269" s="53">
        <v>25006.268</v>
      </c>
      <c r="T269">
        <v>0</v>
      </c>
    </row>
    <row r="270" spans="1:20" x14ac:dyDescent="0.25">
      <c r="B270" s="1">
        <v>45992</v>
      </c>
      <c r="C270" s="21">
        <f>('CDM - Q'!AF315)</f>
        <v>24055.749</v>
      </c>
      <c r="D270" s="21">
        <f>'CDM - Q'!AV315</f>
        <v>123.259</v>
      </c>
      <c r="E270" s="20">
        <f>'CDM - Q'!AX315/'CDM - Q'!AW315*100</f>
        <v>113.13586898983452</v>
      </c>
      <c r="F270" s="20">
        <v>110.206</v>
      </c>
      <c r="G270" s="20">
        <f>AVERAGEIFS('US - M'!F:F,'US - M'!$B:$B,"&gt;="&amp;EDATE('US - Q'!$B270,-2),'US - M'!$B:$B,"&lt;="&amp;EOMONTH('US - Q'!$B270,0))</f>
        <v>127.53266666666666</v>
      </c>
      <c r="H270" s="20">
        <f t="shared" ref="H270:H271" si="15">(G270/G269-1)*400</f>
        <v>2.6309004519886159</v>
      </c>
      <c r="I270" s="20">
        <f t="shared" ref="I270:I271" si="16">AVERAGE(H267:H270)</f>
        <v>2.8217751101851318</v>
      </c>
      <c r="J270" s="20">
        <f>AVERAGEIFS('US - M'!D:D,'US - M'!$B:$B,"&gt;="&amp;EDATE('US - Q'!$B270,-2),'US - M'!$B:$B,"&lt;="&amp;EOMONTH('US - Q'!$B270,0))</f>
        <v>4.4333333333333336</v>
      </c>
      <c r="K270" s="20">
        <f>AVERAGEIFS('US - M'!E:E,'US - M'!$B:$B,"&gt;="&amp;EDATE('US - Q'!$B270,-2),'US - M'!$B:$B,"&lt;="&amp;EOMONTH('US - Q'!$B270,0))</f>
        <v>4.45</v>
      </c>
      <c r="L270" s="21">
        <f>'CDM - Q'!AT315</f>
        <v>131.00399999999999</v>
      </c>
      <c r="M270" s="44">
        <f>'US Edits'!U314</f>
        <v>108.5736907692032</v>
      </c>
      <c r="N270" s="20">
        <f>AVERAGEIFS('US - M'!C:C,'US - M'!$B:$B,"&gt;="&amp;EDATE('US - Q'!$B270,-2),'US - M'!$B:$B,"&lt;="&amp;EOMONTH('US - Q'!$B270,0))</f>
        <v>3.7916666666666665</v>
      </c>
      <c r="O270">
        <v>0</v>
      </c>
      <c r="P270" s="21">
        <f>AVERAGEIFS('US - M'!G:G,'US - M'!$B:$B,"&gt;="&amp;EDATE('US - Q'!$B270,-2),'US - M'!$B:$B,"&lt;="&amp;EOMONTH('US - Q'!$B270,0))</f>
        <v>127.53266666666666</v>
      </c>
      <c r="Q270" s="20">
        <f>'[4]Quarterly Results'!$C267</f>
        <v>-0.61908034421232405</v>
      </c>
      <c r="R270" s="53">
        <v>-13.164999999999964</v>
      </c>
      <c r="S270" s="53">
        <v>25040.041999999998</v>
      </c>
      <c r="T270">
        <v>0</v>
      </c>
    </row>
    <row r="271" spans="1:20" x14ac:dyDescent="0.25">
      <c r="A271">
        <v>2026</v>
      </c>
      <c r="B271" s="1">
        <v>46082</v>
      </c>
      <c r="C271" s="21">
        <f>('CDM - Q'!AF316)</f>
        <v>24180.419000000002</v>
      </c>
      <c r="D271" s="21">
        <f>'CDM - Q'!AV316</f>
        <v>123.821</v>
      </c>
      <c r="E271" s="20">
        <f>'CDM - Q'!AX316/'CDM - Q'!AW316*100</f>
        <v>115.16054042722099</v>
      </c>
      <c r="F271" s="20">
        <v>112.443</v>
      </c>
      <c r="G271" s="20">
        <f>AVERAGEIFS('US - M'!F:F,'US - M'!$B:$B,"&gt;="&amp;EDATE('US - Q'!$B271,-2),'US - M'!$B:$B,"&lt;="&amp;EOMONTH('US - Q'!$B271,0))</f>
        <v>128.91966666666667</v>
      </c>
      <c r="H271" s="20">
        <f t="shared" si="15"/>
        <v>4.3502579731206303</v>
      </c>
      <c r="I271" s="20">
        <f t="shared" si="16"/>
        <v>3.1004468912956051</v>
      </c>
      <c r="J271" s="20">
        <f>AVERAGEIFS('US - M'!D:D,'US - M'!$B:$B,"&gt;="&amp;EDATE('US - Q'!$B271,-2),'US - M'!$B:$B,"&lt;="&amp;EOMONTH('US - Q'!$B271,0))</f>
        <v>3.7333333333333329</v>
      </c>
      <c r="K271" s="20">
        <f>AVERAGEIFS('US - M'!E:E,'US - M'!$B:$B,"&gt;="&amp;EDATE('US - Q'!$B271,-2),'US - M'!$B:$B,"&lt;="&amp;EOMONTH('US - Q'!$B271,0))</f>
        <v>4.333333333333333</v>
      </c>
      <c r="L271" s="21">
        <f>'CDM - Q'!AT316</f>
        <v>136.26599999999999</v>
      </c>
      <c r="M271" s="44">
        <f>'US Edits'!U315</f>
        <v>110.65522874391111</v>
      </c>
      <c r="N271" s="20">
        <f>AVERAGEIFS('US - M'!C:C,'US - M'!$B:$B,"&gt;="&amp;EDATE('US - Q'!$B271,-2),'US - M'!$B:$B,"&lt;="&amp;EOMONTH('US - Q'!$B271,0))</f>
        <v>3.625</v>
      </c>
      <c r="O271">
        <v>0</v>
      </c>
      <c r="P271" s="21">
        <f>AVERAGEIFS('US - M'!G:G,'US - M'!$B:$B,"&gt;="&amp;EDATE('US - Q'!$B271,-2),'US - M'!$B:$B,"&lt;="&amp;EOMONTH('US - Q'!$B271,0))</f>
        <v>128.91966666666667</v>
      </c>
      <c r="Q271" s="20"/>
      <c r="R271" s="53">
        <v>-33.16399999999976</v>
      </c>
      <c r="S271" s="53">
        <v>25198.93</v>
      </c>
      <c r="T271">
        <v>0</v>
      </c>
    </row>
    <row r="272" spans="1:20" x14ac:dyDescent="0.25">
      <c r="B272" s="1">
        <v>46174</v>
      </c>
      <c r="C272" s="21"/>
      <c r="D272" s="21"/>
      <c r="E272" s="20"/>
      <c r="F272" s="20"/>
      <c r="G272" s="20"/>
      <c r="H272" s="20"/>
      <c r="I272" s="20"/>
      <c r="J272" s="20">
        <f>AVERAGEIFS('US - M'!D:D,'US - M'!$B:$B,"&gt;="&amp;EDATE('US - Q'!$B272,-2),'US - M'!$B:$B,"&lt;="&amp;EOMONTH('US - Q'!$B272,0))</f>
        <v>4.7</v>
      </c>
      <c r="K272" s="20"/>
      <c r="L272" s="21"/>
      <c r="M272" s="44"/>
      <c r="N272" s="20">
        <f>AVERAGEIFS('US - M'!C:C,'US - M'!$B:$B,"&gt;="&amp;EDATE('US - Q'!$B272,-2),'US - M'!$B:$B,"&lt;="&amp;EOMONTH('US - Q'!$B272,0))</f>
        <v>3.625</v>
      </c>
      <c r="O272">
        <v>0</v>
      </c>
      <c r="P272" s="31">
        <f>AVERAGEIFS('US - M'!G:G,'US - M'!$B:$B,"&gt;="&amp;EDATE('US - Q'!$B272,-2),'US - M'!$B:$B,"&lt;="&amp;EOMONTH('US - Q'!$B272,0))</f>
        <v>130.22687776766668</v>
      </c>
      <c r="Q272" s="20"/>
      <c r="R272" s="53"/>
      <c r="S272" s="53"/>
      <c r="T272">
        <v>0</v>
      </c>
    </row>
    <row r="273" spans="1:16" x14ac:dyDescent="0.25">
      <c r="B273" s="1">
        <v>46266</v>
      </c>
      <c r="P273" s="31">
        <f>AVERAGEIFS('US - M'!G:G,'US - M'!$B:$B,"&gt;="&amp;EDATE('US - Q'!$B273,-2),'US - M'!$B:$B,"&lt;="&amp;EOMONTH('US - Q'!$B273,0))</f>
        <v>131.56000785866669</v>
      </c>
    </row>
    <row r="274" spans="1:16" x14ac:dyDescent="0.25">
      <c r="B274" s="1">
        <v>46357</v>
      </c>
      <c r="P274" s="31">
        <f>AVERAGEIFS('US - M'!G:G,'US - M'!$B:$B,"&gt;="&amp;EDATE('US - Q'!$B274,-2),'US - M'!$B:$B,"&lt;="&amp;EOMONTH('US - Q'!$B274,0))</f>
        <v>132.47403567299997</v>
      </c>
    </row>
    <row r="275" spans="1:16" x14ac:dyDescent="0.25">
      <c r="A275">
        <v>2027</v>
      </c>
      <c r="B275" s="1">
        <v>46447</v>
      </c>
      <c r="P275" s="31">
        <f>AVERAGEIFS('US - M'!G:G,'US - M'!$B:$B,"&gt;="&amp;EDATE('US - Q'!$B275,-2),'US - M'!$B:$B,"&lt;="&amp;EOMONTH('US - Q'!$B275,0))</f>
        <v>133.62791433033334</v>
      </c>
    </row>
    <row r="276" spans="1:16" x14ac:dyDescent="0.25">
      <c r="B276" s="1">
        <v>46539</v>
      </c>
      <c r="P276" s="31">
        <f>AVERAGEIFS('US - M'!G:G,'US - M'!$B:$B,"&gt;="&amp;EDATE('US - Q'!$B276,-2),'US - M'!$B:$B,"&lt;="&amp;EOMONTH('US - Q'!$B276,0))</f>
        <v>134.79793378708578</v>
      </c>
    </row>
    <row r="277" spans="1:16" x14ac:dyDescent="0.25">
      <c r="B277" s="1">
        <v>46631</v>
      </c>
      <c r="P277" s="31">
        <f>AVERAGEIFS('US - M'!G:G,'US - M'!$B:$B,"&gt;="&amp;EDATE('US - Q'!$B277,-2),'US - M'!$B:$B,"&lt;="&amp;EOMONTH('US - Q'!$B277,0))</f>
        <v>136.01425709754017</v>
      </c>
    </row>
    <row r="278" spans="1:16" x14ac:dyDescent="0.25">
      <c r="B278" s="1">
        <v>46722</v>
      </c>
      <c r="P278" s="31">
        <f>AVERAGEIFS('US - M'!G:G,'US - M'!$B:$B,"&gt;="&amp;EDATE('US - Q'!$B278,-2),'US - M'!$B:$B,"&lt;="&amp;EOMONTH('US - Q'!$B278,0))</f>
        <v>136.93504762353186</v>
      </c>
    </row>
    <row r="279" spans="1:16" x14ac:dyDescent="0.25">
      <c r="A279">
        <v>2028</v>
      </c>
      <c r="B279" s="1">
        <v>46813</v>
      </c>
      <c r="P279" s="31">
        <f>AVERAGEIFS('US - M'!G:G,'US - M'!$B:$B,"&gt;="&amp;EDATE('US - Q'!$B279,-2),'US - M'!$B:$B,"&lt;="&amp;EOMONTH('US - Q'!$B279,0))</f>
        <v>138.11918875099903</v>
      </c>
    </row>
    <row r="280" spans="1:16" x14ac:dyDescent="0.25">
      <c r="B280" s="1">
        <v>46905</v>
      </c>
      <c r="P280" s="31">
        <f>AVERAGEIFS('US - M'!G:G,'US - M'!$B:$B,"&gt;="&amp;EDATE('US - Q'!$B280,-2),'US - M'!$B:$B,"&lt;="&amp;EOMONTH('US - Q'!$B280,0))</f>
        <v>139.32386121250681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CD57-4BA9-4ADF-ABF3-55F4216693F3}">
  <dimension ref="A1:H836"/>
  <sheetViews>
    <sheetView workbookViewId="0">
      <pane xSplit="2" ySplit="2" topLeftCell="C818" activePane="bottomRight" state="frozen"/>
      <selection pane="topRight" activeCell="C1" sqref="C1"/>
      <selection pane="bottomLeft" activeCell="A3" sqref="A3"/>
      <selection pane="bottomRight" activeCell="G840" sqref="G840"/>
    </sheetView>
  </sheetViews>
  <sheetFormatPr defaultRowHeight="15" x14ac:dyDescent="0.25"/>
  <cols>
    <col min="2" max="3" width="9.140625" style="1"/>
    <col min="4" max="5" width="13.28515625" style="1" customWidth="1"/>
    <col min="6" max="6" width="9.140625" style="1"/>
    <col min="7" max="7" width="11.42578125" customWidth="1"/>
  </cols>
  <sheetData>
    <row r="1" spans="1:8" s="4" customFormat="1" ht="45" x14ac:dyDescent="0.25">
      <c r="B1" s="11"/>
      <c r="C1" s="11" t="s">
        <v>49</v>
      </c>
      <c r="D1" s="11" t="s">
        <v>166</v>
      </c>
      <c r="E1" s="11" t="s">
        <v>10</v>
      </c>
      <c r="F1" s="11" t="s">
        <v>168</v>
      </c>
      <c r="G1" s="4" t="s">
        <v>171</v>
      </c>
      <c r="H1" s="4" t="s">
        <v>216</v>
      </c>
    </row>
    <row r="2" spans="1:8" s="4" customFormat="1" x14ac:dyDescent="0.25">
      <c r="B2" s="11" t="s">
        <v>0</v>
      </c>
      <c r="C2" s="11"/>
      <c r="D2" s="11"/>
      <c r="E2" s="11"/>
      <c r="F2" s="11"/>
    </row>
    <row r="3" spans="1:8" x14ac:dyDescent="0.25">
      <c r="A3">
        <v>1959</v>
      </c>
      <c r="B3" s="1">
        <v>21551</v>
      </c>
      <c r="C3" s="20">
        <f>'CDM - M'!G136</f>
        <v>2.5</v>
      </c>
      <c r="D3" s="20"/>
      <c r="E3" s="75">
        <v>6</v>
      </c>
      <c r="F3" s="20">
        <f>'CDM - M'!H136</f>
        <v>15.500999999999999</v>
      </c>
      <c r="G3" s="52">
        <f t="shared" ref="G3:G66" si="0">F3</f>
        <v>15.500999999999999</v>
      </c>
    </row>
    <row r="4" spans="1:8" x14ac:dyDescent="0.25">
      <c r="B4" s="1">
        <v>21582</v>
      </c>
      <c r="C4" s="20">
        <f>'CDM - M'!G137</f>
        <v>2.5</v>
      </c>
      <c r="D4" s="20"/>
      <c r="E4" s="75">
        <v>5.9</v>
      </c>
      <c r="F4" s="20">
        <f>'CDM - M'!H137</f>
        <v>15.513</v>
      </c>
      <c r="G4" s="52">
        <f t="shared" si="0"/>
        <v>15.513</v>
      </c>
    </row>
    <row r="5" spans="1:8" x14ac:dyDescent="0.25">
      <c r="B5" s="1">
        <v>21610</v>
      </c>
      <c r="C5" s="20">
        <f>'CDM - M'!G138</f>
        <v>3</v>
      </c>
      <c r="D5" s="20"/>
      <c r="E5" s="75">
        <v>5.6</v>
      </c>
      <c r="F5" s="20">
        <f>'CDM - M'!H138</f>
        <v>15.531000000000001</v>
      </c>
      <c r="G5" s="52">
        <f t="shared" si="0"/>
        <v>15.531000000000001</v>
      </c>
    </row>
    <row r="6" spans="1:8" x14ac:dyDescent="0.25">
      <c r="B6" s="1">
        <v>21641</v>
      </c>
      <c r="C6" s="20">
        <f>'CDM - M'!G139</f>
        <v>3</v>
      </c>
      <c r="D6" s="20"/>
      <c r="E6" s="75">
        <v>5.2</v>
      </c>
      <c r="F6" s="20">
        <f>'CDM - M'!H139</f>
        <v>15.57</v>
      </c>
      <c r="G6" s="52">
        <f t="shared" si="0"/>
        <v>15.57</v>
      </c>
    </row>
    <row r="7" spans="1:8" x14ac:dyDescent="0.25">
      <c r="B7" s="1">
        <v>21671</v>
      </c>
      <c r="C7" s="20">
        <f>'CDM - M'!G140</f>
        <v>3.25</v>
      </c>
      <c r="D7" s="20"/>
      <c r="E7" s="75">
        <v>5.0999999999999996</v>
      </c>
      <c r="F7" s="20">
        <f>'CDM - M'!H140</f>
        <v>15.589</v>
      </c>
      <c r="G7" s="52">
        <f t="shared" si="0"/>
        <v>15.589</v>
      </c>
    </row>
    <row r="8" spans="1:8" x14ac:dyDescent="0.25">
      <c r="B8" s="1">
        <v>21702</v>
      </c>
      <c r="C8" s="20">
        <f>'CDM - M'!G141</f>
        <v>3</v>
      </c>
      <c r="D8" s="20"/>
      <c r="E8" s="75">
        <v>5</v>
      </c>
      <c r="F8" s="20">
        <f>'CDM - M'!H141</f>
        <v>15.635</v>
      </c>
      <c r="G8" s="52">
        <f t="shared" si="0"/>
        <v>15.635</v>
      </c>
    </row>
    <row r="9" spans="1:8" x14ac:dyDescent="0.25">
      <c r="B9" s="1">
        <v>21732</v>
      </c>
      <c r="C9" s="20">
        <f>'CDM - M'!G142</f>
        <v>3.5</v>
      </c>
      <c r="D9" s="20"/>
      <c r="E9" s="75">
        <v>5.0999999999999996</v>
      </c>
      <c r="F9" s="20">
        <f>'CDM - M'!H142</f>
        <v>15.672000000000001</v>
      </c>
      <c r="G9" s="52">
        <f t="shared" si="0"/>
        <v>15.672000000000001</v>
      </c>
    </row>
    <row r="10" spans="1:8" x14ac:dyDescent="0.25">
      <c r="B10" s="1">
        <v>21763</v>
      </c>
      <c r="C10" s="20">
        <f>'CDM - M'!G143</f>
        <v>3.5</v>
      </c>
      <c r="D10" s="20"/>
      <c r="E10" s="75">
        <v>5.2</v>
      </c>
      <c r="F10" s="20">
        <f>'CDM - M'!H143</f>
        <v>15.696999999999999</v>
      </c>
      <c r="G10" s="52">
        <f t="shared" si="0"/>
        <v>15.696999999999999</v>
      </c>
    </row>
    <row r="11" spans="1:8" x14ac:dyDescent="0.25">
      <c r="B11" s="1">
        <v>21794</v>
      </c>
      <c r="C11" s="20">
        <f>'CDM - M'!G144</f>
        <v>3</v>
      </c>
      <c r="D11" s="20"/>
      <c r="E11" s="75">
        <v>5.5</v>
      </c>
      <c r="F11" s="20">
        <f>'CDM - M'!H144</f>
        <v>15.738</v>
      </c>
      <c r="G11" s="52">
        <f t="shared" si="0"/>
        <v>15.738</v>
      </c>
    </row>
    <row r="12" spans="1:8" x14ac:dyDescent="0.25">
      <c r="B12" s="1">
        <v>21824</v>
      </c>
      <c r="C12" s="20">
        <f>'CDM - M'!G145</f>
        <v>4</v>
      </c>
      <c r="D12" s="20"/>
      <c r="E12" s="75">
        <v>5.7</v>
      </c>
      <c r="F12" s="20">
        <f>'CDM - M'!H145</f>
        <v>15.765000000000001</v>
      </c>
      <c r="G12" s="52">
        <f t="shared" si="0"/>
        <v>15.765000000000001</v>
      </c>
    </row>
    <row r="13" spans="1:8" x14ac:dyDescent="0.25">
      <c r="B13" s="1">
        <v>21855</v>
      </c>
      <c r="C13" s="20">
        <f>'CDM - M'!G146</f>
        <v>4</v>
      </c>
      <c r="D13" s="20"/>
      <c r="E13" s="75">
        <v>5.8</v>
      </c>
      <c r="F13" s="20">
        <f>'CDM - M'!H146</f>
        <v>15.794</v>
      </c>
      <c r="G13" s="52">
        <f t="shared" si="0"/>
        <v>15.794</v>
      </c>
    </row>
    <row r="14" spans="1:8" x14ac:dyDescent="0.25">
      <c r="B14" s="1">
        <v>21885</v>
      </c>
      <c r="C14" s="20">
        <f>'CDM - M'!G147</f>
        <v>4</v>
      </c>
      <c r="D14" s="20"/>
      <c r="E14" s="75">
        <v>5.3</v>
      </c>
      <c r="F14" s="20">
        <f>'CDM - M'!H147</f>
        <v>15.818</v>
      </c>
      <c r="G14" s="52">
        <f t="shared" si="0"/>
        <v>15.818</v>
      </c>
    </row>
    <row r="15" spans="1:8" x14ac:dyDescent="0.25">
      <c r="A15">
        <v>1960</v>
      </c>
      <c r="B15" s="1">
        <v>21916</v>
      </c>
      <c r="C15" s="20">
        <f>'CDM - M'!G148</f>
        <v>4</v>
      </c>
      <c r="D15" s="20"/>
      <c r="E15" s="75">
        <v>5.2</v>
      </c>
      <c r="F15" s="20">
        <f>'CDM - M'!H148</f>
        <v>15.821999999999999</v>
      </c>
      <c r="G15" s="52">
        <f t="shared" si="0"/>
        <v>15.821999999999999</v>
      </c>
    </row>
    <row r="16" spans="1:8" x14ac:dyDescent="0.25">
      <c r="B16" s="1">
        <v>21947</v>
      </c>
      <c r="C16" s="20">
        <f>'CDM - M'!G149</f>
        <v>4</v>
      </c>
      <c r="D16" s="20"/>
      <c r="E16" s="75">
        <v>4.8</v>
      </c>
      <c r="F16" s="20">
        <f>'CDM - M'!H149</f>
        <v>15.852</v>
      </c>
      <c r="G16" s="52">
        <f t="shared" si="0"/>
        <v>15.852</v>
      </c>
    </row>
    <row r="17" spans="1:7" x14ac:dyDescent="0.25">
      <c r="B17" s="1">
        <v>21976</v>
      </c>
      <c r="C17" s="20">
        <f>'CDM - M'!G150</f>
        <v>4</v>
      </c>
      <c r="D17" s="20"/>
      <c r="E17" s="75">
        <v>5.4</v>
      </c>
      <c r="F17" s="20">
        <f>'CDM - M'!H150</f>
        <v>15.853</v>
      </c>
      <c r="G17" s="52">
        <f t="shared" si="0"/>
        <v>15.853</v>
      </c>
    </row>
    <row r="18" spans="1:7" x14ac:dyDescent="0.25">
      <c r="B18" s="1">
        <v>22007</v>
      </c>
      <c r="C18" s="20">
        <f>'CDM - M'!G151</f>
        <v>4</v>
      </c>
      <c r="D18" s="20"/>
      <c r="E18" s="75">
        <v>5.2</v>
      </c>
      <c r="F18" s="20">
        <f>'CDM - M'!H151</f>
        <v>15.882</v>
      </c>
      <c r="G18" s="52">
        <f t="shared" si="0"/>
        <v>15.882</v>
      </c>
    </row>
    <row r="19" spans="1:7" x14ac:dyDescent="0.25">
      <c r="B19" s="1">
        <v>22037</v>
      </c>
      <c r="C19" s="20">
        <f>'CDM - M'!G152</f>
        <v>3.5</v>
      </c>
      <c r="D19" s="20"/>
      <c r="E19" s="75">
        <v>5.0999999999999996</v>
      </c>
      <c r="F19" s="20">
        <f>'CDM - M'!H152</f>
        <v>15.907999999999999</v>
      </c>
      <c r="G19" s="52">
        <f t="shared" si="0"/>
        <v>15.907999999999999</v>
      </c>
    </row>
    <row r="20" spans="1:7" x14ac:dyDescent="0.25">
      <c r="B20" s="1">
        <v>22068</v>
      </c>
      <c r="C20" s="20">
        <f>'CDM - M'!G153</f>
        <v>3.5</v>
      </c>
      <c r="D20" s="20"/>
      <c r="E20" s="75">
        <v>5.4</v>
      </c>
      <c r="F20" s="20">
        <f>'CDM - M'!H153</f>
        <v>15.917</v>
      </c>
      <c r="G20" s="52">
        <f t="shared" si="0"/>
        <v>15.917</v>
      </c>
    </row>
    <row r="21" spans="1:7" x14ac:dyDescent="0.25">
      <c r="B21" s="1">
        <v>22098</v>
      </c>
      <c r="C21" s="20">
        <f>'CDM - M'!G154</f>
        <v>3.25</v>
      </c>
      <c r="D21" s="20"/>
      <c r="E21" s="75">
        <v>5.5</v>
      </c>
      <c r="F21" s="20">
        <f>'CDM - M'!H154</f>
        <v>15.945</v>
      </c>
      <c r="G21" s="52">
        <f t="shared" si="0"/>
        <v>15.945</v>
      </c>
    </row>
    <row r="22" spans="1:7" x14ac:dyDescent="0.25">
      <c r="B22" s="1">
        <v>22129</v>
      </c>
      <c r="C22" s="20">
        <f>'CDM - M'!G155</f>
        <v>3</v>
      </c>
      <c r="D22" s="20"/>
      <c r="E22" s="75">
        <v>5.6</v>
      </c>
      <c r="F22" s="20">
        <f>'CDM - M'!H155</f>
        <v>15.968</v>
      </c>
      <c r="G22" s="52">
        <f t="shared" si="0"/>
        <v>15.968</v>
      </c>
    </row>
    <row r="23" spans="1:7" x14ac:dyDescent="0.25">
      <c r="B23" s="1">
        <v>22160</v>
      </c>
      <c r="C23" s="20">
        <f>'CDM - M'!G156</f>
        <v>3</v>
      </c>
      <c r="D23" s="20"/>
      <c r="E23" s="75">
        <v>5.5</v>
      </c>
      <c r="F23" s="20">
        <f>'CDM - M'!H156</f>
        <v>15.981</v>
      </c>
      <c r="G23" s="52">
        <f t="shared" si="0"/>
        <v>15.981</v>
      </c>
    </row>
    <row r="24" spans="1:7" x14ac:dyDescent="0.25">
      <c r="B24" s="1">
        <v>22190</v>
      </c>
      <c r="C24" s="20">
        <f>'CDM - M'!G157</f>
        <v>2.75</v>
      </c>
      <c r="D24" s="20"/>
      <c r="E24" s="75">
        <v>6.1</v>
      </c>
      <c r="F24" s="20">
        <f>'CDM - M'!H157</f>
        <v>15.99</v>
      </c>
      <c r="G24" s="52">
        <f t="shared" si="0"/>
        <v>15.99</v>
      </c>
    </row>
    <row r="25" spans="1:7" x14ac:dyDescent="0.25">
      <c r="B25" s="1">
        <v>22221</v>
      </c>
      <c r="C25" s="20">
        <f>'CDM - M'!G158</f>
        <v>0.25</v>
      </c>
      <c r="D25" s="20"/>
      <c r="E25" s="75">
        <v>6.1</v>
      </c>
      <c r="F25" s="20">
        <f>'CDM - M'!H158</f>
        <v>16.033000000000001</v>
      </c>
      <c r="G25" s="52">
        <f t="shared" si="0"/>
        <v>16.033000000000001</v>
      </c>
    </row>
    <row r="26" spans="1:7" x14ac:dyDescent="0.25">
      <c r="B26" s="1">
        <v>22251</v>
      </c>
      <c r="C26" s="20">
        <f>'CDM - M'!G159</f>
        <v>3</v>
      </c>
      <c r="D26" s="20"/>
      <c r="E26" s="75">
        <v>6.6</v>
      </c>
      <c r="F26" s="20">
        <f>'CDM - M'!H159</f>
        <v>16.027999999999999</v>
      </c>
      <c r="G26" s="52">
        <f t="shared" si="0"/>
        <v>16.027999999999999</v>
      </c>
    </row>
    <row r="27" spans="1:7" x14ac:dyDescent="0.25">
      <c r="A27">
        <v>1961</v>
      </c>
      <c r="B27" s="1">
        <v>22282</v>
      </c>
      <c r="C27" s="20">
        <f>'CDM - M'!G160</f>
        <v>2.25</v>
      </c>
      <c r="D27" s="20"/>
      <c r="E27" s="75">
        <v>6.6</v>
      </c>
      <c r="F27" s="20">
        <f>'CDM - M'!H160</f>
        <v>16.032</v>
      </c>
      <c r="G27" s="52">
        <f t="shared" si="0"/>
        <v>16.032</v>
      </c>
    </row>
    <row r="28" spans="1:7" x14ac:dyDescent="0.25">
      <c r="B28" s="1">
        <v>22313</v>
      </c>
      <c r="C28" s="20">
        <f>'CDM - M'!G161</f>
        <v>2</v>
      </c>
      <c r="D28" s="20"/>
      <c r="E28" s="75">
        <v>6.9</v>
      </c>
      <c r="F28" s="20">
        <f>'CDM - M'!H161</f>
        <v>16.047999999999998</v>
      </c>
      <c r="G28" s="52">
        <f t="shared" si="0"/>
        <v>16.047999999999998</v>
      </c>
    </row>
    <row r="29" spans="1:7" x14ac:dyDescent="0.25">
      <c r="B29" s="1">
        <v>22341</v>
      </c>
      <c r="C29" s="20">
        <f>'CDM - M'!G162</f>
        <v>2</v>
      </c>
      <c r="D29" s="20"/>
      <c r="E29" s="75">
        <v>6.9</v>
      </c>
      <c r="F29" s="20">
        <f>'CDM - M'!H162</f>
        <v>16.053000000000001</v>
      </c>
      <c r="G29" s="52">
        <f t="shared" si="0"/>
        <v>16.053000000000001</v>
      </c>
    </row>
    <row r="30" spans="1:7" x14ac:dyDescent="0.25">
      <c r="B30" s="1">
        <v>22372</v>
      </c>
      <c r="C30" s="20">
        <f>'CDM - M'!G163</f>
        <v>0.5</v>
      </c>
      <c r="D30" s="20"/>
      <c r="E30" s="75">
        <v>7</v>
      </c>
      <c r="F30" s="20">
        <f>'CDM - M'!H163</f>
        <v>16.074999999999999</v>
      </c>
      <c r="G30" s="52">
        <f t="shared" si="0"/>
        <v>16.074999999999999</v>
      </c>
    </row>
    <row r="31" spans="1:7" x14ac:dyDescent="0.25">
      <c r="B31" s="1">
        <v>22402</v>
      </c>
      <c r="C31" s="20">
        <f>'CDM - M'!G164</f>
        <v>1</v>
      </c>
      <c r="D31" s="20"/>
      <c r="E31" s="75">
        <v>7.1</v>
      </c>
      <c r="F31" s="20">
        <f>'CDM - M'!H164</f>
        <v>16.096</v>
      </c>
      <c r="G31" s="52">
        <f t="shared" si="0"/>
        <v>16.096</v>
      </c>
    </row>
    <row r="32" spans="1:7" x14ac:dyDescent="0.25">
      <c r="B32" s="1">
        <v>22433</v>
      </c>
      <c r="C32" s="20">
        <f>'CDM - M'!G165</f>
        <v>0.5</v>
      </c>
      <c r="D32" s="20"/>
      <c r="E32" s="75">
        <v>6.9</v>
      </c>
      <c r="F32" s="20">
        <f>'CDM - M'!H165</f>
        <v>16.12</v>
      </c>
      <c r="G32" s="52">
        <f t="shared" si="0"/>
        <v>16.12</v>
      </c>
    </row>
    <row r="33" spans="1:7" x14ac:dyDescent="0.25">
      <c r="B33" s="1">
        <v>22463</v>
      </c>
      <c r="C33" s="20">
        <f>'CDM - M'!G166</f>
        <v>2.5</v>
      </c>
      <c r="D33" s="20"/>
      <c r="E33" s="75">
        <v>7</v>
      </c>
      <c r="F33" s="20">
        <f>'CDM - M'!H166</f>
        <v>16.145</v>
      </c>
      <c r="G33" s="52">
        <f t="shared" si="0"/>
        <v>16.145</v>
      </c>
    </row>
    <row r="34" spans="1:7" x14ac:dyDescent="0.25">
      <c r="B34" s="1">
        <v>22494</v>
      </c>
      <c r="C34" s="20">
        <f>'CDM - M'!G167</f>
        <v>1.75</v>
      </c>
      <c r="D34" s="20"/>
      <c r="E34" s="75">
        <v>6.6</v>
      </c>
      <c r="F34" s="20">
        <f>'CDM - M'!H167</f>
        <v>16.161999999999999</v>
      </c>
      <c r="G34" s="52">
        <f t="shared" si="0"/>
        <v>16.161999999999999</v>
      </c>
    </row>
    <row r="35" spans="1:7" x14ac:dyDescent="0.25">
      <c r="B35" s="1">
        <v>22525</v>
      </c>
      <c r="C35" s="20">
        <f>'CDM - M'!G168</f>
        <v>1.5</v>
      </c>
      <c r="D35" s="20"/>
      <c r="E35" s="75">
        <v>6.7</v>
      </c>
      <c r="F35" s="20">
        <f>'CDM - M'!H168</f>
        <v>16.193999999999999</v>
      </c>
      <c r="G35" s="52">
        <f t="shared" si="0"/>
        <v>16.193999999999999</v>
      </c>
    </row>
    <row r="36" spans="1:7" x14ac:dyDescent="0.25">
      <c r="B36" s="1">
        <v>22555</v>
      </c>
      <c r="C36" s="20">
        <f>'CDM - M'!G169</f>
        <v>2</v>
      </c>
      <c r="D36" s="20"/>
      <c r="E36" s="75">
        <v>6.5</v>
      </c>
      <c r="F36" s="20">
        <f>'CDM - M'!H169</f>
        <v>16.199000000000002</v>
      </c>
      <c r="G36" s="52">
        <f t="shared" si="0"/>
        <v>16.199000000000002</v>
      </c>
    </row>
    <row r="37" spans="1:7" x14ac:dyDescent="0.25">
      <c r="B37" s="1">
        <v>22586</v>
      </c>
      <c r="C37" s="20">
        <f>'CDM - M'!G170</f>
        <v>1.75</v>
      </c>
      <c r="D37" s="20"/>
      <c r="E37" s="75">
        <v>6.1</v>
      </c>
      <c r="F37" s="20">
        <f>'CDM - M'!H170</f>
        <v>16.202000000000002</v>
      </c>
      <c r="G37" s="52">
        <f t="shared" si="0"/>
        <v>16.202000000000002</v>
      </c>
    </row>
    <row r="38" spans="1:7" x14ac:dyDescent="0.25">
      <c r="B38" s="1">
        <v>22616</v>
      </c>
      <c r="C38" s="20">
        <f>'CDM - M'!G171</f>
        <v>2.5</v>
      </c>
      <c r="D38" s="20"/>
      <c r="E38" s="75">
        <v>6</v>
      </c>
      <c r="F38" s="20">
        <f>'CDM - M'!H171</f>
        <v>16.216000000000001</v>
      </c>
      <c r="G38" s="52">
        <f t="shared" si="0"/>
        <v>16.216000000000001</v>
      </c>
    </row>
    <row r="39" spans="1:7" x14ac:dyDescent="0.25">
      <c r="A39">
        <v>1962</v>
      </c>
      <c r="B39" s="1">
        <v>22647</v>
      </c>
      <c r="C39" s="20">
        <f>'CDM - M'!G172</f>
        <v>1.5</v>
      </c>
      <c r="D39" s="20"/>
      <c r="E39" s="75">
        <v>5.8</v>
      </c>
      <c r="F39" s="20">
        <f>'CDM - M'!H172</f>
        <v>16.234999999999999</v>
      </c>
      <c r="G39" s="52">
        <f t="shared" si="0"/>
        <v>16.234999999999999</v>
      </c>
    </row>
    <row r="40" spans="1:7" x14ac:dyDescent="0.25">
      <c r="B40" s="1">
        <v>22678</v>
      </c>
      <c r="C40" s="20">
        <f>'CDM - M'!G173</f>
        <v>2.75</v>
      </c>
      <c r="D40" s="20"/>
      <c r="E40" s="75">
        <v>5.5</v>
      </c>
      <c r="F40" s="20">
        <f>'CDM - M'!H173</f>
        <v>16.262</v>
      </c>
      <c r="G40" s="52">
        <f t="shared" si="0"/>
        <v>16.262</v>
      </c>
    </row>
    <row r="41" spans="1:7" x14ac:dyDescent="0.25">
      <c r="B41" s="1">
        <v>22706</v>
      </c>
      <c r="C41" s="20">
        <f>'CDM - M'!G174</f>
        <v>2.75</v>
      </c>
      <c r="D41" s="20"/>
      <c r="E41" s="75">
        <v>5.6</v>
      </c>
      <c r="F41" s="20">
        <f>'CDM - M'!H174</f>
        <v>16.3</v>
      </c>
      <c r="G41" s="52">
        <f t="shared" si="0"/>
        <v>16.3</v>
      </c>
    </row>
    <row r="42" spans="1:7" x14ac:dyDescent="0.25">
      <c r="B42" s="1">
        <v>22737</v>
      </c>
      <c r="C42" s="20">
        <f>'CDM - M'!G175</f>
        <v>2.5</v>
      </c>
      <c r="D42" s="20"/>
      <c r="E42" s="75">
        <v>5.6</v>
      </c>
      <c r="F42" s="20">
        <f>'CDM - M'!H175</f>
        <v>16.303000000000001</v>
      </c>
      <c r="G42" s="52">
        <f t="shared" si="0"/>
        <v>16.303000000000001</v>
      </c>
    </row>
    <row r="43" spans="1:7" x14ac:dyDescent="0.25">
      <c r="B43" s="1">
        <v>22767</v>
      </c>
      <c r="C43" s="20">
        <f>'CDM - M'!G176</f>
        <v>2.75</v>
      </c>
      <c r="D43" s="20"/>
      <c r="E43" s="75">
        <v>5.5</v>
      </c>
      <c r="F43" s="20">
        <f>'CDM - M'!H176</f>
        <v>16.326000000000001</v>
      </c>
      <c r="G43" s="52">
        <f t="shared" si="0"/>
        <v>16.326000000000001</v>
      </c>
    </row>
    <row r="44" spans="1:7" x14ac:dyDescent="0.25">
      <c r="B44" s="1">
        <v>22798</v>
      </c>
      <c r="C44" s="20">
        <f>'CDM - M'!G177</f>
        <v>2.75</v>
      </c>
      <c r="D44" s="20"/>
      <c r="E44" s="75">
        <v>5.5</v>
      </c>
      <c r="F44" s="20">
        <f>'CDM - M'!H177</f>
        <v>16.356000000000002</v>
      </c>
      <c r="G44" s="52">
        <f t="shared" si="0"/>
        <v>16.356000000000002</v>
      </c>
    </row>
    <row r="45" spans="1:7" x14ac:dyDescent="0.25">
      <c r="B45" s="1">
        <v>22828</v>
      </c>
      <c r="C45" s="20">
        <f>'CDM - M'!G178</f>
        <v>2.75</v>
      </c>
      <c r="D45" s="20"/>
      <c r="E45" s="75">
        <v>5.4</v>
      </c>
      <c r="F45" s="20">
        <f>'CDM - M'!H178</f>
        <v>16.37</v>
      </c>
      <c r="G45" s="52">
        <f t="shared" si="0"/>
        <v>16.37</v>
      </c>
    </row>
    <row r="46" spans="1:7" x14ac:dyDescent="0.25">
      <c r="B46" s="1">
        <v>22859</v>
      </c>
      <c r="C46" s="20">
        <f>'CDM - M'!G179</f>
        <v>3</v>
      </c>
      <c r="D46" s="20"/>
      <c r="E46" s="75">
        <v>5.7</v>
      </c>
      <c r="F46" s="20">
        <f>'CDM - M'!H179</f>
        <v>16.372</v>
      </c>
      <c r="G46" s="52">
        <f t="shared" si="0"/>
        <v>16.372</v>
      </c>
    </row>
    <row r="47" spans="1:7" x14ac:dyDescent="0.25">
      <c r="B47" s="1">
        <v>22890</v>
      </c>
      <c r="C47" s="20">
        <f>'CDM - M'!G180</f>
        <v>2.75</v>
      </c>
      <c r="D47" s="20"/>
      <c r="E47" s="75">
        <v>5.6</v>
      </c>
      <c r="F47" s="20">
        <f>'CDM - M'!H180</f>
        <v>16.404</v>
      </c>
      <c r="G47" s="52">
        <f t="shared" si="0"/>
        <v>16.404</v>
      </c>
    </row>
    <row r="48" spans="1:7" x14ac:dyDescent="0.25">
      <c r="B48" s="1">
        <v>22920</v>
      </c>
      <c r="C48" s="20">
        <f>'CDM - M'!G181</f>
        <v>3</v>
      </c>
      <c r="D48" s="20"/>
      <c r="E48" s="75">
        <v>5.4</v>
      </c>
      <c r="F48" s="20">
        <f>'CDM - M'!H181</f>
        <v>16.402999999999999</v>
      </c>
      <c r="G48" s="52">
        <f t="shared" si="0"/>
        <v>16.402999999999999</v>
      </c>
    </row>
    <row r="49" spans="1:7" x14ac:dyDescent="0.25">
      <c r="B49" s="1">
        <v>22951</v>
      </c>
      <c r="C49" s="20">
        <f>'CDM - M'!G182</f>
        <v>2.88</v>
      </c>
      <c r="D49" s="20"/>
      <c r="E49" s="75">
        <v>5.7</v>
      </c>
      <c r="F49" s="20">
        <f>'CDM - M'!H182</f>
        <v>16.414999999999999</v>
      </c>
      <c r="G49" s="52">
        <f t="shared" si="0"/>
        <v>16.414999999999999</v>
      </c>
    </row>
    <row r="50" spans="1:7" x14ac:dyDescent="0.25">
      <c r="B50" s="1">
        <v>22981</v>
      </c>
      <c r="C50" s="20">
        <f>'CDM - M'!G183</f>
        <v>3</v>
      </c>
      <c r="D50" s="20"/>
      <c r="E50" s="75">
        <v>5.5</v>
      </c>
      <c r="F50" s="20">
        <f>'CDM - M'!H183</f>
        <v>16.420000000000002</v>
      </c>
      <c r="G50" s="52">
        <f t="shared" si="0"/>
        <v>16.420000000000002</v>
      </c>
    </row>
    <row r="51" spans="1:7" x14ac:dyDescent="0.25">
      <c r="A51">
        <v>1963</v>
      </c>
      <c r="B51" s="1">
        <v>23012</v>
      </c>
      <c r="C51" s="20">
        <f>'CDM - M'!G184</f>
        <v>3</v>
      </c>
      <c r="D51" s="20"/>
      <c r="E51" s="75">
        <v>5.7</v>
      </c>
      <c r="F51" s="20">
        <f>'CDM - M'!H184</f>
        <v>16.451000000000001</v>
      </c>
      <c r="G51" s="52">
        <f t="shared" si="0"/>
        <v>16.451000000000001</v>
      </c>
    </row>
    <row r="52" spans="1:7" x14ac:dyDescent="0.25">
      <c r="B52" s="1">
        <v>23043</v>
      </c>
      <c r="C52" s="20">
        <f>'CDM - M'!G185</f>
        <v>3</v>
      </c>
      <c r="D52" s="20"/>
      <c r="E52" s="75">
        <v>5.9</v>
      </c>
      <c r="F52" s="20">
        <f>'CDM - M'!H185</f>
        <v>16.47</v>
      </c>
      <c r="G52" s="52">
        <f t="shared" si="0"/>
        <v>16.47</v>
      </c>
    </row>
    <row r="53" spans="1:7" x14ac:dyDescent="0.25">
      <c r="B53" s="1">
        <v>23071</v>
      </c>
      <c r="C53" s="20">
        <f>'CDM - M'!G186</f>
        <v>3</v>
      </c>
      <c r="D53" s="20"/>
      <c r="E53" s="75">
        <v>5.7</v>
      </c>
      <c r="F53" s="20">
        <f>'CDM - M'!H186</f>
        <v>16.48</v>
      </c>
      <c r="G53" s="52">
        <f t="shared" si="0"/>
        <v>16.48</v>
      </c>
    </row>
    <row r="54" spans="1:7" x14ac:dyDescent="0.25">
      <c r="B54" s="1">
        <v>23102</v>
      </c>
      <c r="C54" s="20">
        <f>'CDM - M'!G187</f>
        <v>3</v>
      </c>
      <c r="D54" s="20"/>
      <c r="E54" s="75">
        <v>5.7</v>
      </c>
      <c r="F54" s="20">
        <f>'CDM - M'!H187</f>
        <v>16.5</v>
      </c>
      <c r="G54" s="52">
        <f t="shared" si="0"/>
        <v>16.5</v>
      </c>
    </row>
    <row r="55" spans="1:7" x14ac:dyDescent="0.25">
      <c r="B55" s="1">
        <v>23132</v>
      </c>
      <c r="C55" s="20">
        <f>'CDM - M'!G188</f>
        <v>3</v>
      </c>
      <c r="D55" s="20"/>
      <c r="E55" s="75">
        <v>5.9</v>
      </c>
      <c r="F55" s="20">
        <f>'CDM - M'!H188</f>
        <v>16.53</v>
      </c>
      <c r="G55" s="52">
        <f t="shared" si="0"/>
        <v>16.53</v>
      </c>
    </row>
    <row r="56" spans="1:7" x14ac:dyDescent="0.25">
      <c r="B56" s="1">
        <v>23163</v>
      </c>
      <c r="C56" s="20">
        <f>'CDM - M'!G189</f>
        <v>3</v>
      </c>
      <c r="D56" s="20"/>
      <c r="E56" s="75">
        <v>5.6</v>
      </c>
      <c r="F56" s="20">
        <f>'CDM - M'!H189</f>
        <v>16.558</v>
      </c>
      <c r="G56" s="52">
        <f t="shared" si="0"/>
        <v>16.558</v>
      </c>
    </row>
    <row r="57" spans="1:7" x14ac:dyDescent="0.25">
      <c r="B57" s="1">
        <v>23193</v>
      </c>
      <c r="C57" s="20">
        <f>'CDM - M'!G190</f>
        <v>3.5</v>
      </c>
      <c r="D57" s="20"/>
      <c r="E57" s="75">
        <v>5.6</v>
      </c>
      <c r="F57" s="20">
        <f>'CDM - M'!H190</f>
        <v>16.573</v>
      </c>
      <c r="G57" s="52">
        <f t="shared" si="0"/>
        <v>16.573</v>
      </c>
    </row>
    <row r="58" spans="1:7" x14ac:dyDescent="0.25">
      <c r="B58" s="1">
        <v>23224</v>
      </c>
      <c r="C58" s="20">
        <f>'CDM - M'!G191</f>
        <v>3.5</v>
      </c>
      <c r="D58" s="20"/>
      <c r="E58" s="75">
        <v>5.4</v>
      </c>
      <c r="F58" s="20">
        <f>'CDM - M'!H191</f>
        <v>16.588000000000001</v>
      </c>
      <c r="G58" s="52">
        <f t="shared" si="0"/>
        <v>16.588000000000001</v>
      </c>
    </row>
    <row r="59" spans="1:7" x14ac:dyDescent="0.25">
      <c r="B59" s="1">
        <v>23255</v>
      </c>
      <c r="C59" s="20">
        <f>'CDM - M'!G192</f>
        <v>3.5</v>
      </c>
      <c r="D59" s="20"/>
      <c r="E59" s="75">
        <v>5.5</v>
      </c>
      <c r="F59" s="20">
        <f>'CDM - M'!H192</f>
        <v>16.617999999999999</v>
      </c>
      <c r="G59" s="52">
        <f t="shared" si="0"/>
        <v>16.617999999999999</v>
      </c>
    </row>
    <row r="60" spans="1:7" x14ac:dyDescent="0.25">
      <c r="B60" s="1">
        <v>23285</v>
      </c>
      <c r="C60" s="20">
        <f>'CDM - M'!G193</f>
        <v>3.5</v>
      </c>
      <c r="D60" s="20"/>
      <c r="E60" s="75">
        <v>5.5</v>
      </c>
      <c r="F60" s="20">
        <f>'CDM - M'!H193</f>
        <v>16.655000000000001</v>
      </c>
      <c r="G60" s="52">
        <f t="shared" si="0"/>
        <v>16.655000000000001</v>
      </c>
    </row>
    <row r="61" spans="1:7" x14ac:dyDescent="0.25">
      <c r="B61" s="1">
        <v>23316</v>
      </c>
      <c r="C61" s="20">
        <f>'CDM - M'!G194</f>
        <v>3.5</v>
      </c>
      <c r="D61" s="20"/>
      <c r="E61" s="75">
        <v>5.7</v>
      </c>
      <c r="F61" s="20">
        <f>'CDM - M'!H194</f>
        <v>16.670000000000002</v>
      </c>
      <c r="G61" s="52">
        <f t="shared" si="0"/>
        <v>16.670000000000002</v>
      </c>
    </row>
    <row r="62" spans="1:7" x14ac:dyDescent="0.25">
      <c r="B62" s="1">
        <v>23346</v>
      </c>
      <c r="C62" s="20">
        <f>'CDM - M'!G195</f>
        <v>3.25</v>
      </c>
      <c r="D62" s="20"/>
      <c r="E62" s="75">
        <v>5.5</v>
      </c>
      <c r="F62" s="20">
        <f>'CDM - M'!H195</f>
        <v>16.693999999999999</v>
      </c>
      <c r="G62" s="52">
        <f t="shared" si="0"/>
        <v>16.693999999999999</v>
      </c>
    </row>
    <row r="63" spans="1:7" x14ac:dyDescent="0.25">
      <c r="A63">
        <v>1964</v>
      </c>
      <c r="B63" s="1">
        <v>23377</v>
      </c>
      <c r="C63" s="20">
        <f>'CDM - M'!G196</f>
        <v>3.5</v>
      </c>
      <c r="D63" s="20"/>
      <c r="E63" s="75">
        <v>5.6</v>
      </c>
      <c r="F63" s="20">
        <f>'CDM - M'!H196</f>
        <v>16.716999999999999</v>
      </c>
      <c r="G63" s="52">
        <f t="shared" si="0"/>
        <v>16.716999999999999</v>
      </c>
    </row>
    <row r="64" spans="1:7" x14ac:dyDescent="0.25">
      <c r="B64" s="1">
        <v>23408</v>
      </c>
      <c r="C64" s="20">
        <f>'CDM - M'!G197</f>
        <v>3.5</v>
      </c>
      <c r="D64" s="20"/>
      <c r="E64" s="75">
        <v>5.4</v>
      </c>
      <c r="F64" s="20">
        <f>'CDM - M'!H197</f>
        <v>16.748999999999999</v>
      </c>
      <c r="G64" s="52">
        <f t="shared" si="0"/>
        <v>16.748999999999999</v>
      </c>
    </row>
    <row r="65" spans="1:7" x14ac:dyDescent="0.25">
      <c r="B65" s="1">
        <v>23437</v>
      </c>
      <c r="C65" s="20">
        <f>'CDM - M'!G198</f>
        <v>3.5</v>
      </c>
      <c r="D65" s="20"/>
      <c r="E65" s="75">
        <v>5.4</v>
      </c>
      <c r="F65" s="20">
        <f>'CDM - M'!H198</f>
        <v>16.765000000000001</v>
      </c>
      <c r="G65" s="52">
        <f t="shared" si="0"/>
        <v>16.765000000000001</v>
      </c>
    </row>
    <row r="66" spans="1:7" x14ac:dyDescent="0.25">
      <c r="B66" s="1">
        <v>23468</v>
      </c>
      <c r="C66" s="20">
        <f>'CDM - M'!G199</f>
        <v>3.5</v>
      </c>
      <c r="D66" s="20"/>
      <c r="E66" s="75">
        <v>5.3</v>
      </c>
      <c r="F66" s="20">
        <f>'CDM - M'!H199</f>
        <v>16.78</v>
      </c>
      <c r="G66" s="52">
        <f t="shared" si="0"/>
        <v>16.78</v>
      </c>
    </row>
    <row r="67" spans="1:7" x14ac:dyDescent="0.25">
      <c r="B67" s="1">
        <v>23498</v>
      </c>
      <c r="C67" s="20">
        <f>'CDM - M'!G200</f>
        <v>3.5</v>
      </c>
      <c r="D67" s="20"/>
      <c r="E67" s="75">
        <v>5.0999999999999996</v>
      </c>
      <c r="F67" s="20">
        <f>'CDM - M'!H200</f>
        <v>16.794</v>
      </c>
      <c r="G67" s="52">
        <f t="shared" ref="G67:G130" si="1">F67</f>
        <v>16.794</v>
      </c>
    </row>
    <row r="68" spans="1:7" x14ac:dyDescent="0.25">
      <c r="B68" s="1">
        <v>23529</v>
      </c>
      <c r="C68" s="20">
        <f>'CDM - M'!G201</f>
        <v>3.5</v>
      </c>
      <c r="D68" s="20"/>
      <c r="E68" s="75">
        <v>5.2</v>
      </c>
      <c r="F68" s="20">
        <f>'CDM - M'!H201</f>
        <v>16.806000000000001</v>
      </c>
      <c r="G68" s="52">
        <f t="shared" si="1"/>
        <v>16.806000000000001</v>
      </c>
    </row>
    <row r="69" spans="1:7" x14ac:dyDescent="0.25">
      <c r="B69" s="1">
        <v>23559</v>
      </c>
      <c r="C69" s="20">
        <f>'CDM - M'!G202</f>
        <v>3.5</v>
      </c>
      <c r="D69" s="20"/>
      <c r="E69" s="75">
        <v>4.9000000000000004</v>
      </c>
      <c r="F69" s="20">
        <f>'CDM - M'!H202</f>
        <v>16.823</v>
      </c>
      <c r="G69" s="52">
        <f t="shared" si="1"/>
        <v>16.823</v>
      </c>
    </row>
    <row r="70" spans="1:7" x14ac:dyDescent="0.25">
      <c r="B70" s="1">
        <v>23590</v>
      </c>
      <c r="C70" s="20">
        <f>'CDM - M'!G203</f>
        <v>3.5</v>
      </c>
      <c r="D70" s="20"/>
      <c r="E70" s="75">
        <v>5</v>
      </c>
      <c r="F70" s="20">
        <f>'CDM - M'!H203</f>
        <v>16.844999999999999</v>
      </c>
      <c r="G70" s="52">
        <f t="shared" si="1"/>
        <v>16.844999999999999</v>
      </c>
    </row>
    <row r="71" spans="1:7" x14ac:dyDescent="0.25">
      <c r="B71" s="1">
        <v>23621</v>
      </c>
      <c r="C71" s="20">
        <f>'CDM - M'!G204</f>
        <v>2.75</v>
      </c>
      <c r="D71" s="20"/>
      <c r="E71" s="75">
        <v>5.0999999999999996</v>
      </c>
      <c r="F71" s="20">
        <f>'CDM - M'!H204</f>
        <v>16.852</v>
      </c>
      <c r="G71" s="52">
        <f t="shared" si="1"/>
        <v>16.852</v>
      </c>
    </row>
    <row r="72" spans="1:7" x14ac:dyDescent="0.25">
      <c r="B72" s="1">
        <v>23651</v>
      </c>
      <c r="C72" s="20">
        <f>'CDM - M'!G205</f>
        <v>3.5</v>
      </c>
      <c r="D72" s="20"/>
      <c r="E72" s="75">
        <v>5.0999999999999996</v>
      </c>
      <c r="F72" s="20">
        <f>'CDM - M'!H205</f>
        <v>16.859000000000002</v>
      </c>
      <c r="G72" s="52">
        <f t="shared" si="1"/>
        <v>16.859000000000002</v>
      </c>
    </row>
    <row r="73" spans="1:7" x14ac:dyDescent="0.25">
      <c r="B73" s="1">
        <v>23682</v>
      </c>
      <c r="C73" s="20">
        <f>'CDM - M'!G206</f>
        <v>4</v>
      </c>
      <c r="D73" s="20"/>
      <c r="E73" s="75">
        <v>4.8</v>
      </c>
      <c r="F73" s="20">
        <f>'CDM - M'!H206</f>
        <v>16.882999999999999</v>
      </c>
      <c r="G73" s="52">
        <f t="shared" si="1"/>
        <v>16.882999999999999</v>
      </c>
    </row>
    <row r="74" spans="1:7" x14ac:dyDescent="0.25">
      <c r="B74" s="1">
        <v>23712</v>
      </c>
      <c r="C74" s="20">
        <f>'CDM - M'!G207</f>
        <v>4</v>
      </c>
      <c r="D74" s="20"/>
      <c r="E74" s="75">
        <v>5</v>
      </c>
      <c r="F74" s="20">
        <f>'CDM - M'!H207</f>
        <v>16.907</v>
      </c>
      <c r="G74" s="52">
        <f t="shared" si="1"/>
        <v>16.907</v>
      </c>
    </row>
    <row r="75" spans="1:7" x14ac:dyDescent="0.25">
      <c r="A75">
        <v>1965</v>
      </c>
      <c r="B75" s="1">
        <v>23743</v>
      </c>
      <c r="C75" s="20">
        <f>'CDM - M'!G208</f>
        <v>4</v>
      </c>
      <c r="D75" s="20"/>
      <c r="E75" s="75">
        <v>4.9000000000000004</v>
      </c>
      <c r="F75" s="20">
        <f>'CDM - M'!H208</f>
        <v>16.93</v>
      </c>
      <c r="G75" s="52">
        <f t="shared" si="1"/>
        <v>16.93</v>
      </c>
    </row>
    <row r="76" spans="1:7" x14ac:dyDescent="0.25">
      <c r="B76" s="1">
        <v>23774</v>
      </c>
      <c r="C76" s="20">
        <f>'CDM - M'!G209</f>
        <v>4</v>
      </c>
      <c r="D76" s="20"/>
      <c r="E76" s="75">
        <v>5.0999999999999996</v>
      </c>
      <c r="F76" s="20">
        <f>'CDM - M'!H209</f>
        <v>16.95</v>
      </c>
      <c r="G76" s="52">
        <f t="shared" si="1"/>
        <v>16.95</v>
      </c>
    </row>
    <row r="77" spans="1:7" x14ac:dyDescent="0.25">
      <c r="B77" s="1">
        <v>23802</v>
      </c>
      <c r="C77" s="20">
        <f>'CDM - M'!G210</f>
        <v>4</v>
      </c>
      <c r="D77" s="20"/>
      <c r="E77" s="75">
        <v>4.7</v>
      </c>
      <c r="F77" s="20">
        <f>'CDM - M'!H210</f>
        <v>16.96</v>
      </c>
      <c r="G77" s="52">
        <f t="shared" si="1"/>
        <v>16.96</v>
      </c>
    </row>
    <row r="78" spans="1:7" x14ac:dyDescent="0.25">
      <c r="B78" s="1">
        <v>23833</v>
      </c>
      <c r="C78" s="20">
        <f>'CDM - M'!G211</f>
        <v>4.13</v>
      </c>
      <c r="D78" s="20"/>
      <c r="E78" s="75">
        <v>4.8</v>
      </c>
      <c r="F78" s="20">
        <f>'CDM - M'!H211</f>
        <v>16.98</v>
      </c>
      <c r="G78" s="52">
        <f t="shared" si="1"/>
        <v>16.98</v>
      </c>
    </row>
    <row r="79" spans="1:7" x14ac:dyDescent="0.25">
      <c r="B79" s="1">
        <v>23863</v>
      </c>
      <c r="C79" s="20">
        <f>'CDM - M'!G212</f>
        <v>4.13</v>
      </c>
      <c r="D79" s="20"/>
      <c r="E79" s="75">
        <v>4.5999999999999996</v>
      </c>
      <c r="F79" s="20">
        <f>'CDM - M'!H212</f>
        <v>17.010999999999999</v>
      </c>
      <c r="G79" s="52">
        <f t="shared" si="1"/>
        <v>17.010999999999999</v>
      </c>
    </row>
    <row r="80" spans="1:7" x14ac:dyDescent="0.25">
      <c r="B80" s="1">
        <v>23894</v>
      </c>
      <c r="C80" s="20">
        <f>'CDM - M'!G213</f>
        <v>4.13</v>
      </c>
      <c r="D80" s="20"/>
      <c r="E80" s="75">
        <v>4.5999999999999996</v>
      </c>
      <c r="F80" s="20">
        <f>'CDM - M'!H213</f>
        <v>17.007000000000001</v>
      </c>
      <c r="G80" s="52">
        <f t="shared" si="1"/>
        <v>17.007000000000001</v>
      </c>
    </row>
    <row r="81" spans="1:7" x14ac:dyDescent="0.25">
      <c r="B81" s="1">
        <v>23924</v>
      </c>
      <c r="C81" s="20">
        <f>'CDM - M'!G214</f>
        <v>4.13</v>
      </c>
      <c r="D81" s="20"/>
      <c r="E81" s="75">
        <v>4.4000000000000004</v>
      </c>
      <c r="F81" s="20">
        <f>'CDM - M'!H214</f>
        <v>17.024000000000001</v>
      </c>
      <c r="G81" s="52">
        <f t="shared" si="1"/>
        <v>17.024000000000001</v>
      </c>
    </row>
    <row r="82" spans="1:7" x14ac:dyDescent="0.25">
      <c r="B82" s="1">
        <v>23955</v>
      </c>
      <c r="C82" s="20">
        <f>'CDM - M'!G215</f>
        <v>4</v>
      </c>
      <c r="D82" s="20"/>
      <c r="E82" s="75">
        <v>4.4000000000000004</v>
      </c>
      <c r="F82" s="20">
        <f>'CDM - M'!H215</f>
        <v>17.056000000000001</v>
      </c>
      <c r="G82" s="52">
        <f t="shared" si="1"/>
        <v>17.056000000000001</v>
      </c>
    </row>
    <row r="83" spans="1:7" x14ac:dyDescent="0.25">
      <c r="B83" s="1">
        <v>23986</v>
      </c>
      <c r="C83" s="20">
        <f>'CDM - M'!G216</f>
        <v>4.13</v>
      </c>
      <c r="D83" s="20"/>
      <c r="E83" s="75">
        <v>4.3</v>
      </c>
      <c r="F83" s="20">
        <f>'CDM - M'!H216</f>
        <v>17.076000000000001</v>
      </c>
      <c r="G83" s="52">
        <f t="shared" si="1"/>
        <v>17.076000000000001</v>
      </c>
    </row>
    <row r="84" spans="1:7" x14ac:dyDescent="0.25">
      <c r="B84" s="1">
        <v>24016</v>
      </c>
      <c r="C84" s="20">
        <f>'CDM - M'!G217</f>
        <v>4.13</v>
      </c>
      <c r="D84" s="20"/>
      <c r="E84" s="75">
        <v>4.2</v>
      </c>
      <c r="F84" s="20">
        <f>'CDM - M'!H217</f>
        <v>17.07</v>
      </c>
      <c r="G84" s="52">
        <f t="shared" si="1"/>
        <v>17.07</v>
      </c>
    </row>
    <row r="85" spans="1:7" x14ac:dyDescent="0.25">
      <c r="B85" s="1">
        <v>24047</v>
      </c>
      <c r="C85" s="20">
        <f>'CDM - M'!G218</f>
        <v>4.13</v>
      </c>
      <c r="D85" s="20"/>
      <c r="E85" s="75">
        <v>4.0999999999999996</v>
      </c>
      <c r="F85" s="20">
        <f>'CDM - M'!H218</f>
        <v>17.102</v>
      </c>
      <c r="G85" s="52">
        <f t="shared" si="1"/>
        <v>17.102</v>
      </c>
    </row>
    <row r="86" spans="1:7" x14ac:dyDescent="0.25">
      <c r="B86" s="1">
        <v>24077</v>
      </c>
      <c r="C86" s="20">
        <f>'CDM - M'!G219</f>
        <v>4.63</v>
      </c>
      <c r="D86" s="20"/>
      <c r="E86" s="75">
        <v>4</v>
      </c>
      <c r="F86" s="20">
        <f>'CDM - M'!H219</f>
        <v>17.154</v>
      </c>
      <c r="G86" s="52">
        <f t="shared" si="1"/>
        <v>17.154</v>
      </c>
    </row>
    <row r="87" spans="1:7" x14ac:dyDescent="0.25">
      <c r="A87">
        <v>1966</v>
      </c>
      <c r="B87" s="1">
        <v>24108</v>
      </c>
      <c r="C87" s="20">
        <f>'CDM - M'!G220</f>
        <v>4.5</v>
      </c>
      <c r="D87" s="20"/>
      <c r="E87" s="75">
        <v>4</v>
      </c>
      <c r="F87" s="20">
        <f>'CDM - M'!H220</f>
        <v>17.158999999999999</v>
      </c>
      <c r="G87" s="52">
        <f t="shared" si="1"/>
        <v>17.158999999999999</v>
      </c>
    </row>
    <row r="88" spans="1:7" x14ac:dyDescent="0.25">
      <c r="B88" s="1">
        <v>24139</v>
      </c>
      <c r="C88" s="20">
        <f>'CDM - M'!G221</f>
        <v>4.63</v>
      </c>
      <c r="D88" s="20"/>
      <c r="E88" s="75">
        <v>3.8</v>
      </c>
      <c r="F88" s="20">
        <f>'CDM - M'!H221</f>
        <v>17.201000000000001</v>
      </c>
      <c r="G88" s="52">
        <f t="shared" si="1"/>
        <v>17.201000000000001</v>
      </c>
    </row>
    <row r="89" spans="1:7" x14ac:dyDescent="0.25">
      <c r="B89" s="1">
        <v>24167</v>
      </c>
      <c r="C89" s="20">
        <f>'CDM - M'!G222</f>
        <v>4.75</v>
      </c>
      <c r="D89" s="20"/>
      <c r="E89" s="75">
        <v>3.8</v>
      </c>
      <c r="F89" s="20">
        <f>'CDM - M'!H222</f>
        <v>17.222999999999999</v>
      </c>
      <c r="G89" s="52">
        <f t="shared" si="1"/>
        <v>17.222999999999999</v>
      </c>
    </row>
    <row r="90" spans="1:7" x14ac:dyDescent="0.25">
      <c r="B90" s="1">
        <v>24198</v>
      </c>
      <c r="C90" s="20">
        <f>'CDM - M'!G223</f>
        <v>4.63</v>
      </c>
      <c r="D90" s="20"/>
      <c r="E90" s="75">
        <v>3.8</v>
      </c>
      <c r="F90" s="20">
        <f>'CDM - M'!H223</f>
        <v>17.285</v>
      </c>
      <c r="G90" s="52">
        <f t="shared" si="1"/>
        <v>17.285</v>
      </c>
    </row>
    <row r="91" spans="1:7" x14ac:dyDescent="0.25">
      <c r="B91" s="1">
        <v>24228</v>
      </c>
      <c r="C91" s="20">
        <f>'CDM - M'!G224</f>
        <v>4.75</v>
      </c>
      <c r="D91" s="20"/>
      <c r="E91" s="75">
        <v>3.9</v>
      </c>
      <c r="F91" s="20">
        <f>'CDM - M'!H224</f>
        <v>17.331</v>
      </c>
      <c r="G91" s="52">
        <f t="shared" si="1"/>
        <v>17.331</v>
      </c>
    </row>
    <row r="92" spans="1:7" x14ac:dyDescent="0.25">
      <c r="B92" s="1">
        <v>24259</v>
      </c>
      <c r="C92" s="20">
        <f>'CDM - M'!G225</f>
        <v>5.5</v>
      </c>
      <c r="D92" s="20"/>
      <c r="E92" s="75">
        <v>3.8</v>
      </c>
      <c r="F92" s="20">
        <f>'CDM - M'!H225</f>
        <v>17.387</v>
      </c>
      <c r="G92" s="52">
        <f t="shared" si="1"/>
        <v>17.387</v>
      </c>
    </row>
    <row r="93" spans="1:7" x14ac:dyDescent="0.25">
      <c r="B93" s="1">
        <v>24289</v>
      </c>
      <c r="C93" s="20">
        <f>'CDM - M'!G226</f>
        <v>5.75</v>
      </c>
      <c r="D93" s="20"/>
      <c r="E93" s="75">
        <v>3.8</v>
      </c>
      <c r="F93" s="20">
        <f>'CDM - M'!H226</f>
        <v>17.437999999999999</v>
      </c>
      <c r="G93" s="52">
        <f t="shared" si="1"/>
        <v>17.437999999999999</v>
      </c>
    </row>
    <row r="94" spans="1:7" x14ac:dyDescent="0.25">
      <c r="B94" s="1">
        <v>24320</v>
      </c>
      <c r="C94" s="20">
        <f>'CDM - M'!G227</f>
        <v>4.5</v>
      </c>
      <c r="D94" s="20"/>
      <c r="E94" s="75">
        <v>3.8</v>
      </c>
      <c r="F94" s="20">
        <f>'CDM - M'!H227</f>
        <v>17.47</v>
      </c>
      <c r="G94" s="52">
        <f t="shared" si="1"/>
        <v>17.47</v>
      </c>
    </row>
    <row r="95" spans="1:7" x14ac:dyDescent="0.25">
      <c r="B95" s="1">
        <v>24351</v>
      </c>
      <c r="C95" s="20">
        <f>'CDM - M'!G228</f>
        <v>5.75</v>
      </c>
      <c r="D95" s="20"/>
      <c r="E95" s="75">
        <v>3.7</v>
      </c>
      <c r="F95" s="20">
        <f>'CDM - M'!H228</f>
        <v>17.524000000000001</v>
      </c>
      <c r="G95" s="52">
        <f t="shared" si="1"/>
        <v>17.524000000000001</v>
      </c>
    </row>
    <row r="96" spans="1:7" x14ac:dyDescent="0.25">
      <c r="B96" s="1">
        <v>24381</v>
      </c>
      <c r="C96" s="20">
        <f>'CDM - M'!G229</f>
        <v>5.75</v>
      </c>
      <c r="D96" s="20"/>
      <c r="E96" s="75">
        <v>3.7</v>
      </c>
      <c r="F96" s="20">
        <f>'CDM - M'!H229</f>
        <v>17.581</v>
      </c>
      <c r="G96" s="52">
        <f t="shared" si="1"/>
        <v>17.581</v>
      </c>
    </row>
    <row r="97" spans="1:7" x14ac:dyDescent="0.25">
      <c r="B97" s="1">
        <v>24412</v>
      </c>
      <c r="C97" s="20">
        <f>'CDM - M'!G230</f>
        <v>5.75</v>
      </c>
      <c r="D97" s="20"/>
      <c r="E97" s="75">
        <v>3.6</v>
      </c>
      <c r="F97" s="20">
        <f>'CDM - M'!H230</f>
        <v>17.625</v>
      </c>
      <c r="G97" s="52">
        <f t="shared" si="1"/>
        <v>17.625</v>
      </c>
    </row>
    <row r="98" spans="1:7" x14ac:dyDescent="0.25">
      <c r="B98" s="1">
        <v>24442</v>
      </c>
      <c r="C98" s="20">
        <f>'CDM - M'!G231</f>
        <v>5</v>
      </c>
      <c r="D98" s="20"/>
      <c r="E98" s="75">
        <v>3.8</v>
      </c>
      <c r="F98" s="20">
        <f>'CDM - M'!H231</f>
        <v>17.678999999999998</v>
      </c>
      <c r="G98" s="52">
        <f t="shared" si="1"/>
        <v>17.678999999999998</v>
      </c>
    </row>
    <row r="99" spans="1:7" x14ac:dyDescent="0.25">
      <c r="A99">
        <v>1967</v>
      </c>
      <c r="B99" s="1">
        <v>24473</v>
      </c>
      <c r="C99" s="20">
        <f>'CDM - M'!G232</f>
        <v>4</v>
      </c>
      <c r="D99" s="20"/>
      <c r="E99" s="75">
        <v>3.9</v>
      </c>
      <c r="F99" s="20">
        <f>'CDM - M'!H232</f>
        <v>17.695</v>
      </c>
      <c r="G99" s="52">
        <f t="shared" si="1"/>
        <v>17.695</v>
      </c>
    </row>
    <row r="100" spans="1:7" x14ac:dyDescent="0.25">
      <c r="B100" s="1">
        <v>24504</v>
      </c>
      <c r="C100" s="20">
        <f>'CDM - M'!G233</f>
        <v>4.75</v>
      </c>
      <c r="D100" s="20"/>
      <c r="E100" s="75">
        <v>3.8</v>
      </c>
      <c r="F100" s="20">
        <f>'CDM - M'!H233</f>
        <v>17.727</v>
      </c>
      <c r="G100" s="52">
        <f t="shared" si="1"/>
        <v>17.727</v>
      </c>
    </row>
    <row r="101" spans="1:7" x14ac:dyDescent="0.25">
      <c r="B101" s="1">
        <v>24532</v>
      </c>
      <c r="C101" s="20">
        <f>'CDM - M'!G234</f>
        <v>4.5</v>
      </c>
      <c r="D101" s="20"/>
      <c r="E101" s="75">
        <v>3.8</v>
      </c>
      <c r="F101" s="20">
        <f>'CDM - M'!H234</f>
        <v>17.754000000000001</v>
      </c>
      <c r="G101" s="52">
        <f t="shared" si="1"/>
        <v>17.754000000000001</v>
      </c>
    </row>
    <row r="102" spans="1:7" x14ac:dyDescent="0.25">
      <c r="B102" s="1">
        <v>24563</v>
      </c>
      <c r="C102" s="20">
        <f>'CDM - M'!G235</f>
        <v>4</v>
      </c>
      <c r="D102" s="20"/>
      <c r="E102" s="75">
        <v>3.8</v>
      </c>
      <c r="F102" s="20">
        <f>'CDM - M'!H235</f>
        <v>17.803000000000001</v>
      </c>
      <c r="G102" s="52">
        <f t="shared" si="1"/>
        <v>17.803000000000001</v>
      </c>
    </row>
    <row r="103" spans="1:7" x14ac:dyDescent="0.25">
      <c r="B103" s="1">
        <v>24593</v>
      </c>
      <c r="C103" s="20">
        <f>'CDM - M'!G236</f>
        <v>4.13</v>
      </c>
      <c r="D103" s="20"/>
      <c r="E103" s="75">
        <v>3.8</v>
      </c>
      <c r="F103" s="20">
        <f>'CDM - M'!H236</f>
        <v>17.841999999999999</v>
      </c>
      <c r="G103" s="52">
        <f t="shared" si="1"/>
        <v>17.841999999999999</v>
      </c>
    </row>
    <row r="104" spans="1:7" x14ac:dyDescent="0.25">
      <c r="B104" s="1">
        <v>24624</v>
      </c>
      <c r="C104" s="20">
        <f>'CDM - M'!G237</f>
        <v>3.5</v>
      </c>
      <c r="D104" s="20"/>
      <c r="E104" s="75">
        <v>3.9</v>
      </c>
      <c r="F104" s="20">
        <f>'CDM - M'!H237</f>
        <v>17.887</v>
      </c>
      <c r="G104" s="52">
        <f t="shared" si="1"/>
        <v>17.887</v>
      </c>
    </row>
    <row r="105" spans="1:7" x14ac:dyDescent="0.25">
      <c r="B105" s="1">
        <v>24654</v>
      </c>
      <c r="C105" s="20">
        <f>'CDM - M'!G238</f>
        <v>3.75</v>
      </c>
      <c r="D105" s="20"/>
      <c r="E105" s="75">
        <v>3.8</v>
      </c>
      <c r="F105" s="20">
        <f>'CDM - M'!H238</f>
        <v>17.948</v>
      </c>
      <c r="G105" s="52">
        <f t="shared" si="1"/>
        <v>17.948</v>
      </c>
    </row>
    <row r="106" spans="1:7" x14ac:dyDescent="0.25">
      <c r="B106" s="1">
        <v>24685</v>
      </c>
      <c r="C106" s="20">
        <f>'CDM - M'!G239</f>
        <v>4</v>
      </c>
      <c r="D106" s="20"/>
      <c r="E106" s="75">
        <v>3.8</v>
      </c>
      <c r="F106" s="20">
        <f>'CDM - M'!H239</f>
        <v>18.003</v>
      </c>
      <c r="G106" s="52">
        <f t="shared" si="1"/>
        <v>18.003</v>
      </c>
    </row>
    <row r="107" spans="1:7" x14ac:dyDescent="0.25">
      <c r="B107" s="1">
        <v>24716</v>
      </c>
      <c r="C107" s="20">
        <f>'CDM - M'!G240</f>
        <v>3.75</v>
      </c>
      <c r="D107" s="20"/>
      <c r="E107" s="75">
        <v>3.8</v>
      </c>
      <c r="F107" s="20">
        <f>'CDM - M'!H240</f>
        <v>18.067</v>
      </c>
      <c r="G107" s="52">
        <f t="shared" si="1"/>
        <v>18.067</v>
      </c>
    </row>
    <row r="108" spans="1:7" x14ac:dyDescent="0.25">
      <c r="B108" s="1">
        <v>24746</v>
      </c>
      <c r="C108" s="20">
        <f>'CDM - M'!G241</f>
        <v>4.13</v>
      </c>
      <c r="D108" s="20"/>
      <c r="E108" s="75">
        <v>4</v>
      </c>
      <c r="F108" s="20">
        <f>'CDM - M'!H241</f>
        <v>18.134</v>
      </c>
      <c r="G108" s="52">
        <f t="shared" si="1"/>
        <v>18.134</v>
      </c>
    </row>
    <row r="109" spans="1:7" x14ac:dyDescent="0.25">
      <c r="B109" s="1">
        <v>24777</v>
      </c>
      <c r="C109" s="20">
        <f>'CDM - M'!G242</f>
        <v>4.5</v>
      </c>
      <c r="D109" s="20"/>
      <c r="E109" s="75">
        <v>3.9</v>
      </c>
      <c r="F109" s="20">
        <f>'CDM - M'!H242</f>
        <v>18.192</v>
      </c>
      <c r="G109" s="52">
        <f t="shared" si="1"/>
        <v>18.192</v>
      </c>
    </row>
    <row r="110" spans="1:7" x14ac:dyDescent="0.25">
      <c r="B110" s="1">
        <v>24807</v>
      </c>
      <c r="C110" s="20">
        <f>'CDM - M'!G243</f>
        <v>4.5</v>
      </c>
      <c r="D110" s="20"/>
      <c r="E110" s="75">
        <v>3.8</v>
      </c>
      <c r="F110" s="20">
        <f>'CDM - M'!H243</f>
        <v>18.236999999999998</v>
      </c>
      <c r="G110" s="52">
        <f t="shared" si="1"/>
        <v>18.236999999999998</v>
      </c>
    </row>
    <row r="111" spans="1:7" x14ac:dyDescent="0.25">
      <c r="A111">
        <v>1968</v>
      </c>
      <c r="B111" s="1">
        <v>24838</v>
      </c>
      <c r="C111" s="20">
        <f>'CDM - M'!G244</f>
        <v>4.75</v>
      </c>
      <c r="D111" s="20"/>
      <c r="E111" s="75">
        <v>3.7</v>
      </c>
      <c r="F111" s="20">
        <f>'CDM - M'!H244</f>
        <v>18.318000000000001</v>
      </c>
      <c r="G111" s="52">
        <f t="shared" si="1"/>
        <v>18.318000000000001</v>
      </c>
    </row>
    <row r="112" spans="1:7" x14ac:dyDescent="0.25">
      <c r="B112" s="1">
        <v>24869</v>
      </c>
      <c r="C112" s="20">
        <f>'CDM - M'!G245</f>
        <v>4.75</v>
      </c>
      <c r="D112" s="20"/>
      <c r="E112" s="75">
        <v>3.8</v>
      </c>
      <c r="F112" s="20">
        <f>'CDM - M'!H245</f>
        <v>18.396999999999998</v>
      </c>
      <c r="G112" s="52">
        <f t="shared" si="1"/>
        <v>18.396999999999998</v>
      </c>
    </row>
    <row r="113" spans="1:7" x14ac:dyDescent="0.25">
      <c r="B113" s="1">
        <v>24898</v>
      </c>
      <c r="C113" s="20">
        <f>'CDM - M'!G246</f>
        <v>5.25</v>
      </c>
      <c r="D113" s="20"/>
      <c r="E113" s="75">
        <v>3.7</v>
      </c>
      <c r="F113" s="20">
        <f>'CDM - M'!H246</f>
        <v>18.47</v>
      </c>
      <c r="G113" s="52">
        <f t="shared" si="1"/>
        <v>18.47</v>
      </c>
    </row>
    <row r="114" spans="1:7" x14ac:dyDescent="0.25">
      <c r="B114" s="1">
        <v>24929</v>
      </c>
      <c r="C114" s="20">
        <f>'CDM - M'!G247</f>
        <v>6.25</v>
      </c>
      <c r="D114" s="20"/>
      <c r="E114" s="75">
        <v>3.5</v>
      </c>
      <c r="F114" s="20">
        <f>'CDM - M'!H247</f>
        <v>18.538</v>
      </c>
      <c r="G114" s="52">
        <f t="shared" si="1"/>
        <v>18.538</v>
      </c>
    </row>
    <row r="115" spans="1:7" x14ac:dyDescent="0.25">
      <c r="B115" s="1">
        <v>24959</v>
      </c>
      <c r="C115" s="20">
        <f>'CDM - M'!G248</f>
        <v>6.13</v>
      </c>
      <c r="D115" s="20"/>
      <c r="E115" s="75">
        <v>3.5</v>
      </c>
      <c r="F115" s="20">
        <f>'CDM - M'!H248</f>
        <v>18.608000000000001</v>
      </c>
      <c r="G115" s="52">
        <f t="shared" si="1"/>
        <v>18.608000000000001</v>
      </c>
    </row>
    <row r="116" spans="1:7" x14ac:dyDescent="0.25">
      <c r="B116" s="1">
        <v>24990</v>
      </c>
      <c r="C116" s="20">
        <f>'CDM - M'!G249</f>
        <v>5.5</v>
      </c>
      <c r="D116" s="20"/>
      <c r="E116" s="75">
        <v>3.7</v>
      </c>
      <c r="F116" s="20">
        <f>'CDM - M'!H249</f>
        <v>18.681000000000001</v>
      </c>
      <c r="G116" s="52">
        <f t="shared" si="1"/>
        <v>18.681000000000001</v>
      </c>
    </row>
    <row r="117" spans="1:7" x14ac:dyDescent="0.25">
      <c r="B117" s="1">
        <v>25020</v>
      </c>
      <c r="C117" s="20">
        <f>'CDM - M'!G250</f>
        <v>6</v>
      </c>
      <c r="D117" s="20"/>
      <c r="E117" s="75">
        <v>3.7</v>
      </c>
      <c r="F117" s="20">
        <f>'CDM - M'!H250</f>
        <v>18.742999999999999</v>
      </c>
      <c r="G117" s="52">
        <f t="shared" si="1"/>
        <v>18.742999999999999</v>
      </c>
    </row>
    <row r="118" spans="1:7" x14ac:dyDescent="0.25">
      <c r="B118" s="1">
        <v>25051</v>
      </c>
      <c r="C118" s="20">
        <f>'CDM - M'!G251</f>
        <v>5.75</v>
      </c>
      <c r="D118" s="20"/>
      <c r="E118" s="75">
        <v>3.5</v>
      </c>
      <c r="F118" s="20">
        <f>'CDM - M'!H251</f>
        <v>18.815999999999999</v>
      </c>
      <c r="G118" s="52">
        <f t="shared" si="1"/>
        <v>18.815999999999999</v>
      </c>
    </row>
    <row r="119" spans="1:7" x14ac:dyDescent="0.25">
      <c r="B119" s="1">
        <v>25082</v>
      </c>
      <c r="C119" s="20">
        <f>'CDM - M'!G252</f>
        <v>5.5</v>
      </c>
      <c r="D119" s="20"/>
      <c r="E119" s="75">
        <v>3.4</v>
      </c>
      <c r="F119" s="20">
        <f>'CDM - M'!H252</f>
        <v>18.891999999999999</v>
      </c>
      <c r="G119" s="52">
        <f t="shared" si="1"/>
        <v>18.891999999999999</v>
      </c>
    </row>
    <row r="120" spans="1:7" x14ac:dyDescent="0.25">
      <c r="B120" s="1">
        <v>25112</v>
      </c>
      <c r="C120" s="20">
        <f>'CDM - M'!G253</f>
        <v>6</v>
      </c>
      <c r="D120" s="20"/>
      <c r="E120" s="75">
        <v>3.4</v>
      </c>
      <c r="F120" s="20">
        <f>'CDM - M'!H253</f>
        <v>18.969000000000001</v>
      </c>
      <c r="G120" s="52">
        <f t="shared" si="1"/>
        <v>18.969000000000001</v>
      </c>
    </row>
    <row r="121" spans="1:7" x14ac:dyDescent="0.25">
      <c r="B121" s="1">
        <v>25143</v>
      </c>
      <c r="C121" s="20">
        <f>'CDM - M'!G254</f>
        <v>6</v>
      </c>
      <c r="D121" s="20"/>
      <c r="E121" s="75">
        <v>3.4</v>
      </c>
      <c r="F121" s="20">
        <f>'CDM - M'!H254</f>
        <v>19.041</v>
      </c>
      <c r="G121" s="52">
        <f t="shared" si="1"/>
        <v>19.041</v>
      </c>
    </row>
    <row r="122" spans="1:7" x14ac:dyDescent="0.25">
      <c r="B122" s="1">
        <v>25173</v>
      </c>
      <c r="C122" s="20">
        <f>'CDM - M'!G255</f>
        <v>4</v>
      </c>
      <c r="D122" s="20"/>
      <c r="E122" s="75">
        <v>3.4</v>
      </c>
      <c r="F122" s="20">
        <f>'CDM - M'!H255</f>
        <v>19.097999999999999</v>
      </c>
      <c r="G122" s="52">
        <f t="shared" si="1"/>
        <v>19.097999999999999</v>
      </c>
    </row>
    <row r="123" spans="1:7" x14ac:dyDescent="0.25">
      <c r="A123">
        <v>1969</v>
      </c>
      <c r="B123" s="1">
        <v>25204</v>
      </c>
      <c r="C123" s="20">
        <f>'CDM - M'!G256</f>
        <v>6.38</v>
      </c>
      <c r="D123" s="20"/>
      <c r="E123" s="75">
        <v>3.4</v>
      </c>
      <c r="F123" s="20">
        <f>'CDM - M'!H256</f>
        <v>19.170000000000002</v>
      </c>
      <c r="G123" s="52">
        <f t="shared" si="1"/>
        <v>19.170000000000002</v>
      </c>
    </row>
    <row r="124" spans="1:7" x14ac:dyDescent="0.25">
      <c r="B124" s="1">
        <v>25235</v>
      </c>
      <c r="C124" s="20">
        <f>'CDM - M'!G257</f>
        <v>7</v>
      </c>
      <c r="D124" s="20"/>
      <c r="E124" s="75">
        <v>3.4</v>
      </c>
      <c r="F124" s="20">
        <f>'CDM - M'!H257</f>
        <v>19.236000000000001</v>
      </c>
      <c r="G124" s="52">
        <f t="shared" si="1"/>
        <v>19.236000000000001</v>
      </c>
    </row>
    <row r="125" spans="1:7" x14ac:dyDescent="0.25">
      <c r="B125" s="1">
        <v>25263</v>
      </c>
      <c r="C125" s="20">
        <f>'CDM - M'!G258</f>
        <v>6.25</v>
      </c>
      <c r="D125" s="20"/>
      <c r="E125" s="75">
        <v>3.4</v>
      </c>
      <c r="F125" s="20">
        <f>'CDM - M'!H258</f>
        <v>19.326000000000001</v>
      </c>
      <c r="G125" s="52">
        <f t="shared" si="1"/>
        <v>19.326000000000001</v>
      </c>
    </row>
    <row r="126" spans="1:7" x14ac:dyDescent="0.25">
      <c r="B126" s="1">
        <v>25294</v>
      </c>
      <c r="C126" s="20">
        <f>'CDM - M'!G259</f>
        <v>8</v>
      </c>
      <c r="D126" s="20"/>
      <c r="E126" s="75">
        <v>3.4</v>
      </c>
      <c r="F126" s="20">
        <f>'CDM - M'!H259</f>
        <v>19.399999999999999</v>
      </c>
      <c r="G126" s="52">
        <f t="shared" si="1"/>
        <v>19.399999999999999</v>
      </c>
    </row>
    <row r="127" spans="1:7" x14ac:dyDescent="0.25">
      <c r="B127" s="1">
        <v>25324</v>
      </c>
      <c r="C127" s="20">
        <f>'CDM - M'!G260</f>
        <v>9.3800000000000008</v>
      </c>
      <c r="D127" s="20"/>
      <c r="E127" s="75">
        <v>3.4</v>
      </c>
      <c r="F127" s="20">
        <f>'CDM - M'!H260</f>
        <v>19.478000000000002</v>
      </c>
      <c r="G127" s="52">
        <f t="shared" si="1"/>
        <v>19.478000000000002</v>
      </c>
    </row>
    <row r="128" spans="1:7" x14ac:dyDescent="0.25">
      <c r="B128" s="1">
        <v>25355</v>
      </c>
      <c r="C128" s="20">
        <f>'CDM - M'!G261</f>
        <v>7.5</v>
      </c>
      <c r="D128" s="20"/>
      <c r="E128" s="75">
        <v>3.5</v>
      </c>
      <c r="F128" s="20">
        <f>'CDM - M'!H261</f>
        <v>19.545000000000002</v>
      </c>
      <c r="G128" s="52">
        <f t="shared" si="1"/>
        <v>19.545000000000002</v>
      </c>
    </row>
    <row r="129" spans="1:7" x14ac:dyDescent="0.25">
      <c r="B129" s="1">
        <v>25385</v>
      </c>
      <c r="C129" s="20">
        <f>'CDM - M'!G262</f>
        <v>8.75</v>
      </c>
      <c r="D129" s="20"/>
      <c r="E129" s="75">
        <v>3.5</v>
      </c>
      <c r="F129" s="20">
        <f>'CDM - M'!H262</f>
        <v>19.635999999999999</v>
      </c>
      <c r="G129" s="52">
        <f t="shared" si="1"/>
        <v>19.635999999999999</v>
      </c>
    </row>
    <row r="130" spans="1:7" x14ac:dyDescent="0.25">
      <c r="B130" s="1">
        <v>25416</v>
      </c>
      <c r="C130" s="20">
        <f>'CDM - M'!G263</f>
        <v>9.75</v>
      </c>
      <c r="D130" s="20"/>
      <c r="E130" s="75">
        <v>3.5</v>
      </c>
      <c r="F130" s="20">
        <f>'CDM - M'!H263</f>
        <v>19.690999999999999</v>
      </c>
      <c r="G130" s="52">
        <f t="shared" si="1"/>
        <v>19.690999999999999</v>
      </c>
    </row>
    <row r="131" spans="1:7" x14ac:dyDescent="0.25">
      <c r="B131" s="1">
        <v>25447</v>
      </c>
      <c r="C131" s="20">
        <f>'CDM - M'!G264</f>
        <v>8.5</v>
      </c>
      <c r="D131" s="20"/>
      <c r="E131" s="75">
        <v>3.7</v>
      </c>
      <c r="F131" s="20">
        <f>'CDM - M'!H264</f>
        <v>19.77</v>
      </c>
      <c r="G131" s="52">
        <f t="shared" ref="G131:G194" si="2">F131</f>
        <v>19.77</v>
      </c>
    </row>
    <row r="132" spans="1:7" x14ac:dyDescent="0.25">
      <c r="B132" s="1">
        <v>25477</v>
      </c>
      <c r="C132" s="20">
        <f>'CDM - M'!G265</f>
        <v>9</v>
      </c>
      <c r="D132" s="20"/>
      <c r="E132" s="75">
        <v>3.7</v>
      </c>
      <c r="F132" s="20">
        <f>'CDM - M'!H265</f>
        <v>19.855</v>
      </c>
      <c r="G132" s="52">
        <f t="shared" si="2"/>
        <v>19.855</v>
      </c>
    </row>
    <row r="133" spans="1:7" x14ac:dyDescent="0.25">
      <c r="B133" s="1">
        <v>25508</v>
      </c>
      <c r="C133" s="20">
        <f>'CDM - M'!G266</f>
        <v>9.25</v>
      </c>
      <c r="D133" s="20"/>
      <c r="E133" s="75">
        <v>3.5</v>
      </c>
      <c r="F133" s="20">
        <f>'CDM - M'!H266</f>
        <v>19.931000000000001</v>
      </c>
      <c r="G133" s="52">
        <f t="shared" si="2"/>
        <v>19.931000000000001</v>
      </c>
    </row>
    <row r="134" spans="1:7" x14ac:dyDescent="0.25">
      <c r="B134" s="1">
        <v>25538</v>
      </c>
      <c r="C134" s="20">
        <f>'CDM - M'!G267</f>
        <v>5</v>
      </c>
      <c r="D134" s="20"/>
      <c r="E134" s="75">
        <v>3.5</v>
      </c>
      <c r="F134" s="20">
        <f>'CDM - M'!H267</f>
        <v>20.004999999999999</v>
      </c>
      <c r="G134" s="52">
        <f t="shared" si="2"/>
        <v>20.004999999999999</v>
      </c>
    </row>
    <row r="135" spans="1:7" x14ac:dyDescent="0.25">
      <c r="A135">
        <v>1970</v>
      </c>
      <c r="B135" s="1">
        <v>25569</v>
      </c>
      <c r="C135" s="20">
        <f>'CDM - M'!G268</f>
        <v>9.3800000000000008</v>
      </c>
      <c r="D135" s="20"/>
      <c r="E135" s="75">
        <v>3.9</v>
      </c>
      <c r="F135" s="20">
        <f>'CDM - M'!H268</f>
        <v>20.071000000000002</v>
      </c>
      <c r="G135" s="52">
        <f t="shared" si="2"/>
        <v>20.071000000000002</v>
      </c>
    </row>
    <row r="136" spans="1:7" x14ac:dyDescent="0.25">
      <c r="B136" s="1">
        <v>25600</v>
      </c>
      <c r="C136" s="20">
        <f>'CDM - M'!G269</f>
        <v>8.5</v>
      </c>
      <c r="D136" s="20"/>
      <c r="E136" s="75">
        <v>4.2</v>
      </c>
      <c r="F136" s="20">
        <f>'CDM - M'!H269</f>
        <v>20.148</v>
      </c>
      <c r="G136" s="52">
        <f t="shared" si="2"/>
        <v>20.148</v>
      </c>
    </row>
    <row r="137" spans="1:7" x14ac:dyDescent="0.25">
      <c r="B137" s="1">
        <v>25628</v>
      </c>
      <c r="C137" s="20">
        <f>'CDM - M'!G270</f>
        <v>7.5</v>
      </c>
      <c r="D137" s="20"/>
      <c r="E137" s="75">
        <v>4.4000000000000004</v>
      </c>
      <c r="F137" s="20">
        <f>'CDM - M'!H270</f>
        <v>20.222999999999999</v>
      </c>
      <c r="G137" s="52">
        <f t="shared" si="2"/>
        <v>20.222999999999999</v>
      </c>
    </row>
    <row r="138" spans="1:7" x14ac:dyDescent="0.25">
      <c r="B138" s="1">
        <v>25659</v>
      </c>
      <c r="C138" s="20">
        <f>'CDM - M'!G271</f>
        <v>8.5</v>
      </c>
      <c r="D138" s="20"/>
      <c r="E138" s="75">
        <v>4.5999999999999996</v>
      </c>
      <c r="F138" s="20">
        <f>'CDM - M'!H271</f>
        <v>20.303000000000001</v>
      </c>
      <c r="G138" s="52">
        <f t="shared" si="2"/>
        <v>20.303000000000001</v>
      </c>
    </row>
    <row r="139" spans="1:7" x14ac:dyDescent="0.25">
      <c r="B139" s="1">
        <v>25689</v>
      </c>
      <c r="C139" s="20">
        <f>'CDM - M'!G272</f>
        <v>7.88</v>
      </c>
      <c r="D139" s="20"/>
      <c r="E139" s="75">
        <v>4.8</v>
      </c>
      <c r="F139" s="20">
        <f>'CDM - M'!H272</f>
        <v>20.375</v>
      </c>
      <c r="G139" s="52">
        <f t="shared" si="2"/>
        <v>20.375</v>
      </c>
    </row>
    <row r="140" spans="1:7" x14ac:dyDescent="0.25">
      <c r="B140" s="1">
        <v>25720</v>
      </c>
      <c r="C140" s="20">
        <f>'CDM - M'!G273</f>
        <v>5.75</v>
      </c>
      <c r="D140" s="20"/>
      <c r="E140" s="75">
        <v>4.9000000000000004</v>
      </c>
      <c r="F140" s="20">
        <f>'CDM - M'!H273</f>
        <v>20.448</v>
      </c>
      <c r="G140" s="52">
        <f t="shared" si="2"/>
        <v>20.448</v>
      </c>
    </row>
    <row r="141" spans="1:7" x14ac:dyDescent="0.25">
      <c r="B141" s="1">
        <v>25750</v>
      </c>
      <c r="C141" s="20">
        <f>'CDM - M'!G274</f>
        <v>6.75</v>
      </c>
      <c r="D141" s="20"/>
      <c r="E141" s="75">
        <v>5</v>
      </c>
      <c r="F141" s="20">
        <f>'CDM - M'!H274</f>
        <v>20.526</v>
      </c>
      <c r="G141" s="52">
        <f t="shared" si="2"/>
        <v>20.526</v>
      </c>
    </row>
    <row r="142" spans="1:7" x14ac:dyDescent="0.25">
      <c r="B142" s="1">
        <v>25781</v>
      </c>
      <c r="C142" s="20">
        <f>'CDM - M'!G275</f>
        <v>6.5</v>
      </c>
      <c r="D142" s="20"/>
      <c r="E142" s="75">
        <v>5.0999999999999996</v>
      </c>
      <c r="F142" s="20">
        <f>'CDM - M'!H275</f>
        <v>20.597000000000001</v>
      </c>
      <c r="G142" s="52">
        <f t="shared" si="2"/>
        <v>20.597000000000001</v>
      </c>
    </row>
    <row r="143" spans="1:7" x14ac:dyDescent="0.25">
      <c r="B143" s="1">
        <v>25812</v>
      </c>
      <c r="C143" s="20">
        <f>'CDM - M'!G276</f>
        <v>5</v>
      </c>
      <c r="D143" s="20"/>
      <c r="E143" s="75">
        <v>5.4</v>
      </c>
      <c r="F143" s="20">
        <f>'CDM - M'!H276</f>
        <v>20.683</v>
      </c>
      <c r="G143" s="52">
        <f t="shared" si="2"/>
        <v>20.683</v>
      </c>
    </row>
    <row r="144" spans="1:7" x14ac:dyDescent="0.25">
      <c r="B144" s="1">
        <v>25842</v>
      </c>
      <c r="C144" s="20">
        <f>'CDM - M'!G277</f>
        <v>6.13</v>
      </c>
      <c r="D144" s="20"/>
      <c r="E144" s="75">
        <v>5.5</v>
      </c>
      <c r="F144" s="20">
        <f>'CDM - M'!H277</f>
        <v>20.785</v>
      </c>
      <c r="G144" s="52">
        <f t="shared" si="2"/>
        <v>20.785</v>
      </c>
    </row>
    <row r="145" spans="1:7" x14ac:dyDescent="0.25">
      <c r="B145" s="1">
        <v>25873</v>
      </c>
      <c r="C145" s="20">
        <f>'CDM - M'!G278</f>
        <v>5.5</v>
      </c>
      <c r="D145" s="20"/>
      <c r="E145" s="75">
        <v>5.9</v>
      </c>
      <c r="F145" s="20">
        <f>'CDM - M'!H278</f>
        <v>20.891999999999999</v>
      </c>
      <c r="G145" s="52">
        <f t="shared" si="2"/>
        <v>20.891999999999999</v>
      </c>
    </row>
    <row r="146" spans="1:7" x14ac:dyDescent="0.25">
      <c r="B146" s="1">
        <v>25903</v>
      </c>
      <c r="C146" s="20">
        <f>'CDM - M'!G279</f>
        <v>3</v>
      </c>
      <c r="D146" s="20"/>
      <c r="E146" s="75">
        <v>6.1</v>
      </c>
      <c r="F146" s="20">
        <f>'CDM - M'!H279</f>
        <v>20.997</v>
      </c>
      <c r="G146" s="52">
        <f t="shared" si="2"/>
        <v>20.997</v>
      </c>
    </row>
    <row r="147" spans="1:7" x14ac:dyDescent="0.25">
      <c r="A147">
        <v>1971</v>
      </c>
      <c r="B147" s="1">
        <v>25934</v>
      </c>
      <c r="C147" s="20">
        <f>'CDM - M'!G280</f>
        <v>4</v>
      </c>
      <c r="D147" s="20"/>
      <c r="E147" s="75">
        <v>5.9</v>
      </c>
      <c r="F147" s="20">
        <f>'CDM - M'!H280</f>
        <v>21.08</v>
      </c>
      <c r="G147" s="52">
        <f t="shared" si="2"/>
        <v>21.08</v>
      </c>
    </row>
    <row r="148" spans="1:7" x14ac:dyDescent="0.25">
      <c r="B148" s="1">
        <v>25965</v>
      </c>
      <c r="C148" s="20">
        <f>'CDM - M'!G281</f>
        <v>3.38</v>
      </c>
      <c r="D148" s="20"/>
      <c r="E148" s="75">
        <v>5.9</v>
      </c>
      <c r="F148" s="20">
        <f>'CDM - M'!H281</f>
        <v>21.16</v>
      </c>
      <c r="G148" s="52">
        <f t="shared" si="2"/>
        <v>21.16</v>
      </c>
    </row>
    <row r="149" spans="1:7" x14ac:dyDescent="0.25">
      <c r="B149" s="1">
        <v>25993</v>
      </c>
      <c r="C149" s="20">
        <f>'CDM - M'!G282</f>
        <v>4.5</v>
      </c>
      <c r="D149" s="20"/>
      <c r="E149" s="75">
        <v>6</v>
      </c>
      <c r="F149" s="20">
        <f>'CDM - M'!H282</f>
        <v>21.228000000000002</v>
      </c>
      <c r="G149" s="52">
        <f t="shared" si="2"/>
        <v>21.228000000000002</v>
      </c>
    </row>
    <row r="150" spans="1:7" x14ac:dyDescent="0.25">
      <c r="B150" s="1">
        <v>26024</v>
      </c>
      <c r="C150" s="20">
        <f>'CDM - M'!G283</f>
        <v>4.25</v>
      </c>
      <c r="D150" s="20"/>
      <c r="E150" s="75">
        <v>5.9</v>
      </c>
      <c r="F150" s="20">
        <f>'CDM - M'!H283</f>
        <v>21.306999999999999</v>
      </c>
      <c r="G150" s="52">
        <f t="shared" si="2"/>
        <v>21.306999999999999</v>
      </c>
    </row>
    <row r="151" spans="1:7" x14ac:dyDescent="0.25">
      <c r="B151" s="1">
        <v>26054</v>
      </c>
      <c r="C151" s="20">
        <f>'CDM - M'!G284</f>
        <v>4.88</v>
      </c>
      <c r="D151" s="20"/>
      <c r="E151" s="75">
        <v>5.9</v>
      </c>
      <c r="F151" s="20">
        <f>'CDM - M'!H284</f>
        <v>21.4</v>
      </c>
      <c r="G151" s="52">
        <f t="shared" si="2"/>
        <v>21.4</v>
      </c>
    </row>
    <row r="152" spans="1:7" x14ac:dyDescent="0.25">
      <c r="B152" s="1">
        <v>26085</v>
      </c>
      <c r="C152" s="20">
        <f>'CDM - M'!G285</f>
        <v>4.75</v>
      </c>
      <c r="D152" s="20"/>
      <c r="E152" s="75">
        <v>5.9</v>
      </c>
      <c r="F152" s="20">
        <f>'CDM - M'!H285</f>
        <v>21.484999999999999</v>
      </c>
      <c r="G152" s="52">
        <f t="shared" si="2"/>
        <v>21.484999999999999</v>
      </c>
    </row>
    <row r="153" spans="1:7" x14ac:dyDescent="0.25">
      <c r="B153" s="1">
        <v>26115</v>
      </c>
      <c r="C153" s="20">
        <f>'CDM - M'!G286</f>
        <v>5.5</v>
      </c>
      <c r="D153" s="20"/>
      <c r="E153" s="75">
        <v>6</v>
      </c>
      <c r="F153" s="20">
        <f>'CDM - M'!H286</f>
        <v>21.567</v>
      </c>
      <c r="G153" s="52">
        <f t="shared" si="2"/>
        <v>21.567</v>
      </c>
    </row>
    <row r="154" spans="1:7" x14ac:dyDescent="0.25">
      <c r="B154" s="1">
        <v>26146</v>
      </c>
      <c r="C154" s="20">
        <f>'CDM - M'!G287</f>
        <v>5.75</v>
      </c>
      <c r="D154" s="20"/>
      <c r="E154" s="75">
        <v>6.1</v>
      </c>
      <c r="F154" s="20">
        <f>'CDM - M'!H287</f>
        <v>21.597000000000001</v>
      </c>
      <c r="G154" s="52">
        <f t="shared" si="2"/>
        <v>21.597000000000001</v>
      </c>
    </row>
    <row r="155" spans="1:7" x14ac:dyDescent="0.25">
      <c r="B155" s="1">
        <v>26177</v>
      </c>
      <c r="C155" s="20">
        <f>'CDM - M'!G288</f>
        <v>5.38</v>
      </c>
      <c r="D155" s="20"/>
      <c r="E155" s="75">
        <v>6</v>
      </c>
      <c r="F155" s="20">
        <f>'CDM - M'!H288</f>
        <v>21.632999999999999</v>
      </c>
      <c r="G155" s="52">
        <f t="shared" si="2"/>
        <v>21.632999999999999</v>
      </c>
    </row>
    <row r="156" spans="1:7" x14ac:dyDescent="0.25">
      <c r="B156" s="1">
        <v>26207</v>
      </c>
      <c r="C156" s="20">
        <f>'CDM - M'!G289</f>
        <v>5.13</v>
      </c>
      <c r="D156" s="20"/>
      <c r="E156" s="75">
        <v>5.8</v>
      </c>
      <c r="F156" s="20">
        <f>'CDM - M'!H289</f>
        <v>21.667000000000002</v>
      </c>
      <c r="G156" s="52">
        <f t="shared" si="2"/>
        <v>21.667000000000002</v>
      </c>
    </row>
    <row r="157" spans="1:7" x14ac:dyDescent="0.25">
      <c r="B157" s="1">
        <v>26238</v>
      </c>
      <c r="C157" s="20">
        <f>'CDM - M'!G290</f>
        <v>4.25</v>
      </c>
      <c r="D157" s="20"/>
      <c r="E157" s="75">
        <v>6</v>
      </c>
      <c r="F157" s="20">
        <f>'CDM - M'!H290</f>
        <v>21.716000000000001</v>
      </c>
      <c r="G157" s="52">
        <f t="shared" si="2"/>
        <v>21.716000000000001</v>
      </c>
    </row>
    <row r="158" spans="1:7" x14ac:dyDescent="0.25">
      <c r="B158" s="1">
        <v>26268</v>
      </c>
      <c r="C158" s="20">
        <f>'CDM - M'!G291</f>
        <v>3</v>
      </c>
      <c r="D158" s="20"/>
      <c r="E158" s="75">
        <v>6</v>
      </c>
      <c r="F158" s="20">
        <f>'CDM - M'!H291</f>
        <v>21.783999999999999</v>
      </c>
      <c r="G158" s="52">
        <f t="shared" si="2"/>
        <v>21.783999999999999</v>
      </c>
    </row>
    <row r="159" spans="1:7" x14ac:dyDescent="0.25">
      <c r="A159">
        <v>1972</v>
      </c>
      <c r="B159" s="1">
        <v>26299</v>
      </c>
      <c r="C159" s="20">
        <f>'CDM - M'!G292</f>
        <v>3.13</v>
      </c>
      <c r="D159" s="20"/>
      <c r="E159" s="75">
        <v>5.8</v>
      </c>
      <c r="F159" s="20">
        <f>'CDM - M'!H292</f>
        <v>21.876999999999999</v>
      </c>
      <c r="G159" s="52">
        <f t="shared" si="2"/>
        <v>21.876999999999999</v>
      </c>
    </row>
    <row r="160" spans="1:7" x14ac:dyDescent="0.25">
      <c r="B160" s="1">
        <v>26330</v>
      </c>
      <c r="C160" s="20">
        <f>'CDM - M'!G293</f>
        <v>3.25</v>
      </c>
      <c r="D160" s="20"/>
      <c r="E160" s="75">
        <v>5.7</v>
      </c>
      <c r="F160" s="20">
        <f>'CDM - M'!H293</f>
        <v>21.936</v>
      </c>
      <c r="G160" s="52">
        <f t="shared" si="2"/>
        <v>21.936</v>
      </c>
    </row>
    <row r="161" spans="1:7" x14ac:dyDescent="0.25">
      <c r="B161" s="1">
        <v>26359</v>
      </c>
      <c r="C161" s="20">
        <f>'CDM - M'!G294</f>
        <v>4</v>
      </c>
      <c r="D161" s="20"/>
      <c r="E161" s="75">
        <v>5.8</v>
      </c>
      <c r="F161" s="20">
        <f>'CDM - M'!H294</f>
        <v>21.978999999999999</v>
      </c>
      <c r="G161" s="52">
        <f t="shared" si="2"/>
        <v>21.978999999999999</v>
      </c>
    </row>
    <row r="162" spans="1:7" x14ac:dyDescent="0.25">
      <c r="B162" s="1">
        <v>26390</v>
      </c>
      <c r="C162" s="20">
        <f>'CDM - M'!G295</f>
        <v>4.3099999999999996</v>
      </c>
      <c r="D162" s="20"/>
      <c r="E162" s="75">
        <v>5.7</v>
      </c>
      <c r="F162" s="20">
        <f>'CDM - M'!H295</f>
        <v>22.03</v>
      </c>
      <c r="G162" s="52">
        <f t="shared" si="2"/>
        <v>22.03</v>
      </c>
    </row>
    <row r="163" spans="1:7" x14ac:dyDescent="0.25">
      <c r="B163" s="1">
        <v>26420</v>
      </c>
      <c r="C163" s="20">
        <f>'CDM - M'!G296</f>
        <v>4.75</v>
      </c>
      <c r="D163" s="20"/>
      <c r="E163" s="75">
        <v>5.7</v>
      </c>
      <c r="F163" s="20">
        <f>'CDM - M'!H296</f>
        <v>22.081</v>
      </c>
      <c r="G163" s="52">
        <f t="shared" si="2"/>
        <v>22.081</v>
      </c>
    </row>
    <row r="164" spans="1:7" x14ac:dyDescent="0.25">
      <c r="B164" s="1">
        <v>26451</v>
      </c>
      <c r="C164" s="20">
        <f>'CDM - M'!G297</f>
        <v>4.5</v>
      </c>
      <c r="D164" s="20"/>
      <c r="E164" s="75">
        <v>5.7</v>
      </c>
      <c r="F164" s="20">
        <f>'CDM - M'!H297</f>
        <v>22.126000000000001</v>
      </c>
      <c r="G164" s="52">
        <f t="shared" si="2"/>
        <v>22.126000000000001</v>
      </c>
    </row>
    <row r="165" spans="1:7" x14ac:dyDescent="0.25">
      <c r="B165" s="1">
        <v>26481</v>
      </c>
      <c r="C165" s="20">
        <f>'CDM - M'!G298</f>
        <v>4.5</v>
      </c>
      <c r="D165" s="20"/>
      <c r="E165" s="75">
        <v>5.6</v>
      </c>
      <c r="F165" s="20">
        <f>'CDM - M'!H298</f>
        <v>22.189</v>
      </c>
      <c r="G165" s="52">
        <f t="shared" si="2"/>
        <v>22.189</v>
      </c>
    </row>
    <row r="166" spans="1:7" x14ac:dyDescent="0.25">
      <c r="B166" s="1">
        <v>26512</v>
      </c>
      <c r="C166" s="20">
        <f>'CDM - M'!G299</f>
        <v>5.13</v>
      </c>
      <c r="D166" s="20"/>
      <c r="E166" s="75">
        <v>5.6</v>
      </c>
      <c r="F166" s="20">
        <f>'CDM - M'!H299</f>
        <v>22.236000000000001</v>
      </c>
      <c r="G166" s="52">
        <f t="shared" si="2"/>
        <v>22.236000000000001</v>
      </c>
    </row>
    <row r="167" spans="1:7" x14ac:dyDescent="0.25">
      <c r="B167" s="1">
        <v>26543</v>
      </c>
      <c r="C167" s="20">
        <f>'CDM - M'!G300</f>
        <v>4.88</v>
      </c>
      <c r="D167" s="20"/>
      <c r="E167" s="75">
        <v>5.5</v>
      </c>
      <c r="F167" s="20">
        <f>'CDM - M'!H300</f>
        <v>22.31</v>
      </c>
      <c r="G167" s="52">
        <f t="shared" si="2"/>
        <v>22.31</v>
      </c>
    </row>
    <row r="168" spans="1:7" x14ac:dyDescent="0.25">
      <c r="B168" s="1">
        <v>26573</v>
      </c>
      <c r="C168" s="20">
        <f>'CDM - M'!G301</f>
        <v>4.88</v>
      </c>
      <c r="D168" s="20"/>
      <c r="E168" s="75">
        <v>5.6</v>
      </c>
      <c r="F168" s="20">
        <f>'CDM - M'!H301</f>
        <v>22.323</v>
      </c>
      <c r="G168" s="52">
        <f t="shared" si="2"/>
        <v>22.323</v>
      </c>
    </row>
    <row r="169" spans="1:7" x14ac:dyDescent="0.25">
      <c r="B169" s="1">
        <v>26604</v>
      </c>
      <c r="C169" s="20">
        <f>'CDM - M'!G302</f>
        <v>5.19</v>
      </c>
      <c r="D169" s="20"/>
      <c r="E169" s="75">
        <v>5.3</v>
      </c>
      <c r="F169" s="20">
        <f>'CDM - M'!H302</f>
        <v>22.382000000000001</v>
      </c>
      <c r="G169" s="52">
        <f t="shared" si="2"/>
        <v>22.382000000000001</v>
      </c>
    </row>
    <row r="170" spans="1:7" x14ac:dyDescent="0.25">
      <c r="B170" s="1">
        <v>26634</v>
      </c>
      <c r="C170" s="20">
        <f>'CDM - M'!G303</f>
        <v>5.5</v>
      </c>
      <c r="D170" s="20"/>
      <c r="E170" s="75">
        <v>5.2</v>
      </c>
      <c r="F170" s="20">
        <f>'CDM - M'!H303</f>
        <v>22.449000000000002</v>
      </c>
      <c r="G170" s="52">
        <f t="shared" si="2"/>
        <v>22.449000000000002</v>
      </c>
    </row>
    <row r="171" spans="1:7" x14ac:dyDescent="0.25">
      <c r="A171">
        <v>1973</v>
      </c>
      <c r="B171" s="1">
        <v>26665</v>
      </c>
      <c r="C171" s="20">
        <f>'CDM - M'!G304</f>
        <v>6.5</v>
      </c>
      <c r="D171" s="20"/>
      <c r="E171" s="75">
        <v>4.9000000000000004</v>
      </c>
      <c r="F171" s="20">
        <f>'CDM - M'!H304</f>
        <v>22.463000000000001</v>
      </c>
      <c r="G171" s="52">
        <f t="shared" si="2"/>
        <v>22.463000000000001</v>
      </c>
    </row>
    <row r="172" spans="1:7" x14ac:dyDescent="0.25">
      <c r="B172" s="1">
        <v>26696</v>
      </c>
      <c r="C172" s="20">
        <f>'CDM - M'!G305</f>
        <v>7.5</v>
      </c>
      <c r="D172" s="20"/>
      <c r="E172" s="75">
        <v>5</v>
      </c>
      <c r="F172" s="20">
        <f>'CDM - M'!H305</f>
        <v>22.533999999999999</v>
      </c>
      <c r="G172" s="52">
        <f t="shared" si="2"/>
        <v>22.533999999999999</v>
      </c>
    </row>
    <row r="173" spans="1:7" x14ac:dyDescent="0.25">
      <c r="B173" s="1">
        <v>26724</v>
      </c>
      <c r="C173" s="20">
        <f>'CDM - M'!G306</f>
        <v>7.38</v>
      </c>
      <c r="D173" s="20"/>
      <c r="E173" s="75">
        <v>4.9000000000000004</v>
      </c>
      <c r="F173" s="20">
        <f>'CDM - M'!H306</f>
        <v>22.625</v>
      </c>
      <c r="G173" s="52">
        <f t="shared" si="2"/>
        <v>22.625</v>
      </c>
    </row>
    <row r="174" spans="1:7" x14ac:dyDescent="0.25">
      <c r="B174" s="1">
        <v>26755</v>
      </c>
      <c r="C174" s="20">
        <f>'CDM - M'!G307</f>
        <v>7.63</v>
      </c>
      <c r="D174" s="20"/>
      <c r="E174" s="75">
        <v>5</v>
      </c>
      <c r="F174" s="20">
        <f>'CDM - M'!H307</f>
        <v>22.756</v>
      </c>
      <c r="G174" s="52">
        <f t="shared" si="2"/>
        <v>22.756</v>
      </c>
    </row>
    <row r="175" spans="1:7" x14ac:dyDescent="0.25">
      <c r="B175" s="1">
        <v>26785</v>
      </c>
      <c r="C175" s="20">
        <f>'CDM - M'!G308</f>
        <v>8.1300000000000008</v>
      </c>
      <c r="D175" s="20"/>
      <c r="E175" s="75">
        <v>4.9000000000000004</v>
      </c>
      <c r="F175" s="20">
        <f>'CDM - M'!H308</f>
        <v>22.844000000000001</v>
      </c>
      <c r="G175" s="52">
        <f t="shared" si="2"/>
        <v>22.844000000000001</v>
      </c>
    </row>
    <row r="176" spans="1:7" x14ac:dyDescent="0.25">
      <c r="B176" s="1">
        <v>26816</v>
      </c>
      <c r="C176" s="20">
        <f>'CDM - M'!G309</f>
        <v>8.8800000000000008</v>
      </c>
      <c r="D176" s="20"/>
      <c r="E176" s="75">
        <v>4.9000000000000004</v>
      </c>
      <c r="F176" s="20">
        <f>'CDM - M'!H309</f>
        <v>22.943000000000001</v>
      </c>
      <c r="G176" s="52">
        <f t="shared" si="2"/>
        <v>22.943000000000001</v>
      </c>
    </row>
    <row r="177" spans="1:7" x14ac:dyDescent="0.25">
      <c r="B177" s="1">
        <v>26846</v>
      </c>
      <c r="C177" s="20">
        <f>'CDM - M'!G310</f>
        <v>11.22</v>
      </c>
      <c r="D177" s="20"/>
      <c r="E177" s="75">
        <v>4.8</v>
      </c>
      <c r="F177" s="20">
        <f>'CDM - M'!H310</f>
        <v>23.041</v>
      </c>
      <c r="G177" s="52">
        <f t="shared" si="2"/>
        <v>23.041</v>
      </c>
    </row>
    <row r="178" spans="1:7" x14ac:dyDescent="0.25">
      <c r="B178" s="1">
        <v>26877</v>
      </c>
      <c r="C178" s="20">
        <f>'CDM - M'!G311</f>
        <v>11.22</v>
      </c>
      <c r="D178" s="20"/>
      <c r="E178" s="75">
        <v>4.8</v>
      </c>
      <c r="F178" s="20">
        <f>'CDM - M'!H311</f>
        <v>23.148</v>
      </c>
      <c r="G178" s="52">
        <f t="shared" si="2"/>
        <v>23.148</v>
      </c>
    </row>
    <row r="179" spans="1:7" x14ac:dyDescent="0.25">
      <c r="B179" s="1">
        <v>26908</v>
      </c>
      <c r="C179" s="20">
        <f>'CDM - M'!G312</f>
        <v>10.82</v>
      </c>
      <c r="D179" s="20"/>
      <c r="E179" s="75">
        <v>4.8</v>
      </c>
      <c r="F179" s="20">
        <f>'CDM - M'!H312</f>
        <v>23.265000000000001</v>
      </c>
      <c r="G179" s="52">
        <f t="shared" si="2"/>
        <v>23.265000000000001</v>
      </c>
    </row>
    <row r="180" spans="1:7" x14ac:dyDescent="0.25">
      <c r="B180" s="1">
        <v>26938</v>
      </c>
      <c r="C180" s="20">
        <f>'CDM - M'!G313</f>
        <v>10.61</v>
      </c>
      <c r="D180" s="20"/>
      <c r="E180" s="75">
        <v>4.5999999999999996</v>
      </c>
      <c r="F180" s="20">
        <f>'CDM - M'!H313</f>
        <v>23.355</v>
      </c>
      <c r="G180" s="52">
        <f t="shared" si="2"/>
        <v>23.355</v>
      </c>
    </row>
    <row r="181" spans="1:7" x14ac:dyDescent="0.25">
      <c r="B181" s="1">
        <v>26969</v>
      </c>
      <c r="C181" s="20">
        <f>'CDM - M'!G314</f>
        <v>10.34</v>
      </c>
      <c r="D181" s="20"/>
      <c r="E181" s="75">
        <v>4.8</v>
      </c>
      <c r="F181" s="20">
        <f>'CDM - M'!H314</f>
        <v>23.468</v>
      </c>
      <c r="G181" s="52">
        <f t="shared" si="2"/>
        <v>23.468</v>
      </c>
    </row>
    <row r="182" spans="1:7" x14ac:dyDescent="0.25">
      <c r="B182" s="1">
        <v>26999</v>
      </c>
      <c r="C182" s="20">
        <f>'CDM - M'!G315</f>
        <v>9.83</v>
      </c>
      <c r="D182" s="20"/>
      <c r="E182" s="75">
        <v>4.9000000000000004</v>
      </c>
      <c r="F182" s="20">
        <f>'CDM - M'!H315</f>
        <v>23.597999999999999</v>
      </c>
      <c r="G182" s="52">
        <f t="shared" si="2"/>
        <v>23.597999999999999</v>
      </c>
    </row>
    <row r="183" spans="1:7" x14ac:dyDescent="0.25">
      <c r="A183">
        <v>1974</v>
      </c>
      <c r="B183" s="1">
        <v>27030</v>
      </c>
      <c r="C183" s="20">
        <f>'CDM - M'!G316</f>
        <v>9.31</v>
      </c>
      <c r="D183" s="20"/>
      <c r="E183" s="75">
        <v>5.0999999999999996</v>
      </c>
      <c r="F183" s="20">
        <f>'CDM - M'!H316</f>
        <v>23.713999999999999</v>
      </c>
      <c r="G183" s="52">
        <f t="shared" si="2"/>
        <v>23.713999999999999</v>
      </c>
    </row>
    <row r="184" spans="1:7" x14ac:dyDescent="0.25">
      <c r="B184" s="1">
        <v>27061</v>
      </c>
      <c r="C184" s="20">
        <f>'CDM - M'!G317</f>
        <v>8.8699999999999992</v>
      </c>
      <c r="D184" s="20"/>
      <c r="E184" s="75">
        <v>5.2</v>
      </c>
      <c r="F184" s="20">
        <f>'CDM - M'!H317</f>
        <v>23.864999999999998</v>
      </c>
      <c r="G184" s="52">
        <f t="shared" si="2"/>
        <v>23.864999999999998</v>
      </c>
    </row>
    <row r="185" spans="1:7" x14ac:dyDescent="0.25">
      <c r="B185" s="1">
        <v>27089</v>
      </c>
      <c r="C185" s="20">
        <f>'CDM - M'!G318</f>
        <v>9.9499999999999993</v>
      </c>
      <c r="D185" s="20"/>
      <c r="E185" s="75">
        <v>5.0999999999999996</v>
      </c>
      <c r="F185" s="20">
        <f>'CDM - M'!H318</f>
        <v>24.050999999999998</v>
      </c>
      <c r="G185" s="52">
        <f t="shared" si="2"/>
        <v>24.050999999999998</v>
      </c>
    </row>
    <row r="186" spans="1:7" x14ac:dyDescent="0.25">
      <c r="B186" s="1">
        <v>27120</v>
      </c>
      <c r="C186" s="20">
        <f>'CDM - M'!G319</f>
        <v>11</v>
      </c>
      <c r="D186" s="20"/>
      <c r="E186" s="75">
        <v>5.0999999999999996</v>
      </c>
      <c r="F186" s="20">
        <f>'CDM - M'!H319</f>
        <v>24.231000000000002</v>
      </c>
      <c r="G186" s="52">
        <f t="shared" si="2"/>
        <v>24.231000000000002</v>
      </c>
    </row>
    <row r="187" spans="1:7" x14ac:dyDescent="0.25">
      <c r="B187" s="1">
        <v>27150</v>
      </c>
      <c r="C187" s="20">
        <f>'CDM - M'!G320</f>
        <v>11.64</v>
      </c>
      <c r="D187" s="20"/>
      <c r="E187" s="75">
        <v>5.0999999999999996</v>
      </c>
      <c r="F187" s="20">
        <f>'CDM - M'!H320</f>
        <v>24.463999999999999</v>
      </c>
      <c r="G187" s="52">
        <f t="shared" si="2"/>
        <v>24.463999999999999</v>
      </c>
    </row>
    <row r="188" spans="1:7" x14ac:dyDescent="0.25">
      <c r="B188" s="1">
        <v>27181</v>
      </c>
      <c r="C188" s="20">
        <f>'CDM - M'!G321</f>
        <v>13.31</v>
      </c>
      <c r="D188" s="20"/>
      <c r="E188" s="75">
        <v>5.4</v>
      </c>
      <c r="F188" s="20">
        <f>'CDM - M'!H321</f>
        <v>24.715</v>
      </c>
      <c r="G188" s="52">
        <f t="shared" si="2"/>
        <v>24.715</v>
      </c>
    </row>
    <row r="189" spans="1:7" x14ac:dyDescent="0.25">
      <c r="B189" s="1">
        <v>27211</v>
      </c>
      <c r="C189" s="20">
        <f>'CDM - M'!G322</f>
        <v>12.06</v>
      </c>
      <c r="D189" s="20"/>
      <c r="E189" s="75">
        <v>5.5</v>
      </c>
      <c r="F189" s="20">
        <f>'CDM - M'!H322</f>
        <v>24.934000000000001</v>
      </c>
      <c r="G189" s="52">
        <f t="shared" si="2"/>
        <v>24.934000000000001</v>
      </c>
    </row>
    <row r="190" spans="1:7" x14ac:dyDescent="0.25">
      <c r="B190" s="1">
        <v>27242</v>
      </c>
      <c r="C190" s="20">
        <f>'CDM - M'!G323</f>
        <v>11.6</v>
      </c>
      <c r="D190" s="20"/>
      <c r="E190" s="75">
        <v>5.5</v>
      </c>
      <c r="F190" s="20">
        <f>'CDM - M'!H323</f>
        <v>25.173999999999999</v>
      </c>
      <c r="G190" s="52">
        <f t="shared" si="2"/>
        <v>25.173999999999999</v>
      </c>
    </row>
    <row r="191" spans="1:7" x14ac:dyDescent="0.25">
      <c r="B191" s="1">
        <v>27273</v>
      </c>
      <c r="C191" s="20">
        <f>'CDM - M'!G324</f>
        <v>11.11</v>
      </c>
      <c r="D191" s="20"/>
      <c r="E191" s="75">
        <v>5.9</v>
      </c>
      <c r="F191" s="20">
        <f>'CDM - M'!H324</f>
        <v>25.4</v>
      </c>
      <c r="G191" s="52">
        <f t="shared" si="2"/>
        <v>25.4</v>
      </c>
    </row>
    <row r="192" spans="1:7" x14ac:dyDescent="0.25">
      <c r="B192" s="1">
        <v>27303</v>
      </c>
      <c r="C192" s="20">
        <f>'CDM - M'!G325</f>
        <v>9.66</v>
      </c>
      <c r="D192" s="20"/>
      <c r="E192" s="75">
        <v>6</v>
      </c>
      <c r="F192" s="20">
        <f>'CDM - M'!H325</f>
        <v>25.599</v>
      </c>
      <c r="G192" s="52">
        <f t="shared" si="2"/>
        <v>25.599</v>
      </c>
    </row>
    <row r="193" spans="1:7" x14ac:dyDescent="0.25">
      <c r="B193" s="1">
        <v>27334</v>
      </c>
      <c r="C193" s="20">
        <f>'CDM - M'!G326</f>
        <v>9.4700000000000006</v>
      </c>
      <c r="D193" s="20"/>
      <c r="E193" s="75">
        <v>6.6</v>
      </c>
      <c r="F193" s="20">
        <f>'CDM - M'!H326</f>
        <v>25.786000000000001</v>
      </c>
      <c r="G193" s="52">
        <f t="shared" si="2"/>
        <v>25.786000000000001</v>
      </c>
    </row>
    <row r="194" spans="1:7" x14ac:dyDescent="0.25">
      <c r="B194" s="1">
        <v>27364</v>
      </c>
      <c r="C194" s="20">
        <f>'CDM - M'!G327</f>
        <v>3.87</v>
      </c>
      <c r="D194" s="20"/>
      <c r="E194" s="75">
        <v>7.2</v>
      </c>
      <c r="F194" s="20">
        <f>'CDM - M'!H327</f>
        <v>25.968</v>
      </c>
      <c r="G194" s="52">
        <f t="shared" si="2"/>
        <v>25.968</v>
      </c>
    </row>
    <row r="195" spans="1:7" x14ac:dyDescent="0.25">
      <c r="A195">
        <v>1975</v>
      </c>
      <c r="B195" s="1">
        <v>27395</v>
      </c>
      <c r="C195" s="20">
        <f>'CDM - M'!G328</f>
        <v>6.76</v>
      </c>
      <c r="D195" s="20"/>
      <c r="E195" s="75">
        <v>8.1</v>
      </c>
      <c r="F195" s="20">
        <f>'CDM - M'!H328</f>
        <v>26.119</v>
      </c>
      <c r="G195" s="52">
        <f t="shared" ref="G195:G258" si="3">F195</f>
        <v>26.119</v>
      </c>
    </row>
    <row r="196" spans="1:7" x14ac:dyDescent="0.25">
      <c r="B196" s="1">
        <v>27426</v>
      </c>
      <c r="C196" s="20">
        <f>'CDM - M'!G329</f>
        <v>6.07</v>
      </c>
      <c r="D196" s="20"/>
      <c r="E196" s="75">
        <v>8.1</v>
      </c>
      <c r="F196" s="20">
        <f>'CDM - M'!H329</f>
        <v>26.303999999999998</v>
      </c>
      <c r="G196" s="52">
        <f t="shared" si="3"/>
        <v>26.303999999999998</v>
      </c>
    </row>
    <row r="197" spans="1:7" x14ac:dyDescent="0.25">
      <c r="B197" s="1">
        <v>27454</v>
      </c>
      <c r="C197" s="20">
        <f>'CDM - M'!G330</f>
        <v>5.39</v>
      </c>
      <c r="D197" s="20"/>
      <c r="E197" s="75">
        <v>8.6</v>
      </c>
      <c r="F197" s="20">
        <f>'CDM - M'!H330</f>
        <v>26.440999999999999</v>
      </c>
      <c r="G197" s="52">
        <f t="shared" si="3"/>
        <v>26.440999999999999</v>
      </c>
    </row>
    <row r="198" spans="1:7" x14ac:dyDescent="0.25">
      <c r="B198" s="1">
        <v>27485</v>
      </c>
      <c r="C198" s="20">
        <f>'CDM - M'!G331</f>
        <v>7.03</v>
      </c>
      <c r="D198" s="20"/>
      <c r="E198" s="75">
        <v>8.8000000000000007</v>
      </c>
      <c r="F198" s="20">
        <f>'CDM - M'!H331</f>
        <v>26.57</v>
      </c>
      <c r="G198" s="52">
        <f t="shared" si="3"/>
        <v>26.57</v>
      </c>
    </row>
    <row r="199" spans="1:7" x14ac:dyDescent="0.25">
      <c r="B199" s="1">
        <v>27515</v>
      </c>
      <c r="C199" s="20">
        <f>'CDM - M'!G332</f>
        <v>5.23</v>
      </c>
      <c r="D199" s="20"/>
      <c r="E199" s="75">
        <v>9</v>
      </c>
      <c r="F199" s="20">
        <f>'CDM - M'!H332</f>
        <v>26.683</v>
      </c>
      <c r="G199" s="52">
        <f t="shared" si="3"/>
        <v>26.683</v>
      </c>
    </row>
    <row r="200" spans="1:7" x14ac:dyDescent="0.25">
      <c r="B200" s="1">
        <v>27546</v>
      </c>
      <c r="C200" s="20">
        <f>'CDM - M'!G333</f>
        <v>5.97</v>
      </c>
      <c r="D200" s="20"/>
      <c r="E200" s="75">
        <v>8.8000000000000007</v>
      </c>
      <c r="F200" s="20">
        <f>'CDM - M'!H333</f>
        <v>26.812999999999999</v>
      </c>
      <c r="G200" s="52">
        <f t="shared" si="3"/>
        <v>26.812999999999999</v>
      </c>
    </row>
    <row r="201" spans="1:7" x14ac:dyDescent="0.25">
      <c r="B201" s="1">
        <v>27576</v>
      </c>
      <c r="C201" s="20">
        <f>'CDM - M'!G334</f>
        <v>6.23</v>
      </c>
      <c r="D201" s="20"/>
      <c r="E201" s="75">
        <v>8.6</v>
      </c>
      <c r="F201" s="20">
        <f>'CDM - M'!H334</f>
        <v>26.978000000000002</v>
      </c>
      <c r="G201" s="52">
        <f t="shared" si="3"/>
        <v>26.978000000000002</v>
      </c>
    </row>
    <row r="202" spans="1:7" x14ac:dyDescent="0.25">
      <c r="B202" s="1">
        <v>27607</v>
      </c>
      <c r="C202" s="20">
        <f>'CDM - M'!G335</f>
        <v>6.13</v>
      </c>
      <c r="D202" s="20"/>
      <c r="E202" s="75">
        <v>8.4</v>
      </c>
      <c r="F202" s="20">
        <f>'CDM - M'!H335</f>
        <v>27.071000000000002</v>
      </c>
      <c r="G202" s="52">
        <f t="shared" si="3"/>
        <v>27.071000000000002</v>
      </c>
    </row>
    <row r="203" spans="1:7" x14ac:dyDescent="0.25">
      <c r="B203" s="1">
        <v>27638</v>
      </c>
      <c r="C203" s="20">
        <f>'CDM - M'!G336</f>
        <v>6.22</v>
      </c>
      <c r="D203" s="20"/>
      <c r="E203" s="75">
        <v>8.4</v>
      </c>
      <c r="F203" s="20">
        <f>'CDM - M'!H336</f>
        <v>27.218</v>
      </c>
      <c r="G203" s="52">
        <f t="shared" si="3"/>
        <v>27.218</v>
      </c>
    </row>
    <row r="204" spans="1:7" x14ac:dyDescent="0.25">
      <c r="B204" s="1">
        <v>27668</v>
      </c>
      <c r="C204" s="20">
        <f>'CDM - M'!G337</f>
        <v>5.65</v>
      </c>
      <c r="D204" s="20"/>
      <c r="E204" s="75">
        <v>8.4</v>
      </c>
      <c r="F204" s="20">
        <f>'CDM - M'!H337</f>
        <v>27.353999999999999</v>
      </c>
      <c r="G204" s="52">
        <f t="shared" si="3"/>
        <v>27.353999999999999</v>
      </c>
    </row>
    <row r="205" spans="1:7" x14ac:dyDescent="0.25">
      <c r="B205" s="1">
        <v>27699</v>
      </c>
      <c r="C205" s="20">
        <f>'CDM - M'!G338</f>
        <v>5.29</v>
      </c>
      <c r="D205" s="20"/>
      <c r="E205" s="75">
        <v>8.3000000000000007</v>
      </c>
      <c r="F205" s="20">
        <f>'CDM - M'!H338</f>
        <v>27.535</v>
      </c>
      <c r="G205" s="52">
        <f t="shared" si="3"/>
        <v>27.535</v>
      </c>
    </row>
    <row r="206" spans="1:7" x14ac:dyDescent="0.25">
      <c r="B206" s="1">
        <v>27729</v>
      </c>
      <c r="C206" s="20">
        <f>'CDM - M'!G339</f>
        <v>5.37</v>
      </c>
      <c r="D206" s="20"/>
      <c r="E206" s="75">
        <v>8.1999999999999993</v>
      </c>
      <c r="F206" s="20">
        <f>'CDM - M'!H339</f>
        <v>27.702000000000002</v>
      </c>
      <c r="G206" s="52">
        <f t="shared" si="3"/>
        <v>27.702000000000002</v>
      </c>
    </row>
    <row r="207" spans="1:7" x14ac:dyDescent="0.25">
      <c r="A207">
        <v>1976</v>
      </c>
      <c r="B207" s="1">
        <v>27760</v>
      </c>
      <c r="C207" s="20">
        <f>'CDM - M'!G340</f>
        <v>4.84</v>
      </c>
      <c r="D207" s="20"/>
      <c r="E207" s="75">
        <v>7.9</v>
      </c>
      <c r="F207" s="20">
        <f>'CDM - M'!H340</f>
        <v>27.844000000000001</v>
      </c>
      <c r="G207" s="52">
        <f t="shared" si="3"/>
        <v>27.844000000000001</v>
      </c>
    </row>
    <row r="208" spans="1:7" x14ac:dyDescent="0.25">
      <c r="B208" s="1">
        <v>27791</v>
      </c>
      <c r="C208" s="20">
        <f>'CDM - M'!G341</f>
        <v>4.8899999999999997</v>
      </c>
      <c r="D208" s="20"/>
      <c r="E208" s="75">
        <v>7.7</v>
      </c>
      <c r="F208" s="20">
        <f>'CDM - M'!H341</f>
        <v>27.954999999999998</v>
      </c>
      <c r="G208" s="52">
        <f t="shared" si="3"/>
        <v>27.954999999999998</v>
      </c>
    </row>
    <row r="209" spans="1:7" x14ac:dyDescent="0.25">
      <c r="B209" s="1">
        <v>27820</v>
      </c>
      <c r="C209" s="20">
        <f>'CDM - M'!G342</f>
        <v>5.07</v>
      </c>
      <c r="D209" s="20"/>
      <c r="E209" s="75">
        <v>7.6</v>
      </c>
      <c r="F209" s="20">
        <f>'CDM - M'!H342</f>
        <v>28.047000000000001</v>
      </c>
      <c r="G209" s="52">
        <f t="shared" si="3"/>
        <v>28.047000000000001</v>
      </c>
    </row>
    <row r="210" spans="1:7" x14ac:dyDescent="0.25">
      <c r="B210" s="1">
        <v>27851</v>
      </c>
      <c r="C210" s="20">
        <f>'CDM - M'!G343</f>
        <v>5.0999999999999996</v>
      </c>
      <c r="D210" s="20"/>
      <c r="E210" s="75">
        <v>7.7</v>
      </c>
      <c r="F210" s="20">
        <f>'CDM - M'!H343</f>
        <v>28.157</v>
      </c>
      <c r="G210" s="52">
        <f t="shared" si="3"/>
        <v>28.157</v>
      </c>
    </row>
    <row r="211" spans="1:7" x14ac:dyDescent="0.25">
      <c r="B211" s="1">
        <v>27881</v>
      </c>
      <c r="C211" s="20">
        <f>'CDM - M'!G344</f>
        <v>5.67</v>
      </c>
      <c r="D211" s="20"/>
      <c r="E211" s="75">
        <v>7.4</v>
      </c>
      <c r="F211" s="20">
        <f>'CDM - M'!H344</f>
        <v>28.29</v>
      </c>
      <c r="G211" s="52">
        <f t="shared" si="3"/>
        <v>28.29</v>
      </c>
    </row>
    <row r="212" spans="1:7" x14ac:dyDescent="0.25">
      <c r="B212" s="1">
        <v>27912</v>
      </c>
      <c r="C212" s="20">
        <f>'CDM - M'!G345</f>
        <v>5.71</v>
      </c>
      <c r="D212" s="20"/>
      <c r="E212" s="75">
        <v>7.6</v>
      </c>
      <c r="F212" s="20">
        <f>'CDM - M'!H345</f>
        <v>28.405000000000001</v>
      </c>
      <c r="G212" s="52">
        <f t="shared" si="3"/>
        <v>28.405000000000001</v>
      </c>
    </row>
    <row r="213" spans="1:7" x14ac:dyDescent="0.25">
      <c r="B213" s="1">
        <v>27942</v>
      </c>
      <c r="C213" s="20">
        <f>'CDM - M'!G346</f>
        <v>5.32</v>
      </c>
      <c r="D213" s="20"/>
      <c r="E213" s="75">
        <v>7.8</v>
      </c>
      <c r="F213" s="20">
        <f>'CDM - M'!H346</f>
        <v>28.561</v>
      </c>
      <c r="G213" s="52">
        <f t="shared" si="3"/>
        <v>28.561</v>
      </c>
    </row>
    <row r="214" spans="1:7" x14ac:dyDescent="0.25">
      <c r="B214" s="1">
        <v>27973</v>
      </c>
      <c r="C214" s="20">
        <f>'CDM - M'!G347</f>
        <v>5.31</v>
      </c>
      <c r="D214" s="20"/>
      <c r="E214" s="75">
        <v>7.8</v>
      </c>
      <c r="F214" s="20">
        <f>'CDM - M'!H347</f>
        <v>28.725999999999999</v>
      </c>
      <c r="G214" s="52">
        <f t="shared" si="3"/>
        <v>28.725999999999999</v>
      </c>
    </row>
    <row r="215" spans="1:7" x14ac:dyDescent="0.25">
      <c r="B215" s="1">
        <v>28004</v>
      </c>
      <c r="C215" s="20">
        <f>'CDM - M'!G348</f>
        <v>5.31</v>
      </c>
      <c r="D215" s="20"/>
      <c r="E215" s="75">
        <v>7.6</v>
      </c>
      <c r="F215" s="20">
        <f>'CDM - M'!H348</f>
        <v>28.893999999999998</v>
      </c>
      <c r="G215" s="52">
        <f t="shared" si="3"/>
        <v>28.893999999999998</v>
      </c>
    </row>
    <row r="216" spans="1:7" x14ac:dyDescent="0.25">
      <c r="B216" s="1">
        <v>28034</v>
      </c>
      <c r="C216" s="20">
        <f>'CDM - M'!G349</f>
        <v>5.0199999999999996</v>
      </c>
      <c r="D216" s="20"/>
      <c r="E216" s="75">
        <v>7.7</v>
      </c>
      <c r="F216" s="20">
        <f>'CDM - M'!H349</f>
        <v>29.036000000000001</v>
      </c>
      <c r="G216" s="52">
        <f t="shared" si="3"/>
        <v>29.036000000000001</v>
      </c>
    </row>
    <row r="217" spans="1:7" x14ac:dyDescent="0.25">
      <c r="B217" s="1">
        <v>28065</v>
      </c>
      <c r="C217" s="20">
        <f>'CDM - M'!G350</f>
        <v>4.6900000000000004</v>
      </c>
      <c r="D217" s="20"/>
      <c r="E217" s="75">
        <v>7.8</v>
      </c>
      <c r="F217" s="20">
        <f>'CDM - M'!H350</f>
        <v>29.167999999999999</v>
      </c>
      <c r="G217" s="52">
        <f t="shared" si="3"/>
        <v>29.167999999999999</v>
      </c>
    </row>
    <row r="218" spans="1:7" x14ac:dyDescent="0.25">
      <c r="B218" s="1">
        <v>28095</v>
      </c>
      <c r="C218" s="20">
        <f>'CDM - M'!G351</f>
        <v>4.17</v>
      </c>
      <c r="D218" s="20"/>
      <c r="E218" s="75">
        <v>7.8</v>
      </c>
      <c r="F218" s="20">
        <f>'CDM - M'!H351</f>
        <v>29.326000000000001</v>
      </c>
      <c r="G218" s="52">
        <f t="shared" si="3"/>
        <v>29.326000000000001</v>
      </c>
    </row>
    <row r="219" spans="1:7" x14ac:dyDescent="0.25">
      <c r="A219">
        <v>1977</v>
      </c>
      <c r="B219" s="1">
        <v>28126</v>
      </c>
      <c r="C219" s="20">
        <f>'CDM - M'!G352</f>
        <v>4.6500000000000004</v>
      </c>
      <c r="D219" s="20"/>
      <c r="E219" s="75">
        <v>7.5</v>
      </c>
      <c r="F219" s="20">
        <f>'CDM - M'!H352</f>
        <v>29.504999999999999</v>
      </c>
      <c r="G219" s="52">
        <f t="shared" si="3"/>
        <v>29.504999999999999</v>
      </c>
    </row>
    <row r="220" spans="1:7" x14ac:dyDescent="0.25">
      <c r="B220" s="1">
        <v>28157</v>
      </c>
      <c r="C220" s="20">
        <f>'CDM - M'!G353</f>
        <v>4.7300000000000004</v>
      </c>
      <c r="D220" s="20"/>
      <c r="E220" s="75">
        <v>7.6</v>
      </c>
      <c r="F220" s="20">
        <f>'CDM - M'!H353</f>
        <v>29.686</v>
      </c>
      <c r="G220" s="52">
        <f t="shared" si="3"/>
        <v>29.686</v>
      </c>
    </row>
    <row r="221" spans="1:7" x14ac:dyDescent="0.25">
      <c r="B221" s="1">
        <v>28185</v>
      </c>
      <c r="C221" s="20">
        <f>'CDM - M'!G354</f>
        <v>4.72</v>
      </c>
      <c r="D221" s="20"/>
      <c r="E221" s="75">
        <v>7.4</v>
      </c>
      <c r="F221" s="20">
        <f>'CDM - M'!H354</f>
        <v>29.812000000000001</v>
      </c>
      <c r="G221" s="52">
        <f t="shared" si="3"/>
        <v>29.812000000000001</v>
      </c>
    </row>
    <row r="222" spans="1:7" x14ac:dyDescent="0.25">
      <c r="B222" s="1">
        <v>28216</v>
      </c>
      <c r="C222" s="20">
        <f>'CDM - M'!G355</f>
        <v>5.12</v>
      </c>
      <c r="D222" s="20"/>
      <c r="E222" s="75">
        <v>7.2</v>
      </c>
      <c r="F222" s="20">
        <f>'CDM - M'!H355</f>
        <v>29.959</v>
      </c>
      <c r="G222" s="52">
        <f t="shared" si="3"/>
        <v>29.959</v>
      </c>
    </row>
    <row r="223" spans="1:7" x14ac:dyDescent="0.25">
      <c r="B223" s="1">
        <v>28246</v>
      </c>
      <c r="C223" s="20">
        <f>'CDM - M'!G356</f>
        <v>5.47</v>
      </c>
      <c r="D223" s="20"/>
      <c r="E223" s="75">
        <v>7</v>
      </c>
      <c r="F223" s="20">
        <f>'CDM - M'!H356</f>
        <v>30.111999999999998</v>
      </c>
      <c r="G223" s="52">
        <f t="shared" si="3"/>
        <v>30.111999999999998</v>
      </c>
    </row>
    <row r="224" spans="1:7" x14ac:dyDescent="0.25">
      <c r="B224" s="1">
        <v>28277</v>
      </c>
      <c r="C224" s="20">
        <f>'CDM - M'!G357</f>
        <v>5.64</v>
      </c>
      <c r="D224" s="20"/>
      <c r="E224" s="75">
        <v>7.2</v>
      </c>
      <c r="F224" s="20">
        <f>'CDM - M'!H357</f>
        <v>30.292000000000002</v>
      </c>
      <c r="G224" s="52">
        <f t="shared" si="3"/>
        <v>30.292000000000002</v>
      </c>
    </row>
    <row r="225" spans="1:7" x14ac:dyDescent="0.25">
      <c r="B225" s="1">
        <v>28307</v>
      </c>
      <c r="C225" s="20">
        <f>'CDM - M'!G358</f>
        <v>5.86</v>
      </c>
      <c r="D225" s="20"/>
      <c r="E225" s="75">
        <v>6.9</v>
      </c>
      <c r="F225" s="20">
        <f>'CDM - M'!H358</f>
        <v>30.478999999999999</v>
      </c>
      <c r="G225" s="52">
        <f t="shared" si="3"/>
        <v>30.478999999999999</v>
      </c>
    </row>
    <row r="226" spans="1:7" x14ac:dyDescent="0.25">
      <c r="B226" s="1">
        <v>28338</v>
      </c>
      <c r="C226" s="20">
        <f>'CDM - M'!G359</f>
        <v>6.03</v>
      </c>
      <c r="D226" s="20"/>
      <c r="E226" s="75">
        <v>7</v>
      </c>
      <c r="F226" s="20">
        <f>'CDM - M'!H359</f>
        <v>30.629000000000001</v>
      </c>
      <c r="G226" s="52">
        <f t="shared" si="3"/>
        <v>30.629000000000001</v>
      </c>
    </row>
    <row r="227" spans="1:7" x14ac:dyDescent="0.25">
      <c r="B227" s="1">
        <v>28369</v>
      </c>
      <c r="C227" s="20">
        <f>'CDM - M'!G360</f>
        <v>6.46</v>
      </c>
      <c r="D227" s="20"/>
      <c r="E227" s="75">
        <v>6.8</v>
      </c>
      <c r="F227" s="20">
        <f>'CDM - M'!H360</f>
        <v>30.757999999999999</v>
      </c>
      <c r="G227" s="52">
        <f t="shared" si="3"/>
        <v>30.757999999999999</v>
      </c>
    </row>
    <row r="228" spans="1:7" x14ac:dyDescent="0.25">
      <c r="B228" s="1">
        <v>28399</v>
      </c>
      <c r="C228" s="20">
        <f>'CDM - M'!G361</f>
        <v>6.6</v>
      </c>
      <c r="D228" s="20"/>
      <c r="E228" s="75">
        <v>6.8</v>
      </c>
      <c r="F228" s="20">
        <f>'CDM - M'!H361</f>
        <v>30.907</v>
      </c>
      <c r="G228" s="52">
        <f t="shared" si="3"/>
        <v>30.907</v>
      </c>
    </row>
    <row r="229" spans="1:7" x14ac:dyDescent="0.25">
      <c r="B229" s="1">
        <v>28430</v>
      </c>
      <c r="C229" s="20">
        <f>'CDM - M'!G362</f>
        <v>6.56</v>
      </c>
      <c r="D229" s="20"/>
      <c r="E229" s="75">
        <v>6.8</v>
      </c>
      <c r="F229" s="20">
        <f>'CDM - M'!H362</f>
        <v>31.067</v>
      </c>
      <c r="G229" s="52">
        <f t="shared" si="3"/>
        <v>31.067</v>
      </c>
    </row>
    <row r="230" spans="1:7" x14ac:dyDescent="0.25">
      <c r="B230" s="1">
        <v>28460</v>
      </c>
      <c r="C230" s="20">
        <f>'CDM - M'!G363</f>
        <v>6.53</v>
      </c>
      <c r="D230" s="20"/>
      <c r="E230" s="75">
        <v>6.4</v>
      </c>
      <c r="F230" s="20">
        <f>'CDM - M'!H363</f>
        <v>31.227</v>
      </c>
      <c r="G230" s="52">
        <f t="shared" si="3"/>
        <v>31.227</v>
      </c>
    </row>
    <row r="231" spans="1:7" x14ac:dyDescent="0.25">
      <c r="A231">
        <v>1978</v>
      </c>
      <c r="B231" s="1">
        <v>28491</v>
      </c>
      <c r="C231" s="20">
        <f>'CDM - M'!G364</f>
        <v>6.79</v>
      </c>
      <c r="D231" s="20">
        <v>5.2</v>
      </c>
      <c r="E231" s="75">
        <v>6.4</v>
      </c>
      <c r="F231" s="20">
        <f>'CDM - M'!H364</f>
        <v>31.414000000000001</v>
      </c>
      <c r="G231" s="52">
        <f t="shared" si="3"/>
        <v>31.414000000000001</v>
      </c>
    </row>
    <row r="232" spans="1:7" x14ac:dyDescent="0.25">
      <c r="B232" s="1">
        <v>28522</v>
      </c>
      <c r="C232" s="20">
        <f>'CDM - M'!G365</f>
        <v>6.83</v>
      </c>
      <c r="D232" s="20">
        <v>6.4</v>
      </c>
      <c r="E232" s="75">
        <v>6.3</v>
      </c>
      <c r="F232" s="20">
        <f>'CDM - M'!H365</f>
        <v>31.535</v>
      </c>
      <c r="G232" s="52">
        <f t="shared" si="3"/>
        <v>31.535</v>
      </c>
    </row>
    <row r="233" spans="1:7" x14ac:dyDescent="0.25">
      <c r="B233" s="1">
        <v>28550</v>
      </c>
      <c r="C233" s="20">
        <f>'CDM - M'!G366</f>
        <v>6.97</v>
      </c>
      <c r="D233" s="20">
        <v>6.3</v>
      </c>
      <c r="E233" s="75">
        <v>6.3</v>
      </c>
      <c r="F233" s="20">
        <f>'CDM - M'!H366</f>
        <v>31.706</v>
      </c>
      <c r="G233" s="52">
        <f t="shared" si="3"/>
        <v>31.706</v>
      </c>
    </row>
    <row r="234" spans="1:7" x14ac:dyDescent="0.25">
      <c r="B234" s="1">
        <v>28581</v>
      </c>
      <c r="C234" s="20">
        <f>'CDM - M'!G367</f>
        <v>7.25</v>
      </c>
      <c r="D234" s="20">
        <v>6.7</v>
      </c>
      <c r="E234" s="75">
        <v>6.1</v>
      </c>
      <c r="F234" s="20">
        <f>'CDM - M'!H367</f>
        <v>31.911000000000001</v>
      </c>
      <c r="G234" s="52">
        <f t="shared" si="3"/>
        <v>31.911000000000001</v>
      </c>
    </row>
    <row r="235" spans="1:7" x14ac:dyDescent="0.25">
      <c r="B235" s="1">
        <v>28611</v>
      </c>
      <c r="C235" s="20">
        <f>'CDM - M'!G368</f>
        <v>7.43</v>
      </c>
      <c r="D235" s="20">
        <v>6.9</v>
      </c>
      <c r="E235" s="75">
        <v>6</v>
      </c>
      <c r="F235" s="20">
        <f>'CDM - M'!H368</f>
        <v>32.098999999999997</v>
      </c>
      <c r="G235" s="52">
        <f t="shared" si="3"/>
        <v>32.098999999999997</v>
      </c>
    </row>
    <row r="236" spans="1:7" x14ac:dyDescent="0.25">
      <c r="B236" s="1">
        <v>28642</v>
      </c>
      <c r="C236" s="20">
        <f>'CDM - M'!G369</f>
        <v>8.01</v>
      </c>
      <c r="D236" s="20">
        <v>6.5</v>
      </c>
      <c r="E236" s="75">
        <v>5.9</v>
      </c>
      <c r="F236" s="20">
        <f>'CDM - M'!H369</f>
        <v>32.277999999999999</v>
      </c>
      <c r="G236" s="52">
        <f t="shared" si="3"/>
        <v>32.277999999999999</v>
      </c>
    </row>
    <row r="237" spans="1:7" x14ac:dyDescent="0.25">
      <c r="B237" s="1">
        <v>28672</v>
      </c>
      <c r="C237" s="20">
        <f>'CDM - M'!G370</f>
        <v>8</v>
      </c>
      <c r="D237" s="20">
        <v>6.6</v>
      </c>
      <c r="E237" s="75">
        <v>6.2</v>
      </c>
      <c r="F237" s="20">
        <f>'CDM - M'!H370</f>
        <v>32.468000000000004</v>
      </c>
      <c r="G237" s="52">
        <f t="shared" si="3"/>
        <v>32.468000000000004</v>
      </c>
    </row>
    <row r="238" spans="1:7" x14ac:dyDescent="0.25">
      <c r="B238" s="1">
        <v>28703</v>
      </c>
      <c r="C238" s="20">
        <f>'CDM - M'!G371</f>
        <v>8.4</v>
      </c>
      <c r="D238" s="20">
        <v>8.6999999999999993</v>
      </c>
      <c r="E238" s="75">
        <v>5.9</v>
      </c>
      <c r="F238" s="20">
        <f>'CDM - M'!H371</f>
        <v>32.642000000000003</v>
      </c>
      <c r="G238" s="52">
        <f t="shared" si="3"/>
        <v>32.642000000000003</v>
      </c>
    </row>
    <row r="239" spans="1:7" x14ac:dyDescent="0.25">
      <c r="B239" s="1">
        <v>28734</v>
      </c>
      <c r="C239" s="20">
        <f>'CDM - M'!G372</f>
        <v>8.9</v>
      </c>
      <c r="D239" s="20">
        <v>6.9</v>
      </c>
      <c r="E239" s="75">
        <v>6</v>
      </c>
      <c r="F239" s="20">
        <f>'CDM - M'!H372</f>
        <v>32.83</v>
      </c>
      <c r="G239" s="52">
        <f t="shared" si="3"/>
        <v>32.83</v>
      </c>
    </row>
    <row r="240" spans="1:7" x14ac:dyDescent="0.25">
      <c r="B240" s="1">
        <v>28764</v>
      </c>
      <c r="C240" s="20">
        <f>'CDM - M'!G373</f>
        <v>9.35</v>
      </c>
      <c r="D240" s="20">
        <v>7.4</v>
      </c>
      <c r="E240" s="75">
        <v>5.8</v>
      </c>
      <c r="F240" s="20">
        <f>'CDM - M'!H373</f>
        <v>33.070999999999998</v>
      </c>
      <c r="G240" s="52">
        <f t="shared" si="3"/>
        <v>33.070999999999998</v>
      </c>
    </row>
    <row r="241" spans="1:7" x14ac:dyDescent="0.25">
      <c r="B241" s="1">
        <v>28795</v>
      </c>
      <c r="C241" s="20">
        <f>'CDM - M'!G374</f>
        <v>9.94</v>
      </c>
      <c r="D241" s="20">
        <v>7.5</v>
      </c>
      <c r="E241" s="75">
        <v>5.9</v>
      </c>
      <c r="F241" s="20">
        <f>'CDM - M'!H374</f>
        <v>33.249000000000002</v>
      </c>
      <c r="G241" s="52">
        <f t="shared" si="3"/>
        <v>33.249000000000002</v>
      </c>
    </row>
    <row r="242" spans="1:7" x14ac:dyDescent="0.25">
      <c r="B242" s="1">
        <v>28825</v>
      </c>
      <c r="C242" s="20">
        <f>'CDM - M'!G375</f>
        <v>10.84</v>
      </c>
      <c r="D242" s="20">
        <v>7.3</v>
      </c>
      <c r="E242" s="75">
        <v>6</v>
      </c>
      <c r="F242" s="20">
        <f>'CDM - M'!H375</f>
        <v>33.378</v>
      </c>
      <c r="G242" s="52">
        <f t="shared" si="3"/>
        <v>33.378</v>
      </c>
    </row>
    <row r="243" spans="1:7" x14ac:dyDescent="0.25">
      <c r="A243">
        <v>1979</v>
      </c>
      <c r="B243" s="1">
        <v>28856</v>
      </c>
      <c r="C243" s="20">
        <f>'CDM - M'!G376</f>
        <v>10.57</v>
      </c>
      <c r="D243" s="20">
        <v>7.8</v>
      </c>
      <c r="E243" s="75">
        <v>5.9</v>
      </c>
      <c r="F243" s="20">
        <f>'CDM - M'!H376</f>
        <v>33.548999999999999</v>
      </c>
      <c r="G243" s="52">
        <f t="shared" si="3"/>
        <v>33.548999999999999</v>
      </c>
    </row>
    <row r="244" spans="1:7" x14ac:dyDescent="0.25">
      <c r="B244" s="1">
        <v>28887</v>
      </c>
      <c r="C244" s="20">
        <f>'CDM - M'!G377</f>
        <v>10.24</v>
      </c>
      <c r="D244" s="20">
        <v>9.3000000000000007</v>
      </c>
      <c r="E244" s="75">
        <v>5.9</v>
      </c>
      <c r="F244" s="20">
        <f>'CDM - M'!H377</f>
        <v>33.658999999999999</v>
      </c>
      <c r="G244" s="52">
        <f t="shared" si="3"/>
        <v>33.658999999999999</v>
      </c>
    </row>
    <row r="245" spans="1:7" x14ac:dyDescent="0.25">
      <c r="B245" s="1">
        <v>28915</v>
      </c>
      <c r="C245" s="20">
        <f>'CDM - M'!G378</f>
        <v>10.07</v>
      </c>
      <c r="D245" s="20">
        <v>8.8000000000000007</v>
      </c>
      <c r="E245" s="75">
        <v>5.8</v>
      </c>
      <c r="F245" s="20">
        <f>'CDM - M'!H378</f>
        <v>33.851999999999997</v>
      </c>
      <c r="G245" s="52">
        <f t="shared" si="3"/>
        <v>33.851999999999997</v>
      </c>
    </row>
    <row r="246" spans="1:7" x14ac:dyDescent="0.25">
      <c r="B246" s="1">
        <v>28946</v>
      </c>
      <c r="C246" s="20">
        <f>'CDM - M'!G379</f>
        <v>10.43</v>
      </c>
      <c r="D246" s="20">
        <v>9.6999999999999993</v>
      </c>
      <c r="E246" s="75">
        <v>5.8</v>
      </c>
      <c r="F246" s="20">
        <f>'CDM - M'!H379</f>
        <v>34.164999999999999</v>
      </c>
      <c r="G246" s="52">
        <f t="shared" si="3"/>
        <v>34.164999999999999</v>
      </c>
    </row>
    <row r="247" spans="1:7" x14ac:dyDescent="0.25">
      <c r="B247" s="1">
        <v>28976</v>
      </c>
      <c r="C247" s="20">
        <f>'CDM - M'!G380</f>
        <v>10.31</v>
      </c>
      <c r="D247" s="20">
        <v>9.8000000000000007</v>
      </c>
      <c r="E247" s="75">
        <v>5.6</v>
      </c>
      <c r="F247" s="20">
        <f>'CDM - M'!H380</f>
        <v>34.462000000000003</v>
      </c>
      <c r="G247" s="52">
        <f t="shared" si="3"/>
        <v>34.462000000000003</v>
      </c>
    </row>
    <row r="248" spans="1:7" x14ac:dyDescent="0.25">
      <c r="B248" s="1">
        <v>29007</v>
      </c>
      <c r="C248" s="20">
        <f>'CDM - M'!G381</f>
        <v>10.54</v>
      </c>
      <c r="D248" s="20">
        <v>9.9</v>
      </c>
      <c r="E248" s="75">
        <v>5.7</v>
      </c>
      <c r="F248" s="20">
        <f>'CDM - M'!H381</f>
        <v>34.655000000000001</v>
      </c>
      <c r="G248" s="52">
        <f t="shared" si="3"/>
        <v>34.655000000000001</v>
      </c>
    </row>
    <row r="249" spans="1:7" x14ac:dyDescent="0.25">
      <c r="B249" s="1">
        <v>29037</v>
      </c>
      <c r="C249" s="20">
        <f>'CDM - M'!G382</f>
        <v>10.81</v>
      </c>
      <c r="D249" s="20">
        <v>9.9</v>
      </c>
      <c r="E249" s="75">
        <v>5.7</v>
      </c>
      <c r="F249" s="20">
        <f>'CDM - M'!H382</f>
        <v>34.829000000000001</v>
      </c>
      <c r="G249" s="52">
        <f t="shared" si="3"/>
        <v>34.829000000000001</v>
      </c>
    </row>
    <row r="250" spans="1:7" x14ac:dyDescent="0.25">
      <c r="B250" s="1">
        <v>29068</v>
      </c>
      <c r="C250" s="20">
        <f>'CDM - M'!G383</f>
        <v>11.29</v>
      </c>
      <c r="D250" s="20">
        <v>9.9</v>
      </c>
      <c r="E250" s="75">
        <v>6</v>
      </c>
      <c r="F250" s="20">
        <f>'CDM - M'!H383</f>
        <v>35.06</v>
      </c>
      <c r="G250" s="52">
        <f t="shared" si="3"/>
        <v>35.06</v>
      </c>
    </row>
    <row r="251" spans="1:7" x14ac:dyDescent="0.25">
      <c r="B251" s="1">
        <v>29099</v>
      </c>
      <c r="C251" s="20">
        <f>'CDM - M'!G384</f>
        <v>12.16</v>
      </c>
      <c r="D251" s="20">
        <v>9.6</v>
      </c>
      <c r="E251" s="75">
        <v>5.9</v>
      </c>
      <c r="F251" s="20">
        <f>'CDM - M'!H384</f>
        <v>35.298999999999999</v>
      </c>
      <c r="G251" s="52">
        <f t="shared" si="3"/>
        <v>35.298999999999999</v>
      </c>
    </row>
    <row r="252" spans="1:7" x14ac:dyDescent="0.25">
      <c r="B252" s="1">
        <v>29129</v>
      </c>
      <c r="C252" s="20">
        <f>'CDM - M'!G385</f>
        <v>14.82</v>
      </c>
      <c r="D252" s="20">
        <v>9</v>
      </c>
      <c r="E252" s="75">
        <v>6</v>
      </c>
      <c r="F252" s="20">
        <f>'CDM - M'!H385</f>
        <v>35.557000000000002</v>
      </c>
      <c r="G252" s="52">
        <f t="shared" si="3"/>
        <v>35.557000000000002</v>
      </c>
    </row>
    <row r="253" spans="1:7" x14ac:dyDescent="0.25">
      <c r="B253" s="1">
        <v>29160</v>
      </c>
      <c r="C253" s="20">
        <f>'CDM - M'!G386</f>
        <v>13.96</v>
      </c>
      <c r="D253" s="20">
        <v>10</v>
      </c>
      <c r="E253" s="75">
        <v>5.9</v>
      </c>
      <c r="F253" s="20">
        <f>'CDM - M'!H386</f>
        <v>35.783999999999999</v>
      </c>
      <c r="G253" s="52">
        <f t="shared" si="3"/>
        <v>35.783999999999999</v>
      </c>
    </row>
    <row r="254" spans="1:7" x14ac:dyDescent="0.25">
      <c r="B254" s="1">
        <v>29190</v>
      </c>
      <c r="C254" s="20">
        <f>'CDM - M'!G387</f>
        <v>14.77</v>
      </c>
      <c r="D254" s="20">
        <v>9.9</v>
      </c>
      <c r="E254" s="75">
        <v>6</v>
      </c>
      <c r="F254" s="20">
        <f>'CDM - M'!H387</f>
        <v>36.040999999999997</v>
      </c>
      <c r="G254" s="52">
        <f t="shared" si="3"/>
        <v>36.040999999999997</v>
      </c>
    </row>
    <row r="255" spans="1:7" x14ac:dyDescent="0.25">
      <c r="A255">
        <v>1980</v>
      </c>
      <c r="B255" s="1">
        <v>29221</v>
      </c>
      <c r="C255" s="20">
        <f>'CDM - M'!G388</f>
        <v>13.4</v>
      </c>
      <c r="D255" s="20">
        <v>10.4</v>
      </c>
      <c r="E255" s="75">
        <v>6.3</v>
      </c>
      <c r="F255" s="20">
        <f>'CDM - M'!H388</f>
        <v>36.314999999999998</v>
      </c>
      <c r="G255" s="52">
        <f t="shared" si="3"/>
        <v>36.314999999999998</v>
      </c>
    </row>
    <row r="256" spans="1:7" x14ac:dyDescent="0.25">
      <c r="B256" s="1">
        <v>29252</v>
      </c>
      <c r="C256" s="20">
        <f>'CDM - M'!G389</f>
        <v>16.329999999999998</v>
      </c>
      <c r="D256" s="20">
        <v>10</v>
      </c>
      <c r="E256" s="75">
        <v>6.3</v>
      </c>
      <c r="F256" s="20">
        <f>'CDM - M'!H389</f>
        <v>36.677</v>
      </c>
      <c r="G256" s="52">
        <f t="shared" si="3"/>
        <v>36.677</v>
      </c>
    </row>
    <row r="257" spans="1:7" x14ac:dyDescent="0.25">
      <c r="B257" s="1">
        <v>29281</v>
      </c>
      <c r="C257" s="20">
        <f>'CDM - M'!G390</f>
        <v>19.850000000000001</v>
      </c>
      <c r="D257" s="20">
        <v>10.199999999999999</v>
      </c>
      <c r="E257" s="75">
        <v>6.3</v>
      </c>
      <c r="F257" s="20">
        <f>'CDM - M'!H390</f>
        <v>37.017000000000003</v>
      </c>
      <c r="G257" s="52">
        <f t="shared" si="3"/>
        <v>37.017000000000003</v>
      </c>
    </row>
    <row r="258" spans="1:7" x14ac:dyDescent="0.25">
      <c r="B258" s="1">
        <v>29312</v>
      </c>
      <c r="C258" s="20">
        <f>'CDM - M'!G391</f>
        <v>14.64</v>
      </c>
      <c r="D258" s="20">
        <v>10.1</v>
      </c>
      <c r="E258" s="75">
        <v>6.9</v>
      </c>
      <c r="F258" s="20">
        <f>'CDM - M'!H391</f>
        <v>37.207000000000001</v>
      </c>
      <c r="G258" s="52">
        <f t="shared" si="3"/>
        <v>37.207000000000001</v>
      </c>
    </row>
    <row r="259" spans="1:7" x14ac:dyDescent="0.25">
      <c r="B259" s="1">
        <v>29342</v>
      </c>
      <c r="C259" s="20">
        <f>'CDM - M'!G392</f>
        <v>11.06</v>
      </c>
      <c r="D259" s="20">
        <v>8.6</v>
      </c>
      <c r="E259" s="75">
        <v>7.5</v>
      </c>
      <c r="F259" s="20">
        <f>'CDM - M'!H392</f>
        <v>37.506999999999998</v>
      </c>
      <c r="G259" s="52">
        <f t="shared" ref="G259:G322" si="4">F259</f>
        <v>37.506999999999998</v>
      </c>
    </row>
    <row r="260" spans="1:7" x14ac:dyDescent="0.25">
      <c r="B260" s="1">
        <v>29373</v>
      </c>
      <c r="C260" s="20">
        <f>'CDM - M'!G393</f>
        <v>10.44</v>
      </c>
      <c r="D260" s="20">
        <v>8.5</v>
      </c>
      <c r="E260" s="75">
        <v>7.6</v>
      </c>
      <c r="F260" s="20">
        <f>'CDM - M'!H393</f>
        <v>37.756</v>
      </c>
      <c r="G260" s="52">
        <f t="shared" si="4"/>
        <v>37.756</v>
      </c>
    </row>
    <row r="261" spans="1:7" x14ac:dyDescent="0.25">
      <c r="B261" s="1">
        <v>29403</v>
      </c>
      <c r="C261" s="20">
        <f>'CDM - M'!G394</f>
        <v>9.93</v>
      </c>
      <c r="D261" s="20">
        <v>9.6</v>
      </c>
      <c r="E261" s="75">
        <v>7.8</v>
      </c>
      <c r="F261" s="20">
        <f>'CDM - M'!H394</f>
        <v>38.021000000000001</v>
      </c>
      <c r="G261" s="52">
        <f t="shared" si="4"/>
        <v>38.021000000000001</v>
      </c>
    </row>
    <row r="262" spans="1:7" x14ac:dyDescent="0.25">
      <c r="B262" s="1">
        <v>29434</v>
      </c>
      <c r="C262" s="20">
        <f>'CDM - M'!G395</f>
        <v>10.74</v>
      </c>
      <c r="D262" s="20">
        <v>7.6</v>
      </c>
      <c r="E262" s="75">
        <v>7.7</v>
      </c>
      <c r="F262" s="20">
        <f>'CDM - M'!H395</f>
        <v>38.295999999999999</v>
      </c>
      <c r="G262" s="52">
        <f t="shared" si="4"/>
        <v>38.295999999999999</v>
      </c>
    </row>
    <row r="263" spans="1:7" x14ac:dyDescent="0.25">
      <c r="B263" s="1">
        <v>29465</v>
      </c>
      <c r="C263" s="20">
        <f>'CDM - M'!G396</f>
        <v>13.19</v>
      </c>
      <c r="D263" s="20">
        <v>9.1</v>
      </c>
      <c r="E263" s="75">
        <v>7.5</v>
      </c>
      <c r="F263" s="20">
        <f>'CDM - M'!H396</f>
        <v>38.656999999999996</v>
      </c>
      <c r="G263" s="52">
        <f t="shared" si="4"/>
        <v>38.656999999999996</v>
      </c>
    </row>
    <row r="264" spans="1:7" x14ac:dyDescent="0.25">
      <c r="B264" s="1">
        <v>29495</v>
      </c>
      <c r="C264" s="20">
        <f>'CDM - M'!G397</f>
        <v>13.77</v>
      </c>
      <c r="D264" s="20">
        <v>9.6</v>
      </c>
      <c r="E264" s="75">
        <v>7.5</v>
      </c>
      <c r="F264" s="20">
        <f>'CDM - M'!H397</f>
        <v>38.975000000000001</v>
      </c>
      <c r="G264" s="52">
        <f t="shared" si="4"/>
        <v>38.975000000000001</v>
      </c>
    </row>
    <row r="265" spans="1:7" x14ac:dyDescent="0.25">
      <c r="B265" s="1">
        <v>29526</v>
      </c>
      <c r="C265" s="20">
        <f>'CDM - M'!G398</f>
        <v>18.559999999999999</v>
      </c>
      <c r="D265" s="20">
        <v>8.6</v>
      </c>
      <c r="E265" s="75">
        <v>7.5</v>
      </c>
      <c r="F265" s="20">
        <f>'CDM - M'!H398</f>
        <v>39.281999999999996</v>
      </c>
      <c r="G265" s="52">
        <f t="shared" si="4"/>
        <v>39.281999999999996</v>
      </c>
    </row>
    <row r="266" spans="1:7" x14ac:dyDescent="0.25">
      <c r="B266" s="1">
        <v>29556</v>
      </c>
      <c r="C266" s="20">
        <f>'CDM - M'!G399</f>
        <v>22</v>
      </c>
      <c r="D266" s="20">
        <v>9.6999999999999993</v>
      </c>
      <c r="E266" s="75">
        <v>7.2</v>
      </c>
      <c r="F266" s="20">
        <f>'CDM - M'!H399</f>
        <v>39.518000000000001</v>
      </c>
      <c r="G266" s="52">
        <f t="shared" si="4"/>
        <v>39.518000000000001</v>
      </c>
    </row>
    <row r="267" spans="1:7" x14ac:dyDescent="0.25">
      <c r="A267">
        <v>1981</v>
      </c>
      <c r="B267" s="1">
        <v>29587</v>
      </c>
      <c r="C267" s="20">
        <f>'CDM - M'!G400</f>
        <v>17.25</v>
      </c>
      <c r="D267" s="20">
        <v>9.5</v>
      </c>
      <c r="E267" s="75">
        <v>7.5</v>
      </c>
      <c r="F267" s="20">
        <f>'CDM - M'!H400</f>
        <v>39.860999999999997</v>
      </c>
      <c r="G267" s="52">
        <f t="shared" si="4"/>
        <v>39.860999999999997</v>
      </c>
    </row>
    <row r="268" spans="1:7" x14ac:dyDescent="0.25">
      <c r="B268" s="1">
        <v>29618</v>
      </c>
      <c r="C268" s="20">
        <f>'CDM - M'!G401</f>
        <v>15.53</v>
      </c>
      <c r="D268" s="20">
        <v>8.6</v>
      </c>
      <c r="E268" s="75">
        <v>7.4</v>
      </c>
      <c r="F268" s="20">
        <f>'CDM - M'!H401</f>
        <v>40.152000000000001</v>
      </c>
      <c r="G268" s="52">
        <f t="shared" si="4"/>
        <v>40.152000000000001</v>
      </c>
    </row>
    <row r="269" spans="1:7" x14ac:dyDescent="0.25">
      <c r="B269" s="1">
        <v>29646</v>
      </c>
      <c r="C269" s="20">
        <f>'CDM - M'!G402</f>
        <v>14.63</v>
      </c>
      <c r="D269" s="20">
        <v>7.2</v>
      </c>
      <c r="E269" s="75">
        <v>7.4</v>
      </c>
      <c r="F269" s="20">
        <f>'CDM - M'!H402</f>
        <v>40.375</v>
      </c>
      <c r="G269" s="52">
        <f t="shared" si="4"/>
        <v>40.375</v>
      </c>
    </row>
    <row r="270" spans="1:7" x14ac:dyDescent="0.25">
      <c r="B270" s="1">
        <v>29677</v>
      </c>
      <c r="C270" s="20">
        <f>'CDM - M'!G403</f>
        <v>18.920000000000002</v>
      </c>
      <c r="D270" s="20">
        <v>8</v>
      </c>
      <c r="E270" s="75">
        <v>7.2</v>
      </c>
      <c r="F270" s="20">
        <f>'CDM - M'!H403</f>
        <v>40.633000000000003</v>
      </c>
      <c r="G270" s="52">
        <f t="shared" si="4"/>
        <v>40.633000000000003</v>
      </c>
    </row>
    <row r="271" spans="1:7" x14ac:dyDescent="0.25">
      <c r="B271" s="1">
        <v>29707</v>
      </c>
      <c r="C271" s="20">
        <f>'CDM - M'!G404</f>
        <v>17.559999999999999</v>
      </c>
      <c r="D271" s="20">
        <v>7.3</v>
      </c>
      <c r="E271" s="75">
        <v>7.5</v>
      </c>
      <c r="F271" s="20">
        <f>'CDM - M'!H404</f>
        <v>40.912999999999997</v>
      </c>
      <c r="G271" s="52">
        <f t="shared" si="4"/>
        <v>40.912999999999997</v>
      </c>
    </row>
    <row r="272" spans="1:7" x14ac:dyDescent="0.25">
      <c r="B272" s="1">
        <v>29738</v>
      </c>
      <c r="C272" s="20">
        <f>'CDM - M'!G405</f>
        <v>18.64</v>
      </c>
      <c r="D272" s="20">
        <v>7.1</v>
      </c>
      <c r="E272" s="75">
        <v>7.5</v>
      </c>
      <c r="F272" s="20">
        <f>'CDM - M'!H405</f>
        <v>41.116999999999997</v>
      </c>
      <c r="G272" s="52">
        <f t="shared" si="4"/>
        <v>41.116999999999997</v>
      </c>
    </row>
    <row r="273" spans="1:7" x14ac:dyDescent="0.25">
      <c r="B273" s="1">
        <v>29768</v>
      </c>
      <c r="C273" s="20">
        <f>'CDM - M'!G406</f>
        <v>17.46</v>
      </c>
      <c r="D273" s="20">
        <v>6.8</v>
      </c>
      <c r="E273" s="75">
        <v>7.2</v>
      </c>
      <c r="F273" s="20">
        <f>'CDM - M'!H406</f>
        <v>41.365000000000002</v>
      </c>
      <c r="G273" s="52">
        <f t="shared" si="4"/>
        <v>41.365000000000002</v>
      </c>
    </row>
    <row r="274" spans="1:7" x14ac:dyDescent="0.25">
      <c r="B274" s="1">
        <v>29799</v>
      </c>
      <c r="C274" s="20">
        <f>'CDM - M'!G407</f>
        <v>16.829999999999998</v>
      </c>
      <c r="D274" s="20">
        <v>5.8</v>
      </c>
      <c r="E274" s="75">
        <v>7.4</v>
      </c>
      <c r="F274" s="20">
        <f>'CDM - M'!H407</f>
        <v>41.642000000000003</v>
      </c>
      <c r="G274" s="52">
        <f t="shared" si="4"/>
        <v>41.642000000000003</v>
      </c>
    </row>
    <row r="275" spans="1:7" x14ac:dyDescent="0.25">
      <c r="B275" s="1">
        <v>29830</v>
      </c>
      <c r="C275" s="20">
        <f>'CDM - M'!G408</f>
        <v>16.579999999999998</v>
      </c>
      <c r="D275" s="20">
        <v>6.9</v>
      </c>
      <c r="E275" s="75">
        <v>7.6</v>
      </c>
      <c r="F275" s="20">
        <f>'CDM - M'!H408</f>
        <v>41.914999999999999</v>
      </c>
      <c r="G275" s="52">
        <f t="shared" si="4"/>
        <v>41.914999999999999</v>
      </c>
    </row>
    <row r="276" spans="1:7" x14ac:dyDescent="0.25">
      <c r="B276" s="1">
        <v>29860</v>
      </c>
      <c r="C276" s="20">
        <f>'CDM - M'!G409</f>
        <v>14.44</v>
      </c>
      <c r="D276" s="20">
        <v>6.7</v>
      </c>
      <c r="E276" s="75">
        <v>7.9</v>
      </c>
      <c r="F276" s="20">
        <f>'CDM - M'!H409</f>
        <v>42.164999999999999</v>
      </c>
      <c r="G276" s="52">
        <f t="shared" si="4"/>
        <v>42.164999999999999</v>
      </c>
    </row>
    <row r="277" spans="1:7" x14ac:dyDescent="0.25">
      <c r="B277" s="1">
        <v>29891</v>
      </c>
      <c r="C277" s="20">
        <f>'CDM - M'!G410</f>
        <v>12.44</v>
      </c>
      <c r="D277" s="20">
        <v>7.3</v>
      </c>
      <c r="E277" s="75">
        <v>8.3000000000000007</v>
      </c>
      <c r="F277" s="20">
        <f>'CDM - M'!H410</f>
        <v>42.411000000000001</v>
      </c>
      <c r="G277" s="52">
        <f t="shared" si="4"/>
        <v>42.411000000000001</v>
      </c>
    </row>
    <row r="278" spans="1:7" x14ac:dyDescent="0.25">
      <c r="B278" s="1">
        <v>29921</v>
      </c>
      <c r="C278" s="20">
        <f>'CDM - M'!G411</f>
        <v>13.13</v>
      </c>
      <c r="D278" s="20">
        <v>5.3</v>
      </c>
      <c r="E278" s="75">
        <v>8.5</v>
      </c>
      <c r="F278" s="20">
        <f>'CDM - M'!H411</f>
        <v>42.567999999999998</v>
      </c>
      <c r="G278" s="52">
        <f t="shared" si="4"/>
        <v>42.567999999999998</v>
      </c>
    </row>
    <row r="279" spans="1:7" x14ac:dyDescent="0.25">
      <c r="A279">
        <v>1982</v>
      </c>
      <c r="B279" s="1">
        <v>29952</v>
      </c>
      <c r="C279" s="20">
        <f>'CDM - M'!G412</f>
        <v>14.21</v>
      </c>
      <c r="D279" s="20">
        <v>5.0999999999999996</v>
      </c>
      <c r="E279" s="75">
        <v>8.6</v>
      </c>
      <c r="F279" s="20">
        <f>'CDM - M'!H412</f>
        <v>42.829000000000001</v>
      </c>
      <c r="G279" s="52">
        <f t="shared" si="4"/>
        <v>42.829000000000001</v>
      </c>
    </row>
    <row r="280" spans="1:7" x14ac:dyDescent="0.25">
      <c r="B280" s="1">
        <v>29983</v>
      </c>
      <c r="C280" s="20">
        <f>'CDM - M'!G413</f>
        <v>13.74</v>
      </c>
      <c r="D280" s="20">
        <v>5.2</v>
      </c>
      <c r="E280" s="75">
        <v>8.9</v>
      </c>
      <c r="F280" s="20">
        <f>'CDM - M'!H413</f>
        <v>42.994</v>
      </c>
      <c r="G280" s="52">
        <f t="shared" si="4"/>
        <v>42.994</v>
      </c>
    </row>
    <row r="281" spans="1:7" x14ac:dyDescent="0.25">
      <c r="B281" s="1">
        <v>30011</v>
      </c>
      <c r="C281" s="20">
        <f>'CDM - M'!G414</f>
        <v>16.8</v>
      </c>
      <c r="D281" s="20">
        <v>4.2</v>
      </c>
      <c r="E281" s="75">
        <v>9</v>
      </c>
      <c r="F281" s="20">
        <f>'CDM - M'!H414</f>
        <v>43.182000000000002</v>
      </c>
      <c r="G281" s="52">
        <f t="shared" si="4"/>
        <v>43.182000000000002</v>
      </c>
    </row>
    <row r="282" spans="1:7" x14ac:dyDescent="0.25">
      <c r="B282" s="1">
        <v>30042</v>
      </c>
      <c r="C282" s="20">
        <f>'CDM - M'!G415</f>
        <v>15.28</v>
      </c>
      <c r="D282" s="20">
        <v>4.7</v>
      </c>
      <c r="E282" s="75">
        <v>9.3000000000000007</v>
      </c>
      <c r="F282" s="20">
        <f>'CDM - M'!H415</f>
        <v>43.353000000000002</v>
      </c>
      <c r="G282" s="52">
        <f t="shared" si="4"/>
        <v>43.353000000000002</v>
      </c>
    </row>
    <row r="283" spans="1:7" x14ac:dyDescent="0.25">
      <c r="B283" s="1">
        <v>30072</v>
      </c>
      <c r="C283" s="20">
        <f>'CDM - M'!G416</f>
        <v>13.38</v>
      </c>
      <c r="D283" s="20">
        <v>3.5</v>
      </c>
      <c r="E283" s="75">
        <v>9.4</v>
      </c>
      <c r="F283" s="20">
        <f>'CDM - M'!H416</f>
        <v>43.588999999999999</v>
      </c>
      <c r="G283" s="52">
        <f t="shared" si="4"/>
        <v>43.588999999999999</v>
      </c>
    </row>
    <row r="284" spans="1:7" x14ac:dyDescent="0.25">
      <c r="B284" s="1">
        <v>30103</v>
      </c>
      <c r="C284" s="20">
        <f>'CDM - M'!G417</f>
        <v>14.58</v>
      </c>
      <c r="D284" s="20">
        <v>4.5999999999999996</v>
      </c>
      <c r="E284" s="75">
        <v>9.6</v>
      </c>
      <c r="F284" s="20">
        <f>'CDM - M'!H417</f>
        <v>43.808</v>
      </c>
      <c r="G284" s="52">
        <f t="shared" si="4"/>
        <v>43.808</v>
      </c>
    </row>
    <row r="285" spans="1:7" x14ac:dyDescent="0.25">
      <c r="B285" s="1">
        <v>30133</v>
      </c>
      <c r="C285" s="20">
        <f>'CDM - M'!G418</f>
        <v>11.41</v>
      </c>
      <c r="D285" s="20">
        <v>5</v>
      </c>
      <c r="E285" s="75">
        <v>9.8000000000000007</v>
      </c>
      <c r="F285" s="20">
        <f>'CDM - M'!H418</f>
        <v>44.091999999999999</v>
      </c>
      <c r="G285" s="52">
        <f t="shared" si="4"/>
        <v>44.091999999999999</v>
      </c>
    </row>
    <row r="286" spans="1:7" x14ac:dyDescent="0.25">
      <c r="B286" s="1">
        <v>30164</v>
      </c>
      <c r="C286" s="20">
        <f>'CDM - M'!G419</f>
        <v>10.63</v>
      </c>
      <c r="D286" s="20">
        <v>4.8</v>
      </c>
      <c r="E286" s="75">
        <v>9.8000000000000007</v>
      </c>
      <c r="F286" s="20">
        <f>'CDM - M'!H419</f>
        <v>44.295000000000002</v>
      </c>
      <c r="G286" s="52">
        <f t="shared" si="4"/>
        <v>44.295000000000002</v>
      </c>
    </row>
    <row r="287" spans="1:7" x14ac:dyDescent="0.25">
      <c r="B287" s="1">
        <v>30195</v>
      </c>
      <c r="C287" s="20">
        <f>'CDM - M'!G420</f>
        <v>12.17</v>
      </c>
      <c r="D287" s="20">
        <v>4.5</v>
      </c>
      <c r="E287" s="75">
        <v>10.1</v>
      </c>
      <c r="F287" s="20">
        <f>'CDM - M'!H420</f>
        <v>44.459000000000003</v>
      </c>
      <c r="G287" s="52">
        <f t="shared" si="4"/>
        <v>44.459000000000003</v>
      </c>
    </row>
    <row r="288" spans="1:7" x14ac:dyDescent="0.25">
      <c r="B288" s="1">
        <v>30225</v>
      </c>
      <c r="C288" s="20">
        <f>'CDM - M'!G421</f>
        <v>9.41</v>
      </c>
      <c r="D288" s="20">
        <v>4.7</v>
      </c>
      <c r="E288" s="75">
        <v>10.4</v>
      </c>
      <c r="F288" s="20">
        <f>'CDM - M'!H421</f>
        <v>44.741</v>
      </c>
      <c r="G288" s="52">
        <f t="shared" si="4"/>
        <v>44.741</v>
      </c>
    </row>
    <row r="289" spans="1:7" x14ac:dyDescent="0.25">
      <c r="B289" s="1">
        <v>30256</v>
      </c>
      <c r="C289" s="20">
        <f>'CDM - M'!G422</f>
        <v>8.93</v>
      </c>
      <c r="D289" s="20">
        <v>4.5</v>
      </c>
      <c r="E289" s="75">
        <v>10.8</v>
      </c>
      <c r="F289" s="20">
        <f>'CDM - M'!H422</f>
        <v>44.905999999999999</v>
      </c>
      <c r="G289" s="52">
        <f t="shared" si="4"/>
        <v>44.905999999999999</v>
      </c>
    </row>
    <row r="290" spans="1:7" x14ac:dyDescent="0.25">
      <c r="B290" s="1">
        <v>30286</v>
      </c>
      <c r="C290" s="20">
        <f>'CDM - M'!G423</f>
        <v>11.2</v>
      </c>
      <c r="D290" s="20">
        <v>3.7</v>
      </c>
      <c r="E290" s="75">
        <v>10.8</v>
      </c>
      <c r="F290" s="20">
        <f>'CDM - M'!H423</f>
        <v>45.048999999999999</v>
      </c>
      <c r="G290" s="52">
        <f t="shared" si="4"/>
        <v>45.048999999999999</v>
      </c>
    </row>
    <row r="291" spans="1:7" x14ac:dyDescent="0.25">
      <c r="A291">
        <v>1983</v>
      </c>
      <c r="B291" s="1">
        <v>30317</v>
      </c>
      <c r="C291" s="20">
        <f>'CDM - M'!G424</f>
        <v>8.56</v>
      </c>
      <c r="D291" s="20">
        <v>2.8</v>
      </c>
      <c r="E291" s="75">
        <v>10.4</v>
      </c>
      <c r="F291" s="20">
        <f>'CDM - M'!H424</f>
        <v>45.356999999999999</v>
      </c>
      <c r="G291" s="52">
        <f t="shared" si="4"/>
        <v>45.356999999999999</v>
      </c>
    </row>
    <row r="292" spans="1:7" x14ac:dyDescent="0.25">
      <c r="B292" s="1">
        <v>30348</v>
      </c>
      <c r="C292" s="20">
        <f>'CDM - M'!G425</f>
        <v>8.5299999999999994</v>
      </c>
      <c r="D292" s="20">
        <v>3</v>
      </c>
      <c r="E292" s="75">
        <v>10.4</v>
      </c>
      <c r="F292" s="20">
        <f>'CDM - M'!H425</f>
        <v>45.524999999999999</v>
      </c>
      <c r="G292" s="52">
        <f t="shared" si="4"/>
        <v>45.524999999999999</v>
      </c>
    </row>
    <row r="293" spans="1:7" x14ac:dyDescent="0.25">
      <c r="B293" s="1">
        <v>30376</v>
      </c>
      <c r="C293" s="20">
        <f>'CDM - M'!G426</f>
        <v>10.81</v>
      </c>
      <c r="D293" s="20">
        <v>1.8</v>
      </c>
      <c r="E293" s="75">
        <v>10.3</v>
      </c>
      <c r="F293" s="20">
        <f>'CDM - M'!H426</f>
        <v>45.582999999999998</v>
      </c>
      <c r="G293" s="52">
        <f t="shared" si="4"/>
        <v>45.582999999999998</v>
      </c>
    </row>
    <row r="294" spans="1:7" x14ac:dyDescent="0.25">
      <c r="B294" s="1">
        <v>30407</v>
      </c>
      <c r="C294" s="20">
        <f>'CDM - M'!G427</f>
        <v>8.84</v>
      </c>
      <c r="D294" s="20">
        <v>3.4</v>
      </c>
      <c r="E294" s="75">
        <v>10.199999999999999</v>
      </c>
      <c r="F294" s="20">
        <f>'CDM - M'!H427</f>
        <v>45.720999999999997</v>
      </c>
      <c r="G294" s="52">
        <f t="shared" si="4"/>
        <v>45.720999999999997</v>
      </c>
    </row>
    <row r="295" spans="1:7" x14ac:dyDescent="0.25">
      <c r="B295" s="1">
        <v>30437</v>
      </c>
      <c r="C295" s="20">
        <f>'CDM - M'!G428</f>
        <v>8.94</v>
      </c>
      <c r="D295" s="20">
        <v>3.2</v>
      </c>
      <c r="E295" s="75">
        <v>10.1</v>
      </c>
      <c r="F295" s="20">
        <f>'CDM - M'!H428</f>
        <v>45.786999999999999</v>
      </c>
      <c r="G295" s="52">
        <f t="shared" si="4"/>
        <v>45.786999999999999</v>
      </c>
    </row>
    <row r="296" spans="1:7" x14ac:dyDescent="0.25">
      <c r="B296" s="1">
        <v>30468</v>
      </c>
      <c r="C296" s="20">
        <f>'CDM - M'!G429</f>
        <v>10.06</v>
      </c>
      <c r="D296" s="20">
        <v>3.2</v>
      </c>
      <c r="E296" s="75">
        <v>10.1</v>
      </c>
      <c r="F296" s="20">
        <f>'CDM - M'!H429</f>
        <v>46.000999999999998</v>
      </c>
      <c r="G296" s="52">
        <f t="shared" si="4"/>
        <v>46.000999999999998</v>
      </c>
    </row>
    <row r="297" spans="1:7" x14ac:dyDescent="0.25">
      <c r="B297" s="1">
        <v>30498</v>
      </c>
      <c r="C297" s="20">
        <f>'CDM - M'!G430</f>
        <v>9.52</v>
      </c>
      <c r="D297" s="20">
        <v>3.2</v>
      </c>
      <c r="E297" s="75">
        <v>9.4</v>
      </c>
      <c r="F297" s="20">
        <f>'CDM - M'!H430</f>
        <v>46.311</v>
      </c>
      <c r="G297" s="52">
        <f t="shared" si="4"/>
        <v>46.311</v>
      </c>
    </row>
    <row r="298" spans="1:7" x14ac:dyDescent="0.25">
      <c r="B298" s="1">
        <v>30529</v>
      </c>
      <c r="C298" s="20">
        <f>'CDM - M'!G431</f>
        <v>9.59</v>
      </c>
      <c r="D298" s="20">
        <v>3.3</v>
      </c>
      <c r="E298" s="75">
        <v>9.5</v>
      </c>
      <c r="F298" s="20">
        <f>'CDM - M'!H431</f>
        <v>46.55</v>
      </c>
      <c r="G298" s="52">
        <f t="shared" si="4"/>
        <v>46.55</v>
      </c>
    </row>
    <row r="299" spans="1:7" x14ac:dyDescent="0.25">
      <c r="B299" s="1">
        <v>30560</v>
      </c>
      <c r="C299" s="20">
        <f>'CDM - M'!G432</f>
        <v>10.59</v>
      </c>
      <c r="D299" s="20">
        <v>3.3</v>
      </c>
      <c r="E299" s="75">
        <v>9.1999999999999993</v>
      </c>
      <c r="F299" s="20">
        <f>'CDM - M'!H432</f>
        <v>46.738</v>
      </c>
      <c r="G299" s="52">
        <f t="shared" si="4"/>
        <v>46.738</v>
      </c>
    </row>
    <row r="300" spans="1:7" x14ac:dyDescent="0.25">
      <c r="B300" s="1">
        <v>30590</v>
      </c>
      <c r="C300" s="20">
        <f>'CDM - M'!G433</f>
        <v>9.43</v>
      </c>
      <c r="D300" s="20">
        <v>3.7</v>
      </c>
      <c r="E300" s="75">
        <v>8.8000000000000007</v>
      </c>
      <c r="F300" s="20">
        <f>'CDM - M'!H433</f>
        <v>46.820999999999998</v>
      </c>
      <c r="G300" s="52">
        <f t="shared" si="4"/>
        <v>46.820999999999998</v>
      </c>
    </row>
    <row r="301" spans="1:7" x14ac:dyDescent="0.25">
      <c r="B301" s="1">
        <v>30621</v>
      </c>
      <c r="C301" s="20">
        <f>'CDM - M'!G434</f>
        <v>9.34</v>
      </c>
      <c r="D301" s="20">
        <v>3.5</v>
      </c>
      <c r="E301" s="75">
        <v>8.5</v>
      </c>
      <c r="F301" s="20">
        <f>'CDM - M'!H434</f>
        <v>46.93</v>
      </c>
      <c r="G301" s="52">
        <f t="shared" si="4"/>
        <v>46.93</v>
      </c>
    </row>
    <row r="302" spans="1:7" x14ac:dyDescent="0.25">
      <c r="B302" s="1">
        <v>30651</v>
      </c>
      <c r="C302" s="20">
        <f>'CDM - M'!G435</f>
        <v>9.92</v>
      </c>
      <c r="D302" s="20">
        <v>3.5</v>
      </c>
      <c r="E302" s="75">
        <v>8.3000000000000007</v>
      </c>
      <c r="F302" s="20">
        <f>'CDM - M'!H435</f>
        <v>46.965000000000003</v>
      </c>
      <c r="G302" s="52">
        <f t="shared" si="4"/>
        <v>46.965000000000003</v>
      </c>
    </row>
    <row r="303" spans="1:7" x14ac:dyDescent="0.25">
      <c r="A303">
        <v>1984</v>
      </c>
      <c r="B303" s="1">
        <v>30682</v>
      </c>
      <c r="C303" s="20">
        <f>'CDM - M'!G436</f>
        <v>9.35</v>
      </c>
      <c r="D303" s="20">
        <v>3.2</v>
      </c>
      <c r="E303" s="75">
        <v>8</v>
      </c>
      <c r="F303" s="20">
        <f>'CDM - M'!H436</f>
        <v>47.121000000000002</v>
      </c>
      <c r="G303" s="52">
        <f t="shared" si="4"/>
        <v>47.121000000000002</v>
      </c>
    </row>
    <row r="304" spans="1:7" x14ac:dyDescent="0.25">
      <c r="B304" s="1">
        <v>30713</v>
      </c>
      <c r="C304" s="20">
        <f>'CDM - M'!G437</f>
        <v>9.4499999999999993</v>
      </c>
      <c r="D304" s="20">
        <v>3.3</v>
      </c>
      <c r="E304" s="75">
        <v>7.8</v>
      </c>
      <c r="F304" s="20">
        <f>'CDM - M'!H437</f>
        <v>47.417999999999999</v>
      </c>
      <c r="G304" s="52">
        <f t="shared" si="4"/>
        <v>47.417999999999999</v>
      </c>
    </row>
    <row r="305" spans="1:7" x14ac:dyDescent="0.25">
      <c r="B305" s="1">
        <v>30742</v>
      </c>
      <c r="C305" s="20">
        <f>'CDM - M'!G438</f>
        <v>10.24</v>
      </c>
      <c r="D305" s="20">
        <v>3.4</v>
      </c>
      <c r="E305" s="75">
        <v>7.8</v>
      </c>
      <c r="F305" s="20">
        <f>'CDM - M'!H438</f>
        <v>47.597999999999999</v>
      </c>
      <c r="G305" s="52">
        <f t="shared" si="4"/>
        <v>47.597999999999999</v>
      </c>
    </row>
    <row r="306" spans="1:7" x14ac:dyDescent="0.25">
      <c r="B306" s="1">
        <v>30773</v>
      </c>
      <c r="C306" s="20">
        <f>'CDM - M'!G439</f>
        <v>10.9</v>
      </c>
      <c r="D306" s="20">
        <v>3.9</v>
      </c>
      <c r="E306" s="75">
        <v>7.7</v>
      </c>
      <c r="F306" s="20">
        <f>'CDM - M'!H439</f>
        <v>47.822000000000003</v>
      </c>
      <c r="G306" s="52">
        <f t="shared" si="4"/>
        <v>47.822000000000003</v>
      </c>
    </row>
    <row r="307" spans="1:7" x14ac:dyDescent="0.25">
      <c r="B307" s="1">
        <v>30803</v>
      </c>
      <c r="C307" s="20">
        <f>'CDM - M'!G440</f>
        <v>10.81</v>
      </c>
      <c r="D307" s="20">
        <v>4.2</v>
      </c>
      <c r="E307" s="75">
        <v>7.4</v>
      </c>
      <c r="F307" s="20">
        <f>'CDM - M'!H440</f>
        <v>47.933</v>
      </c>
      <c r="G307" s="52">
        <f t="shared" si="4"/>
        <v>47.933</v>
      </c>
    </row>
    <row r="308" spans="1:7" x14ac:dyDescent="0.25">
      <c r="B308" s="1">
        <v>30834</v>
      </c>
      <c r="C308" s="20">
        <f>'CDM - M'!G441</f>
        <v>10.85</v>
      </c>
      <c r="D308" s="20">
        <v>4.2</v>
      </c>
      <c r="E308" s="75">
        <v>7.2</v>
      </c>
      <c r="F308" s="20">
        <f>'CDM - M'!H441</f>
        <v>48.045999999999999</v>
      </c>
      <c r="G308" s="52">
        <f t="shared" si="4"/>
        <v>48.045999999999999</v>
      </c>
    </row>
    <row r="309" spans="1:7" x14ac:dyDescent="0.25">
      <c r="B309" s="1">
        <v>30864</v>
      </c>
      <c r="C309" s="20">
        <f>'CDM - M'!G442</f>
        <v>11.83</v>
      </c>
      <c r="D309" s="20">
        <v>3.4</v>
      </c>
      <c r="E309" s="75">
        <v>7.5</v>
      </c>
      <c r="F309" s="20">
        <f>'CDM - M'!H442</f>
        <v>48.253</v>
      </c>
      <c r="G309" s="52">
        <f t="shared" si="4"/>
        <v>48.253</v>
      </c>
    </row>
    <row r="310" spans="1:7" x14ac:dyDescent="0.25">
      <c r="B310" s="1">
        <v>30895</v>
      </c>
      <c r="C310" s="20">
        <f>'CDM - M'!G443</f>
        <v>11.64</v>
      </c>
      <c r="D310" s="20">
        <v>3</v>
      </c>
      <c r="E310" s="75">
        <v>7.5</v>
      </c>
      <c r="F310" s="20">
        <f>'CDM - M'!H443</f>
        <v>48.411999999999999</v>
      </c>
      <c r="G310" s="52">
        <f t="shared" si="4"/>
        <v>48.411999999999999</v>
      </c>
    </row>
    <row r="311" spans="1:7" x14ac:dyDescent="0.25">
      <c r="B311" s="1">
        <v>30926</v>
      </c>
      <c r="C311" s="20">
        <f>'CDM - M'!G444</f>
        <v>11.23</v>
      </c>
      <c r="D311" s="20">
        <v>3</v>
      </c>
      <c r="E311" s="75">
        <v>7.3</v>
      </c>
      <c r="F311" s="20">
        <f>'CDM - M'!H444</f>
        <v>48.485999999999997</v>
      </c>
      <c r="G311" s="52">
        <f t="shared" si="4"/>
        <v>48.485999999999997</v>
      </c>
    </row>
    <row r="312" spans="1:7" x14ac:dyDescent="0.25">
      <c r="B312" s="1">
        <v>30956</v>
      </c>
      <c r="C312" s="20">
        <f>'CDM - M'!G445</f>
        <v>9.99</v>
      </c>
      <c r="D312" s="20">
        <v>3.5</v>
      </c>
      <c r="E312" s="75">
        <v>7.4</v>
      </c>
      <c r="F312" s="20">
        <f>'CDM - M'!H445</f>
        <v>48.594999999999999</v>
      </c>
      <c r="G312" s="52">
        <f t="shared" si="4"/>
        <v>48.594999999999999</v>
      </c>
    </row>
    <row r="313" spans="1:7" x14ac:dyDescent="0.25">
      <c r="B313" s="1">
        <v>30987</v>
      </c>
      <c r="C313" s="20">
        <f>'CDM - M'!G446</f>
        <v>8.92</v>
      </c>
      <c r="D313" s="20">
        <v>3.4</v>
      </c>
      <c r="E313" s="75">
        <v>7.2</v>
      </c>
      <c r="F313" s="20">
        <f>'CDM - M'!H446</f>
        <v>48.698</v>
      </c>
      <c r="G313" s="52">
        <f t="shared" si="4"/>
        <v>48.698</v>
      </c>
    </row>
    <row r="314" spans="1:7" x14ac:dyDescent="0.25">
      <c r="B314" s="1">
        <v>31017</v>
      </c>
      <c r="C314" s="20">
        <f>'CDM - M'!G447</f>
        <v>8.74</v>
      </c>
      <c r="D314" s="20">
        <v>3.3</v>
      </c>
      <c r="E314" s="75">
        <v>7.3</v>
      </c>
      <c r="F314" s="20">
        <f>'CDM - M'!H447</f>
        <v>48.890999999999998</v>
      </c>
      <c r="G314" s="52">
        <f t="shared" si="4"/>
        <v>48.890999999999998</v>
      </c>
    </row>
    <row r="315" spans="1:7" x14ac:dyDescent="0.25">
      <c r="A315">
        <v>1985</v>
      </c>
      <c r="B315" s="1">
        <v>31048</v>
      </c>
      <c r="C315" s="20">
        <f>'CDM - M'!G448</f>
        <v>8.73</v>
      </c>
      <c r="D315" s="20">
        <v>2.9</v>
      </c>
      <c r="E315" s="75">
        <v>7.3</v>
      </c>
      <c r="F315" s="20">
        <f>'CDM - M'!H448</f>
        <v>49.164999999999999</v>
      </c>
      <c r="G315" s="52">
        <f t="shared" si="4"/>
        <v>49.164999999999999</v>
      </c>
    </row>
    <row r="316" spans="1:7" x14ac:dyDescent="0.25">
      <c r="B316" s="1">
        <v>31079</v>
      </c>
      <c r="C316" s="20">
        <f>'CDM - M'!G449</f>
        <v>8.74</v>
      </c>
      <c r="D316" s="20">
        <v>3.1</v>
      </c>
      <c r="E316" s="75">
        <v>7.2</v>
      </c>
      <c r="F316" s="20">
        <f>'CDM - M'!H449</f>
        <v>49.42</v>
      </c>
      <c r="G316" s="52">
        <f t="shared" si="4"/>
        <v>49.42</v>
      </c>
    </row>
    <row r="317" spans="1:7" x14ac:dyDescent="0.25">
      <c r="B317" s="1">
        <v>31107</v>
      </c>
      <c r="C317" s="20">
        <f>'CDM - M'!G450</f>
        <v>8.58</v>
      </c>
      <c r="D317" s="20">
        <v>3</v>
      </c>
      <c r="E317" s="75">
        <v>7.2</v>
      </c>
      <c r="F317" s="20">
        <f>'CDM - M'!H450</f>
        <v>49.593000000000004</v>
      </c>
      <c r="G317" s="52">
        <f t="shared" si="4"/>
        <v>49.593000000000004</v>
      </c>
    </row>
    <row r="318" spans="1:7" x14ac:dyDescent="0.25">
      <c r="B318" s="1">
        <v>31138</v>
      </c>
      <c r="C318" s="20">
        <f>'CDM - M'!G451</f>
        <v>8.58</v>
      </c>
      <c r="D318" s="20">
        <v>3.3</v>
      </c>
      <c r="E318" s="75">
        <v>7.3</v>
      </c>
      <c r="F318" s="20">
        <f>'CDM - M'!H451</f>
        <v>49.652000000000001</v>
      </c>
      <c r="G318" s="52">
        <f t="shared" si="4"/>
        <v>49.652000000000001</v>
      </c>
    </row>
    <row r="319" spans="1:7" x14ac:dyDescent="0.25">
      <c r="B319" s="1">
        <v>31168</v>
      </c>
      <c r="C319" s="20">
        <f>'CDM - M'!G452</f>
        <v>7.64</v>
      </c>
      <c r="D319" s="20">
        <v>3.2</v>
      </c>
      <c r="E319" s="75">
        <v>7.2</v>
      </c>
      <c r="F319" s="20">
        <f>'CDM - M'!H452</f>
        <v>49.823</v>
      </c>
      <c r="G319" s="52">
        <f t="shared" si="4"/>
        <v>49.823</v>
      </c>
    </row>
    <row r="320" spans="1:7" x14ac:dyDescent="0.25">
      <c r="B320" s="1">
        <v>31199</v>
      </c>
      <c r="C320" s="20">
        <f>'CDM - M'!G453</f>
        <v>7.95</v>
      </c>
      <c r="D320" s="20">
        <v>3.4</v>
      </c>
      <c r="E320" s="75">
        <v>7.4</v>
      </c>
      <c r="F320" s="20">
        <f>'CDM - M'!H453</f>
        <v>49.988</v>
      </c>
      <c r="G320" s="52">
        <f t="shared" si="4"/>
        <v>49.988</v>
      </c>
    </row>
    <row r="321" spans="1:7" x14ac:dyDescent="0.25">
      <c r="B321" s="1">
        <v>31229</v>
      </c>
      <c r="C321" s="20">
        <f>'CDM - M'!G454</f>
        <v>8.61</v>
      </c>
      <c r="D321" s="20">
        <v>2.8</v>
      </c>
      <c r="E321" s="75">
        <v>7.4</v>
      </c>
      <c r="F321" s="20">
        <f>'CDM - M'!H454</f>
        <v>50.134</v>
      </c>
      <c r="G321" s="52">
        <f t="shared" si="4"/>
        <v>50.134</v>
      </c>
    </row>
    <row r="322" spans="1:7" x14ac:dyDescent="0.25">
      <c r="B322" s="1">
        <v>31260</v>
      </c>
      <c r="C322" s="20">
        <f>'CDM - M'!G455</f>
        <v>7.8</v>
      </c>
      <c r="D322" s="20">
        <v>2.8</v>
      </c>
      <c r="E322" s="75">
        <v>7.1</v>
      </c>
      <c r="F322" s="20">
        <f>'CDM - M'!H455</f>
        <v>50.38</v>
      </c>
      <c r="G322" s="52">
        <f t="shared" si="4"/>
        <v>50.38</v>
      </c>
    </row>
    <row r="323" spans="1:7" x14ac:dyDescent="0.25">
      <c r="B323" s="1">
        <v>31291</v>
      </c>
      <c r="C323" s="20">
        <f>'CDM - M'!G456</f>
        <v>8.84</v>
      </c>
      <c r="D323" s="20">
        <v>2.9</v>
      </c>
      <c r="E323" s="75">
        <v>7.1</v>
      </c>
      <c r="F323" s="20">
        <f>'CDM - M'!H456</f>
        <v>50.484000000000002</v>
      </c>
      <c r="G323" s="52">
        <f t="shared" ref="G323:G386" si="5">F323</f>
        <v>50.484000000000002</v>
      </c>
    </row>
    <row r="324" spans="1:7" x14ac:dyDescent="0.25">
      <c r="B324" s="1">
        <v>31321</v>
      </c>
      <c r="C324" s="20">
        <f>'CDM - M'!G457</f>
        <v>8.08</v>
      </c>
      <c r="D324" s="20">
        <v>3.3</v>
      </c>
      <c r="E324" s="75">
        <v>7.1</v>
      </c>
      <c r="F324" s="20">
        <f>'CDM - M'!H457</f>
        <v>50.564999999999998</v>
      </c>
      <c r="G324" s="52">
        <f t="shared" si="5"/>
        <v>50.564999999999998</v>
      </c>
    </row>
    <row r="325" spans="1:7" x14ac:dyDescent="0.25">
      <c r="B325" s="1">
        <v>31352</v>
      </c>
      <c r="C325" s="20">
        <f>'CDM - M'!G458</f>
        <v>8.5399999999999991</v>
      </c>
      <c r="D325" s="20">
        <v>3.1</v>
      </c>
      <c r="E325" s="75">
        <v>7</v>
      </c>
      <c r="F325" s="20">
        <f>'CDM - M'!H458</f>
        <v>50.689</v>
      </c>
      <c r="G325" s="52">
        <f t="shared" si="5"/>
        <v>50.689</v>
      </c>
    </row>
    <row r="326" spans="1:7" x14ac:dyDescent="0.25">
      <c r="B326" s="1">
        <v>31382</v>
      </c>
      <c r="C326" s="20">
        <f>'CDM - M'!G459</f>
        <v>13.46</v>
      </c>
      <c r="D326" s="20">
        <v>3.5</v>
      </c>
      <c r="E326" s="75">
        <v>7</v>
      </c>
      <c r="F326" s="20">
        <f>'CDM - M'!H459</f>
        <v>50.826999999999998</v>
      </c>
      <c r="G326" s="52">
        <f t="shared" si="5"/>
        <v>50.826999999999998</v>
      </c>
    </row>
    <row r="327" spans="1:7" x14ac:dyDescent="0.25">
      <c r="A327">
        <v>1986</v>
      </c>
      <c r="B327" s="1">
        <v>31413</v>
      </c>
      <c r="C327" s="20">
        <f>'CDM - M'!G460</f>
        <v>8.09</v>
      </c>
      <c r="D327" s="20">
        <v>2.9</v>
      </c>
      <c r="E327" s="75">
        <v>6.7</v>
      </c>
      <c r="F327" s="20">
        <f>'CDM - M'!H460</f>
        <v>51.100999999999999</v>
      </c>
      <c r="G327" s="52">
        <f t="shared" si="5"/>
        <v>51.100999999999999</v>
      </c>
    </row>
    <row r="328" spans="1:7" x14ac:dyDescent="0.25">
      <c r="B328" s="1">
        <v>31444</v>
      </c>
      <c r="C328" s="20">
        <f>'CDM - M'!G461</f>
        <v>7.95</v>
      </c>
      <c r="D328" s="20">
        <v>2.8</v>
      </c>
      <c r="E328" s="75">
        <v>7.2</v>
      </c>
      <c r="F328" s="20">
        <f>'CDM - M'!H461</f>
        <v>51.232999999999997</v>
      </c>
      <c r="G328" s="52">
        <f t="shared" si="5"/>
        <v>51.232999999999997</v>
      </c>
    </row>
    <row r="329" spans="1:7" x14ac:dyDescent="0.25">
      <c r="B329" s="1">
        <v>31472</v>
      </c>
      <c r="C329" s="20">
        <f>'CDM - M'!G462</f>
        <v>7.42</v>
      </c>
      <c r="D329" s="20">
        <v>2.2999999999999998</v>
      </c>
      <c r="E329" s="75">
        <v>7.2</v>
      </c>
      <c r="F329" s="20">
        <f>'CDM - M'!H462</f>
        <v>51.389000000000003</v>
      </c>
      <c r="G329" s="52">
        <f t="shared" si="5"/>
        <v>51.389000000000003</v>
      </c>
    </row>
    <row r="330" spans="1:7" x14ac:dyDescent="0.25">
      <c r="B330" s="1">
        <v>31503</v>
      </c>
      <c r="C330" s="20">
        <f>'CDM - M'!G463</f>
        <v>7.05</v>
      </c>
      <c r="D330" s="20">
        <v>2.4</v>
      </c>
      <c r="E330" s="75">
        <v>7.1</v>
      </c>
      <c r="F330" s="20">
        <f>'CDM - M'!H463</f>
        <v>51.481999999999999</v>
      </c>
      <c r="G330" s="52">
        <f t="shared" si="5"/>
        <v>51.481999999999999</v>
      </c>
    </row>
    <row r="331" spans="1:7" x14ac:dyDescent="0.25">
      <c r="B331" s="1">
        <v>31533</v>
      </c>
      <c r="C331" s="20">
        <f>'CDM - M'!G464</f>
        <v>6.84</v>
      </c>
      <c r="D331" s="20">
        <v>2.7</v>
      </c>
      <c r="E331" s="75">
        <v>7.2</v>
      </c>
      <c r="F331" s="20">
        <f>'CDM - M'!H464</f>
        <v>51.57</v>
      </c>
      <c r="G331" s="52">
        <f t="shared" si="5"/>
        <v>51.57</v>
      </c>
    </row>
    <row r="332" spans="1:7" x14ac:dyDescent="0.25">
      <c r="B332" s="1">
        <v>31564</v>
      </c>
      <c r="C332" s="20">
        <f>'CDM - M'!G465</f>
        <v>7.72</v>
      </c>
      <c r="D332" s="20">
        <v>2.9</v>
      </c>
      <c r="E332" s="75">
        <v>7.2</v>
      </c>
      <c r="F332" s="20">
        <f>'CDM - M'!H465</f>
        <v>51.725000000000001</v>
      </c>
      <c r="G332" s="52">
        <f t="shared" si="5"/>
        <v>51.725000000000001</v>
      </c>
    </row>
    <row r="333" spans="1:7" x14ac:dyDescent="0.25">
      <c r="B333" s="1">
        <v>31594</v>
      </c>
      <c r="C333" s="20">
        <f>'CDM - M'!G466</f>
        <v>6.35</v>
      </c>
      <c r="D333" s="20">
        <v>2.8</v>
      </c>
      <c r="E333" s="75">
        <v>7</v>
      </c>
      <c r="F333" s="20">
        <f>'CDM - M'!H466</f>
        <v>51.819000000000003</v>
      </c>
      <c r="G333" s="52">
        <f t="shared" si="5"/>
        <v>51.819000000000003</v>
      </c>
    </row>
    <row r="334" spans="1:7" x14ac:dyDescent="0.25">
      <c r="B334" s="1">
        <v>31625</v>
      </c>
      <c r="C334" s="20">
        <f>'CDM - M'!G467</f>
        <v>5.77</v>
      </c>
      <c r="D334" s="20">
        <v>3</v>
      </c>
      <c r="E334" s="75">
        <v>6.9</v>
      </c>
      <c r="F334" s="20">
        <f>'CDM - M'!H467</f>
        <v>51.924999999999997</v>
      </c>
      <c r="G334" s="52">
        <f t="shared" si="5"/>
        <v>51.924999999999997</v>
      </c>
    </row>
    <row r="335" spans="1:7" x14ac:dyDescent="0.25">
      <c r="B335" s="1">
        <v>31656</v>
      </c>
      <c r="C335" s="20">
        <f>'CDM - M'!G468</f>
        <v>6.9</v>
      </c>
      <c r="D335" s="20">
        <v>2.9</v>
      </c>
      <c r="E335" s="75">
        <v>7</v>
      </c>
      <c r="F335" s="20">
        <f>'CDM - M'!H468</f>
        <v>52.095999999999997</v>
      </c>
      <c r="G335" s="52">
        <f t="shared" si="5"/>
        <v>52.095999999999997</v>
      </c>
    </row>
    <row r="336" spans="1:7" x14ac:dyDescent="0.25">
      <c r="B336" s="1">
        <v>31686</v>
      </c>
      <c r="C336" s="20">
        <f>'CDM - M'!G469</f>
        <v>5.93</v>
      </c>
      <c r="D336" s="20">
        <v>3.2</v>
      </c>
      <c r="E336" s="75">
        <v>7</v>
      </c>
      <c r="F336" s="20">
        <f>'CDM - M'!H469</f>
        <v>52.273000000000003</v>
      </c>
      <c r="G336" s="52">
        <f t="shared" si="5"/>
        <v>52.273000000000003</v>
      </c>
    </row>
    <row r="337" spans="1:7" x14ac:dyDescent="0.25">
      <c r="B337" s="1">
        <v>31717</v>
      </c>
      <c r="C337" s="20">
        <f>'CDM - M'!G470</f>
        <v>6.03</v>
      </c>
      <c r="D337" s="20">
        <v>2.8</v>
      </c>
      <c r="E337" s="75">
        <v>6.9</v>
      </c>
      <c r="F337" s="20">
        <f>'CDM - M'!H470</f>
        <v>52.384</v>
      </c>
      <c r="G337" s="52">
        <f t="shared" si="5"/>
        <v>52.384</v>
      </c>
    </row>
    <row r="338" spans="1:7" x14ac:dyDescent="0.25">
      <c r="B338" s="1">
        <v>31747</v>
      </c>
      <c r="C338" s="20">
        <f>'CDM - M'!G471</f>
        <v>14.35</v>
      </c>
      <c r="D338" s="20">
        <v>3</v>
      </c>
      <c r="E338" s="75">
        <v>6.6</v>
      </c>
      <c r="F338" s="20">
        <f>'CDM - M'!H471</f>
        <v>52.451999999999998</v>
      </c>
      <c r="G338" s="52">
        <f t="shared" si="5"/>
        <v>52.451999999999998</v>
      </c>
    </row>
    <row r="339" spans="1:7" x14ac:dyDescent="0.25">
      <c r="A339">
        <v>1987</v>
      </c>
      <c r="B339" s="1">
        <v>31778</v>
      </c>
      <c r="C339" s="20">
        <f>'CDM - M'!G472</f>
        <v>6.28</v>
      </c>
      <c r="D339" s="20">
        <v>2.9</v>
      </c>
      <c r="E339" s="75">
        <v>6.6</v>
      </c>
      <c r="F339" s="20">
        <f>'CDM - M'!H472</f>
        <v>52.578000000000003</v>
      </c>
      <c r="G339" s="52">
        <f t="shared" si="5"/>
        <v>52.578000000000003</v>
      </c>
    </row>
    <row r="340" spans="1:7" x14ac:dyDescent="0.25">
      <c r="B340" s="1">
        <v>31809</v>
      </c>
      <c r="C340" s="20">
        <f>'CDM - M'!G473</f>
        <v>6.02</v>
      </c>
      <c r="D340" s="20">
        <v>3.1</v>
      </c>
      <c r="E340" s="75">
        <v>6.6</v>
      </c>
      <c r="F340" s="20">
        <f>'CDM - M'!H473</f>
        <v>52.685000000000002</v>
      </c>
      <c r="G340" s="52">
        <f t="shared" si="5"/>
        <v>52.685000000000002</v>
      </c>
    </row>
    <row r="341" spans="1:7" x14ac:dyDescent="0.25">
      <c r="B341" s="1">
        <v>31837</v>
      </c>
      <c r="C341" s="20">
        <f>'CDM - M'!G474</f>
        <v>6.23</v>
      </c>
      <c r="D341" s="20">
        <v>3</v>
      </c>
      <c r="E341" s="75">
        <v>6.6</v>
      </c>
      <c r="F341" s="20">
        <f>'CDM - M'!H474</f>
        <v>52.841000000000001</v>
      </c>
      <c r="G341" s="52">
        <f t="shared" si="5"/>
        <v>52.841000000000001</v>
      </c>
    </row>
    <row r="342" spans="1:7" x14ac:dyDescent="0.25">
      <c r="B342" s="1">
        <v>31868</v>
      </c>
      <c r="C342" s="20">
        <f>'CDM - M'!G475</f>
        <v>7.63</v>
      </c>
      <c r="D342" s="20">
        <v>3</v>
      </c>
      <c r="E342" s="75">
        <v>6.3</v>
      </c>
      <c r="F342" s="20">
        <f>'CDM - M'!H475</f>
        <v>53.064999999999998</v>
      </c>
      <c r="G342" s="52">
        <f t="shared" si="5"/>
        <v>53.064999999999998</v>
      </c>
    </row>
    <row r="343" spans="1:7" x14ac:dyDescent="0.25">
      <c r="B343" s="1">
        <v>31898</v>
      </c>
      <c r="C343" s="20">
        <f>'CDM - M'!G476</f>
        <v>6.63</v>
      </c>
      <c r="D343" s="20">
        <v>3.4</v>
      </c>
      <c r="E343" s="75">
        <v>6.3</v>
      </c>
      <c r="F343" s="20">
        <f>'CDM - M'!H476</f>
        <v>53.213999999999999</v>
      </c>
      <c r="G343" s="52">
        <f t="shared" si="5"/>
        <v>53.213999999999999</v>
      </c>
    </row>
    <row r="344" spans="1:7" x14ac:dyDescent="0.25">
      <c r="B344" s="1">
        <v>31929</v>
      </c>
      <c r="C344" s="20">
        <f>'CDM - M'!G477</f>
        <v>6.56</v>
      </c>
      <c r="D344" s="20">
        <v>3.3</v>
      </c>
      <c r="E344" s="75">
        <v>6.2</v>
      </c>
      <c r="F344" s="20">
        <f>'CDM - M'!H477</f>
        <v>53.36</v>
      </c>
      <c r="G344" s="52">
        <f t="shared" si="5"/>
        <v>53.36</v>
      </c>
    </row>
    <row r="345" spans="1:7" x14ac:dyDescent="0.25">
      <c r="B345" s="1">
        <v>31959</v>
      </c>
      <c r="C345" s="20">
        <f>'CDM - M'!G478</f>
        <v>6.75</v>
      </c>
      <c r="D345" s="20">
        <v>3.1</v>
      </c>
      <c r="E345" s="75">
        <v>6.1</v>
      </c>
      <c r="F345" s="20">
        <f>'CDM - M'!H478</f>
        <v>53.497999999999998</v>
      </c>
      <c r="G345" s="52">
        <f t="shared" si="5"/>
        <v>53.497999999999998</v>
      </c>
    </row>
    <row r="346" spans="1:7" x14ac:dyDescent="0.25">
      <c r="B346" s="1">
        <v>31990</v>
      </c>
      <c r="C346" s="20">
        <f>'CDM - M'!G479</f>
        <v>6.95</v>
      </c>
      <c r="D346" s="20">
        <v>3.2</v>
      </c>
      <c r="E346" s="75">
        <v>6</v>
      </c>
      <c r="F346" s="20">
        <f>'CDM - M'!H479</f>
        <v>53.679000000000002</v>
      </c>
      <c r="G346" s="52">
        <f t="shared" si="5"/>
        <v>53.679000000000002</v>
      </c>
    </row>
    <row r="347" spans="1:7" x14ac:dyDescent="0.25">
      <c r="B347" s="1">
        <v>32021</v>
      </c>
      <c r="C347" s="20">
        <f>'CDM - M'!G480</f>
        <v>8.3800000000000008</v>
      </c>
      <c r="D347" s="20">
        <v>3</v>
      </c>
      <c r="E347" s="75">
        <v>5.9</v>
      </c>
      <c r="F347" s="20">
        <f>'CDM - M'!H480</f>
        <v>53.892000000000003</v>
      </c>
      <c r="G347" s="52">
        <f t="shared" si="5"/>
        <v>53.892000000000003</v>
      </c>
    </row>
    <row r="348" spans="1:7" x14ac:dyDescent="0.25">
      <c r="B348" s="1">
        <v>32051</v>
      </c>
      <c r="C348" s="20">
        <f>'CDM - M'!G481</f>
        <v>6.62</v>
      </c>
      <c r="D348" s="20">
        <v>3.3</v>
      </c>
      <c r="E348" s="75">
        <v>6</v>
      </c>
      <c r="F348" s="20">
        <f>'CDM - M'!H481</f>
        <v>54.122</v>
      </c>
      <c r="G348" s="52">
        <f t="shared" si="5"/>
        <v>54.122</v>
      </c>
    </row>
    <row r="349" spans="1:7" x14ac:dyDescent="0.25">
      <c r="B349" s="1">
        <v>32082</v>
      </c>
      <c r="C349" s="20">
        <f>'CDM - M'!G482</f>
        <v>7.19</v>
      </c>
      <c r="D349" s="20">
        <v>3.2</v>
      </c>
      <c r="E349" s="75">
        <v>5.8</v>
      </c>
      <c r="F349" s="20">
        <f>'CDM - M'!H482</f>
        <v>54.234999999999999</v>
      </c>
      <c r="G349" s="52">
        <f t="shared" si="5"/>
        <v>54.234999999999999</v>
      </c>
    </row>
    <row r="350" spans="1:7" x14ac:dyDescent="0.25">
      <c r="B350" s="1">
        <v>32112</v>
      </c>
      <c r="C350" s="20">
        <f>'CDM - M'!G483</f>
        <v>6.77</v>
      </c>
      <c r="D350" s="20">
        <v>3.1</v>
      </c>
      <c r="E350" s="75">
        <v>5.7</v>
      </c>
      <c r="F350" s="20">
        <f>'CDM - M'!H483</f>
        <v>54.348999999999997</v>
      </c>
      <c r="G350" s="52">
        <f t="shared" si="5"/>
        <v>54.348999999999997</v>
      </c>
    </row>
    <row r="351" spans="1:7" x14ac:dyDescent="0.25">
      <c r="A351">
        <v>1988</v>
      </c>
      <c r="B351" s="1">
        <v>32143</v>
      </c>
      <c r="C351" s="20">
        <f>'CDM - M'!G484</f>
        <v>6.79</v>
      </c>
      <c r="D351" s="20">
        <v>3.2</v>
      </c>
      <c r="E351" s="75">
        <v>5.7</v>
      </c>
      <c r="F351" s="20">
        <f>'CDM - M'!H484</f>
        <v>54.606000000000002</v>
      </c>
      <c r="G351" s="52">
        <f t="shared" si="5"/>
        <v>54.606000000000002</v>
      </c>
    </row>
    <row r="352" spans="1:7" x14ac:dyDescent="0.25">
      <c r="B352" s="1">
        <v>32174</v>
      </c>
      <c r="C352" s="20">
        <f>'CDM - M'!G485</f>
        <v>6.67</v>
      </c>
      <c r="D352" s="20">
        <v>3.1</v>
      </c>
      <c r="E352" s="75">
        <v>5.7</v>
      </c>
      <c r="F352" s="20">
        <f>'CDM - M'!H485</f>
        <v>54.718000000000004</v>
      </c>
      <c r="G352" s="52">
        <f t="shared" si="5"/>
        <v>54.718000000000004</v>
      </c>
    </row>
    <row r="353" spans="1:7" x14ac:dyDescent="0.25">
      <c r="B353" s="1">
        <v>32203</v>
      </c>
      <c r="C353" s="20">
        <f>'CDM - M'!G486</f>
        <v>6.83</v>
      </c>
      <c r="D353" s="20">
        <v>3.2</v>
      </c>
      <c r="E353" s="75">
        <v>5.7</v>
      </c>
      <c r="F353" s="20">
        <f>'CDM - M'!H486</f>
        <v>54.951999999999998</v>
      </c>
      <c r="G353" s="52">
        <f t="shared" si="5"/>
        <v>54.951999999999998</v>
      </c>
    </row>
    <row r="354" spans="1:7" x14ac:dyDescent="0.25">
      <c r="B354" s="1">
        <v>32234</v>
      </c>
      <c r="C354" s="20">
        <f>'CDM - M'!G487</f>
        <v>6.98</v>
      </c>
      <c r="D354" s="20">
        <v>3.3</v>
      </c>
      <c r="E354" s="75">
        <v>5.4</v>
      </c>
      <c r="F354" s="20">
        <f>'CDM - M'!H487</f>
        <v>55.219000000000001</v>
      </c>
      <c r="G354" s="52">
        <f t="shared" si="5"/>
        <v>55.219000000000001</v>
      </c>
    </row>
    <row r="355" spans="1:7" x14ac:dyDescent="0.25">
      <c r="B355" s="1">
        <v>32264</v>
      </c>
      <c r="C355" s="20">
        <f>'CDM - M'!G488</f>
        <v>7.48</v>
      </c>
      <c r="D355" s="20">
        <v>3.3</v>
      </c>
      <c r="E355" s="75">
        <v>5.6</v>
      </c>
      <c r="F355" s="20">
        <f>'CDM - M'!H488</f>
        <v>55.406999999999996</v>
      </c>
      <c r="G355" s="52">
        <f t="shared" si="5"/>
        <v>55.406999999999996</v>
      </c>
    </row>
    <row r="356" spans="1:7" x14ac:dyDescent="0.25">
      <c r="B356" s="1">
        <v>32295</v>
      </c>
      <c r="C356" s="20">
        <f>'CDM - M'!G489</f>
        <v>8.27</v>
      </c>
      <c r="D356" s="20">
        <v>3.7</v>
      </c>
      <c r="E356" s="75">
        <v>5.4</v>
      </c>
      <c r="F356" s="20">
        <f>'CDM - M'!H489</f>
        <v>55.640999999999998</v>
      </c>
      <c r="G356" s="52">
        <f t="shared" si="5"/>
        <v>55.640999999999998</v>
      </c>
    </row>
    <row r="357" spans="1:7" x14ac:dyDescent="0.25">
      <c r="B357" s="1">
        <v>32325</v>
      </c>
      <c r="C357" s="20">
        <f>'CDM - M'!G490</f>
        <v>7.84</v>
      </c>
      <c r="D357" s="20">
        <v>4.5999999999999996</v>
      </c>
      <c r="E357" s="75">
        <v>5.4</v>
      </c>
      <c r="F357" s="20">
        <f>'CDM - M'!H490</f>
        <v>55.868000000000002</v>
      </c>
      <c r="G357" s="52">
        <f t="shared" si="5"/>
        <v>55.868000000000002</v>
      </c>
    </row>
    <row r="358" spans="1:7" x14ac:dyDescent="0.25">
      <c r="B358" s="1">
        <v>32356</v>
      </c>
      <c r="C358" s="20">
        <f>'CDM - M'!G491</f>
        <v>8.14</v>
      </c>
      <c r="D358" s="20">
        <v>4.4000000000000004</v>
      </c>
      <c r="E358" s="75">
        <v>5.6</v>
      </c>
      <c r="F358" s="20">
        <f>'CDM - M'!H491</f>
        <v>56.006999999999998</v>
      </c>
      <c r="G358" s="52">
        <f t="shared" si="5"/>
        <v>56.006999999999998</v>
      </c>
    </row>
    <row r="359" spans="1:7" x14ac:dyDescent="0.25">
      <c r="B359" s="1">
        <v>32387</v>
      </c>
      <c r="C359" s="20">
        <f>'CDM - M'!G492</f>
        <v>8.5399999999999991</v>
      </c>
      <c r="D359" s="20">
        <v>3.9</v>
      </c>
      <c r="E359" s="75">
        <v>5.4</v>
      </c>
      <c r="F359" s="20">
        <f>'CDM - M'!H492</f>
        <v>56.307000000000002</v>
      </c>
      <c r="G359" s="52">
        <f t="shared" si="5"/>
        <v>56.307000000000002</v>
      </c>
    </row>
    <row r="360" spans="1:7" x14ac:dyDescent="0.25">
      <c r="B360" s="1">
        <v>32417</v>
      </c>
      <c r="C360" s="20">
        <f>'CDM - M'!G493</f>
        <v>8.39</v>
      </c>
      <c r="D360" s="20">
        <v>3.9</v>
      </c>
      <c r="E360" s="75">
        <v>5.4</v>
      </c>
      <c r="F360" s="20">
        <f>'CDM - M'!H493</f>
        <v>56.521000000000001</v>
      </c>
      <c r="G360" s="52">
        <f t="shared" si="5"/>
        <v>56.521000000000001</v>
      </c>
    </row>
    <row r="361" spans="1:7" x14ac:dyDescent="0.25">
      <c r="B361" s="1">
        <v>32448</v>
      </c>
      <c r="C361" s="20">
        <f>'CDM - M'!G494</f>
        <v>8.5</v>
      </c>
      <c r="D361" s="20">
        <v>3.7</v>
      </c>
      <c r="E361" s="75">
        <v>5.3</v>
      </c>
      <c r="F361" s="20">
        <f>'CDM - M'!H494</f>
        <v>56.676000000000002</v>
      </c>
      <c r="G361" s="52">
        <f t="shared" si="5"/>
        <v>56.676000000000002</v>
      </c>
    </row>
    <row r="362" spans="1:7" x14ac:dyDescent="0.25">
      <c r="B362" s="1">
        <v>32478</v>
      </c>
      <c r="C362" s="20">
        <f>'CDM - M'!G495</f>
        <v>9.64</v>
      </c>
      <c r="D362" s="20">
        <v>3.9</v>
      </c>
      <c r="E362" s="75">
        <v>5.3</v>
      </c>
      <c r="F362" s="20">
        <f>'CDM - M'!H495</f>
        <v>56.863999999999997</v>
      </c>
      <c r="G362" s="52">
        <f t="shared" si="5"/>
        <v>56.863999999999997</v>
      </c>
    </row>
    <row r="363" spans="1:7" x14ac:dyDescent="0.25">
      <c r="A363">
        <v>1989</v>
      </c>
      <c r="B363" s="1">
        <v>32509</v>
      </c>
      <c r="C363" s="20">
        <f>'CDM - M'!G496</f>
        <v>9.14</v>
      </c>
      <c r="D363" s="20">
        <v>3.5</v>
      </c>
      <c r="E363" s="75">
        <v>5.4</v>
      </c>
      <c r="F363" s="20">
        <f>'CDM - M'!H496</f>
        <v>57.152000000000001</v>
      </c>
      <c r="G363" s="52">
        <f t="shared" si="5"/>
        <v>57.152000000000001</v>
      </c>
    </row>
    <row r="364" spans="1:7" x14ac:dyDescent="0.25">
      <c r="B364" s="1">
        <v>32540</v>
      </c>
      <c r="C364" s="20">
        <f>'CDM - M'!G497</f>
        <v>9.8699999999999992</v>
      </c>
      <c r="D364" s="20">
        <v>4.0999999999999996</v>
      </c>
      <c r="E364" s="75">
        <v>5.2</v>
      </c>
      <c r="F364" s="20">
        <f>'CDM - M'!H497</f>
        <v>57.296999999999997</v>
      </c>
      <c r="G364" s="52">
        <f t="shared" si="5"/>
        <v>57.296999999999997</v>
      </c>
    </row>
    <row r="365" spans="1:7" x14ac:dyDescent="0.25">
      <c r="B365" s="1">
        <v>32568</v>
      </c>
      <c r="C365" s="20">
        <f>'CDM - M'!G498</f>
        <v>9.7899999999999991</v>
      </c>
      <c r="D365" s="20">
        <v>3.7</v>
      </c>
      <c r="E365" s="75">
        <v>5</v>
      </c>
      <c r="F365" s="20">
        <f>'CDM - M'!H498</f>
        <v>57.468000000000004</v>
      </c>
      <c r="G365" s="52">
        <f t="shared" si="5"/>
        <v>57.468000000000004</v>
      </c>
    </row>
    <row r="366" spans="1:7" x14ac:dyDescent="0.25">
      <c r="B366" s="1">
        <v>32599</v>
      </c>
      <c r="C366" s="20">
        <f>'CDM - M'!G499</f>
        <v>9.82</v>
      </c>
      <c r="D366" s="20">
        <v>4.3</v>
      </c>
      <c r="E366" s="75">
        <v>5.2</v>
      </c>
      <c r="F366" s="20">
        <f>'CDM - M'!H499</f>
        <v>57.661000000000001</v>
      </c>
      <c r="G366" s="52">
        <f t="shared" si="5"/>
        <v>57.661000000000001</v>
      </c>
    </row>
    <row r="367" spans="1:7" x14ac:dyDescent="0.25">
      <c r="B367" s="1">
        <v>32629</v>
      </c>
      <c r="C367" s="20">
        <f>'CDM - M'!G500</f>
        <v>10.48</v>
      </c>
      <c r="D367" s="20">
        <v>4.5999999999999996</v>
      </c>
      <c r="E367" s="75">
        <v>5.2</v>
      </c>
      <c r="F367" s="20">
        <f>'CDM - M'!H500</f>
        <v>57.832999999999998</v>
      </c>
      <c r="G367" s="52">
        <f t="shared" si="5"/>
        <v>57.832999999999998</v>
      </c>
    </row>
    <row r="368" spans="1:7" x14ac:dyDescent="0.25">
      <c r="B368" s="1">
        <v>32660</v>
      </c>
      <c r="C368" s="20">
        <f>'CDM - M'!G501</f>
        <v>9.6300000000000008</v>
      </c>
      <c r="D368" s="20">
        <v>3.8</v>
      </c>
      <c r="E368" s="75">
        <v>5.3</v>
      </c>
      <c r="F368" s="20">
        <f>'CDM - M'!H501</f>
        <v>57.987000000000002</v>
      </c>
      <c r="G368" s="52">
        <f t="shared" si="5"/>
        <v>57.987000000000002</v>
      </c>
    </row>
    <row r="369" spans="1:7" x14ac:dyDescent="0.25">
      <c r="B369" s="1">
        <v>32690</v>
      </c>
      <c r="C369" s="20">
        <f>'CDM - M'!G502</f>
        <v>8.94</v>
      </c>
      <c r="D369" s="20">
        <v>4.0999999999999996</v>
      </c>
      <c r="E369" s="75">
        <v>5.2</v>
      </c>
      <c r="F369" s="20">
        <f>'CDM - M'!H502</f>
        <v>58.136000000000003</v>
      </c>
      <c r="G369" s="52">
        <f t="shared" si="5"/>
        <v>58.136000000000003</v>
      </c>
    </row>
    <row r="370" spans="1:7" x14ac:dyDescent="0.25">
      <c r="B370" s="1">
        <v>32721</v>
      </c>
      <c r="C370" s="20">
        <f>'CDM - M'!G503</f>
        <v>8.92</v>
      </c>
      <c r="D370" s="20">
        <v>3.5</v>
      </c>
      <c r="E370" s="75">
        <v>5.2</v>
      </c>
      <c r="F370" s="20">
        <f>'CDM - M'!H503</f>
        <v>58.216999999999999</v>
      </c>
      <c r="G370" s="52">
        <f t="shared" si="5"/>
        <v>58.216999999999999</v>
      </c>
    </row>
    <row r="371" spans="1:7" x14ac:dyDescent="0.25">
      <c r="B371" s="1">
        <v>32752</v>
      </c>
      <c r="C371" s="20">
        <f>'CDM - M'!G504</f>
        <v>9.24</v>
      </c>
      <c r="D371" s="20">
        <v>3.4</v>
      </c>
      <c r="E371" s="75">
        <v>5.3</v>
      </c>
      <c r="F371" s="20">
        <f>'CDM - M'!H504</f>
        <v>58.418999999999997</v>
      </c>
      <c r="G371" s="52">
        <f t="shared" si="5"/>
        <v>58.418999999999997</v>
      </c>
    </row>
    <row r="372" spans="1:7" x14ac:dyDescent="0.25">
      <c r="B372" s="1">
        <v>32782</v>
      </c>
      <c r="C372" s="20">
        <f>'CDM - M'!G505</f>
        <v>8.89</v>
      </c>
      <c r="D372" s="20">
        <v>3.6</v>
      </c>
      <c r="E372" s="75">
        <v>5.3</v>
      </c>
      <c r="F372" s="20">
        <f>'CDM - M'!H505</f>
        <v>58.631</v>
      </c>
      <c r="G372" s="52">
        <f t="shared" si="5"/>
        <v>58.631</v>
      </c>
    </row>
    <row r="373" spans="1:7" x14ac:dyDescent="0.25">
      <c r="B373" s="1">
        <v>32813</v>
      </c>
      <c r="C373" s="20">
        <f>'CDM - M'!G506</f>
        <v>8.6</v>
      </c>
      <c r="D373" s="20">
        <v>3.5</v>
      </c>
      <c r="E373" s="75">
        <v>5.4</v>
      </c>
      <c r="F373" s="20">
        <f>'CDM - M'!H506</f>
        <v>58.786999999999999</v>
      </c>
      <c r="G373" s="52">
        <f t="shared" si="5"/>
        <v>58.786999999999999</v>
      </c>
    </row>
    <row r="374" spans="1:7" x14ac:dyDescent="0.25">
      <c r="B374" s="1">
        <v>32843</v>
      </c>
      <c r="C374" s="20">
        <f>'CDM - M'!G507</f>
        <v>7.97</v>
      </c>
      <c r="D374" s="20">
        <v>3.5</v>
      </c>
      <c r="E374" s="75">
        <v>5.4</v>
      </c>
      <c r="F374" s="20">
        <f>'CDM - M'!H507</f>
        <v>58.954000000000001</v>
      </c>
      <c r="G374" s="52">
        <f t="shared" si="5"/>
        <v>58.954000000000001</v>
      </c>
    </row>
    <row r="375" spans="1:7" x14ac:dyDescent="0.25">
      <c r="A375">
        <v>1990</v>
      </c>
      <c r="B375" s="1">
        <v>32874</v>
      </c>
      <c r="C375" s="20">
        <f>'CDM - M'!G508</f>
        <v>8.26</v>
      </c>
      <c r="D375" s="20">
        <v>4.0999999999999996</v>
      </c>
      <c r="E375" s="75">
        <v>5.4</v>
      </c>
      <c r="F375" s="20">
        <f>'CDM - M'!H508</f>
        <v>59.180999999999997</v>
      </c>
      <c r="G375" s="52">
        <f t="shared" si="5"/>
        <v>59.180999999999997</v>
      </c>
    </row>
    <row r="376" spans="1:7" x14ac:dyDescent="0.25">
      <c r="B376" s="1">
        <v>32905</v>
      </c>
      <c r="C376" s="20">
        <f>'CDM - M'!G509</f>
        <v>8.2899999999999991</v>
      </c>
      <c r="D376" s="20">
        <v>4.0999999999999996</v>
      </c>
      <c r="E376" s="75">
        <v>5.3</v>
      </c>
      <c r="F376" s="20">
        <f>'CDM - M'!H509</f>
        <v>59.468000000000004</v>
      </c>
      <c r="G376" s="52">
        <f t="shared" si="5"/>
        <v>59.468000000000004</v>
      </c>
    </row>
    <row r="377" spans="1:7" x14ac:dyDescent="0.25">
      <c r="B377" s="1">
        <v>32933</v>
      </c>
      <c r="C377" s="20">
        <f>'CDM - M'!G510</f>
        <v>8.3000000000000007</v>
      </c>
      <c r="D377" s="20">
        <v>3.7</v>
      </c>
      <c r="E377" s="75">
        <v>5.2</v>
      </c>
      <c r="F377" s="20">
        <f>'CDM - M'!H510</f>
        <v>59.753999999999998</v>
      </c>
      <c r="G377" s="52">
        <f t="shared" si="5"/>
        <v>59.753999999999998</v>
      </c>
    </row>
    <row r="378" spans="1:7" x14ac:dyDescent="0.25">
      <c r="B378" s="1">
        <v>32964</v>
      </c>
      <c r="C378" s="20">
        <f>'CDM - M'!G511</f>
        <v>8.23</v>
      </c>
      <c r="D378" s="20">
        <v>3.6</v>
      </c>
      <c r="E378" s="75">
        <v>5.4</v>
      </c>
      <c r="F378" s="20">
        <f>'CDM - M'!H511</f>
        <v>59.932000000000002</v>
      </c>
      <c r="G378" s="52">
        <f t="shared" si="5"/>
        <v>59.932000000000002</v>
      </c>
    </row>
    <row r="379" spans="1:7" x14ac:dyDescent="0.25">
      <c r="B379" s="1">
        <v>32994</v>
      </c>
      <c r="C379" s="20">
        <f>'CDM - M'!G512</f>
        <v>8.23</v>
      </c>
      <c r="D379" s="20">
        <v>3.4</v>
      </c>
      <c r="E379" s="75">
        <v>5.4</v>
      </c>
      <c r="F379" s="20">
        <f>'CDM - M'!H512</f>
        <v>60.115000000000002</v>
      </c>
      <c r="G379" s="52">
        <f t="shared" si="5"/>
        <v>60.115000000000002</v>
      </c>
    </row>
    <row r="380" spans="1:7" x14ac:dyDescent="0.25">
      <c r="B380" s="1">
        <v>33025</v>
      </c>
      <c r="C380" s="20">
        <f>'CDM - M'!G513</f>
        <v>8.32</v>
      </c>
      <c r="D380" s="20">
        <v>3.8</v>
      </c>
      <c r="E380" s="75">
        <v>5.2</v>
      </c>
      <c r="F380" s="20">
        <f>'CDM - M'!H513</f>
        <v>60.348999999999997</v>
      </c>
      <c r="G380" s="52">
        <f t="shared" si="5"/>
        <v>60.348999999999997</v>
      </c>
    </row>
    <row r="381" spans="1:7" x14ac:dyDescent="0.25">
      <c r="B381" s="1">
        <v>33055</v>
      </c>
      <c r="C381" s="20">
        <f>'CDM - M'!G514</f>
        <v>8</v>
      </c>
      <c r="D381" s="20">
        <v>3.4</v>
      </c>
      <c r="E381" s="75">
        <v>5.5</v>
      </c>
      <c r="F381" s="20">
        <f>'CDM - M'!H514</f>
        <v>60.500999999999998</v>
      </c>
      <c r="G381" s="52">
        <f t="shared" si="5"/>
        <v>60.500999999999998</v>
      </c>
    </row>
    <row r="382" spans="1:7" x14ac:dyDescent="0.25">
      <c r="B382" s="1">
        <v>33086</v>
      </c>
      <c r="C382" s="20">
        <f>'CDM - M'!G515</f>
        <v>8</v>
      </c>
      <c r="D382" s="20">
        <v>4.5999999999999996</v>
      </c>
      <c r="E382" s="75">
        <v>5.7</v>
      </c>
      <c r="F382" s="20">
        <f>'CDM - M'!H515</f>
        <v>60.753</v>
      </c>
      <c r="G382" s="52">
        <f t="shared" si="5"/>
        <v>60.753</v>
      </c>
    </row>
    <row r="383" spans="1:7" x14ac:dyDescent="0.25">
      <c r="B383" s="1">
        <v>33117</v>
      </c>
      <c r="C383" s="20">
        <f>'CDM - M'!G516</f>
        <v>8</v>
      </c>
      <c r="D383" s="20">
        <v>4.7</v>
      </c>
      <c r="E383" s="75">
        <v>5.9</v>
      </c>
      <c r="F383" s="20">
        <f>'CDM - M'!H516</f>
        <v>60.965000000000003</v>
      </c>
      <c r="G383" s="52">
        <f t="shared" si="5"/>
        <v>60.965000000000003</v>
      </c>
    </row>
    <row r="384" spans="1:7" x14ac:dyDescent="0.25">
      <c r="B384" s="1">
        <v>33147</v>
      </c>
      <c r="C384" s="20">
        <f>'CDM - M'!G517</f>
        <v>7.75</v>
      </c>
      <c r="D384" s="20">
        <v>4.8</v>
      </c>
      <c r="E384" s="75">
        <v>5.9</v>
      </c>
      <c r="F384" s="20">
        <f>'CDM - M'!H517</f>
        <v>61.171999999999997</v>
      </c>
      <c r="G384" s="52">
        <f t="shared" si="5"/>
        <v>61.171999999999997</v>
      </c>
    </row>
    <row r="385" spans="1:7" x14ac:dyDescent="0.25">
      <c r="B385" s="1">
        <v>33178</v>
      </c>
      <c r="C385" s="20">
        <f>'CDM - M'!G518</f>
        <v>7.5</v>
      </c>
      <c r="D385" s="20">
        <v>4.7</v>
      </c>
      <c r="E385" s="75">
        <v>6.2</v>
      </c>
      <c r="F385" s="20">
        <f>'CDM - M'!H518</f>
        <v>61.246000000000002</v>
      </c>
      <c r="G385" s="52">
        <f t="shared" si="5"/>
        <v>61.246000000000002</v>
      </c>
    </row>
    <row r="386" spans="1:7" x14ac:dyDescent="0.25">
      <c r="B386" s="1">
        <v>33208</v>
      </c>
      <c r="C386" s="20">
        <f>'CDM - M'!G519</f>
        <v>7</v>
      </c>
      <c r="D386" s="20">
        <v>4.7</v>
      </c>
      <c r="E386" s="75">
        <v>6.3</v>
      </c>
      <c r="F386" s="20">
        <f>'CDM - M'!H519</f>
        <v>61.331000000000003</v>
      </c>
      <c r="G386" s="52">
        <f t="shared" si="5"/>
        <v>61.331000000000003</v>
      </c>
    </row>
    <row r="387" spans="1:7" x14ac:dyDescent="0.25">
      <c r="A387">
        <v>1991</v>
      </c>
      <c r="B387" s="1">
        <v>33239</v>
      </c>
      <c r="C387" s="20">
        <f>'CDM - M'!G520</f>
        <v>6.75</v>
      </c>
      <c r="D387" s="20">
        <v>3.9</v>
      </c>
      <c r="E387" s="75">
        <v>6.4</v>
      </c>
      <c r="F387" s="20">
        <f>'CDM - M'!H520</f>
        <v>61.637</v>
      </c>
      <c r="G387" s="52">
        <f t="shared" ref="G387:G450" si="6">F387</f>
        <v>61.637</v>
      </c>
    </row>
    <row r="388" spans="1:7" x14ac:dyDescent="0.25">
      <c r="B388" s="1">
        <v>33270</v>
      </c>
      <c r="C388" s="20">
        <f>'CDM - M'!G521</f>
        <v>6.25</v>
      </c>
      <c r="D388" s="20">
        <v>3.4</v>
      </c>
      <c r="E388" s="75">
        <v>6.6</v>
      </c>
      <c r="F388" s="20">
        <f>'CDM - M'!H521</f>
        <v>61.807000000000002</v>
      </c>
      <c r="G388" s="52">
        <f t="shared" si="6"/>
        <v>61.807000000000002</v>
      </c>
    </row>
    <row r="389" spans="1:7" x14ac:dyDescent="0.25">
      <c r="B389" s="1">
        <v>33298</v>
      </c>
      <c r="C389" s="20">
        <f>'CDM - M'!G522</f>
        <v>6</v>
      </c>
      <c r="D389" s="20">
        <v>3.3</v>
      </c>
      <c r="E389" s="75">
        <v>6.8</v>
      </c>
      <c r="F389" s="20">
        <f>'CDM - M'!H522</f>
        <v>61.936</v>
      </c>
      <c r="G389" s="52">
        <f t="shared" si="6"/>
        <v>61.936</v>
      </c>
    </row>
    <row r="390" spans="1:7" x14ac:dyDescent="0.25">
      <c r="B390" s="1">
        <v>33329</v>
      </c>
      <c r="C390" s="20">
        <f>'CDM - M'!G523</f>
        <v>5.75</v>
      </c>
      <c r="D390" s="20">
        <v>3.2</v>
      </c>
      <c r="E390" s="75">
        <v>6.7</v>
      </c>
      <c r="F390" s="20">
        <f>'CDM - M'!H523</f>
        <v>62.06</v>
      </c>
      <c r="G390" s="52">
        <f t="shared" si="6"/>
        <v>62.06</v>
      </c>
    </row>
    <row r="391" spans="1:7" x14ac:dyDescent="0.25">
      <c r="B391" s="1">
        <v>33359</v>
      </c>
      <c r="C391" s="20">
        <f>'CDM - M'!G524</f>
        <v>5.75</v>
      </c>
      <c r="D391" s="20">
        <v>3.1</v>
      </c>
      <c r="E391" s="75">
        <v>6.9</v>
      </c>
      <c r="F391" s="20">
        <f>'CDM - M'!H524</f>
        <v>62.307000000000002</v>
      </c>
      <c r="G391" s="52">
        <f t="shared" si="6"/>
        <v>62.307000000000002</v>
      </c>
    </row>
    <row r="392" spans="1:7" x14ac:dyDescent="0.25">
      <c r="B392" s="1">
        <v>33390</v>
      </c>
      <c r="C392" s="20">
        <f>'CDM - M'!G525</f>
        <v>5.75</v>
      </c>
      <c r="D392" s="20">
        <v>3.3</v>
      </c>
      <c r="E392" s="75">
        <v>6.9</v>
      </c>
      <c r="F392" s="20">
        <f>'CDM - M'!H525</f>
        <v>62.442</v>
      </c>
      <c r="G392" s="52">
        <f t="shared" si="6"/>
        <v>62.442</v>
      </c>
    </row>
    <row r="393" spans="1:7" x14ac:dyDescent="0.25">
      <c r="B393" s="1">
        <v>33420</v>
      </c>
      <c r="C393" s="20">
        <f>'CDM - M'!G526</f>
        <v>5.75</v>
      </c>
      <c r="D393" s="20">
        <v>3.1</v>
      </c>
      <c r="E393" s="75">
        <v>6.8</v>
      </c>
      <c r="F393" s="20">
        <f>'CDM - M'!H526</f>
        <v>62.631999999999998</v>
      </c>
      <c r="G393" s="52">
        <f t="shared" si="6"/>
        <v>62.631999999999998</v>
      </c>
    </row>
    <row r="394" spans="1:7" x14ac:dyDescent="0.25">
      <c r="B394" s="1">
        <v>33451</v>
      </c>
      <c r="C394" s="20">
        <f>'CDM - M'!G527</f>
        <v>5.5</v>
      </c>
      <c r="D394" s="20">
        <v>3.2</v>
      </c>
      <c r="E394" s="75">
        <v>6.9</v>
      </c>
      <c r="F394" s="20">
        <f>'CDM - M'!H527</f>
        <v>62.804000000000002</v>
      </c>
      <c r="G394" s="52">
        <f t="shared" si="6"/>
        <v>62.804000000000002</v>
      </c>
    </row>
    <row r="395" spans="1:7" x14ac:dyDescent="0.25">
      <c r="B395" s="1">
        <v>33482</v>
      </c>
      <c r="C395" s="20">
        <f>'CDM - M'!G528</f>
        <v>5.25</v>
      </c>
      <c r="D395" s="20">
        <v>3</v>
      </c>
      <c r="E395" s="75">
        <v>6.9</v>
      </c>
      <c r="F395" s="20">
        <f>'CDM - M'!H528</f>
        <v>63.055</v>
      </c>
      <c r="G395" s="52">
        <f t="shared" si="6"/>
        <v>63.055</v>
      </c>
    </row>
    <row r="396" spans="1:7" x14ac:dyDescent="0.25">
      <c r="B396" s="1">
        <v>33512</v>
      </c>
      <c r="C396" s="20">
        <f>'CDM - M'!G529</f>
        <v>5</v>
      </c>
      <c r="D396" s="20">
        <v>3.2</v>
      </c>
      <c r="E396" s="75">
        <v>7</v>
      </c>
      <c r="F396" s="20">
        <f>'CDM - M'!H529</f>
        <v>63.194000000000003</v>
      </c>
      <c r="G396" s="52">
        <f t="shared" si="6"/>
        <v>63.194000000000003</v>
      </c>
    </row>
    <row r="397" spans="1:7" x14ac:dyDescent="0.25">
      <c r="B397" s="1">
        <v>33543</v>
      </c>
      <c r="C397" s="20">
        <f>'CDM - M'!G530</f>
        <v>4.75</v>
      </c>
      <c r="D397" s="20">
        <v>2.9</v>
      </c>
      <c r="E397" s="75">
        <v>7</v>
      </c>
      <c r="F397" s="20">
        <f>'CDM - M'!H530</f>
        <v>63.311999999999998</v>
      </c>
      <c r="G397" s="52">
        <f t="shared" si="6"/>
        <v>63.311999999999998</v>
      </c>
    </row>
    <row r="398" spans="1:7" x14ac:dyDescent="0.25">
      <c r="B398" s="1">
        <v>33573</v>
      </c>
      <c r="C398" s="20">
        <f>'CDM - M'!G531</f>
        <v>4</v>
      </c>
      <c r="D398" s="20">
        <v>2.7</v>
      </c>
      <c r="E398" s="75">
        <v>7.3</v>
      </c>
      <c r="F398" s="20">
        <f>'CDM - M'!H531</f>
        <v>63.468000000000004</v>
      </c>
      <c r="G398" s="52">
        <f t="shared" si="6"/>
        <v>63.468000000000004</v>
      </c>
    </row>
    <row r="399" spans="1:7" x14ac:dyDescent="0.25">
      <c r="A399">
        <v>1992</v>
      </c>
      <c r="B399" s="1">
        <v>33604</v>
      </c>
      <c r="C399" s="20">
        <f>'CDM - M'!G532</f>
        <v>4</v>
      </c>
      <c r="D399" s="20">
        <v>2.7</v>
      </c>
      <c r="E399" s="75">
        <v>7.3</v>
      </c>
      <c r="F399" s="20">
        <f>'CDM - M'!H532</f>
        <v>63.640999999999998</v>
      </c>
      <c r="G399" s="52">
        <f t="shared" si="6"/>
        <v>63.640999999999998</v>
      </c>
    </row>
    <row r="400" spans="1:7" x14ac:dyDescent="0.25">
      <c r="B400" s="1">
        <v>33635</v>
      </c>
      <c r="C400" s="20">
        <f>'CDM - M'!G533</f>
        <v>4</v>
      </c>
      <c r="D400" s="20">
        <v>2.6</v>
      </c>
      <c r="E400" s="75">
        <v>7.4</v>
      </c>
      <c r="F400" s="20">
        <f>'CDM - M'!H533</f>
        <v>63.814</v>
      </c>
      <c r="G400" s="52">
        <f t="shared" si="6"/>
        <v>63.814</v>
      </c>
    </row>
    <row r="401" spans="1:7" x14ac:dyDescent="0.25">
      <c r="B401" s="1">
        <v>33664</v>
      </c>
      <c r="C401" s="20">
        <f>'CDM - M'!G534</f>
        <v>4</v>
      </c>
      <c r="D401" s="20">
        <v>2.6</v>
      </c>
      <c r="E401" s="75">
        <v>7.4</v>
      </c>
      <c r="F401" s="20">
        <f>'CDM - M'!H534</f>
        <v>63.972999999999999</v>
      </c>
      <c r="G401" s="52">
        <f t="shared" si="6"/>
        <v>63.972999999999999</v>
      </c>
    </row>
    <row r="402" spans="1:7" x14ac:dyDescent="0.25">
      <c r="B402" s="1">
        <v>33695</v>
      </c>
      <c r="C402" s="20">
        <f>'CDM - M'!G535</f>
        <v>3.75</v>
      </c>
      <c r="D402" s="20">
        <v>3</v>
      </c>
      <c r="E402" s="75">
        <v>7.4</v>
      </c>
      <c r="F402" s="20">
        <f>'CDM - M'!H535</f>
        <v>64.183000000000007</v>
      </c>
      <c r="G402" s="52">
        <f t="shared" si="6"/>
        <v>64.183000000000007</v>
      </c>
    </row>
    <row r="403" spans="1:7" x14ac:dyDescent="0.25">
      <c r="B403" s="1">
        <v>33725</v>
      </c>
      <c r="C403" s="20">
        <f>'CDM - M'!G536</f>
        <v>3.75</v>
      </c>
      <c r="D403" s="20">
        <v>2.9</v>
      </c>
      <c r="E403" s="75">
        <v>7.6</v>
      </c>
      <c r="F403" s="20">
        <f>'CDM - M'!H536</f>
        <v>64.272999999999996</v>
      </c>
      <c r="G403" s="52">
        <f t="shared" si="6"/>
        <v>64.272999999999996</v>
      </c>
    </row>
    <row r="404" spans="1:7" x14ac:dyDescent="0.25">
      <c r="B404" s="1">
        <v>33756</v>
      </c>
      <c r="C404" s="20">
        <f>'CDM - M'!G537</f>
        <v>3.75</v>
      </c>
      <c r="D404" s="20">
        <v>3.1</v>
      </c>
      <c r="E404" s="75">
        <v>7.8</v>
      </c>
      <c r="F404" s="20">
        <f>'CDM - M'!H537</f>
        <v>64.322999999999993</v>
      </c>
      <c r="G404" s="52">
        <f t="shared" si="6"/>
        <v>64.322999999999993</v>
      </c>
    </row>
    <row r="405" spans="1:7" x14ac:dyDescent="0.25">
      <c r="B405" s="1">
        <v>33786</v>
      </c>
      <c r="C405" s="20">
        <f>'CDM - M'!G538</f>
        <v>3.25</v>
      </c>
      <c r="D405" s="20">
        <v>2.7</v>
      </c>
      <c r="E405" s="75">
        <v>7.7</v>
      </c>
      <c r="F405" s="20">
        <f>'CDM - M'!H538</f>
        <v>64.566000000000003</v>
      </c>
      <c r="G405" s="52">
        <f t="shared" si="6"/>
        <v>64.566000000000003</v>
      </c>
    </row>
    <row r="406" spans="1:7" x14ac:dyDescent="0.25">
      <c r="B406" s="1">
        <v>33817</v>
      </c>
      <c r="C406" s="20">
        <f>'CDM - M'!G539</f>
        <v>3.25</v>
      </c>
      <c r="D406" s="20">
        <v>2.8</v>
      </c>
      <c r="E406" s="75">
        <v>7.6</v>
      </c>
      <c r="F406" s="20">
        <f>'CDM - M'!H539</f>
        <v>64.625</v>
      </c>
      <c r="G406" s="52">
        <f t="shared" si="6"/>
        <v>64.625</v>
      </c>
    </row>
    <row r="407" spans="1:7" x14ac:dyDescent="0.25">
      <c r="B407" s="1">
        <v>33848</v>
      </c>
      <c r="C407" s="20">
        <f>'CDM - M'!G540</f>
        <v>3</v>
      </c>
      <c r="D407" s="20">
        <v>3</v>
      </c>
      <c r="E407" s="75">
        <v>7.6</v>
      </c>
      <c r="F407" s="20">
        <f>'CDM - M'!H540</f>
        <v>64.73</v>
      </c>
      <c r="G407" s="52">
        <f t="shared" si="6"/>
        <v>64.73</v>
      </c>
    </row>
    <row r="408" spans="1:7" x14ac:dyDescent="0.25">
      <c r="B408" s="1">
        <v>33878</v>
      </c>
      <c r="C408" s="20">
        <f>'CDM - M'!G541</f>
        <v>3</v>
      </c>
      <c r="D408" s="20">
        <v>2.8</v>
      </c>
      <c r="E408" s="75">
        <v>7.3</v>
      </c>
      <c r="F408" s="20">
        <f>'CDM - M'!H541</f>
        <v>64.978999999999999</v>
      </c>
      <c r="G408" s="52">
        <f t="shared" si="6"/>
        <v>64.978999999999999</v>
      </c>
    </row>
    <row r="409" spans="1:7" x14ac:dyDescent="0.25">
      <c r="B409" s="1">
        <v>33909</v>
      </c>
      <c r="C409" s="20">
        <f>'CDM - M'!G542</f>
        <v>3</v>
      </c>
      <c r="D409" s="20">
        <v>2.9</v>
      </c>
      <c r="E409" s="75">
        <v>7.4</v>
      </c>
      <c r="F409" s="20">
        <f>'CDM - M'!H542</f>
        <v>65.120999999999995</v>
      </c>
      <c r="G409" s="52">
        <f t="shared" si="6"/>
        <v>65.120999999999995</v>
      </c>
    </row>
    <row r="410" spans="1:7" x14ac:dyDescent="0.25">
      <c r="B410" s="1">
        <v>33939</v>
      </c>
      <c r="C410" s="20">
        <f>'CDM - M'!G543</f>
        <v>3</v>
      </c>
      <c r="D410" s="20">
        <v>2.8</v>
      </c>
      <c r="E410" s="75">
        <v>7.4</v>
      </c>
      <c r="F410" s="20">
        <f>'CDM - M'!H543</f>
        <v>65.242000000000004</v>
      </c>
      <c r="G410" s="52">
        <f t="shared" si="6"/>
        <v>65.242000000000004</v>
      </c>
    </row>
    <row r="411" spans="1:7" x14ac:dyDescent="0.25">
      <c r="A411">
        <v>1993</v>
      </c>
      <c r="B411" s="1">
        <v>33970</v>
      </c>
      <c r="C411" s="20">
        <f>'CDM - M'!G544</f>
        <v>3</v>
      </c>
      <c r="D411" s="20">
        <v>2.9</v>
      </c>
      <c r="E411" s="75">
        <v>7.3</v>
      </c>
      <c r="F411" s="20">
        <f>'CDM - M'!H544</f>
        <v>65.432000000000002</v>
      </c>
      <c r="G411" s="52">
        <f t="shared" si="6"/>
        <v>65.432000000000002</v>
      </c>
    </row>
    <row r="412" spans="1:7" x14ac:dyDescent="0.25">
      <c r="B412" s="1">
        <v>34001</v>
      </c>
      <c r="C412" s="20">
        <f>'CDM - M'!G545</f>
        <v>3</v>
      </c>
      <c r="D412" s="20">
        <v>3.2</v>
      </c>
      <c r="E412" s="75">
        <v>7.1</v>
      </c>
      <c r="F412" s="20">
        <f>'CDM - M'!H545</f>
        <v>65.557000000000002</v>
      </c>
      <c r="G412" s="52">
        <f t="shared" si="6"/>
        <v>65.557000000000002</v>
      </c>
    </row>
    <row r="413" spans="1:7" x14ac:dyDescent="0.25">
      <c r="B413" s="1">
        <v>34029</v>
      </c>
      <c r="C413" s="20">
        <f>'CDM - M'!G546</f>
        <v>3</v>
      </c>
      <c r="D413" s="20">
        <v>3.1</v>
      </c>
      <c r="E413" s="75">
        <v>7</v>
      </c>
      <c r="F413" s="20">
        <f>'CDM - M'!H546</f>
        <v>65.7</v>
      </c>
      <c r="G413" s="52">
        <f t="shared" si="6"/>
        <v>65.7</v>
      </c>
    </row>
    <row r="414" spans="1:7" x14ac:dyDescent="0.25">
      <c r="B414" s="1">
        <v>34060</v>
      </c>
      <c r="C414" s="20">
        <f>'CDM - M'!G547</f>
        <v>3</v>
      </c>
      <c r="D414" s="20">
        <v>3</v>
      </c>
      <c r="E414" s="75">
        <v>7.1</v>
      </c>
      <c r="F414" s="20">
        <f>'CDM - M'!H547</f>
        <v>65.891000000000005</v>
      </c>
      <c r="G414" s="52">
        <f t="shared" si="6"/>
        <v>65.891000000000005</v>
      </c>
    </row>
    <row r="415" spans="1:7" x14ac:dyDescent="0.25">
      <c r="B415" s="1">
        <v>34090</v>
      </c>
      <c r="C415" s="20">
        <f>'CDM - M'!G548</f>
        <v>3</v>
      </c>
      <c r="D415" s="20">
        <v>2.9</v>
      </c>
      <c r="E415" s="75">
        <v>7.1</v>
      </c>
      <c r="F415" s="20">
        <f>'CDM - M'!H548</f>
        <v>66.114000000000004</v>
      </c>
      <c r="G415" s="52">
        <f t="shared" si="6"/>
        <v>66.114000000000004</v>
      </c>
    </row>
    <row r="416" spans="1:7" x14ac:dyDescent="0.25">
      <c r="B416" s="1">
        <v>34121</v>
      </c>
      <c r="C416" s="20">
        <f>'CDM - M'!G549</f>
        <v>3</v>
      </c>
      <c r="D416" s="20">
        <v>3.5</v>
      </c>
      <c r="E416" s="75">
        <v>7</v>
      </c>
      <c r="F416" s="20">
        <f>'CDM - M'!H549</f>
        <v>66.177000000000007</v>
      </c>
      <c r="G416" s="52">
        <f t="shared" si="6"/>
        <v>66.177000000000007</v>
      </c>
    </row>
    <row r="417" spans="1:7" x14ac:dyDescent="0.25">
      <c r="B417" s="1">
        <v>34151</v>
      </c>
      <c r="C417" s="20">
        <f>'CDM - M'!G550</f>
        <v>3</v>
      </c>
      <c r="D417" s="20">
        <v>3</v>
      </c>
      <c r="E417" s="75">
        <v>6.9</v>
      </c>
      <c r="F417" s="20">
        <f>'CDM - M'!H550</f>
        <v>66.313999999999993</v>
      </c>
      <c r="G417" s="52">
        <f t="shared" si="6"/>
        <v>66.313999999999993</v>
      </c>
    </row>
    <row r="418" spans="1:7" x14ac:dyDescent="0.25">
      <c r="B418" s="1">
        <v>34182</v>
      </c>
      <c r="C418" s="20">
        <f>'CDM - M'!G551</f>
        <v>3</v>
      </c>
      <c r="D418" s="20">
        <v>3.2</v>
      </c>
      <c r="E418" s="75">
        <v>6.8</v>
      </c>
      <c r="F418" s="20">
        <f>'CDM - M'!H551</f>
        <v>66.438000000000002</v>
      </c>
      <c r="G418" s="52">
        <f t="shared" si="6"/>
        <v>66.438000000000002</v>
      </c>
    </row>
    <row r="419" spans="1:7" x14ac:dyDescent="0.25">
      <c r="B419" s="1">
        <v>34213</v>
      </c>
      <c r="C419" s="20">
        <f>'CDM - M'!G552</f>
        <v>3</v>
      </c>
      <c r="D419" s="20">
        <v>3</v>
      </c>
      <c r="E419" s="75">
        <v>6.7</v>
      </c>
      <c r="F419" s="20">
        <f>'CDM - M'!H552</f>
        <v>66.537999999999997</v>
      </c>
      <c r="G419" s="52">
        <f t="shared" si="6"/>
        <v>66.537999999999997</v>
      </c>
    </row>
    <row r="420" spans="1:7" x14ac:dyDescent="0.25">
      <c r="B420" s="1">
        <v>34243</v>
      </c>
      <c r="C420" s="20">
        <f>'CDM - M'!G553</f>
        <v>3</v>
      </c>
      <c r="D420" s="20">
        <v>3.3</v>
      </c>
      <c r="E420" s="75">
        <v>6.8</v>
      </c>
      <c r="F420" s="20">
        <f>'CDM - M'!H553</f>
        <v>66.647000000000006</v>
      </c>
      <c r="G420" s="52">
        <f t="shared" si="6"/>
        <v>66.647000000000006</v>
      </c>
    </row>
    <row r="421" spans="1:7" x14ac:dyDescent="0.25">
      <c r="B421" s="1">
        <v>34274</v>
      </c>
      <c r="C421" s="20">
        <f>'CDM - M'!G554</f>
        <v>3</v>
      </c>
      <c r="D421" s="20">
        <v>2.8</v>
      </c>
      <c r="E421" s="75">
        <v>6.6</v>
      </c>
      <c r="F421" s="20">
        <f>'CDM - M'!H554</f>
        <v>66.819000000000003</v>
      </c>
      <c r="G421" s="52">
        <f t="shared" si="6"/>
        <v>66.819000000000003</v>
      </c>
    </row>
    <row r="422" spans="1:7" x14ac:dyDescent="0.25">
      <c r="B422" s="1">
        <v>34304</v>
      </c>
      <c r="C422" s="20">
        <f>'CDM - M'!G555</f>
        <v>3</v>
      </c>
      <c r="D422" s="20">
        <v>3</v>
      </c>
      <c r="E422" s="75">
        <v>6.5</v>
      </c>
      <c r="F422" s="20">
        <f>'CDM - M'!H555</f>
        <v>66.849000000000004</v>
      </c>
      <c r="G422" s="52">
        <f t="shared" si="6"/>
        <v>66.849000000000004</v>
      </c>
    </row>
    <row r="423" spans="1:7" x14ac:dyDescent="0.25">
      <c r="A423">
        <v>1994</v>
      </c>
      <c r="B423" s="1">
        <v>34335</v>
      </c>
      <c r="C423" s="20">
        <f>'CDM - M'!G556</f>
        <v>3</v>
      </c>
      <c r="D423" s="20">
        <v>2.8</v>
      </c>
      <c r="E423" s="75">
        <v>6.6</v>
      </c>
      <c r="F423" s="20">
        <f>'CDM - M'!H556</f>
        <v>66.902000000000001</v>
      </c>
      <c r="G423" s="52">
        <f t="shared" si="6"/>
        <v>66.902000000000001</v>
      </c>
    </row>
    <row r="424" spans="1:7" x14ac:dyDescent="0.25">
      <c r="B424" s="1">
        <v>34366</v>
      </c>
      <c r="C424" s="20">
        <f>'CDM - M'!G557</f>
        <v>3.25</v>
      </c>
      <c r="D424" s="20">
        <v>2.8</v>
      </c>
      <c r="E424" s="75">
        <v>6.6</v>
      </c>
      <c r="F424" s="20">
        <f>'CDM - M'!H557</f>
        <v>67.046999999999997</v>
      </c>
      <c r="G424" s="52">
        <f t="shared" si="6"/>
        <v>67.046999999999997</v>
      </c>
    </row>
    <row r="425" spans="1:7" x14ac:dyDescent="0.25">
      <c r="B425" s="1">
        <v>34394</v>
      </c>
      <c r="C425" s="20">
        <f>'CDM - M'!G558</f>
        <v>3.5</v>
      </c>
      <c r="D425" s="20">
        <v>3</v>
      </c>
      <c r="E425" s="75">
        <v>6.5</v>
      </c>
      <c r="F425" s="20">
        <f>'CDM - M'!H558</f>
        <v>67.275000000000006</v>
      </c>
      <c r="G425" s="52">
        <f t="shared" si="6"/>
        <v>67.275000000000006</v>
      </c>
    </row>
    <row r="426" spans="1:7" x14ac:dyDescent="0.25">
      <c r="B426" s="1">
        <v>34425</v>
      </c>
      <c r="C426" s="20">
        <f>'CDM - M'!G559</f>
        <v>3.75</v>
      </c>
      <c r="D426" s="20">
        <v>3</v>
      </c>
      <c r="E426" s="75">
        <v>6.4</v>
      </c>
      <c r="F426" s="20">
        <f>'CDM - M'!H559</f>
        <v>67.376000000000005</v>
      </c>
      <c r="G426" s="52">
        <f t="shared" si="6"/>
        <v>67.376000000000005</v>
      </c>
    </row>
    <row r="427" spans="1:7" x14ac:dyDescent="0.25">
      <c r="B427" s="1">
        <v>34455</v>
      </c>
      <c r="C427" s="20">
        <f>'CDM - M'!G560</f>
        <v>4.25</v>
      </c>
      <c r="D427" s="20">
        <v>3.1</v>
      </c>
      <c r="E427" s="75">
        <v>6.1</v>
      </c>
      <c r="F427" s="20">
        <f>'CDM - M'!H560</f>
        <v>67.525999999999996</v>
      </c>
      <c r="G427" s="52">
        <f t="shared" si="6"/>
        <v>67.525999999999996</v>
      </c>
    </row>
    <row r="428" spans="1:7" x14ac:dyDescent="0.25">
      <c r="B428" s="1">
        <v>34486</v>
      </c>
      <c r="C428" s="20">
        <f>'CDM - M'!G561</f>
        <v>4.25</v>
      </c>
      <c r="D428" s="20">
        <v>2.7</v>
      </c>
      <c r="E428" s="75">
        <v>6.1</v>
      </c>
      <c r="F428" s="20">
        <f>'CDM - M'!H561</f>
        <v>67.676000000000002</v>
      </c>
      <c r="G428" s="52">
        <f t="shared" si="6"/>
        <v>67.676000000000002</v>
      </c>
    </row>
    <row r="429" spans="1:7" x14ac:dyDescent="0.25">
      <c r="B429" s="1">
        <v>34516</v>
      </c>
      <c r="C429" s="20">
        <f>'CDM - M'!G562</f>
        <v>4.25</v>
      </c>
      <c r="D429" s="20">
        <v>2.9</v>
      </c>
      <c r="E429" s="75">
        <v>6.1</v>
      </c>
      <c r="F429" s="20">
        <f>'CDM - M'!H562</f>
        <v>67.817999999999998</v>
      </c>
      <c r="G429" s="52">
        <f t="shared" si="6"/>
        <v>67.817999999999998</v>
      </c>
    </row>
    <row r="430" spans="1:7" x14ac:dyDescent="0.25">
      <c r="B430" s="1">
        <v>34547</v>
      </c>
      <c r="C430" s="20">
        <f>'CDM - M'!G563</f>
        <v>4.75</v>
      </c>
      <c r="D430" s="20">
        <v>3.1</v>
      </c>
      <c r="E430" s="75">
        <v>6</v>
      </c>
      <c r="F430" s="20">
        <f>'CDM - M'!H563</f>
        <v>67.894000000000005</v>
      </c>
      <c r="G430" s="52">
        <f t="shared" si="6"/>
        <v>67.894000000000005</v>
      </c>
    </row>
    <row r="431" spans="1:7" x14ac:dyDescent="0.25">
      <c r="B431" s="1">
        <v>34578</v>
      </c>
      <c r="C431" s="20">
        <f>'CDM - M'!G564</f>
        <v>4.75</v>
      </c>
      <c r="D431" s="20">
        <v>3.4</v>
      </c>
      <c r="E431" s="75">
        <v>5.9</v>
      </c>
      <c r="F431" s="20">
        <f>'CDM - M'!H564</f>
        <v>67.997</v>
      </c>
      <c r="G431" s="52">
        <f t="shared" si="6"/>
        <v>67.997</v>
      </c>
    </row>
    <row r="432" spans="1:7" x14ac:dyDescent="0.25">
      <c r="B432" s="1">
        <v>34608</v>
      </c>
      <c r="C432" s="20">
        <f>'CDM - M'!G565</f>
        <v>4.75</v>
      </c>
      <c r="D432" s="20">
        <v>3</v>
      </c>
      <c r="E432" s="75">
        <v>5.8</v>
      </c>
      <c r="F432" s="20">
        <f>'CDM - M'!H565</f>
        <v>68.156999999999996</v>
      </c>
      <c r="G432" s="52">
        <f t="shared" si="6"/>
        <v>68.156999999999996</v>
      </c>
    </row>
    <row r="433" spans="1:7" x14ac:dyDescent="0.25">
      <c r="B433" s="1">
        <v>34639</v>
      </c>
      <c r="C433" s="20">
        <f>'CDM - M'!G566</f>
        <v>5.5</v>
      </c>
      <c r="D433" s="20">
        <v>3.2</v>
      </c>
      <c r="E433" s="75">
        <v>5.6</v>
      </c>
      <c r="F433" s="20">
        <f>'CDM - M'!H566</f>
        <v>68.281999999999996</v>
      </c>
      <c r="G433" s="52">
        <f t="shared" si="6"/>
        <v>68.281999999999996</v>
      </c>
    </row>
    <row r="434" spans="1:7" x14ac:dyDescent="0.25">
      <c r="B434" s="1">
        <v>34669</v>
      </c>
      <c r="C434" s="20">
        <f>'CDM - M'!G567</f>
        <v>5.5</v>
      </c>
      <c r="D434" s="20">
        <v>3</v>
      </c>
      <c r="E434" s="75">
        <v>5.5</v>
      </c>
      <c r="F434" s="20">
        <f>'CDM - M'!H567</f>
        <v>68.305000000000007</v>
      </c>
      <c r="G434" s="52">
        <f t="shared" si="6"/>
        <v>68.305000000000007</v>
      </c>
    </row>
    <row r="435" spans="1:7" x14ac:dyDescent="0.25">
      <c r="A435">
        <v>1995</v>
      </c>
      <c r="B435" s="1">
        <v>34700</v>
      </c>
      <c r="C435" s="20">
        <f>'CDM - M'!G568</f>
        <v>5.5</v>
      </c>
      <c r="D435" s="20">
        <v>3</v>
      </c>
      <c r="E435" s="75">
        <v>5.6</v>
      </c>
      <c r="F435" s="20">
        <f>'CDM - M'!H568</f>
        <v>68.474999999999994</v>
      </c>
      <c r="G435" s="52">
        <f t="shared" si="6"/>
        <v>68.474999999999994</v>
      </c>
    </row>
    <row r="436" spans="1:7" x14ac:dyDescent="0.25">
      <c r="B436" s="1">
        <v>34731</v>
      </c>
      <c r="C436" s="20">
        <f>'CDM - M'!G569</f>
        <v>6</v>
      </c>
      <c r="D436" s="20">
        <v>3</v>
      </c>
      <c r="E436" s="75">
        <v>5.4</v>
      </c>
      <c r="F436" s="20">
        <f>'CDM - M'!H569</f>
        <v>68.587000000000003</v>
      </c>
      <c r="G436" s="52">
        <f t="shared" si="6"/>
        <v>68.587000000000003</v>
      </c>
    </row>
    <row r="437" spans="1:7" x14ac:dyDescent="0.25">
      <c r="B437" s="1">
        <v>34759</v>
      </c>
      <c r="C437" s="20">
        <f>'CDM - M'!G570</f>
        <v>6</v>
      </c>
      <c r="D437" s="20">
        <v>3.2</v>
      </c>
      <c r="E437" s="75">
        <v>5.4</v>
      </c>
      <c r="F437" s="20">
        <f>'CDM - M'!H570</f>
        <v>68.754999999999995</v>
      </c>
      <c r="G437" s="52">
        <f t="shared" si="6"/>
        <v>68.754999999999995</v>
      </c>
    </row>
    <row r="438" spans="1:7" x14ac:dyDescent="0.25">
      <c r="B438" s="1">
        <v>34790</v>
      </c>
      <c r="C438" s="20">
        <f>'CDM - M'!G571</f>
        <v>6</v>
      </c>
      <c r="D438" s="20">
        <v>3.3</v>
      </c>
      <c r="E438" s="75">
        <v>5.8</v>
      </c>
      <c r="F438" s="20">
        <f>'CDM - M'!H571</f>
        <v>68.915000000000006</v>
      </c>
      <c r="G438" s="52">
        <f t="shared" si="6"/>
        <v>68.915000000000006</v>
      </c>
    </row>
    <row r="439" spans="1:7" x14ac:dyDescent="0.25">
      <c r="B439" s="1">
        <v>34820</v>
      </c>
      <c r="C439" s="20">
        <f>'CDM - M'!G572</f>
        <v>6</v>
      </c>
      <c r="D439" s="20">
        <v>3</v>
      </c>
      <c r="E439" s="75">
        <v>5.6</v>
      </c>
      <c r="F439" s="20">
        <f>'CDM - M'!H572</f>
        <v>69.031999999999996</v>
      </c>
      <c r="G439" s="52">
        <f t="shared" si="6"/>
        <v>69.031999999999996</v>
      </c>
    </row>
    <row r="440" spans="1:7" x14ac:dyDescent="0.25">
      <c r="B440" s="1">
        <v>34851</v>
      </c>
      <c r="C440" s="20">
        <f>'CDM - M'!G573</f>
        <v>6</v>
      </c>
      <c r="D440" s="20">
        <v>2.9</v>
      </c>
      <c r="E440" s="75">
        <v>5.6</v>
      </c>
      <c r="F440" s="20">
        <f>'CDM - M'!H573</f>
        <v>69.091999999999999</v>
      </c>
      <c r="G440" s="52">
        <f t="shared" si="6"/>
        <v>69.091999999999999</v>
      </c>
    </row>
    <row r="441" spans="1:7" x14ac:dyDescent="0.25">
      <c r="B441" s="1">
        <v>34881</v>
      </c>
      <c r="C441" s="20">
        <f>'CDM - M'!G574</f>
        <v>5.75</v>
      </c>
      <c r="D441" s="20">
        <v>2.9</v>
      </c>
      <c r="E441" s="75">
        <v>5.7</v>
      </c>
      <c r="F441" s="20">
        <f>'CDM - M'!H574</f>
        <v>69.200999999999993</v>
      </c>
      <c r="G441" s="52">
        <f t="shared" si="6"/>
        <v>69.200999999999993</v>
      </c>
    </row>
    <row r="442" spans="1:7" x14ac:dyDescent="0.25">
      <c r="B442" s="1">
        <v>34912</v>
      </c>
      <c r="C442" s="20">
        <f>'CDM - M'!G575</f>
        <v>5.75</v>
      </c>
      <c r="D442" s="20">
        <v>2.9</v>
      </c>
      <c r="E442" s="75">
        <v>5.7</v>
      </c>
      <c r="F442" s="20">
        <f>'CDM - M'!H575</f>
        <v>69.367000000000004</v>
      </c>
      <c r="G442" s="52">
        <f t="shared" si="6"/>
        <v>69.367000000000004</v>
      </c>
    </row>
    <row r="443" spans="1:7" x14ac:dyDescent="0.25">
      <c r="B443" s="1">
        <v>34943</v>
      </c>
      <c r="C443" s="20">
        <f>'CDM - M'!G576</f>
        <v>5.75</v>
      </c>
      <c r="D443" s="20">
        <v>2.8</v>
      </c>
      <c r="E443" s="75">
        <v>5.6</v>
      </c>
      <c r="F443" s="20">
        <f>'CDM - M'!H576</f>
        <v>69.457999999999998</v>
      </c>
      <c r="G443" s="52">
        <f t="shared" si="6"/>
        <v>69.457999999999998</v>
      </c>
    </row>
    <row r="444" spans="1:7" x14ac:dyDescent="0.25">
      <c r="B444" s="1">
        <v>34973</v>
      </c>
      <c r="C444" s="20">
        <f>'CDM - M'!G577</f>
        <v>5.75</v>
      </c>
      <c r="D444" s="20">
        <v>2.9</v>
      </c>
      <c r="E444" s="75">
        <v>5.5</v>
      </c>
      <c r="F444" s="20">
        <f>'CDM - M'!H577</f>
        <v>69.626999999999995</v>
      </c>
      <c r="G444" s="52">
        <f t="shared" si="6"/>
        <v>69.626999999999995</v>
      </c>
    </row>
    <row r="445" spans="1:7" x14ac:dyDescent="0.25">
      <c r="B445" s="1">
        <v>35004</v>
      </c>
      <c r="C445" s="20">
        <f>'CDM - M'!G578</f>
        <v>5.75</v>
      </c>
      <c r="D445" s="20">
        <v>2.8</v>
      </c>
      <c r="E445" s="75">
        <v>5.6</v>
      </c>
      <c r="F445" s="20">
        <f>'CDM - M'!H578</f>
        <v>69.671999999999997</v>
      </c>
      <c r="G445" s="52">
        <f t="shared" si="6"/>
        <v>69.671999999999997</v>
      </c>
    </row>
    <row r="446" spans="1:7" x14ac:dyDescent="0.25">
      <c r="B446" s="1">
        <v>35034</v>
      </c>
      <c r="C446" s="20">
        <f>'CDM - M'!G579</f>
        <v>5.5</v>
      </c>
      <c r="D446" s="20">
        <v>2.7</v>
      </c>
      <c r="E446" s="75">
        <v>5.6</v>
      </c>
      <c r="F446" s="20">
        <f>'CDM - M'!H579</f>
        <v>69.77</v>
      </c>
      <c r="G446" s="52">
        <f t="shared" si="6"/>
        <v>69.77</v>
      </c>
    </row>
    <row r="447" spans="1:7" x14ac:dyDescent="0.25">
      <c r="A447">
        <v>1996</v>
      </c>
      <c r="B447" s="1">
        <v>35065</v>
      </c>
      <c r="C447" s="20">
        <f>'CDM - M'!G580</f>
        <v>5.25</v>
      </c>
      <c r="D447" s="20">
        <v>2.8</v>
      </c>
      <c r="E447" s="75">
        <v>5.6</v>
      </c>
      <c r="F447" s="20">
        <f>'CDM - M'!H580</f>
        <v>69.849000000000004</v>
      </c>
      <c r="G447" s="52">
        <f t="shared" si="6"/>
        <v>69.849000000000004</v>
      </c>
    </row>
    <row r="448" spans="1:7" x14ac:dyDescent="0.25">
      <c r="B448" s="1">
        <v>35096</v>
      </c>
      <c r="C448" s="20">
        <f>'CDM - M'!G581</f>
        <v>5.25</v>
      </c>
      <c r="D448" s="20">
        <v>2.8</v>
      </c>
      <c r="E448" s="75">
        <v>5.5</v>
      </c>
      <c r="F448" s="20">
        <f>'CDM - M'!H581</f>
        <v>69.94</v>
      </c>
      <c r="G448" s="52">
        <f t="shared" si="6"/>
        <v>69.94</v>
      </c>
    </row>
    <row r="449" spans="1:7" x14ac:dyDescent="0.25">
      <c r="B449" s="1">
        <v>35125</v>
      </c>
      <c r="C449" s="20">
        <f>'CDM - M'!G582</f>
        <v>5.25</v>
      </c>
      <c r="D449" s="20">
        <v>2.9</v>
      </c>
      <c r="E449" s="75">
        <v>5.5</v>
      </c>
      <c r="F449" s="20">
        <f>'CDM - M'!H582</f>
        <v>70.102000000000004</v>
      </c>
      <c r="G449" s="52">
        <f t="shared" si="6"/>
        <v>70.102000000000004</v>
      </c>
    </row>
    <row r="450" spans="1:7" x14ac:dyDescent="0.25">
      <c r="B450" s="1">
        <v>35156</v>
      </c>
      <c r="C450" s="20">
        <f>'CDM - M'!G583</f>
        <v>5.25</v>
      </c>
      <c r="D450" s="20">
        <v>3</v>
      </c>
      <c r="E450" s="75">
        <v>5.6</v>
      </c>
      <c r="F450" s="20">
        <f>'CDM - M'!H583</f>
        <v>70.197000000000003</v>
      </c>
      <c r="G450" s="52">
        <f t="shared" si="6"/>
        <v>70.197000000000003</v>
      </c>
    </row>
    <row r="451" spans="1:7" x14ac:dyDescent="0.25">
      <c r="B451" s="1">
        <v>35186</v>
      </c>
      <c r="C451" s="20">
        <f>'CDM - M'!G584</f>
        <v>5.25</v>
      </c>
      <c r="D451" s="20">
        <v>3.1</v>
      </c>
      <c r="E451" s="75">
        <v>5.6</v>
      </c>
      <c r="F451" s="20">
        <f>'CDM - M'!H584</f>
        <v>70.319000000000003</v>
      </c>
      <c r="G451" s="52">
        <f t="shared" ref="G451:G514" si="7">F451</f>
        <v>70.319000000000003</v>
      </c>
    </row>
    <row r="452" spans="1:7" x14ac:dyDescent="0.25">
      <c r="B452" s="1">
        <v>35217</v>
      </c>
      <c r="C452" s="20">
        <f>'CDM - M'!G585</f>
        <v>5.25</v>
      </c>
      <c r="D452" s="20">
        <v>2.9</v>
      </c>
      <c r="E452" s="75">
        <v>5.3</v>
      </c>
      <c r="F452" s="20">
        <f>'CDM - M'!H585</f>
        <v>70.373000000000005</v>
      </c>
      <c r="G452" s="52">
        <f t="shared" si="7"/>
        <v>70.373000000000005</v>
      </c>
    </row>
    <row r="453" spans="1:7" x14ac:dyDescent="0.25">
      <c r="B453" s="1">
        <v>35247</v>
      </c>
      <c r="C453" s="20">
        <f>'CDM - M'!G586</f>
        <v>5.25</v>
      </c>
      <c r="D453" s="20">
        <v>3</v>
      </c>
      <c r="E453" s="75">
        <v>5.5</v>
      </c>
      <c r="F453" s="20">
        <f>'CDM - M'!H586</f>
        <v>70.504999999999995</v>
      </c>
      <c r="G453" s="52">
        <f t="shared" si="7"/>
        <v>70.504999999999995</v>
      </c>
    </row>
    <row r="454" spans="1:7" x14ac:dyDescent="0.25">
      <c r="B454" s="1">
        <v>35278</v>
      </c>
      <c r="C454" s="20">
        <f>'CDM - M'!G587</f>
        <v>5.25</v>
      </c>
      <c r="D454" s="20">
        <v>3.1</v>
      </c>
      <c r="E454" s="75">
        <v>5.0999999999999996</v>
      </c>
      <c r="F454" s="20">
        <f>'CDM - M'!H587</f>
        <v>70.566000000000003</v>
      </c>
      <c r="G454" s="52">
        <f t="shared" si="7"/>
        <v>70.566000000000003</v>
      </c>
    </row>
    <row r="455" spans="1:7" x14ac:dyDescent="0.25">
      <c r="B455" s="1">
        <v>35309</v>
      </c>
      <c r="C455" s="20">
        <f>'CDM - M'!G588</f>
        <v>5.25</v>
      </c>
      <c r="D455" s="20">
        <v>3.2</v>
      </c>
      <c r="E455" s="75">
        <v>5.2</v>
      </c>
      <c r="F455" s="20">
        <f>'CDM - M'!H588</f>
        <v>70.78</v>
      </c>
      <c r="G455" s="52">
        <f t="shared" si="7"/>
        <v>70.78</v>
      </c>
    </row>
    <row r="456" spans="1:7" x14ac:dyDescent="0.25">
      <c r="B456" s="1">
        <v>35339</v>
      </c>
      <c r="C456" s="20">
        <f>'CDM - M'!G589</f>
        <v>5.25</v>
      </c>
      <c r="D456" s="20">
        <v>3</v>
      </c>
      <c r="E456" s="75">
        <v>5.2</v>
      </c>
      <c r="F456" s="20">
        <f>'CDM - M'!H589</f>
        <v>70.947999999999993</v>
      </c>
      <c r="G456" s="52">
        <f t="shared" si="7"/>
        <v>70.947999999999993</v>
      </c>
    </row>
    <row r="457" spans="1:7" x14ac:dyDescent="0.25">
      <c r="B457" s="1">
        <v>35370</v>
      </c>
      <c r="C457" s="20">
        <f>'CDM - M'!G590</f>
        <v>5.25</v>
      </c>
      <c r="D457" s="20">
        <v>3</v>
      </c>
      <c r="E457" s="75">
        <v>5.4</v>
      </c>
      <c r="F457" s="20">
        <f>'CDM - M'!H590</f>
        <v>71.040999999999997</v>
      </c>
      <c r="G457" s="52">
        <f t="shared" si="7"/>
        <v>71.040999999999997</v>
      </c>
    </row>
    <row r="458" spans="1:7" x14ac:dyDescent="0.25">
      <c r="B458" s="1">
        <v>35400</v>
      </c>
      <c r="C458" s="20">
        <f>'CDM - M'!G591</f>
        <v>5.25</v>
      </c>
      <c r="D458" s="20">
        <v>3</v>
      </c>
      <c r="E458" s="75">
        <v>5.4</v>
      </c>
      <c r="F458" s="20">
        <f>'CDM - M'!H591</f>
        <v>71.067999999999998</v>
      </c>
      <c r="G458" s="52">
        <f t="shared" si="7"/>
        <v>71.067999999999998</v>
      </c>
    </row>
    <row r="459" spans="1:7" x14ac:dyDescent="0.25">
      <c r="A459">
        <v>1997</v>
      </c>
      <c r="B459" s="1">
        <v>35431</v>
      </c>
      <c r="C459" s="20">
        <f>'CDM - M'!G592</f>
        <v>5.25</v>
      </c>
      <c r="D459" s="20">
        <v>3</v>
      </c>
      <c r="E459" s="75">
        <v>5.3</v>
      </c>
      <c r="F459" s="20">
        <f>'CDM - M'!H592</f>
        <v>71.144000000000005</v>
      </c>
      <c r="G459" s="52">
        <f t="shared" si="7"/>
        <v>71.144000000000005</v>
      </c>
    </row>
    <row r="460" spans="1:7" x14ac:dyDescent="0.25">
      <c r="B460" s="1">
        <v>35462</v>
      </c>
      <c r="C460" s="20">
        <f>'CDM - M'!G593</f>
        <v>5.25</v>
      </c>
      <c r="D460" s="20">
        <v>3</v>
      </c>
      <c r="E460" s="75">
        <v>5.2</v>
      </c>
      <c r="F460" s="20">
        <f>'CDM - M'!H593</f>
        <v>71.290000000000006</v>
      </c>
      <c r="G460" s="52">
        <f t="shared" si="7"/>
        <v>71.290000000000006</v>
      </c>
    </row>
    <row r="461" spans="1:7" x14ac:dyDescent="0.25">
      <c r="B461" s="1">
        <v>35490</v>
      </c>
      <c r="C461" s="20">
        <f>'CDM - M'!G594</f>
        <v>5.5</v>
      </c>
      <c r="D461" s="20">
        <v>2.8</v>
      </c>
      <c r="E461" s="75">
        <v>5.2</v>
      </c>
      <c r="F461" s="20">
        <f>'CDM - M'!H594</f>
        <v>71.459999999999994</v>
      </c>
      <c r="G461" s="52">
        <f t="shared" si="7"/>
        <v>71.459999999999994</v>
      </c>
    </row>
    <row r="462" spans="1:7" x14ac:dyDescent="0.25">
      <c r="B462" s="1">
        <v>35521</v>
      </c>
      <c r="C462" s="20">
        <f>'CDM - M'!G595</f>
        <v>5.5</v>
      </c>
      <c r="D462" s="20">
        <v>3</v>
      </c>
      <c r="E462" s="75">
        <v>5.0999999999999996</v>
      </c>
      <c r="F462" s="20">
        <f>'CDM - M'!H595</f>
        <v>71.599999999999994</v>
      </c>
      <c r="G462" s="52">
        <f t="shared" si="7"/>
        <v>71.599999999999994</v>
      </c>
    </row>
    <row r="463" spans="1:7" x14ac:dyDescent="0.25">
      <c r="B463" s="1">
        <v>35551</v>
      </c>
      <c r="C463" s="20">
        <f>'CDM - M'!G596</f>
        <v>5.5</v>
      </c>
      <c r="D463" s="20">
        <v>2.9</v>
      </c>
      <c r="E463" s="75">
        <v>4.9000000000000004</v>
      </c>
      <c r="F463" s="20">
        <f>'CDM - M'!H596</f>
        <v>71.652000000000001</v>
      </c>
      <c r="G463" s="52">
        <f t="shared" si="7"/>
        <v>71.652000000000001</v>
      </c>
    </row>
    <row r="464" spans="1:7" x14ac:dyDescent="0.25">
      <c r="B464" s="1">
        <v>35582</v>
      </c>
      <c r="C464" s="20">
        <f>'CDM - M'!G597</f>
        <v>5.5</v>
      </c>
      <c r="D464" s="20">
        <v>2.8</v>
      </c>
      <c r="E464" s="75">
        <v>5</v>
      </c>
      <c r="F464" s="20">
        <f>'CDM - M'!H597</f>
        <v>71.757999999999996</v>
      </c>
      <c r="G464" s="52">
        <f t="shared" si="7"/>
        <v>71.757999999999996</v>
      </c>
    </row>
    <row r="465" spans="1:7" x14ac:dyDescent="0.25">
      <c r="B465" s="1">
        <v>35612</v>
      </c>
      <c r="C465" s="20">
        <f>'CDM - M'!G598</f>
        <v>5.5</v>
      </c>
      <c r="D465" s="20">
        <v>2.7</v>
      </c>
      <c r="E465" s="75">
        <v>4.9000000000000004</v>
      </c>
      <c r="F465" s="20">
        <f>'CDM - M'!H598</f>
        <v>71.807000000000002</v>
      </c>
      <c r="G465" s="52">
        <f t="shared" si="7"/>
        <v>71.807000000000002</v>
      </c>
    </row>
    <row r="466" spans="1:7" x14ac:dyDescent="0.25">
      <c r="B466" s="1">
        <v>35643</v>
      </c>
      <c r="C466" s="20">
        <f>'CDM - M'!G599</f>
        <v>5.5</v>
      </c>
      <c r="D466" s="20">
        <v>2.7</v>
      </c>
      <c r="E466" s="75">
        <v>4.8</v>
      </c>
      <c r="F466" s="20">
        <f>'CDM - M'!H599</f>
        <v>71.778000000000006</v>
      </c>
      <c r="G466" s="52">
        <f t="shared" si="7"/>
        <v>71.778000000000006</v>
      </c>
    </row>
    <row r="467" spans="1:7" x14ac:dyDescent="0.25">
      <c r="B467" s="1">
        <v>35674</v>
      </c>
      <c r="C467" s="20">
        <f>'CDM - M'!G600</f>
        <v>5.5</v>
      </c>
      <c r="D467" s="20">
        <v>2.8</v>
      </c>
      <c r="E467" s="75">
        <v>4.9000000000000004</v>
      </c>
      <c r="F467" s="20">
        <f>'CDM - M'!H600</f>
        <v>71.927000000000007</v>
      </c>
      <c r="G467" s="52">
        <f t="shared" si="7"/>
        <v>71.927000000000007</v>
      </c>
    </row>
    <row r="468" spans="1:7" x14ac:dyDescent="0.25">
      <c r="B468" s="1">
        <v>35704</v>
      </c>
      <c r="C468" s="20">
        <f>'CDM - M'!G601</f>
        <v>5.5</v>
      </c>
      <c r="D468" s="20">
        <v>2.8</v>
      </c>
      <c r="E468" s="75">
        <v>4.7</v>
      </c>
      <c r="F468" s="20">
        <f>'CDM - M'!H601</f>
        <v>72.036000000000001</v>
      </c>
      <c r="G468" s="52">
        <f t="shared" si="7"/>
        <v>72.036000000000001</v>
      </c>
    </row>
    <row r="469" spans="1:7" x14ac:dyDescent="0.25">
      <c r="B469" s="1">
        <v>35735</v>
      </c>
      <c r="C469" s="20">
        <f>'CDM - M'!G602</f>
        <v>5.5</v>
      </c>
      <c r="D469" s="20">
        <v>2.9</v>
      </c>
      <c r="E469" s="75">
        <v>4.5999999999999996</v>
      </c>
      <c r="F469" s="20">
        <f>'CDM - M'!H602</f>
        <v>72.058000000000007</v>
      </c>
      <c r="G469" s="52">
        <f t="shared" si="7"/>
        <v>72.058000000000007</v>
      </c>
    </row>
    <row r="470" spans="1:7" x14ac:dyDescent="0.25">
      <c r="B470" s="1">
        <v>35765</v>
      </c>
      <c r="C470" s="20">
        <f>'CDM - M'!G603</f>
        <v>5.5</v>
      </c>
      <c r="D470" s="20">
        <v>2.8</v>
      </c>
      <c r="E470" s="75">
        <v>4.7</v>
      </c>
      <c r="F470" s="20">
        <f>'CDM - M'!H603</f>
        <v>72.099999999999994</v>
      </c>
      <c r="G470" s="52">
        <f t="shared" si="7"/>
        <v>72.099999999999994</v>
      </c>
    </row>
    <row r="471" spans="1:7" x14ac:dyDescent="0.25">
      <c r="A471">
        <v>1998</v>
      </c>
      <c r="B471" s="1">
        <v>35796</v>
      </c>
      <c r="C471" s="20">
        <f>'CDM - M'!G604</f>
        <v>5.5</v>
      </c>
      <c r="D471" s="20">
        <v>2.2999999999999998</v>
      </c>
      <c r="E471" s="75">
        <v>4.5999999999999996</v>
      </c>
      <c r="F471" s="20">
        <f>'CDM - M'!H604</f>
        <v>72.209999999999994</v>
      </c>
      <c r="G471" s="52">
        <f t="shared" si="7"/>
        <v>72.209999999999994</v>
      </c>
    </row>
    <row r="472" spans="1:7" x14ac:dyDescent="0.25">
      <c r="B472" s="1">
        <v>35827</v>
      </c>
      <c r="C472" s="20">
        <f>'CDM - M'!G605</f>
        <v>5.5</v>
      </c>
      <c r="D472" s="20">
        <v>2.4</v>
      </c>
      <c r="E472" s="75">
        <v>4.5999999999999996</v>
      </c>
      <c r="F472" s="20">
        <f>'CDM - M'!H605</f>
        <v>72.272000000000006</v>
      </c>
      <c r="G472" s="52">
        <f t="shared" si="7"/>
        <v>72.272000000000006</v>
      </c>
    </row>
    <row r="473" spans="1:7" x14ac:dyDescent="0.25">
      <c r="B473" s="1">
        <v>35855</v>
      </c>
      <c r="C473" s="20">
        <f>'CDM - M'!G606</f>
        <v>5.5</v>
      </c>
      <c r="D473" s="20">
        <v>2.5</v>
      </c>
      <c r="E473" s="75">
        <v>4.7</v>
      </c>
      <c r="F473" s="20">
        <f>'CDM - M'!H606</f>
        <v>72.349000000000004</v>
      </c>
      <c r="G473" s="52">
        <f t="shared" si="7"/>
        <v>72.349000000000004</v>
      </c>
    </row>
    <row r="474" spans="1:7" x14ac:dyDescent="0.25">
      <c r="B474" s="1">
        <v>35886</v>
      </c>
      <c r="C474" s="20">
        <f>'CDM - M'!G607</f>
        <v>5.5</v>
      </c>
      <c r="D474" s="20">
        <v>2.4</v>
      </c>
      <c r="E474" s="75">
        <v>4.3</v>
      </c>
      <c r="F474" s="20">
        <f>'CDM - M'!H607</f>
        <v>72.481999999999999</v>
      </c>
      <c r="G474" s="52">
        <f t="shared" si="7"/>
        <v>72.481999999999999</v>
      </c>
    </row>
    <row r="475" spans="1:7" x14ac:dyDescent="0.25">
      <c r="B475" s="1">
        <v>35916</v>
      </c>
      <c r="C475" s="20">
        <f>'CDM - M'!G608</f>
        <v>5.5</v>
      </c>
      <c r="D475" s="20">
        <v>2.6</v>
      </c>
      <c r="E475" s="75">
        <v>4.4000000000000004</v>
      </c>
      <c r="F475" s="20">
        <f>'CDM - M'!H608</f>
        <v>72.552000000000007</v>
      </c>
      <c r="G475" s="52">
        <f t="shared" si="7"/>
        <v>72.552000000000007</v>
      </c>
    </row>
    <row r="476" spans="1:7" x14ac:dyDescent="0.25">
      <c r="B476" s="1">
        <v>35947</v>
      </c>
      <c r="C476" s="20">
        <f>'CDM - M'!G609</f>
        <v>5.5</v>
      </c>
      <c r="D476" s="20">
        <v>2.7</v>
      </c>
      <c r="E476" s="75">
        <v>4.5</v>
      </c>
      <c r="F476" s="20">
        <f>'CDM - M'!H609</f>
        <v>72.460999999999999</v>
      </c>
      <c r="G476" s="52">
        <f t="shared" si="7"/>
        <v>72.460999999999999</v>
      </c>
    </row>
    <row r="477" spans="1:7" x14ac:dyDescent="0.25">
      <c r="B477" s="1">
        <v>35977</v>
      </c>
      <c r="C477" s="20">
        <f>'CDM - M'!G610</f>
        <v>5.5</v>
      </c>
      <c r="D477" s="20">
        <v>2.6</v>
      </c>
      <c r="E477" s="75">
        <v>4.5</v>
      </c>
      <c r="F477" s="20">
        <f>'CDM - M'!H610</f>
        <v>72.665000000000006</v>
      </c>
      <c r="G477" s="52">
        <f t="shared" si="7"/>
        <v>72.665000000000006</v>
      </c>
    </row>
    <row r="478" spans="1:7" x14ac:dyDescent="0.25">
      <c r="B478" s="1">
        <v>36008</v>
      </c>
      <c r="C478" s="20">
        <f>'CDM - M'!G611</f>
        <v>5.5</v>
      </c>
      <c r="D478" s="20">
        <v>2.4</v>
      </c>
      <c r="E478" s="75">
        <v>4.5</v>
      </c>
      <c r="F478" s="20">
        <f>'CDM - M'!H611</f>
        <v>72.807000000000002</v>
      </c>
      <c r="G478" s="52">
        <f t="shared" si="7"/>
        <v>72.807000000000002</v>
      </c>
    </row>
    <row r="479" spans="1:7" x14ac:dyDescent="0.25">
      <c r="B479" s="1">
        <v>36039</v>
      </c>
      <c r="C479" s="20">
        <f>'CDM - M'!G612</f>
        <v>5.25</v>
      </c>
      <c r="D479" s="20">
        <v>2.2999999999999998</v>
      </c>
      <c r="E479" s="75">
        <v>4.5999999999999996</v>
      </c>
      <c r="F479" s="20">
        <f>'CDM - M'!H612</f>
        <v>72.795000000000002</v>
      </c>
      <c r="G479" s="52">
        <f t="shared" si="7"/>
        <v>72.795000000000002</v>
      </c>
    </row>
    <row r="480" spans="1:7" x14ac:dyDescent="0.25">
      <c r="B480" s="1">
        <v>36069</v>
      </c>
      <c r="C480" s="20">
        <f>'CDM - M'!G613</f>
        <v>5</v>
      </c>
      <c r="D480" s="20">
        <v>2.5</v>
      </c>
      <c r="E480" s="75">
        <v>4.5</v>
      </c>
      <c r="F480" s="20">
        <f>'CDM - M'!H613</f>
        <v>72.936999999999998</v>
      </c>
      <c r="G480" s="52">
        <f t="shared" si="7"/>
        <v>72.936999999999998</v>
      </c>
    </row>
    <row r="481" spans="1:7" x14ac:dyDescent="0.25">
      <c r="B481" s="1">
        <v>36100</v>
      </c>
      <c r="C481" s="20">
        <f>'CDM - M'!G614</f>
        <v>4.75</v>
      </c>
      <c r="D481" s="20">
        <v>2.2999999999999998</v>
      </c>
      <c r="E481" s="75">
        <v>4.4000000000000004</v>
      </c>
      <c r="F481" s="20">
        <f>'CDM - M'!H614</f>
        <v>72.95</v>
      </c>
      <c r="G481" s="52">
        <f t="shared" si="7"/>
        <v>72.95</v>
      </c>
    </row>
    <row r="482" spans="1:7" x14ac:dyDescent="0.25">
      <c r="B482" s="1">
        <v>36130</v>
      </c>
      <c r="C482" s="20">
        <f>'CDM - M'!G615</f>
        <v>4.75</v>
      </c>
      <c r="D482" s="20">
        <v>2.5</v>
      </c>
      <c r="E482" s="75">
        <v>4.4000000000000004</v>
      </c>
      <c r="F482" s="20">
        <f>'CDM - M'!H615</f>
        <v>73.075999999999993</v>
      </c>
      <c r="G482" s="52">
        <f t="shared" si="7"/>
        <v>73.075999999999993</v>
      </c>
    </row>
    <row r="483" spans="1:7" x14ac:dyDescent="0.25">
      <c r="A483">
        <v>1999</v>
      </c>
      <c r="B483" s="1">
        <v>36161</v>
      </c>
      <c r="C483" s="20">
        <f>'CDM - M'!G616</f>
        <v>4.75</v>
      </c>
      <c r="D483" s="20">
        <v>2.7</v>
      </c>
      <c r="E483" s="75">
        <v>4.3</v>
      </c>
      <c r="F483" s="20">
        <f>'CDM - M'!H616</f>
        <v>73.180000000000007</v>
      </c>
      <c r="G483" s="52">
        <f t="shared" si="7"/>
        <v>73.180000000000007</v>
      </c>
    </row>
    <row r="484" spans="1:7" x14ac:dyDescent="0.25">
      <c r="B484" s="1">
        <v>36192</v>
      </c>
      <c r="C484" s="20">
        <f>'CDM - M'!G617</f>
        <v>4.75</v>
      </c>
      <c r="D484" s="20">
        <v>2.5</v>
      </c>
      <c r="E484" s="75">
        <v>4.4000000000000004</v>
      </c>
      <c r="F484" s="20">
        <f>'CDM - M'!H617</f>
        <v>73.155000000000001</v>
      </c>
      <c r="G484" s="52">
        <f t="shared" si="7"/>
        <v>73.155000000000001</v>
      </c>
    </row>
    <row r="485" spans="1:7" x14ac:dyDescent="0.25">
      <c r="B485" s="1">
        <v>36220</v>
      </c>
      <c r="C485" s="20">
        <f>'CDM - M'!G618</f>
        <v>4.75</v>
      </c>
      <c r="D485" s="20">
        <v>2.7</v>
      </c>
      <c r="E485" s="75">
        <v>4.2</v>
      </c>
      <c r="F485" s="20">
        <f>'CDM - M'!H618</f>
        <v>73.177000000000007</v>
      </c>
      <c r="G485" s="52">
        <f t="shared" si="7"/>
        <v>73.177000000000007</v>
      </c>
    </row>
    <row r="486" spans="1:7" x14ac:dyDescent="0.25">
      <c r="B486" s="1">
        <v>36251</v>
      </c>
      <c r="C486" s="20">
        <f>'CDM - M'!G619</f>
        <v>4.75</v>
      </c>
      <c r="D486" s="20">
        <v>2.7</v>
      </c>
      <c r="E486" s="75">
        <v>4.3</v>
      </c>
      <c r="F486" s="20">
        <f>'CDM - M'!H619</f>
        <v>73.364999999999995</v>
      </c>
      <c r="G486" s="52">
        <f t="shared" si="7"/>
        <v>73.364999999999995</v>
      </c>
    </row>
    <row r="487" spans="1:7" x14ac:dyDescent="0.25">
      <c r="B487" s="1">
        <v>36281</v>
      </c>
      <c r="C487" s="20">
        <f>'CDM - M'!G620</f>
        <v>4.75</v>
      </c>
      <c r="D487" s="20">
        <v>2.8</v>
      </c>
      <c r="E487" s="75">
        <v>4.2</v>
      </c>
      <c r="F487" s="20">
        <f>'CDM - M'!H620</f>
        <v>73.435000000000002</v>
      </c>
      <c r="G487" s="52">
        <f t="shared" si="7"/>
        <v>73.435000000000002</v>
      </c>
    </row>
    <row r="488" spans="1:7" x14ac:dyDescent="0.25">
      <c r="B488" s="1">
        <v>36312</v>
      </c>
      <c r="C488" s="20">
        <f>'CDM - M'!G621</f>
        <v>5</v>
      </c>
      <c r="D488" s="20">
        <v>2.5</v>
      </c>
      <c r="E488" s="75">
        <v>4.3</v>
      </c>
      <c r="F488" s="20">
        <f>'CDM - M'!H621</f>
        <v>73.474000000000004</v>
      </c>
      <c r="G488" s="52">
        <f t="shared" si="7"/>
        <v>73.474000000000004</v>
      </c>
    </row>
    <row r="489" spans="1:7" x14ac:dyDescent="0.25">
      <c r="B489" s="1">
        <v>36342</v>
      </c>
      <c r="C489" s="20">
        <f>'CDM - M'!G622</f>
        <v>5</v>
      </c>
      <c r="D489" s="20">
        <v>2.7</v>
      </c>
      <c r="E489" s="75">
        <v>4.3</v>
      </c>
      <c r="F489" s="20">
        <f>'CDM - M'!H622</f>
        <v>73.605999999999995</v>
      </c>
      <c r="G489" s="52">
        <f t="shared" si="7"/>
        <v>73.605999999999995</v>
      </c>
    </row>
    <row r="490" spans="1:7" x14ac:dyDescent="0.25">
      <c r="B490" s="1">
        <v>36373</v>
      </c>
      <c r="C490" s="20">
        <f>'CDM - M'!G623</f>
        <v>5.25</v>
      </c>
      <c r="D490" s="20">
        <v>2.8</v>
      </c>
      <c r="E490" s="75">
        <v>4.2</v>
      </c>
      <c r="F490" s="20">
        <f>'CDM - M'!H623</f>
        <v>73.641999999999996</v>
      </c>
      <c r="G490" s="52">
        <f t="shared" si="7"/>
        <v>73.641999999999996</v>
      </c>
    </row>
    <row r="491" spans="1:7" x14ac:dyDescent="0.25">
      <c r="B491" s="1">
        <v>36404</v>
      </c>
      <c r="C491" s="20">
        <f>'CDM - M'!G624</f>
        <v>5.25</v>
      </c>
      <c r="D491" s="20">
        <v>2.7</v>
      </c>
      <c r="E491" s="75">
        <v>4.2</v>
      </c>
      <c r="F491" s="20">
        <f>'CDM - M'!H624</f>
        <v>73.837000000000003</v>
      </c>
      <c r="G491" s="52">
        <f t="shared" si="7"/>
        <v>73.837000000000003</v>
      </c>
    </row>
    <row r="492" spans="1:7" x14ac:dyDescent="0.25">
      <c r="B492" s="1">
        <v>36434</v>
      </c>
      <c r="C492" s="20">
        <f>'CDM - M'!G625</f>
        <v>5.25</v>
      </c>
      <c r="D492" s="20">
        <v>2.9</v>
      </c>
      <c r="E492" s="75">
        <v>4.0999999999999996</v>
      </c>
      <c r="F492" s="20">
        <f>'CDM - M'!H625</f>
        <v>73.962999999999994</v>
      </c>
      <c r="G492" s="52">
        <f t="shared" si="7"/>
        <v>73.962999999999994</v>
      </c>
    </row>
    <row r="493" spans="1:7" x14ac:dyDescent="0.25">
      <c r="B493" s="1">
        <v>36465</v>
      </c>
      <c r="C493" s="20">
        <f>'CDM - M'!G626</f>
        <v>5.5</v>
      </c>
      <c r="D493" s="20">
        <v>2.9</v>
      </c>
      <c r="E493" s="75">
        <v>4.0999999999999996</v>
      </c>
      <c r="F493" s="20">
        <f>'CDM - M'!H626</f>
        <v>74.034000000000006</v>
      </c>
      <c r="G493" s="52">
        <f t="shared" si="7"/>
        <v>74.034000000000006</v>
      </c>
    </row>
    <row r="494" spans="1:7" x14ac:dyDescent="0.25">
      <c r="B494" s="1">
        <v>36495</v>
      </c>
      <c r="C494" s="20">
        <f>'CDM - M'!G627</f>
        <v>5.5</v>
      </c>
      <c r="D494" s="20">
        <v>3</v>
      </c>
      <c r="E494" s="75">
        <v>4</v>
      </c>
      <c r="F494" s="20">
        <f>'CDM - M'!H627</f>
        <v>74.128</v>
      </c>
      <c r="G494" s="52">
        <f t="shared" si="7"/>
        <v>74.128</v>
      </c>
    </row>
    <row r="495" spans="1:7" x14ac:dyDescent="0.25">
      <c r="A495">
        <v>2000</v>
      </c>
      <c r="B495" s="1">
        <v>36526</v>
      </c>
      <c r="C495" s="20">
        <f>'CDM - M'!G628</f>
        <v>5.5</v>
      </c>
      <c r="D495" s="20">
        <v>3</v>
      </c>
      <c r="E495" s="75">
        <v>4</v>
      </c>
      <c r="F495" s="20">
        <f>'CDM - M'!H628</f>
        <v>74.305999999999997</v>
      </c>
      <c r="G495" s="52">
        <f t="shared" si="7"/>
        <v>74.305999999999997</v>
      </c>
    </row>
    <row r="496" spans="1:7" x14ac:dyDescent="0.25">
      <c r="B496" s="1">
        <v>36557</v>
      </c>
      <c r="C496" s="20">
        <f>'CDM - M'!G629</f>
        <v>5.75</v>
      </c>
      <c r="D496" s="20">
        <v>2.9</v>
      </c>
      <c r="E496" s="75">
        <v>4.0999999999999996</v>
      </c>
      <c r="F496" s="20">
        <f>'CDM - M'!H629</f>
        <v>74.415000000000006</v>
      </c>
      <c r="G496" s="52">
        <f t="shared" si="7"/>
        <v>74.415000000000006</v>
      </c>
    </row>
    <row r="497" spans="1:7" x14ac:dyDescent="0.25">
      <c r="B497" s="1">
        <v>36586</v>
      </c>
      <c r="C497" s="20">
        <f>'CDM - M'!G630</f>
        <v>6</v>
      </c>
      <c r="D497" s="20">
        <v>3.2</v>
      </c>
      <c r="E497" s="75">
        <v>4</v>
      </c>
      <c r="F497" s="20">
        <f>'CDM - M'!H630</f>
        <v>74.567999999999998</v>
      </c>
      <c r="G497" s="52">
        <f t="shared" si="7"/>
        <v>74.567999999999998</v>
      </c>
    </row>
    <row r="498" spans="1:7" x14ac:dyDescent="0.25">
      <c r="B498" s="1">
        <v>36617</v>
      </c>
      <c r="C498" s="20">
        <f>'CDM - M'!G631</f>
        <v>6</v>
      </c>
      <c r="D498" s="20">
        <v>3.2</v>
      </c>
      <c r="E498" s="75">
        <v>3.8</v>
      </c>
      <c r="F498" s="20">
        <f>'CDM - M'!H631</f>
        <v>74.617000000000004</v>
      </c>
      <c r="G498" s="52">
        <f t="shared" si="7"/>
        <v>74.617000000000004</v>
      </c>
    </row>
    <row r="499" spans="1:7" x14ac:dyDescent="0.25">
      <c r="B499" s="1">
        <v>36647</v>
      </c>
      <c r="C499" s="20">
        <f>'CDM - M'!G632</f>
        <v>6.5</v>
      </c>
      <c r="D499" s="20">
        <v>3</v>
      </c>
      <c r="E499" s="75">
        <v>4</v>
      </c>
      <c r="F499" s="20">
        <f>'CDM - M'!H632</f>
        <v>74.697000000000003</v>
      </c>
      <c r="G499" s="52">
        <f t="shared" si="7"/>
        <v>74.697000000000003</v>
      </c>
    </row>
    <row r="500" spans="1:7" x14ac:dyDescent="0.25">
      <c r="B500" s="1">
        <v>36678</v>
      </c>
      <c r="C500" s="20">
        <f>'CDM - M'!G633</f>
        <v>6.5</v>
      </c>
      <c r="D500" s="20">
        <v>2.9</v>
      </c>
      <c r="E500" s="75">
        <v>4</v>
      </c>
      <c r="F500" s="20">
        <f>'CDM - M'!H633</f>
        <v>74.754000000000005</v>
      </c>
      <c r="G500" s="52">
        <f t="shared" si="7"/>
        <v>74.754000000000005</v>
      </c>
    </row>
    <row r="501" spans="1:7" x14ac:dyDescent="0.25">
      <c r="B501" s="1">
        <v>36708</v>
      </c>
      <c r="C501" s="20">
        <f>'CDM - M'!G634</f>
        <v>6.5</v>
      </c>
      <c r="D501" s="20">
        <v>3</v>
      </c>
      <c r="E501" s="75">
        <v>4</v>
      </c>
      <c r="F501" s="20">
        <f>'CDM - M'!H634</f>
        <v>74.924999999999997</v>
      </c>
      <c r="G501" s="52">
        <f t="shared" si="7"/>
        <v>74.924999999999997</v>
      </c>
    </row>
    <row r="502" spans="1:7" x14ac:dyDescent="0.25">
      <c r="B502" s="1">
        <v>36739</v>
      </c>
      <c r="C502" s="20">
        <f>'CDM - M'!G635</f>
        <v>6.5</v>
      </c>
      <c r="D502" s="20">
        <v>2.7</v>
      </c>
      <c r="E502" s="75">
        <v>4.0999999999999996</v>
      </c>
      <c r="F502" s="20">
        <f>'CDM - M'!H635</f>
        <v>75.021000000000001</v>
      </c>
      <c r="G502" s="52">
        <f t="shared" si="7"/>
        <v>75.021000000000001</v>
      </c>
    </row>
    <row r="503" spans="1:7" x14ac:dyDescent="0.25">
      <c r="B503" s="1">
        <v>36770</v>
      </c>
      <c r="C503" s="20">
        <f>'CDM - M'!G636</f>
        <v>6.5</v>
      </c>
      <c r="D503" s="20">
        <v>2.9</v>
      </c>
      <c r="E503" s="75">
        <v>3.9</v>
      </c>
      <c r="F503" s="20">
        <f>'CDM - M'!H636</f>
        <v>75.203000000000003</v>
      </c>
      <c r="G503" s="52">
        <f t="shared" si="7"/>
        <v>75.203000000000003</v>
      </c>
    </row>
    <row r="504" spans="1:7" x14ac:dyDescent="0.25">
      <c r="B504" s="1">
        <v>36800</v>
      </c>
      <c r="C504" s="20">
        <f>'CDM - M'!G637</f>
        <v>6.5</v>
      </c>
      <c r="D504" s="20">
        <v>3.2</v>
      </c>
      <c r="E504" s="75">
        <v>3.9</v>
      </c>
      <c r="F504" s="20">
        <f>'CDM - M'!H637</f>
        <v>75.308000000000007</v>
      </c>
      <c r="G504" s="52">
        <f t="shared" si="7"/>
        <v>75.308000000000007</v>
      </c>
    </row>
    <row r="505" spans="1:7" x14ac:dyDescent="0.25">
      <c r="B505" s="1">
        <v>36831</v>
      </c>
      <c r="C505" s="20">
        <f>'CDM - M'!G638</f>
        <v>6.5</v>
      </c>
      <c r="D505" s="20">
        <v>2.9</v>
      </c>
      <c r="E505" s="75">
        <v>3.9</v>
      </c>
      <c r="F505" s="20">
        <f>'CDM - M'!H638</f>
        <v>75.441000000000003</v>
      </c>
      <c r="G505" s="52">
        <f t="shared" si="7"/>
        <v>75.441000000000003</v>
      </c>
    </row>
    <row r="506" spans="1:7" x14ac:dyDescent="0.25">
      <c r="B506" s="1">
        <v>36861</v>
      </c>
      <c r="C506" s="20">
        <f>'CDM - M'!G639</f>
        <v>6.5</v>
      </c>
      <c r="D506" s="20">
        <v>2.8</v>
      </c>
      <c r="E506" s="75">
        <v>3.9</v>
      </c>
      <c r="F506" s="20">
        <f>'CDM - M'!H639</f>
        <v>75.515000000000001</v>
      </c>
      <c r="G506" s="52">
        <f t="shared" si="7"/>
        <v>75.515000000000001</v>
      </c>
    </row>
    <row r="507" spans="1:7" x14ac:dyDescent="0.25">
      <c r="A507">
        <v>2001</v>
      </c>
      <c r="B507" s="1">
        <v>36892</v>
      </c>
      <c r="C507" s="20">
        <f>'CDM - M'!G640</f>
        <v>5.5</v>
      </c>
      <c r="D507" s="20">
        <v>3</v>
      </c>
      <c r="E507" s="75">
        <v>4.2</v>
      </c>
      <c r="F507" s="20">
        <f>'CDM - M'!H640</f>
        <v>75.796000000000006</v>
      </c>
      <c r="G507" s="52">
        <f t="shared" si="7"/>
        <v>75.796000000000006</v>
      </c>
    </row>
    <row r="508" spans="1:7" x14ac:dyDescent="0.25">
      <c r="B508" s="1">
        <v>36923</v>
      </c>
      <c r="C508" s="20">
        <f>'CDM - M'!G641</f>
        <v>5.5</v>
      </c>
      <c r="D508" s="20">
        <v>2.8</v>
      </c>
      <c r="E508" s="75">
        <v>4.2</v>
      </c>
      <c r="F508" s="20">
        <f>'CDM - M'!H641</f>
        <v>75.930000000000007</v>
      </c>
      <c r="G508" s="52">
        <f t="shared" si="7"/>
        <v>75.930000000000007</v>
      </c>
    </row>
    <row r="509" spans="1:7" x14ac:dyDescent="0.25">
      <c r="B509" s="1">
        <v>36951</v>
      </c>
      <c r="C509" s="20">
        <f>'CDM - M'!G642</f>
        <v>5</v>
      </c>
      <c r="D509" s="20">
        <v>2.8</v>
      </c>
      <c r="E509" s="75">
        <v>4.3</v>
      </c>
      <c r="F509" s="20">
        <f>'CDM - M'!H642</f>
        <v>76.009</v>
      </c>
      <c r="G509" s="52">
        <f t="shared" si="7"/>
        <v>76.009</v>
      </c>
    </row>
    <row r="510" spans="1:7" x14ac:dyDescent="0.25">
      <c r="B510" s="1">
        <v>36982</v>
      </c>
      <c r="C510" s="20">
        <f>'CDM - M'!G643</f>
        <v>4.5</v>
      </c>
      <c r="D510" s="20">
        <v>3.1</v>
      </c>
      <c r="E510" s="75">
        <v>4.4000000000000004</v>
      </c>
      <c r="F510" s="20">
        <f>'CDM - M'!H643</f>
        <v>76.13</v>
      </c>
      <c r="G510" s="52">
        <f t="shared" si="7"/>
        <v>76.13</v>
      </c>
    </row>
    <row r="511" spans="1:7" x14ac:dyDescent="0.25">
      <c r="B511" s="1">
        <v>37012</v>
      </c>
      <c r="C511" s="20">
        <f>'CDM - M'!G644</f>
        <v>4</v>
      </c>
      <c r="D511" s="20">
        <v>3.2</v>
      </c>
      <c r="E511" s="75">
        <v>4.3</v>
      </c>
      <c r="F511" s="20">
        <f>'CDM - M'!H644</f>
        <v>76.147999999999996</v>
      </c>
      <c r="G511" s="52">
        <f t="shared" si="7"/>
        <v>76.147999999999996</v>
      </c>
    </row>
    <row r="512" spans="1:7" x14ac:dyDescent="0.25">
      <c r="B512" s="1">
        <v>37043</v>
      </c>
      <c r="C512" s="20">
        <f>'CDM - M'!G645</f>
        <v>3.75</v>
      </c>
      <c r="D512" s="20">
        <v>3</v>
      </c>
      <c r="E512" s="75">
        <v>4.5</v>
      </c>
      <c r="F512" s="20">
        <f>'CDM - M'!H645</f>
        <v>76.317999999999998</v>
      </c>
      <c r="G512" s="52">
        <f t="shared" si="7"/>
        <v>76.317999999999998</v>
      </c>
    </row>
    <row r="513" spans="1:7" x14ac:dyDescent="0.25">
      <c r="B513" s="1">
        <v>37073</v>
      </c>
      <c r="C513" s="20">
        <f>'CDM - M'!G646</f>
        <v>3.75</v>
      </c>
      <c r="D513" s="20">
        <v>2.6</v>
      </c>
      <c r="E513" s="75">
        <v>4.5999999999999996</v>
      </c>
      <c r="F513" s="20">
        <f>'CDM - M'!H646</f>
        <v>76.515000000000001</v>
      </c>
      <c r="G513" s="52">
        <f t="shared" si="7"/>
        <v>76.515000000000001</v>
      </c>
    </row>
    <row r="514" spans="1:7" x14ac:dyDescent="0.25">
      <c r="B514" s="1">
        <v>37104</v>
      </c>
      <c r="C514" s="20">
        <f>'CDM - M'!G647</f>
        <v>3.5</v>
      </c>
      <c r="D514" s="20">
        <v>2.7</v>
      </c>
      <c r="E514" s="75">
        <v>4.9000000000000004</v>
      </c>
      <c r="F514" s="20">
        <f>'CDM - M'!H647</f>
        <v>76.552999999999997</v>
      </c>
      <c r="G514" s="52">
        <f t="shared" si="7"/>
        <v>76.552999999999997</v>
      </c>
    </row>
    <row r="515" spans="1:7" x14ac:dyDescent="0.25">
      <c r="B515" s="1">
        <v>37135</v>
      </c>
      <c r="C515" s="20">
        <f>'CDM - M'!G648</f>
        <v>3</v>
      </c>
      <c r="D515" s="20">
        <v>2.8</v>
      </c>
      <c r="E515" s="75">
        <v>5</v>
      </c>
      <c r="F515" s="20">
        <f>'CDM - M'!H648</f>
        <v>76.117999999999995</v>
      </c>
      <c r="G515" s="52">
        <f t="shared" ref="G515:G578" si="8">F515</f>
        <v>76.117999999999995</v>
      </c>
    </row>
    <row r="516" spans="1:7" x14ac:dyDescent="0.25">
      <c r="B516" s="1">
        <v>37165</v>
      </c>
      <c r="C516" s="20">
        <f>'CDM - M'!G649</f>
        <v>2.5</v>
      </c>
      <c r="D516" s="20">
        <v>1</v>
      </c>
      <c r="E516" s="75">
        <v>5.3</v>
      </c>
      <c r="F516" s="20">
        <f>'CDM - M'!H649</f>
        <v>76.653999999999996</v>
      </c>
      <c r="G516" s="52">
        <f t="shared" si="8"/>
        <v>76.653999999999996</v>
      </c>
    </row>
    <row r="517" spans="1:7" x14ac:dyDescent="0.25">
      <c r="B517" s="1">
        <v>37196</v>
      </c>
      <c r="C517" s="20">
        <f>'CDM - M'!G650</f>
        <v>2</v>
      </c>
      <c r="D517" s="20">
        <v>0.4</v>
      </c>
      <c r="E517" s="75">
        <v>5.5</v>
      </c>
      <c r="F517" s="20">
        <f>'CDM - M'!H650</f>
        <v>76.81</v>
      </c>
      <c r="G517" s="52">
        <f t="shared" si="8"/>
        <v>76.81</v>
      </c>
    </row>
    <row r="518" spans="1:7" x14ac:dyDescent="0.25">
      <c r="B518" s="1">
        <v>37226</v>
      </c>
      <c r="C518" s="20">
        <f>'CDM - M'!G651</f>
        <v>1.75</v>
      </c>
      <c r="D518" s="20">
        <v>1.8</v>
      </c>
      <c r="E518" s="75">
        <v>5.7</v>
      </c>
      <c r="F518" s="20">
        <f>'CDM - M'!H651</f>
        <v>76.828000000000003</v>
      </c>
      <c r="G518" s="52">
        <f t="shared" si="8"/>
        <v>76.828000000000003</v>
      </c>
    </row>
    <row r="519" spans="1:7" x14ac:dyDescent="0.25">
      <c r="A519">
        <v>2002</v>
      </c>
      <c r="B519" s="1">
        <v>37257</v>
      </c>
      <c r="C519" s="20">
        <f>'CDM - M'!G652</f>
        <v>1.75</v>
      </c>
      <c r="D519" s="20">
        <v>1.9</v>
      </c>
      <c r="E519" s="75">
        <v>5.7</v>
      </c>
      <c r="F519" s="20">
        <f>'CDM - M'!H652</f>
        <v>76.870999999999995</v>
      </c>
      <c r="G519" s="52">
        <f t="shared" si="8"/>
        <v>76.870999999999995</v>
      </c>
    </row>
    <row r="520" spans="1:7" x14ac:dyDescent="0.25">
      <c r="B520" s="1">
        <v>37288</v>
      </c>
      <c r="C520" s="20">
        <f>'CDM - M'!G653</f>
        <v>1.75</v>
      </c>
      <c r="D520" s="20">
        <v>2.1</v>
      </c>
      <c r="E520" s="75">
        <v>5.7</v>
      </c>
      <c r="F520" s="20">
        <f>'CDM - M'!H653</f>
        <v>77.018000000000001</v>
      </c>
      <c r="G520" s="52">
        <f t="shared" si="8"/>
        <v>77.018000000000001</v>
      </c>
    </row>
    <row r="521" spans="1:7" x14ac:dyDescent="0.25">
      <c r="B521" s="1">
        <v>37316</v>
      </c>
      <c r="C521" s="20">
        <f>'CDM - M'!G654</f>
        <v>1.75</v>
      </c>
      <c r="D521" s="20">
        <v>2.7</v>
      </c>
      <c r="E521" s="75">
        <v>5.7</v>
      </c>
      <c r="F521" s="20">
        <f>'CDM - M'!H654</f>
        <v>77.11</v>
      </c>
      <c r="G521" s="52">
        <f t="shared" si="8"/>
        <v>77.11</v>
      </c>
    </row>
    <row r="522" spans="1:7" x14ac:dyDescent="0.25">
      <c r="B522" s="1">
        <v>37347</v>
      </c>
      <c r="C522" s="20">
        <f>'CDM - M'!G655</f>
        <v>1.75</v>
      </c>
      <c r="D522" s="20">
        <v>2.8</v>
      </c>
      <c r="E522" s="75">
        <v>5.9</v>
      </c>
      <c r="F522" s="20">
        <f>'CDM - M'!H655</f>
        <v>77.325000000000003</v>
      </c>
      <c r="G522" s="52">
        <f t="shared" si="8"/>
        <v>77.325000000000003</v>
      </c>
    </row>
    <row r="523" spans="1:7" x14ac:dyDescent="0.25">
      <c r="B523" s="1">
        <v>37377</v>
      </c>
      <c r="C523" s="20">
        <f>'CDM - M'!G656</f>
        <v>1.75</v>
      </c>
      <c r="D523" s="20">
        <v>2.7</v>
      </c>
      <c r="E523" s="75">
        <v>5.8</v>
      </c>
      <c r="F523" s="20">
        <f>'CDM - M'!H656</f>
        <v>77.411000000000001</v>
      </c>
      <c r="G523" s="52">
        <f t="shared" si="8"/>
        <v>77.411000000000001</v>
      </c>
    </row>
    <row r="524" spans="1:7" x14ac:dyDescent="0.25">
      <c r="B524" s="1">
        <v>37408</v>
      </c>
      <c r="C524" s="20">
        <f>'CDM - M'!G657</f>
        <v>1.75</v>
      </c>
      <c r="D524" s="20">
        <v>2.7</v>
      </c>
      <c r="E524" s="75">
        <v>5.8</v>
      </c>
      <c r="F524" s="20">
        <f>'CDM - M'!H657</f>
        <v>77.534000000000006</v>
      </c>
      <c r="G524" s="52">
        <f t="shared" si="8"/>
        <v>77.534000000000006</v>
      </c>
    </row>
    <row r="525" spans="1:7" x14ac:dyDescent="0.25">
      <c r="B525" s="1">
        <v>37438</v>
      </c>
      <c r="C525" s="20">
        <f>'CDM - M'!G658</f>
        <v>1.75</v>
      </c>
      <c r="D525" s="20">
        <v>2.6</v>
      </c>
      <c r="E525" s="75">
        <v>5.8</v>
      </c>
      <c r="F525" s="20">
        <f>'CDM - M'!H658</f>
        <v>77.691999999999993</v>
      </c>
      <c r="G525" s="52">
        <f t="shared" si="8"/>
        <v>77.691999999999993</v>
      </c>
    </row>
    <row r="526" spans="1:7" x14ac:dyDescent="0.25">
      <c r="B526" s="1">
        <v>37469</v>
      </c>
      <c r="C526" s="20">
        <f>'CDM - M'!G659</f>
        <v>1.75</v>
      </c>
      <c r="D526" s="20">
        <v>2.6</v>
      </c>
      <c r="E526" s="75">
        <v>5.7</v>
      </c>
      <c r="F526" s="20">
        <f>'CDM - M'!H659</f>
        <v>77.844999999999999</v>
      </c>
      <c r="G526" s="52">
        <f t="shared" si="8"/>
        <v>77.844999999999999</v>
      </c>
    </row>
    <row r="527" spans="1:7" x14ac:dyDescent="0.25">
      <c r="B527" s="1">
        <v>37500</v>
      </c>
      <c r="C527" s="20">
        <f>'CDM - M'!G660</f>
        <v>1.75</v>
      </c>
      <c r="D527" s="20">
        <v>2.5</v>
      </c>
      <c r="E527" s="75">
        <v>5.7</v>
      </c>
      <c r="F527" s="20">
        <f>'CDM - M'!H660</f>
        <v>77.971999999999994</v>
      </c>
      <c r="G527" s="52">
        <f t="shared" si="8"/>
        <v>77.971999999999994</v>
      </c>
    </row>
    <row r="528" spans="1:7" x14ac:dyDescent="0.25">
      <c r="B528" s="1">
        <v>37530</v>
      </c>
      <c r="C528" s="20">
        <f>'CDM - M'!G661</f>
        <v>1.75</v>
      </c>
      <c r="D528" s="20">
        <v>2.5</v>
      </c>
      <c r="E528" s="75">
        <v>5.7</v>
      </c>
      <c r="F528" s="20">
        <f>'CDM - M'!H661</f>
        <v>78.037999999999997</v>
      </c>
      <c r="G528" s="52">
        <f t="shared" si="8"/>
        <v>78.037999999999997</v>
      </c>
    </row>
    <row r="529" spans="1:7" x14ac:dyDescent="0.25">
      <c r="B529" s="1">
        <v>37561</v>
      </c>
      <c r="C529" s="20">
        <f>'CDM - M'!G662</f>
        <v>1.25</v>
      </c>
      <c r="D529" s="20">
        <v>2.4</v>
      </c>
      <c r="E529" s="75">
        <v>5.9</v>
      </c>
      <c r="F529" s="20">
        <f>'CDM - M'!H662</f>
        <v>78.114000000000004</v>
      </c>
      <c r="G529" s="52">
        <f t="shared" si="8"/>
        <v>78.114000000000004</v>
      </c>
    </row>
    <row r="530" spans="1:7" x14ac:dyDescent="0.25">
      <c r="B530" s="1">
        <v>37591</v>
      </c>
      <c r="C530" s="20">
        <f>'CDM - M'!G663</f>
        <v>1.25</v>
      </c>
      <c r="D530" s="20">
        <v>2.5</v>
      </c>
      <c r="E530" s="75">
        <v>6</v>
      </c>
      <c r="F530" s="20">
        <f>'CDM - M'!H663</f>
        <v>78.186999999999998</v>
      </c>
      <c r="G530" s="52">
        <f t="shared" si="8"/>
        <v>78.186999999999998</v>
      </c>
    </row>
    <row r="531" spans="1:7" x14ac:dyDescent="0.25">
      <c r="A531">
        <v>2003</v>
      </c>
      <c r="B531" s="1">
        <v>37622</v>
      </c>
      <c r="C531" s="20">
        <f>'CDM - M'!G664</f>
        <v>1.25</v>
      </c>
      <c r="D531" s="20">
        <v>2.5</v>
      </c>
      <c r="E531" s="75">
        <v>5.8</v>
      </c>
      <c r="F531" s="20">
        <f>'CDM - M'!H664</f>
        <v>78.239999999999995</v>
      </c>
      <c r="G531" s="52">
        <f t="shared" si="8"/>
        <v>78.239999999999995</v>
      </c>
    </row>
    <row r="532" spans="1:7" x14ac:dyDescent="0.25">
      <c r="B532" s="1">
        <v>37653</v>
      </c>
      <c r="C532" s="20">
        <f>'CDM - M'!G665</f>
        <v>1.25</v>
      </c>
      <c r="D532" s="20">
        <v>2.7</v>
      </c>
      <c r="E532" s="75">
        <v>5.9</v>
      </c>
      <c r="F532" s="20">
        <f>'CDM - M'!H665</f>
        <v>78.347999999999999</v>
      </c>
      <c r="G532" s="52">
        <f t="shared" si="8"/>
        <v>78.347999999999999</v>
      </c>
    </row>
    <row r="533" spans="1:7" x14ac:dyDescent="0.25">
      <c r="B533" s="1">
        <v>37681</v>
      </c>
      <c r="C533" s="20">
        <f>'CDM - M'!G666</f>
        <v>1.25</v>
      </c>
      <c r="D533" s="20">
        <v>3.1</v>
      </c>
      <c r="E533" s="75">
        <v>5.9</v>
      </c>
      <c r="F533" s="20">
        <f>'CDM - M'!H666</f>
        <v>78.474000000000004</v>
      </c>
      <c r="G533" s="52">
        <f t="shared" si="8"/>
        <v>78.474000000000004</v>
      </c>
    </row>
    <row r="534" spans="1:7" x14ac:dyDescent="0.25">
      <c r="B534" s="1">
        <v>37712</v>
      </c>
      <c r="C534" s="20">
        <f>'CDM - M'!G667</f>
        <v>1.25</v>
      </c>
      <c r="D534" s="20">
        <v>2.4</v>
      </c>
      <c r="E534" s="75">
        <v>6</v>
      </c>
      <c r="F534" s="20">
        <f>'CDM - M'!H667</f>
        <v>78.561000000000007</v>
      </c>
      <c r="G534" s="52">
        <f t="shared" si="8"/>
        <v>78.561000000000007</v>
      </c>
    </row>
    <row r="535" spans="1:7" x14ac:dyDescent="0.25">
      <c r="B535" s="1">
        <v>37742</v>
      </c>
      <c r="C535" s="20">
        <f>'CDM - M'!G668</f>
        <v>1.25</v>
      </c>
      <c r="D535" s="20">
        <v>2</v>
      </c>
      <c r="E535" s="75">
        <v>6.1</v>
      </c>
      <c r="F535" s="20">
        <f>'CDM - M'!H668</f>
        <v>78.674000000000007</v>
      </c>
      <c r="G535" s="52">
        <f t="shared" si="8"/>
        <v>78.674000000000007</v>
      </c>
    </row>
    <row r="536" spans="1:7" x14ac:dyDescent="0.25">
      <c r="B536" s="1">
        <v>37773</v>
      </c>
      <c r="C536" s="20">
        <f>'CDM - M'!G669</f>
        <v>1</v>
      </c>
      <c r="D536" s="20">
        <v>2.1</v>
      </c>
      <c r="E536" s="75">
        <v>6.3</v>
      </c>
      <c r="F536" s="20">
        <f>'CDM - M'!H669</f>
        <v>78.718000000000004</v>
      </c>
      <c r="G536" s="52">
        <f t="shared" si="8"/>
        <v>78.718000000000004</v>
      </c>
    </row>
    <row r="537" spans="1:7" x14ac:dyDescent="0.25">
      <c r="B537" s="1">
        <v>37803</v>
      </c>
      <c r="C537" s="20">
        <f>'CDM - M'!G670</f>
        <v>1</v>
      </c>
      <c r="D537" s="20">
        <v>1.7</v>
      </c>
      <c r="E537" s="75">
        <v>6.2</v>
      </c>
      <c r="F537" s="20">
        <f>'CDM - M'!H670</f>
        <v>78.915000000000006</v>
      </c>
      <c r="G537" s="52">
        <f t="shared" si="8"/>
        <v>78.915000000000006</v>
      </c>
    </row>
    <row r="538" spans="1:7" x14ac:dyDescent="0.25">
      <c r="B538" s="1">
        <v>37834</v>
      </c>
      <c r="C538" s="20">
        <f>'CDM - M'!G671</f>
        <v>1</v>
      </c>
      <c r="D538" s="20">
        <v>2.5</v>
      </c>
      <c r="E538" s="75">
        <v>6.1</v>
      </c>
      <c r="F538" s="20">
        <f>'CDM - M'!H671</f>
        <v>79.004000000000005</v>
      </c>
      <c r="G538" s="52">
        <f t="shared" si="8"/>
        <v>79.004000000000005</v>
      </c>
    </row>
    <row r="539" spans="1:7" x14ac:dyDescent="0.25">
      <c r="B539" s="1">
        <v>37865</v>
      </c>
      <c r="C539" s="20">
        <f>'CDM - M'!G672</f>
        <v>1</v>
      </c>
      <c r="D539" s="20">
        <v>2.8</v>
      </c>
      <c r="E539" s="75">
        <v>6.1</v>
      </c>
      <c r="F539" s="20">
        <f>'CDM - M'!H672</f>
        <v>79.114000000000004</v>
      </c>
      <c r="G539" s="52">
        <f t="shared" si="8"/>
        <v>79.114000000000004</v>
      </c>
    </row>
    <row r="540" spans="1:7" x14ac:dyDescent="0.25">
      <c r="B540" s="1">
        <v>37895</v>
      </c>
      <c r="C540" s="20">
        <f>'CDM - M'!G673</f>
        <v>1</v>
      </c>
      <c r="D540" s="20">
        <v>2.6</v>
      </c>
      <c r="E540" s="75">
        <v>6</v>
      </c>
      <c r="F540" s="20">
        <f>'CDM - M'!H673</f>
        <v>79.260000000000005</v>
      </c>
      <c r="G540" s="52">
        <f t="shared" si="8"/>
        <v>79.260000000000005</v>
      </c>
    </row>
    <row r="541" spans="1:7" x14ac:dyDescent="0.25">
      <c r="B541" s="1">
        <v>37926</v>
      </c>
      <c r="C541" s="20">
        <f>'CDM - M'!G674</f>
        <v>1</v>
      </c>
      <c r="D541" s="20">
        <v>2.7</v>
      </c>
      <c r="E541" s="75">
        <v>5.8</v>
      </c>
      <c r="F541" s="20">
        <f>'CDM - M'!H674</f>
        <v>79.367999999999995</v>
      </c>
      <c r="G541" s="52">
        <f t="shared" si="8"/>
        <v>79.367999999999995</v>
      </c>
    </row>
    <row r="542" spans="1:7" x14ac:dyDescent="0.25">
      <c r="B542" s="1">
        <v>37956</v>
      </c>
      <c r="C542" s="20">
        <f>'CDM - M'!G675</f>
        <v>1</v>
      </c>
      <c r="D542" s="20">
        <v>2.6</v>
      </c>
      <c r="E542" s="75">
        <v>5.7</v>
      </c>
      <c r="F542" s="20">
        <f>'CDM - M'!H675</f>
        <v>79.466999999999999</v>
      </c>
      <c r="G542" s="52">
        <f t="shared" si="8"/>
        <v>79.466999999999999</v>
      </c>
    </row>
    <row r="543" spans="1:7" x14ac:dyDescent="0.25">
      <c r="A543">
        <v>2004</v>
      </c>
      <c r="B543" s="1">
        <v>37987</v>
      </c>
      <c r="C543" s="20">
        <f>'CDM - M'!G676</f>
        <v>1</v>
      </c>
      <c r="D543" s="20">
        <v>2.7</v>
      </c>
      <c r="E543" s="75">
        <v>5.7</v>
      </c>
      <c r="F543" s="20">
        <f>'CDM - M'!H676</f>
        <v>79.671000000000006</v>
      </c>
      <c r="G543" s="52">
        <f t="shared" si="8"/>
        <v>79.671000000000006</v>
      </c>
    </row>
    <row r="544" spans="1:7" x14ac:dyDescent="0.25">
      <c r="B544" s="1">
        <v>38018</v>
      </c>
      <c r="C544" s="20">
        <f>'CDM - M'!G677</f>
        <v>1</v>
      </c>
      <c r="D544" s="20">
        <v>2.6</v>
      </c>
      <c r="E544" s="75">
        <v>5.6</v>
      </c>
      <c r="F544" s="20">
        <f>'CDM - M'!H677</f>
        <v>79.8</v>
      </c>
      <c r="G544" s="52">
        <f t="shared" si="8"/>
        <v>79.8</v>
      </c>
    </row>
    <row r="545" spans="1:7" x14ac:dyDescent="0.25">
      <c r="B545" s="1">
        <v>38047</v>
      </c>
      <c r="C545" s="20">
        <f>'CDM - M'!G678</f>
        <v>1</v>
      </c>
      <c r="D545" s="20">
        <v>2.9</v>
      </c>
      <c r="E545" s="75">
        <v>5.8</v>
      </c>
      <c r="F545" s="20">
        <f>'CDM - M'!H678</f>
        <v>79.933999999999997</v>
      </c>
      <c r="G545" s="52">
        <f t="shared" si="8"/>
        <v>79.933999999999997</v>
      </c>
    </row>
    <row r="546" spans="1:7" x14ac:dyDescent="0.25">
      <c r="B546" s="1">
        <v>38078</v>
      </c>
      <c r="C546" s="20">
        <f>'CDM - M'!G679</f>
        <v>1</v>
      </c>
      <c r="D546" s="20">
        <v>3.2</v>
      </c>
      <c r="E546" s="75">
        <v>5.6</v>
      </c>
      <c r="F546" s="20">
        <f>'CDM - M'!H679</f>
        <v>80.141999999999996</v>
      </c>
      <c r="G546" s="52">
        <f t="shared" si="8"/>
        <v>80.141999999999996</v>
      </c>
    </row>
    <row r="547" spans="1:7" x14ac:dyDescent="0.25">
      <c r="B547" s="1">
        <v>38108</v>
      </c>
      <c r="C547" s="20">
        <f>'CDM - M'!G680</f>
        <v>1</v>
      </c>
      <c r="D547" s="20">
        <v>3.3</v>
      </c>
      <c r="E547" s="75">
        <v>5.6</v>
      </c>
      <c r="F547" s="20">
        <f>'CDM - M'!H680</f>
        <v>80.251999999999995</v>
      </c>
      <c r="G547" s="52">
        <f t="shared" si="8"/>
        <v>80.251999999999995</v>
      </c>
    </row>
    <row r="548" spans="1:7" x14ac:dyDescent="0.25">
      <c r="B548" s="1">
        <v>38139</v>
      </c>
      <c r="C548" s="20">
        <f>'CDM - M'!G681</f>
        <v>1.25</v>
      </c>
      <c r="D548" s="20">
        <v>3.3</v>
      </c>
      <c r="E548" s="75">
        <v>5.6</v>
      </c>
      <c r="F548" s="20">
        <f>'CDM - M'!H681</f>
        <v>80.379000000000005</v>
      </c>
      <c r="G548" s="52">
        <f t="shared" si="8"/>
        <v>80.379000000000005</v>
      </c>
    </row>
    <row r="549" spans="1:7" x14ac:dyDescent="0.25">
      <c r="B549" s="1">
        <v>38169</v>
      </c>
      <c r="C549" s="20">
        <f>'CDM - M'!G682</f>
        <v>1.25</v>
      </c>
      <c r="D549" s="20">
        <v>3</v>
      </c>
      <c r="E549" s="75">
        <v>5.5</v>
      </c>
      <c r="F549" s="20">
        <f>'CDM - M'!H682</f>
        <v>80.474000000000004</v>
      </c>
      <c r="G549" s="52">
        <f t="shared" si="8"/>
        <v>80.474000000000004</v>
      </c>
    </row>
    <row r="550" spans="1:7" x14ac:dyDescent="0.25">
      <c r="B550" s="1">
        <v>38200</v>
      </c>
      <c r="C550" s="20">
        <f>'CDM - M'!G683</f>
        <v>1.5</v>
      </c>
      <c r="D550" s="20">
        <v>2.8</v>
      </c>
      <c r="E550" s="75">
        <v>5.4</v>
      </c>
      <c r="F550" s="20">
        <f>'CDM - M'!H683</f>
        <v>80.504999999999995</v>
      </c>
      <c r="G550" s="52">
        <f t="shared" si="8"/>
        <v>80.504999999999995</v>
      </c>
    </row>
    <row r="551" spans="1:7" x14ac:dyDescent="0.25">
      <c r="B551" s="1">
        <v>38231</v>
      </c>
      <c r="C551" s="20">
        <f>'CDM - M'!G684</f>
        <v>1.75</v>
      </c>
      <c r="D551" s="20">
        <v>2.8</v>
      </c>
      <c r="E551" s="75">
        <v>5.4</v>
      </c>
      <c r="F551" s="20">
        <f>'CDM - M'!H684</f>
        <v>80.656000000000006</v>
      </c>
      <c r="G551" s="52">
        <f t="shared" si="8"/>
        <v>80.656000000000006</v>
      </c>
    </row>
    <row r="552" spans="1:7" x14ac:dyDescent="0.25">
      <c r="B552" s="1">
        <v>38261</v>
      </c>
      <c r="C552" s="20">
        <f>'CDM - M'!G685</f>
        <v>1.75</v>
      </c>
      <c r="D552" s="20">
        <v>3.1</v>
      </c>
      <c r="E552" s="75">
        <v>5.5</v>
      </c>
      <c r="F552" s="20">
        <f>'CDM - M'!H685</f>
        <v>80.831000000000003</v>
      </c>
      <c r="G552" s="52">
        <f t="shared" si="8"/>
        <v>80.831000000000003</v>
      </c>
    </row>
    <row r="553" spans="1:7" x14ac:dyDescent="0.25">
      <c r="B553" s="1">
        <v>38292</v>
      </c>
      <c r="C553" s="20">
        <f>'CDM - M'!G686</f>
        <v>2</v>
      </c>
      <c r="D553" s="20">
        <v>2.8</v>
      </c>
      <c r="E553" s="75">
        <v>5.4</v>
      </c>
      <c r="F553" s="20">
        <f>'CDM - M'!H686</f>
        <v>81.004999999999995</v>
      </c>
      <c r="G553" s="52">
        <f t="shared" si="8"/>
        <v>81.004999999999995</v>
      </c>
    </row>
    <row r="554" spans="1:7" x14ac:dyDescent="0.25">
      <c r="B554" s="1">
        <v>38322</v>
      </c>
      <c r="C554" s="20">
        <f>'CDM - M'!G687</f>
        <v>2.25</v>
      </c>
      <c r="D554" s="20">
        <v>3</v>
      </c>
      <c r="E554" s="75">
        <v>5.4</v>
      </c>
      <c r="F554" s="20">
        <f>'CDM - M'!H687</f>
        <v>81.108999999999995</v>
      </c>
      <c r="G554" s="52">
        <f t="shared" si="8"/>
        <v>81.108999999999995</v>
      </c>
    </row>
    <row r="555" spans="1:7" x14ac:dyDescent="0.25">
      <c r="A555">
        <v>2005</v>
      </c>
      <c r="B555" s="1">
        <v>38353</v>
      </c>
      <c r="C555" s="20">
        <f>'CDM - M'!G688</f>
        <v>2.25</v>
      </c>
      <c r="D555" s="20">
        <v>2.9</v>
      </c>
      <c r="E555" s="75">
        <v>5.3</v>
      </c>
      <c r="F555" s="20">
        <f>'CDM - M'!H688</f>
        <v>81.400999999999996</v>
      </c>
      <c r="G555" s="52">
        <f t="shared" si="8"/>
        <v>81.400999999999996</v>
      </c>
    </row>
    <row r="556" spans="1:7" x14ac:dyDescent="0.25">
      <c r="B556" s="1">
        <v>38384</v>
      </c>
      <c r="C556" s="20">
        <f>'CDM - M'!G689</f>
        <v>2.5</v>
      </c>
      <c r="D556" s="20">
        <v>2.9</v>
      </c>
      <c r="E556" s="75">
        <v>5.4</v>
      </c>
      <c r="F556" s="20">
        <f>'CDM - M'!H689</f>
        <v>81.536000000000001</v>
      </c>
      <c r="G556" s="52">
        <f t="shared" si="8"/>
        <v>81.536000000000001</v>
      </c>
    </row>
    <row r="557" spans="1:7" x14ac:dyDescent="0.25">
      <c r="B557" s="1">
        <v>38412</v>
      </c>
      <c r="C557" s="20">
        <f>'CDM - M'!G690</f>
        <v>2.75</v>
      </c>
      <c r="D557" s="20">
        <v>3.2</v>
      </c>
      <c r="E557" s="75">
        <v>5.2</v>
      </c>
      <c r="F557" s="20">
        <f>'CDM - M'!H690</f>
        <v>81.736999999999995</v>
      </c>
      <c r="G557" s="52">
        <f t="shared" si="8"/>
        <v>81.736999999999995</v>
      </c>
    </row>
    <row r="558" spans="1:7" x14ac:dyDescent="0.25">
      <c r="B558" s="1">
        <v>38443</v>
      </c>
      <c r="C558" s="20">
        <f>'CDM - M'!G691</f>
        <v>2.75</v>
      </c>
      <c r="D558" s="20">
        <v>3.3</v>
      </c>
      <c r="E558" s="75">
        <v>5.2</v>
      </c>
      <c r="F558" s="20">
        <f>'CDM - M'!H691</f>
        <v>81.831000000000003</v>
      </c>
      <c r="G558" s="52">
        <f t="shared" si="8"/>
        <v>81.831000000000003</v>
      </c>
    </row>
    <row r="559" spans="1:7" x14ac:dyDescent="0.25">
      <c r="B559" s="1">
        <v>38473</v>
      </c>
      <c r="C559" s="20">
        <f>'CDM - M'!G692</f>
        <v>3</v>
      </c>
      <c r="D559" s="20">
        <v>3.2</v>
      </c>
      <c r="E559" s="75">
        <v>5.0999999999999996</v>
      </c>
      <c r="F559" s="20">
        <f>'CDM - M'!H692</f>
        <v>81.998999999999995</v>
      </c>
      <c r="G559" s="52">
        <f t="shared" si="8"/>
        <v>81.998999999999995</v>
      </c>
    </row>
    <row r="560" spans="1:7" x14ac:dyDescent="0.25">
      <c r="B560" s="1">
        <v>38504</v>
      </c>
      <c r="C560" s="20">
        <f>'CDM - M'!G693</f>
        <v>3.25</v>
      </c>
      <c r="D560" s="20">
        <v>3.2</v>
      </c>
      <c r="E560" s="75">
        <v>5</v>
      </c>
      <c r="F560" s="20">
        <f>'CDM - M'!H693</f>
        <v>82.055999999999997</v>
      </c>
      <c r="G560" s="52">
        <f t="shared" si="8"/>
        <v>82.055999999999997</v>
      </c>
    </row>
    <row r="561" spans="1:7" x14ac:dyDescent="0.25">
      <c r="B561" s="1">
        <v>38534</v>
      </c>
      <c r="C561" s="20">
        <f>'CDM - M'!G694</f>
        <v>3.25</v>
      </c>
      <c r="D561" s="20">
        <v>3</v>
      </c>
      <c r="E561" s="75">
        <v>5</v>
      </c>
      <c r="F561" s="20">
        <f>'CDM - M'!H694</f>
        <v>82.176000000000002</v>
      </c>
      <c r="G561" s="52">
        <f t="shared" si="8"/>
        <v>82.176000000000002</v>
      </c>
    </row>
    <row r="562" spans="1:7" x14ac:dyDescent="0.25">
      <c r="B562" s="1">
        <v>38565</v>
      </c>
      <c r="C562" s="20">
        <f>'CDM - M'!G695</f>
        <v>3.5</v>
      </c>
      <c r="D562" s="20">
        <v>3.1</v>
      </c>
      <c r="E562" s="75">
        <v>4.9000000000000004</v>
      </c>
      <c r="F562" s="20">
        <f>'CDM - M'!H695</f>
        <v>82.242999999999995</v>
      </c>
      <c r="G562" s="52">
        <f t="shared" si="8"/>
        <v>82.242999999999995</v>
      </c>
    </row>
    <row r="563" spans="1:7" x14ac:dyDescent="0.25">
      <c r="B563" s="1">
        <v>38596</v>
      </c>
      <c r="C563" s="20">
        <f>'CDM - M'!G696</f>
        <v>3.75</v>
      </c>
      <c r="D563" s="20">
        <v>4.3</v>
      </c>
      <c r="E563" s="75">
        <v>5</v>
      </c>
      <c r="F563" s="20">
        <f>'CDM - M'!H696</f>
        <v>82.424999999999997</v>
      </c>
      <c r="G563" s="52">
        <f t="shared" si="8"/>
        <v>82.424999999999997</v>
      </c>
    </row>
    <row r="564" spans="1:7" x14ac:dyDescent="0.25">
      <c r="B564" s="1">
        <v>38626</v>
      </c>
      <c r="C564" s="20">
        <f>'CDM - M'!G697</f>
        <v>3.75</v>
      </c>
      <c r="D564" s="20">
        <v>4.5999999999999996</v>
      </c>
      <c r="E564" s="75">
        <v>5</v>
      </c>
      <c r="F564" s="20">
        <f>'CDM - M'!H697</f>
        <v>82.662000000000006</v>
      </c>
      <c r="G564" s="52">
        <f t="shared" si="8"/>
        <v>82.662000000000006</v>
      </c>
    </row>
    <row r="565" spans="1:7" x14ac:dyDescent="0.25">
      <c r="B565" s="1">
        <v>38657</v>
      </c>
      <c r="C565" s="20">
        <f>'CDM - M'!G698</f>
        <v>4</v>
      </c>
      <c r="D565" s="20">
        <v>3.3</v>
      </c>
      <c r="E565" s="75">
        <v>5</v>
      </c>
      <c r="F565" s="20">
        <f>'CDM - M'!H698</f>
        <v>82.873000000000005</v>
      </c>
      <c r="G565" s="52">
        <f t="shared" si="8"/>
        <v>82.873000000000005</v>
      </c>
    </row>
    <row r="566" spans="1:7" x14ac:dyDescent="0.25">
      <c r="B566" s="1">
        <v>38687</v>
      </c>
      <c r="C566" s="20">
        <f>'CDM - M'!G699</f>
        <v>4.25</v>
      </c>
      <c r="D566" s="20">
        <v>3.1</v>
      </c>
      <c r="E566" s="75">
        <v>4.9000000000000004</v>
      </c>
      <c r="F566" s="20">
        <f>'CDM - M'!H699</f>
        <v>82.959000000000003</v>
      </c>
      <c r="G566" s="52">
        <f t="shared" si="8"/>
        <v>82.959000000000003</v>
      </c>
    </row>
    <row r="567" spans="1:7" x14ac:dyDescent="0.25">
      <c r="A567">
        <v>2006</v>
      </c>
      <c r="B567" s="1">
        <v>38718</v>
      </c>
      <c r="C567" s="20">
        <f>'CDM - M'!G700</f>
        <v>4.5</v>
      </c>
      <c r="D567" s="20">
        <v>3</v>
      </c>
      <c r="E567" s="75">
        <v>4.7</v>
      </c>
      <c r="F567" s="20">
        <f>'CDM - M'!H700</f>
        <v>83.144999999999996</v>
      </c>
      <c r="G567" s="52">
        <f t="shared" si="8"/>
        <v>83.144999999999996</v>
      </c>
    </row>
    <row r="568" spans="1:7" x14ac:dyDescent="0.25">
      <c r="B568" s="1">
        <v>38749</v>
      </c>
      <c r="C568" s="20">
        <f>'CDM - M'!G701</f>
        <v>4.5</v>
      </c>
      <c r="D568" s="20">
        <v>3</v>
      </c>
      <c r="E568" s="75">
        <v>4.8</v>
      </c>
      <c r="F568" s="20">
        <f>'CDM - M'!H701</f>
        <v>83.278999999999996</v>
      </c>
      <c r="G568" s="52">
        <f t="shared" si="8"/>
        <v>83.278999999999996</v>
      </c>
    </row>
    <row r="569" spans="1:7" x14ac:dyDescent="0.25">
      <c r="B569" s="1">
        <v>38777</v>
      </c>
      <c r="C569" s="20">
        <f>'CDM - M'!G702</f>
        <v>4.75</v>
      </c>
      <c r="D569" s="20">
        <v>3</v>
      </c>
      <c r="E569" s="75">
        <v>4.7</v>
      </c>
      <c r="F569" s="20">
        <f>'CDM - M'!H702</f>
        <v>83.509</v>
      </c>
      <c r="G569" s="52">
        <f t="shared" si="8"/>
        <v>83.509</v>
      </c>
    </row>
    <row r="570" spans="1:7" x14ac:dyDescent="0.25">
      <c r="B570" s="1">
        <v>38808</v>
      </c>
      <c r="C570" s="20">
        <f>'CDM - M'!G703</f>
        <v>4.75</v>
      </c>
      <c r="D570" s="20">
        <v>3.3</v>
      </c>
      <c r="E570" s="75">
        <v>4.7</v>
      </c>
      <c r="F570" s="20">
        <f>'CDM - M'!H703</f>
        <v>83.763999999999996</v>
      </c>
      <c r="G570" s="52">
        <f t="shared" si="8"/>
        <v>83.763999999999996</v>
      </c>
    </row>
    <row r="571" spans="1:7" x14ac:dyDescent="0.25">
      <c r="B571" s="1">
        <v>38838</v>
      </c>
      <c r="C571" s="20">
        <f>'CDM - M'!G704</f>
        <v>5</v>
      </c>
      <c r="D571" s="20">
        <v>4</v>
      </c>
      <c r="E571" s="75">
        <v>4.5999999999999996</v>
      </c>
      <c r="F571" s="20">
        <f>'CDM - M'!H704</f>
        <v>83.974000000000004</v>
      </c>
      <c r="G571" s="52">
        <f t="shared" si="8"/>
        <v>83.974000000000004</v>
      </c>
    </row>
    <row r="572" spans="1:7" x14ac:dyDescent="0.25">
      <c r="B572" s="1">
        <v>38869</v>
      </c>
      <c r="C572" s="20">
        <f>'CDM - M'!G705</f>
        <v>5.25</v>
      </c>
      <c r="D572" s="20">
        <v>3.3</v>
      </c>
      <c r="E572" s="75">
        <v>4.5999999999999996</v>
      </c>
      <c r="F572" s="20">
        <f>'CDM - M'!H705</f>
        <v>84.186000000000007</v>
      </c>
      <c r="G572" s="52">
        <f t="shared" si="8"/>
        <v>84.186000000000007</v>
      </c>
    </row>
    <row r="573" spans="1:7" x14ac:dyDescent="0.25">
      <c r="B573" s="1">
        <v>38899</v>
      </c>
      <c r="C573" s="20">
        <f>'CDM - M'!G706</f>
        <v>5.25</v>
      </c>
      <c r="D573" s="20">
        <v>3.2</v>
      </c>
      <c r="E573" s="75">
        <v>4.7</v>
      </c>
      <c r="F573" s="20">
        <f>'CDM - M'!H706</f>
        <v>84.268000000000001</v>
      </c>
      <c r="G573" s="52">
        <f t="shared" si="8"/>
        <v>84.268000000000001</v>
      </c>
    </row>
    <row r="574" spans="1:7" x14ac:dyDescent="0.25">
      <c r="B574" s="1">
        <v>38930</v>
      </c>
      <c r="C574" s="20">
        <f>'CDM - M'!G707</f>
        <v>5.25</v>
      </c>
      <c r="D574" s="20">
        <v>3.8</v>
      </c>
      <c r="E574" s="75">
        <v>4.7</v>
      </c>
      <c r="F574" s="20">
        <f>'CDM - M'!H707</f>
        <v>84.44</v>
      </c>
      <c r="G574" s="52">
        <f t="shared" si="8"/>
        <v>84.44</v>
      </c>
    </row>
    <row r="575" spans="1:7" x14ac:dyDescent="0.25">
      <c r="B575" s="1">
        <v>38961</v>
      </c>
      <c r="C575" s="20">
        <f>'CDM - M'!G708</f>
        <v>5.25</v>
      </c>
      <c r="D575" s="20">
        <v>3.1</v>
      </c>
      <c r="E575" s="75">
        <v>4.5</v>
      </c>
      <c r="F575" s="20">
        <f>'CDM - M'!H708</f>
        <v>84.572999999999993</v>
      </c>
      <c r="G575" s="52">
        <f t="shared" si="8"/>
        <v>84.572999999999993</v>
      </c>
    </row>
    <row r="576" spans="1:7" x14ac:dyDescent="0.25">
      <c r="B576" s="1">
        <v>38991</v>
      </c>
      <c r="C576" s="20">
        <f>'CDM - M'!G709</f>
        <v>5.25</v>
      </c>
      <c r="D576" s="20">
        <v>3.1</v>
      </c>
      <c r="E576" s="75">
        <v>4.4000000000000004</v>
      </c>
      <c r="F576" s="20">
        <f>'CDM - M'!H709</f>
        <v>84.725999999999999</v>
      </c>
      <c r="G576" s="52">
        <f t="shared" si="8"/>
        <v>84.725999999999999</v>
      </c>
    </row>
    <row r="577" spans="1:7" x14ac:dyDescent="0.25">
      <c r="B577" s="1">
        <v>39022</v>
      </c>
      <c r="C577" s="20">
        <f>'CDM - M'!G710</f>
        <v>5.25</v>
      </c>
      <c r="D577" s="20">
        <v>3</v>
      </c>
      <c r="E577" s="75">
        <v>4.5</v>
      </c>
      <c r="F577" s="20">
        <f>'CDM - M'!H710</f>
        <v>84.766000000000005</v>
      </c>
      <c r="G577" s="52">
        <f t="shared" si="8"/>
        <v>84.766000000000005</v>
      </c>
    </row>
    <row r="578" spans="1:7" x14ac:dyDescent="0.25">
      <c r="B578" s="1">
        <v>39052</v>
      </c>
      <c r="C578" s="20">
        <f>'CDM - M'!G711</f>
        <v>5.25</v>
      </c>
      <c r="D578" s="20">
        <v>2.9</v>
      </c>
      <c r="E578" s="75">
        <v>4.4000000000000004</v>
      </c>
      <c r="F578" s="20">
        <f>'CDM - M'!H711</f>
        <v>84.88</v>
      </c>
      <c r="G578" s="52">
        <f t="shared" si="8"/>
        <v>84.88</v>
      </c>
    </row>
    <row r="579" spans="1:7" x14ac:dyDescent="0.25">
      <c r="A579">
        <v>2007</v>
      </c>
      <c r="B579" s="1">
        <v>39083</v>
      </c>
      <c r="C579" s="20">
        <f>'CDM - M'!G712</f>
        <v>5.25</v>
      </c>
      <c r="D579" s="20">
        <v>3</v>
      </c>
      <c r="E579" s="75">
        <v>4.5999999999999996</v>
      </c>
      <c r="F579" s="20">
        <f>'CDM - M'!H712</f>
        <v>85.224000000000004</v>
      </c>
      <c r="G579" s="52">
        <f t="shared" ref="G579:G642" si="9">F579</f>
        <v>85.224000000000004</v>
      </c>
    </row>
    <row r="580" spans="1:7" x14ac:dyDescent="0.25">
      <c r="B580" s="1">
        <v>39114</v>
      </c>
      <c r="C580" s="20">
        <f>'CDM - M'!G713</f>
        <v>5.25</v>
      </c>
      <c r="D580" s="20">
        <v>3</v>
      </c>
      <c r="E580" s="75">
        <v>4.5</v>
      </c>
      <c r="F580" s="20">
        <f>'CDM - M'!H713</f>
        <v>85.408000000000001</v>
      </c>
      <c r="G580" s="52">
        <f t="shared" si="9"/>
        <v>85.408000000000001</v>
      </c>
    </row>
    <row r="581" spans="1:7" x14ac:dyDescent="0.25">
      <c r="B581" s="1">
        <v>39142</v>
      </c>
      <c r="C581" s="20">
        <f>'CDM - M'!G714</f>
        <v>5.25</v>
      </c>
      <c r="D581" s="20">
        <v>3</v>
      </c>
      <c r="E581" s="75">
        <v>4.4000000000000004</v>
      </c>
      <c r="F581" s="20">
        <f>'CDM - M'!H714</f>
        <v>85.494</v>
      </c>
      <c r="G581" s="52">
        <f t="shared" si="9"/>
        <v>85.494</v>
      </c>
    </row>
    <row r="582" spans="1:7" x14ac:dyDescent="0.25">
      <c r="B582" s="1">
        <v>39173</v>
      </c>
      <c r="C582" s="20">
        <f>'CDM - M'!G715</f>
        <v>5.25</v>
      </c>
      <c r="D582" s="20">
        <v>3.3</v>
      </c>
      <c r="E582" s="75">
        <v>4.5</v>
      </c>
      <c r="F582" s="20">
        <f>'CDM - M'!H715</f>
        <v>85.616</v>
      </c>
      <c r="G582" s="52">
        <f t="shared" si="9"/>
        <v>85.616</v>
      </c>
    </row>
    <row r="583" spans="1:7" x14ac:dyDescent="0.25">
      <c r="B583" s="1">
        <v>39203</v>
      </c>
      <c r="C583" s="20">
        <f>'CDM - M'!G716</f>
        <v>5.25</v>
      </c>
      <c r="D583" s="20">
        <v>3.3</v>
      </c>
      <c r="E583" s="75">
        <v>4.4000000000000004</v>
      </c>
      <c r="F583" s="20">
        <f>'CDM - M'!H716</f>
        <v>85.716999999999999</v>
      </c>
      <c r="G583" s="52">
        <f t="shared" si="9"/>
        <v>85.716999999999999</v>
      </c>
    </row>
    <row r="584" spans="1:7" x14ac:dyDescent="0.25">
      <c r="B584" s="1">
        <v>39234</v>
      </c>
      <c r="C584" s="20">
        <f>'CDM - M'!G717</f>
        <v>5.25</v>
      </c>
      <c r="D584" s="20">
        <v>3.4</v>
      </c>
      <c r="E584" s="75">
        <v>4.5999999999999996</v>
      </c>
      <c r="F584" s="20">
        <f>'CDM - M'!H717</f>
        <v>85.858999999999995</v>
      </c>
      <c r="G584" s="52">
        <f t="shared" si="9"/>
        <v>85.858999999999995</v>
      </c>
    </row>
    <row r="585" spans="1:7" x14ac:dyDescent="0.25">
      <c r="B585" s="1">
        <v>39264</v>
      </c>
      <c r="C585" s="20">
        <f>'CDM - M'!G718</f>
        <v>5.25</v>
      </c>
      <c r="D585" s="20">
        <v>3.4</v>
      </c>
      <c r="E585" s="75">
        <v>4.7</v>
      </c>
      <c r="F585" s="20">
        <f>'CDM - M'!H718</f>
        <v>85.988</v>
      </c>
      <c r="G585" s="52">
        <f t="shared" si="9"/>
        <v>85.988</v>
      </c>
    </row>
    <row r="586" spans="1:7" x14ac:dyDescent="0.25">
      <c r="B586" s="1">
        <v>39295</v>
      </c>
      <c r="C586" s="20">
        <f>'CDM - M'!G719</f>
        <v>5.25</v>
      </c>
      <c r="D586" s="20">
        <v>3.2</v>
      </c>
      <c r="E586" s="75">
        <v>4.5999999999999996</v>
      </c>
      <c r="F586" s="20">
        <f>'CDM - M'!H719</f>
        <v>86.116</v>
      </c>
      <c r="G586" s="52">
        <f t="shared" si="9"/>
        <v>86.116</v>
      </c>
    </row>
    <row r="587" spans="1:7" x14ac:dyDescent="0.25">
      <c r="B587" s="1">
        <v>39326</v>
      </c>
      <c r="C587" s="20">
        <f>'CDM - M'!G720</f>
        <v>4.75</v>
      </c>
      <c r="D587" s="20">
        <v>3.1</v>
      </c>
      <c r="E587" s="75">
        <v>4.7</v>
      </c>
      <c r="F587" s="20">
        <f>'CDM - M'!H720</f>
        <v>86.350999999999999</v>
      </c>
      <c r="G587" s="52">
        <f t="shared" si="9"/>
        <v>86.350999999999999</v>
      </c>
    </row>
    <row r="588" spans="1:7" x14ac:dyDescent="0.25">
      <c r="B588" s="1">
        <v>39356</v>
      </c>
      <c r="C588" s="20">
        <f>'CDM - M'!G721</f>
        <v>4.5</v>
      </c>
      <c r="D588" s="20">
        <v>3.1</v>
      </c>
      <c r="E588" s="75">
        <v>4.7</v>
      </c>
      <c r="F588" s="20">
        <f>'CDM - M'!H721</f>
        <v>86.575999999999993</v>
      </c>
      <c r="G588" s="52">
        <f t="shared" si="9"/>
        <v>86.575999999999993</v>
      </c>
    </row>
    <row r="589" spans="1:7" x14ac:dyDescent="0.25">
      <c r="B589" s="1">
        <v>39387</v>
      </c>
      <c r="C589" s="20">
        <f>'CDM - M'!G722</f>
        <v>4.5</v>
      </c>
      <c r="D589" s="20">
        <v>3.4</v>
      </c>
      <c r="E589" s="75">
        <v>4.7</v>
      </c>
      <c r="F589" s="20">
        <f>'CDM - M'!H722</f>
        <v>86.745999999999995</v>
      </c>
      <c r="G589" s="52">
        <f t="shared" si="9"/>
        <v>86.745999999999995</v>
      </c>
    </row>
    <row r="590" spans="1:7" x14ac:dyDescent="0.25">
      <c r="B590" s="1">
        <v>39417</v>
      </c>
      <c r="C590" s="20">
        <f>'CDM - M'!G723</f>
        <v>4.25</v>
      </c>
      <c r="D590" s="20">
        <v>3.4</v>
      </c>
      <c r="E590" s="75">
        <v>5</v>
      </c>
      <c r="F590" s="20">
        <f>'CDM - M'!H723</f>
        <v>86.92</v>
      </c>
      <c r="G590" s="52">
        <f t="shared" si="9"/>
        <v>86.92</v>
      </c>
    </row>
    <row r="591" spans="1:7" x14ac:dyDescent="0.25">
      <c r="A591">
        <v>2008</v>
      </c>
      <c r="B591" s="1">
        <v>39448</v>
      </c>
      <c r="C591" s="20">
        <f>'CDM - M'!G724</f>
        <v>3</v>
      </c>
      <c r="D591" s="20">
        <v>3.4</v>
      </c>
      <c r="E591" s="75">
        <v>5</v>
      </c>
      <c r="F591" s="20">
        <f>'CDM - M'!H724</f>
        <v>87.093000000000004</v>
      </c>
      <c r="G591" s="52">
        <f t="shared" si="9"/>
        <v>87.093000000000004</v>
      </c>
    </row>
    <row r="592" spans="1:7" x14ac:dyDescent="0.25">
      <c r="B592" s="1">
        <v>39479</v>
      </c>
      <c r="C592" s="20">
        <f>'CDM - M'!G725</f>
        <v>3</v>
      </c>
      <c r="D592" s="20">
        <v>3.6</v>
      </c>
      <c r="E592" s="75">
        <v>4.9000000000000004</v>
      </c>
      <c r="F592" s="20">
        <f>'CDM - M'!H725</f>
        <v>87.177999999999997</v>
      </c>
      <c r="G592" s="52">
        <f t="shared" si="9"/>
        <v>87.177999999999997</v>
      </c>
    </row>
    <row r="593" spans="1:7" x14ac:dyDescent="0.25">
      <c r="B593" s="1">
        <v>39508</v>
      </c>
      <c r="C593" s="20">
        <f>'CDM - M'!G726</f>
        <v>2.25</v>
      </c>
      <c r="D593" s="20">
        <v>4.3</v>
      </c>
      <c r="E593" s="75">
        <v>5.0999999999999996</v>
      </c>
      <c r="F593" s="20">
        <f>'CDM - M'!H726</f>
        <v>87.349000000000004</v>
      </c>
      <c r="G593" s="52">
        <f t="shared" si="9"/>
        <v>87.349000000000004</v>
      </c>
    </row>
    <row r="594" spans="1:7" x14ac:dyDescent="0.25">
      <c r="B594" s="1">
        <v>39539</v>
      </c>
      <c r="C594" s="20">
        <f>'CDM - M'!G727</f>
        <v>2</v>
      </c>
      <c r="D594" s="20">
        <v>4.8</v>
      </c>
      <c r="E594" s="75">
        <v>5</v>
      </c>
      <c r="F594" s="20">
        <f>'CDM - M'!H727</f>
        <v>87.4</v>
      </c>
      <c r="G594" s="52">
        <f t="shared" si="9"/>
        <v>87.4</v>
      </c>
    </row>
    <row r="595" spans="1:7" x14ac:dyDescent="0.25">
      <c r="B595" s="1">
        <v>39569</v>
      </c>
      <c r="C595" s="20">
        <f>'CDM - M'!G728</f>
        <v>2</v>
      </c>
      <c r="D595" s="20">
        <v>5.2</v>
      </c>
      <c r="E595" s="75">
        <v>5.4</v>
      </c>
      <c r="F595" s="20">
        <f>'CDM - M'!H728</f>
        <v>87.558999999999997</v>
      </c>
      <c r="G595" s="52">
        <f t="shared" si="9"/>
        <v>87.558999999999997</v>
      </c>
    </row>
    <row r="596" spans="1:7" x14ac:dyDescent="0.25">
      <c r="B596" s="1">
        <v>39600</v>
      </c>
      <c r="C596" s="20">
        <f>'CDM - M'!G729</f>
        <v>2</v>
      </c>
      <c r="D596" s="20">
        <v>5.0999999999999996</v>
      </c>
      <c r="E596" s="75">
        <v>5.6</v>
      </c>
      <c r="F596" s="20">
        <f>'CDM - M'!H729</f>
        <v>87.76</v>
      </c>
      <c r="G596" s="52">
        <f t="shared" si="9"/>
        <v>87.76</v>
      </c>
    </row>
    <row r="597" spans="1:7" x14ac:dyDescent="0.25">
      <c r="B597" s="1">
        <v>39630</v>
      </c>
      <c r="C597" s="20">
        <f>'CDM - M'!G730</f>
        <v>2</v>
      </c>
      <c r="D597" s="20">
        <v>5.0999999999999996</v>
      </c>
      <c r="E597" s="75">
        <v>5.8</v>
      </c>
      <c r="F597" s="20">
        <f>'CDM - M'!H730</f>
        <v>87.918000000000006</v>
      </c>
      <c r="G597" s="52">
        <f t="shared" si="9"/>
        <v>87.918000000000006</v>
      </c>
    </row>
    <row r="598" spans="1:7" x14ac:dyDescent="0.25">
      <c r="B598" s="1">
        <v>39661</v>
      </c>
      <c r="C598" s="20">
        <f>'CDM - M'!G731</f>
        <v>2</v>
      </c>
      <c r="D598" s="20">
        <v>4.8</v>
      </c>
      <c r="E598" s="75">
        <v>6.1</v>
      </c>
      <c r="F598" s="20">
        <f>'CDM - M'!H731</f>
        <v>88.025999999999996</v>
      </c>
      <c r="G598" s="52">
        <f t="shared" si="9"/>
        <v>88.025999999999996</v>
      </c>
    </row>
    <row r="599" spans="1:7" x14ac:dyDescent="0.25">
      <c r="B599" s="1">
        <v>39692</v>
      </c>
      <c r="C599" s="20">
        <f>'CDM - M'!G732</f>
        <v>2</v>
      </c>
      <c r="D599" s="20">
        <v>4.3</v>
      </c>
      <c r="E599" s="75">
        <v>6.1</v>
      </c>
      <c r="F599" s="20">
        <f>'CDM - M'!H732</f>
        <v>88.116</v>
      </c>
      <c r="G599" s="52">
        <f t="shared" si="9"/>
        <v>88.116</v>
      </c>
    </row>
    <row r="600" spans="1:7" x14ac:dyDescent="0.25">
      <c r="B600" s="1">
        <v>39722</v>
      </c>
      <c r="C600" s="20">
        <f>'CDM - M'!G733</f>
        <v>1</v>
      </c>
      <c r="D600" s="20">
        <v>3.9</v>
      </c>
      <c r="E600" s="75">
        <v>6.5</v>
      </c>
      <c r="F600" s="20">
        <f>'CDM - M'!H733</f>
        <v>87.991</v>
      </c>
      <c r="G600" s="52">
        <f t="shared" si="9"/>
        <v>87.991</v>
      </c>
    </row>
    <row r="601" spans="1:7" x14ac:dyDescent="0.25">
      <c r="B601" s="1">
        <v>39753</v>
      </c>
      <c r="C601" s="20">
        <f>'CDM - M'!G734</f>
        <v>1</v>
      </c>
      <c r="D601" s="20">
        <v>2.9</v>
      </c>
      <c r="E601" s="75">
        <v>6.8</v>
      </c>
      <c r="F601" s="20">
        <f>'CDM - M'!H734</f>
        <v>87.951999999999998</v>
      </c>
      <c r="G601" s="52">
        <f t="shared" si="9"/>
        <v>87.951999999999998</v>
      </c>
    </row>
    <row r="602" spans="1:7" x14ac:dyDescent="0.25">
      <c r="B602" s="1">
        <v>39783</v>
      </c>
      <c r="C602" s="20">
        <f>'CDM - M'!G735</f>
        <v>0.125</v>
      </c>
      <c r="D602" s="20">
        <v>1.7</v>
      </c>
      <c r="E602" s="75">
        <v>7.3</v>
      </c>
      <c r="F602" s="20">
        <f>'CDM - M'!H735</f>
        <v>87.909000000000006</v>
      </c>
      <c r="G602" s="52">
        <f t="shared" si="9"/>
        <v>87.909000000000006</v>
      </c>
    </row>
    <row r="603" spans="1:7" x14ac:dyDescent="0.25">
      <c r="A603">
        <v>2009</v>
      </c>
      <c r="B603" s="1">
        <v>39814</v>
      </c>
      <c r="C603" s="20">
        <f>'CDM - M'!G736</f>
        <v>0.125</v>
      </c>
      <c r="D603" s="20">
        <v>2.2000000000000002</v>
      </c>
      <c r="E603" s="75">
        <v>7.8</v>
      </c>
      <c r="F603" s="20">
        <f>'CDM - M'!H736</f>
        <v>87.882000000000005</v>
      </c>
      <c r="G603" s="52">
        <f t="shared" si="9"/>
        <v>87.882000000000005</v>
      </c>
    </row>
    <row r="604" spans="1:7" x14ac:dyDescent="0.25">
      <c r="B604" s="1">
        <v>39845</v>
      </c>
      <c r="C604" s="20">
        <f>'CDM - M'!G737</f>
        <v>0.125</v>
      </c>
      <c r="D604" s="20">
        <v>1.9</v>
      </c>
      <c r="E604" s="75">
        <v>8.3000000000000007</v>
      </c>
      <c r="F604" s="20">
        <f>'CDM - M'!H737</f>
        <v>87.951999999999998</v>
      </c>
      <c r="G604" s="52">
        <f t="shared" si="9"/>
        <v>87.951999999999998</v>
      </c>
    </row>
    <row r="605" spans="1:7" x14ac:dyDescent="0.25">
      <c r="B605" s="1">
        <v>39873</v>
      </c>
      <c r="C605" s="20">
        <f>'CDM - M'!G738</f>
        <v>0.125</v>
      </c>
      <c r="D605" s="20">
        <v>2</v>
      </c>
      <c r="E605" s="75">
        <v>8.6999999999999993</v>
      </c>
      <c r="F605" s="20">
        <f>'CDM - M'!H738</f>
        <v>88.015000000000001</v>
      </c>
      <c r="G605" s="52">
        <f t="shared" si="9"/>
        <v>88.015000000000001</v>
      </c>
    </row>
    <row r="606" spans="1:7" x14ac:dyDescent="0.25">
      <c r="B606" s="1">
        <v>39904</v>
      </c>
      <c r="C606" s="20">
        <f>'CDM - M'!G739</f>
        <v>0.125</v>
      </c>
      <c r="D606" s="20">
        <v>2.8</v>
      </c>
      <c r="E606" s="75">
        <v>9</v>
      </c>
      <c r="F606" s="20">
        <f>'CDM - M'!H739</f>
        <v>88.210999999999999</v>
      </c>
      <c r="G606" s="52">
        <f t="shared" si="9"/>
        <v>88.210999999999999</v>
      </c>
    </row>
    <row r="607" spans="1:7" x14ac:dyDescent="0.25">
      <c r="B607" s="1">
        <v>39934</v>
      </c>
      <c r="C607" s="20">
        <f>'CDM - M'!G740</f>
        <v>0.125</v>
      </c>
      <c r="D607" s="20">
        <v>2.8</v>
      </c>
      <c r="E607" s="75">
        <v>9.4</v>
      </c>
      <c r="F607" s="20">
        <f>'CDM - M'!H740</f>
        <v>88.278999999999996</v>
      </c>
      <c r="G607" s="52">
        <f t="shared" si="9"/>
        <v>88.278999999999996</v>
      </c>
    </row>
    <row r="608" spans="1:7" x14ac:dyDescent="0.25">
      <c r="B608" s="1">
        <v>39965</v>
      </c>
      <c r="C608" s="20">
        <f>'CDM - M'!G741</f>
        <v>0.125</v>
      </c>
      <c r="D608" s="20">
        <v>3.1</v>
      </c>
      <c r="E608" s="75">
        <v>9.5</v>
      </c>
      <c r="F608" s="20">
        <f>'CDM - M'!H741</f>
        <v>88.391999999999996</v>
      </c>
      <c r="G608" s="52">
        <f t="shared" si="9"/>
        <v>88.391999999999996</v>
      </c>
    </row>
    <row r="609" spans="1:7" x14ac:dyDescent="0.25">
      <c r="B609" s="1">
        <v>39995</v>
      </c>
      <c r="C609" s="20">
        <f>'CDM - M'!G742</f>
        <v>0.125</v>
      </c>
      <c r="D609" s="20">
        <v>2.9</v>
      </c>
      <c r="E609" s="75">
        <v>9.5</v>
      </c>
      <c r="F609" s="20">
        <f>'CDM - M'!H742</f>
        <v>88.468000000000004</v>
      </c>
      <c r="G609" s="52">
        <f t="shared" si="9"/>
        <v>88.468000000000004</v>
      </c>
    </row>
    <row r="610" spans="1:7" x14ac:dyDescent="0.25">
      <c r="B610" s="1">
        <v>40026</v>
      </c>
      <c r="C610" s="20">
        <f>'CDM - M'!G743</f>
        <v>0.125</v>
      </c>
      <c r="D610" s="20">
        <v>2.8</v>
      </c>
      <c r="E610" s="75">
        <v>9.6</v>
      </c>
      <c r="F610" s="20">
        <f>'CDM - M'!H743</f>
        <v>88.599000000000004</v>
      </c>
      <c r="G610" s="52">
        <f t="shared" si="9"/>
        <v>88.599000000000004</v>
      </c>
    </row>
    <row r="611" spans="1:7" x14ac:dyDescent="0.25">
      <c r="B611" s="1">
        <v>40057</v>
      </c>
      <c r="C611" s="20">
        <f>'CDM - M'!G744</f>
        <v>0.125</v>
      </c>
      <c r="D611" s="20">
        <v>2.2000000000000002</v>
      </c>
      <c r="E611" s="75">
        <v>9.8000000000000007</v>
      </c>
      <c r="F611" s="20">
        <f>'CDM - M'!H744</f>
        <v>88.754999999999995</v>
      </c>
      <c r="G611" s="52">
        <f t="shared" si="9"/>
        <v>88.754999999999995</v>
      </c>
    </row>
    <row r="612" spans="1:7" x14ac:dyDescent="0.25">
      <c r="B612" s="1">
        <v>40087</v>
      </c>
      <c r="C612" s="20">
        <f>'CDM - M'!G745</f>
        <v>0.125</v>
      </c>
      <c r="D612" s="20">
        <v>2.9</v>
      </c>
      <c r="E612" s="75">
        <v>10</v>
      </c>
      <c r="F612" s="20">
        <f>'CDM - M'!H745</f>
        <v>89.081999999999994</v>
      </c>
      <c r="G612" s="52">
        <f t="shared" si="9"/>
        <v>89.081999999999994</v>
      </c>
    </row>
    <row r="613" spans="1:7" x14ac:dyDescent="0.25">
      <c r="B613" s="1">
        <v>40118</v>
      </c>
      <c r="C613" s="20">
        <f>'CDM - M'!G746</f>
        <v>0.125</v>
      </c>
      <c r="D613" s="20">
        <v>2.7</v>
      </c>
      <c r="E613" s="75">
        <v>9.9</v>
      </c>
      <c r="F613" s="20">
        <f>'CDM - M'!H746</f>
        <v>89.16</v>
      </c>
      <c r="G613" s="52">
        <f t="shared" si="9"/>
        <v>89.16</v>
      </c>
    </row>
    <row r="614" spans="1:7" x14ac:dyDescent="0.25">
      <c r="B614" s="1">
        <v>40148</v>
      </c>
      <c r="C614" s="20">
        <f>'CDM - M'!G747</f>
        <v>0.125</v>
      </c>
      <c r="D614" s="20">
        <v>2.5</v>
      </c>
      <c r="E614" s="75">
        <v>9.9</v>
      </c>
      <c r="F614" s="20">
        <f>'CDM - M'!H747</f>
        <v>89.236000000000004</v>
      </c>
      <c r="G614" s="52">
        <f t="shared" si="9"/>
        <v>89.236000000000004</v>
      </c>
    </row>
    <row r="615" spans="1:7" x14ac:dyDescent="0.25">
      <c r="A615">
        <v>2010</v>
      </c>
      <c r="B615" s="1">
        <v>40179</v>
      </c>
      <c r="C615" s="20">
        <f>'CDM - M'!G748</f>
        <v>0.125</v>
      </c>
      <c r="D615" s="20">
        <v>2.8</v>
      </c>
      <c r="E615" s="75">
        <v>9.8000000000000007</v>
      </c>
      <c r="F615" s="20">
        <f>'CDM - M'!H748</f>
        <v>89.367999999999995</v>
      </c>
      <c r="G615" s="52">
        <f t="shared" si="9"/>
        <v>89.367999999999995</v>
      </c>
    </row>
    <row r="616" spans="1:7" x14ac:dyDescent="0.25">
      <c r="B616" s="1">
        <v>40210</v>
      </c>
      <c r="C616" s="20">
        <f>'CDM - M'!G749</f>
        <v>0.125</v>
      </c>
      <c r="D616" s="20">
        <v>2.7</v>
      </c>
      <c r="E616" s="75">
        <v>9.8000000000000007</v>
      </c>
      <c r="F616" s="20">
        <f>'CDM - M'!H749</f>
        <v>89.445999999999998</v>
      </c>
      <c r="G616" s="52">
        <f t="shared" si="9"/>
        <v>89.445999999999998</v>
      </c>
    </row>
    <row r="617" spans="1:7" x14ac:dyDescent="0.25">
      <c r="B617" s="1">
        <v>40238</v>
      </c>
      <c r="C617" s="20">
        <f>'CDM - M'!G750</f>
        <v>0.125</v>
      </c>
      <c r="D617" s="20">
        <v>2.7</v>
      </c>
      <c r="E617" s="75">
        <v>9.9</v>
      </c>
      <c r="F617" s="20">
        <f>'CDM - M'!H750</f>
        <v>89.578999999999994</v>
      </c>
      <c r="G617" s="52">
        <f t="shared" si="9"/>
        <v>89.578999999999994</v>
      </c>
    </row>
    <row r="618" spans="1:7" x14ac:dyDescent="0.25">
      <c r="B618" s="1">
        <v>40269</v>
      </c>
      <c r="C618" s="20">
        <f>'CDM - M'!G751</f>
        <v>0.125</v>
      </c>
      <c r="D618" s="20">
        <v>2.9</v>
      </c>
      <c r="E618" s="75">
        <v>9.9</v>
      </c>
      <c r="F618" s="20">
        <f>'CDM - M'!H751</f>
        <v>89.625</v>
      </c>
      <c r="G618" s="52">
        <f t="shared" si="9"/>
        <v>89.625</v>
      </c>
    </row>
    <row r="619" spans="1:7" x14ac:dyDescent="0.25">
      <c r="B619" s="1">
        <v>40299</v>
      </c>
      <c r="C619" s="20">
        <f>'CDM - M'!G752</f>
        <v>0.125</v>
      </c>
      <c r="D619" s="20">
        <v>3.2</v>
      </c>
      <c r="E619" s="75">
        <v>9.6</v>
      </c>
      <c r="F619" s="20">
        <f>'CDM - M'!H752</f>
        <v>89.724000000000004</v>
      </c>
      <c r="G619" s="52">
        <f t="shared" si="9"/>
        <v>89.724000000000004</v>
      </c>
    </row>
    <row r="620" spans="1:7" x14ac:dyDescent="0.25">
      <c r="B620" s="1">
        <v>40330</v>
      </c>
      <c r="C620" s="20">
        <f>'CDM - M'!G753</f>
        <v>0.125</v>
      </c>
      <c r="D620" s="20">
        <v>2.8</v>
      </c>
      <c r="E620" s="75">
        <v>9.4</v>
      </c>
      <c r="F620" s="20">
        <f>'CDM - M'!H753</f>
        <v>89.766999999999996</v>
      </c>
      <c r="G620" s="52">
        <f t="shared" si="9"/>
        <v>89.766999999999996</v>
      </c>
    </row>
    <row r="621" spans="1:7" x14ac:dyDescent="0.25">
      <c r="B621" s="1">
        <v>40360</v>
      </c>
      <c r="C621" s="20">
        <f>'CDM - M'!G754</f>
        <v>0.125</v>
      </c>
      <c r="D621" s="20">
        <v>2.7</v>
      </c>
      <c r="E621" s="75">
        <v>9.4</v>
      </c>
      <c r="F621" s="20">
        <f>'CDM - M'!H754</f>
        <v>89.769000000000005</v>
      </c>
      <c r="G621" s="52">
        <f t="shared" si="9"/>
        <v>89.769000000000005</v>
      </c>
    </row>
    <row r="622" spans="1:7" x14ac:dyDescent="0.25">
      <c r="B622" s="1">
        <v>40391</v>
      </c>
      <c r="C622" s="20">
        <f>'CDM - M'!G755</f>
        <v>0.125</v>
      </c>
      <c r="D622" s="20">
        <v>2.7</v>
      </c>
      <c r="E622" s="75">
        <v>9.5</v>
      </c>
      <c r="F622" s="20">
        <f>'CDM - M'!H755</f>
        <v>89.855000000000004</v>
      </c>
      <c r="G622" s="52">
        <f t="shared" si="9"/>
        <v>89.855000000000004</v>
      </c>
    </row>
    <row r="623" spans="1:7" x14ac:dyDescent="0.25">
      <c r="B623" s="1">
        <v>40422</v>
      </c>
      <c r="C623" s="20">
        <f>'CDM - M'!G756</f>
        <v>0.125</v>
      </c>
      <c r="D623" s="20">
        <v>2.2000000000000002</v>
      </c>
      <c r="E623" s="75">
        <v>9.5</v>
      </c>
      <c r="F623" s="20">
        <f>'CDM - M'!H756</f>
        <v>89.906000000000006</v>
      </c>
      <c r="G623" s="52">
        <f t="shared" si="9"/>
        <v>89.906000000000006</v>
      </c>
    </row>
    <row r="624" spans="1:7" x14ac:dyDescent="0.25">
      <c r="B624" s="1">
        <v>40452</v>
      </c>
      <c r="C624" s="20">
        <f>'CDM - M'!G757</f>
        <v>0.125</v>
      </c>
      <c r="D624" s="20">
        <v>2.7</v>
      </c>
      <c r="E624" s="75">
        <v>9.4</v>
      </c>
      <c r="F624" s="20">
        <f>'CDM - M'!H757</f>
        <v>90.043000000000006</v>
      </c>
      <c r="G624" s="52">
        <f t="shared" si="9"/>
        <v>90.043000000000006</v>
      </c>
    </row>
    <row r="625" spans="1:7" x14ac:dyDescent="0.25">
      <c r="B625" s="1">
        <v>40483</v>
      </c>
      <c r="C625" s="20">
        <f>'CDM - M'!G758</f>
        <v>0.125</v>
      </c>
      <c r="D625" s="20">
        <v>3</v>
      </c>
      <c r="E625" s="75">
        <v>9.8000000000000007</v>
      </c>
      <c r="F625" s="20">
        <f>'CDM - M'!H758</f>
        <v>90.16</v>
      </c>
      <c r="G625" s="52">
        <f t="shared" si="9"/>
        <v>90.16</v>
      </c>
    </row>
    <row r="626" spans="1:7" x14ac:dyDescent="0.25">
      <c r="B626" s="1">
        <v>40513</v>
      </c>
      <c r="C626" s="20">
        <f>'CDM - M'!G759</f>
        <v>0.125</v>
      </c>
      <c r="D626" s="20">
        <v>3</v>
      </c>
      <c r="E626" s="75">
        <v>9.3000000000000007</v>
      </c>
      <c r="F626" s="20">
        <f>'CDM - M'!H759</f>
        <v>90.179000000000002</v>
      </c>
      <c r="G626" s="52">
        <f t="shared" si="9"/>
        <v>90.179000000000002</v>
      </c>
    </row>
    <row r="627" spans="1:7" x14ac:dyDescent="0.25">
      <c r="A627">
        <v>2011</v>
      </c>
      <c r="B627" s="1">
        <v>40544</v>
      </c>
      <c r="C627" s="20">
        <f>'CDM - M'!G760</f>
        <v>0.125</v>
      </c>
      <c r="D627" s="20">
        <v>3.4</v>
      </c>
      <c r="E627" s="75">
        <v>9.1</v>
      </c>
      <c r="F627" s="20">
        <f>'CDM - M'!H760</f>
        <v>90.372</v>
      </c>
      <c r="G627" s="52">
        <f t="shared" si="9"/>
        <v>90.372</v>
      </c>
    </row>
    <row r="628" spans="1:7" x14ac:dyDescent="0.25">
      <c r="B628" s="1">
        <v>40575</v>
      </c>
      <c r="C628" s="20">
        <f>'CDM - M'!G761</f>
        <v>0.125</v>
      </c>
      <c r="D628" s="20">
        <v>3.4</v>
      </c>
      <c r="E628" s="75">
        <v>9</v>
      </c>
      <c r="F628" s="20">
        <f>'CDM - M'!H761</f>
        <v>90.53</v>
      </c>
      <c r="G628" s="52">
        <f t="shared" si="9"/>
        <v>90.53</v>
      </c>
    </row>
    <row r="629" spans="1:7" x14ac:dyDescent="0.25">
      <c r="B629" s="1">
        <v>40603</v>
      </c>
      <c r="C629" s="20">
        <f>'CDM - M'!G762</f>
        <v>0.125</v>
      </c>
      <c r="D629" s="20">
        <v>4.5999999999999996</v>
      </c>
      <c r="E629" s="75">
        <v>9</v>
      </c>
      <c r="F629" s="20">
        <f>'CDM - M'!H762</f>
        <v>90.667000000000002</v>
      </c>
      <c r="G629" s="52">
        <f t="shared" si="9"/>
        <v>90.667000000000002</v>
      </c>
    </row>
    <row r="630" spans="1:7" x14ac:dyDescent="0.25">
      <c r="B630" s="1">
        <v>40634</v>
      </c>
      <c r="C630" s="20">
        <f>'CDM - M'!G763</f>
        <v>0.125</v>
      </c>
      <c r="D630" s="20">
        <v>4.5999999999999996</v>
      </c>
      <c r="E630" s="75">
        <v>9.1</v>
      </c>
      <c r="F630" s="20">
        <f>'CDM - M'!H763</f>
        <v>90.875</v>
      </c>
      <c r="G630" s="52">
        <f t="shared" si="9"/>
        <v>90.875</v>
      </c>
    </row>
    <row r="631" spans="1:7" x14ac:dyDescent="0.25">
      <c r="B631" s="1">
        <v>40664</v>
      </c>
      <c r="C631" s="20">
        <f>'CDM - M'!G764</f>
        <v>0.125</v>
      </c>
      <c r="D631" s="20">
        <v>4.0999999999999996</v>
      </c>
      <c r="E631" s="75">
        <v>9</v>
      </c>
      <c r="F631" s="20">
        <f>'CDM - M'!H764</f>
        <v>91.090999999999994</v>
      </c>
      <c r="G631" s="52">
        <f t="shared" si="9"/>
        <v>91.090999999999994</v>
      </c>
    </row>
    <row r="632" spans="1:7" x14ac:dyDescent="0.25">
      <c r="B632" s="1">
        <v>40695</v>
      </c>
      <c r="C632" s="20">
        <f>'CDM - M'!G765</f>
        <v>0.125</v>
      </c>
      <c r="D632" s="20">
        <v>3.8</v>
      </c>
      <c r="E632" s="75">
        <v>9.1</v>
      </c>
      <c r="F632" s="20">
        <f>'CDM - M'!H765</f>
        <v>91.191000000000003</v>
      </c>
      <c r="G632" s="52">
        <f t="shared" si="9"/>
        <v>91.191000000000003</v>
      </c>
    </row>
    <row r="633" spans="1:7" x14ac:dyDescent="0.25">
      <c r="B633" s="1">
        <v>40725</v>
      </c>
      <c r="C633" s="20">
        <f>'CDM - M'!G766</f>
        <v>0.125</v>
      </c>
      <c r="D633" s="20">
        <v>3.4</v>
      </c>
      <c r="E633" s="75">
        <v>9</v>
      </c>
      <c r="F633" s="20">
        <f>'CDM - M'!H766</f>
        <v>91.325999999999993</v>
      </c>
      <c r="G633" s="52">
        <f t="shared" si="9"/>
        <v>91.325999999999993</v>
      </c>
    </row>
    <row r="634" spans="1:7" x14ac:dyDescent="0.25">
      <c r="B634" s="1">
        <v>40756</v>
      </c>
      <c r="C634" s="20">
        <f>'CDM - M'!G767</f>
        <v>0.125</v>
      </c>
      <c r="D634" s="20">
        <v>3.5</v>
      </c>
      <c r="E634" s="75">
        <v>9</v>
      </c>
      <c r="F634" s="20">
        <f>'CDM - M'!H767</f>
        <v>91.507999999999996</v>
      </c>
      <c r="G634" s="52">
        <f t="shared" si="9"/>
        <v>91.507999999999996</v>
      </c>
    </row>
    <row r="635" spans="1:7" x14ac:dyDescent="0.25">
      <c r="B635" s="1">
        <v>40787</v>
      </c>
      <c r="C635" s="20">
        <f>'CDM - M'!G768</f>
        <v>0.125</v>
      </c>
      <c r="D635" s="20">
        <v>3.3</v>
      </c>
      <c r="E635" s="75">
        <v>9</v>
      </c>
      <c r="F635" s="20">
        <f>'CDM - M'!H768</f>
        <v>91.57</v>
      </c>
      <c r="G635" s="52">
        <f t="shared" si="9"/>
        <v>91.57</v>
      </c>
    </row>
    <row r="636" spans="1:7" x14ac:dyDescent="0.25">
      <c r="B636" s="1">
        <v>40817</v>
      </c>
      <c r="C636" s="20">
        <f>'CDM - M'!G769</f>
        <v>0.125</v>
      </c>
      <c r="D636" s="20">
        <v>3.2</v>
      </c>
      <c r="E636" s="75">
        <v>8.8000000000000007</v>
      </c>
      <c r="F636" s="20">
        <f>'CDM - M'!H769</f>
        <v>91.614000000000004</v>
      </c>
      <c r="G636" s="52">
        <f t="shared" si="9"/>
        <v>91.614000000000004</v>
      </c>
    </row>
    <row r="637" spans="1:7" x14ac:dyDescent="0.25">
      <c r="B637" s="1">
        <v>40848</v>
      </c>
      <c r="C637" s="20">
        <f>'CDM - M'!G770</f>
        <v>0.125</v>
      </c>
      <c r="D637" s="20">
        <v>3.2</v>
      </c>
      <c r="E637" s="75">
        <v>8.6</v>
      </c>
      <c r="F637" s="20">
        <f>'CDM - M'!H770</f>
        <v>91.808000000000007</v>
      </c>
      <c r="G637" s="52">
        <f t="shared" si="9"/>
        <v>91.808000000000007</v>
      </c>
    </row>
    <row r="638" spans="1:7" x14ac:dyDescent="0.25">
      <c r="B638" s="1">
        <v>40878</v>
      </c>
      <c r="C638" s="20">
        <f>'CDM - M'!G771</f>
        <v>0.125</v>
      </c>
      <c r="D638" s="20">
        <v>3.1</v>
      </c>
      <c r="E638" s="75">
        <v>8.5</v>
      </c>
      <c r="F638" s="20">
        <f>'CDM - M'!H771</f>
        <v>91.96</v>
      </c>
      <c r="G638" s="52">
        <f t="shared" si="9"/>
        <v>91.96</v>
      </c>
    </row>
    <row r="639" spans="1:7" x14ac:dyDescent="0.25">
      <c r="A639">
        <v>2012</v>
      </c>
      <c r="B639" s="1">
        <v>40909</v>
      </c>
      <c r="C639" s="20">
        <f>'CDM - M'!G772</f>
        <v>0.125</v>
      </c>
      <c r="D639" s="20">
        <v>3.3</v>
      </c>
      <c r="E639" s="75">
        <v>8.3000000000000007</v>
      </c>
      <c r="F639" s="20">
        <f>'CDM - M'!H772</f>
        <v>92.234999999999999</v>
      </c>
      <c r="G639" s="52">
        <f t="shared" si="9"/>
        <v>92.234999999999999</v>
      </c>
    </row>
    <row r="640" spans="1:7" x14ac:dyDescent="0.25">
      <c r="B640" s="1">
        <v>40940</v>
      </c>
      <c r="C640" s="20">
        <f>'CDM - M'!G773</f>
        <v>0.125</v>
      </c>
      <c r="D640" s="20">
        <v>3.3</v>
      </c>
      <c r="E640" s="75">
        <v>8.3000000000000007</v>
      </c>
      <c r="F640" s="20">
        <f>'CDM - M'!H773</f>
        <v>92.364000000000004</v>
      </c>
      <c r="G640" s="52">
        <f t="shared" si="9"/>
        <v>92.364000000000004</v>
      </c>
    </row>
    <row r="641" spans="1:7" x14ac:dyDescent="0.25">
      <c r="B641" s="1">
        <v>40969</v>
      </c>
      <c r="C641" s="20">
        <f>'CDM - M'!G774</f>
        <v>0.125</v>
      </c>
      <c r="D641" s="20">
        <v>3.9</v>
      </c>
      <c r="E641" s="75">
        <v>8.1999999999999993</v>
      </c>
      <c r="F641" s="20">
        <f>'CDM - M'!H774</f>
        <v>92.521000000000001</v>
      </c>
      <c r="G641" s="52">
        <f t="shared" si="9"/>
        <v>92.521000000000001</v>
      </c>
    </row>
    <row r="642" spans="1:7" x14ac:dyDescent="0.25">
      <c r="B642" s="1">
        <v>41000</v>
      </c>
      <c r="C642" s="20">
        <f>'CDM - M'!G775</f>
        <v>0.125</v>
      </c>
      <c r="D642" s="20">
        <v>3.2</v>
      </c>
      <c r="E642" s="75">
        <v>8.1999999999999993</v>
      </c>
      <c r="F642" s="20">
        <f>'CDM - M'!H775</f>
        <v>92.661000000000001</v>
      </c>
      <c r="G642" s="52">
        <f t="shared" si="9"/>
        <v>92.661000000000001</v>
      </c>
    </row>
    <row r="643" spans="1:7" x14ac:dyDescent="0.25">
      <c r="B643" s="1">
        <v>41030</v>
      </c>
      <c r="C643" s="20">
        <f>'CDM - M'!G776</f>
        <v>0.125</v>
      </c>
      <c r="D643" s="20">
        <v>3</v>
      </c>
      <c r="E643" s="75">
        <v>8.1999999999999993</v>
      </c>
      <c r="F643" s="20">
        <f>'CDM - M'!H776</f>
        <v>92.754999999999995</v>
      </c>
      <c r="G643" s="52">
        <f t="shared" ref="G643:G706" si="10">F643</f>
        <v>92.754999999999995</v>
      </c>
    </row>
    <row r="644" spans="1:7" x14ac:dyDescent="0.25">
      <c r="B644" s="1">
        <v>41061</v>
      </c>
      <c r="C644" s="20">
        <f>'CDM - M'!G777</f>
        <v>0.125</v>
      </c>
      <c r="D644" s="20">
        <v>3.1</v>
      </c>
      <c r="E644" s="75">
        <v>8.1999999999999993</v>
      </c>
      <c r="F644" s="20">
        <f>'CDM - M'!H777</f>
        <v>92.85</v>
      </c>
      <c r="G644" s="52">
        <f t="shared" si="10"/>
        <v>92.85</v>
      </c>
    </row>
    <row r="645" spans="1:7" x14ac:dyDescent="0.25">
      <c r="B645" s="1">
        <v>41091</v>
      </c>
      <c r="C645" s="20">
        <f>'CDM - M'!G778</f>
        <v>0.125</v>
      </c>
      <c r="D645" s="20">
        <v>3</v>
      </c>
      <c r="E645" s="75">
        <v>8.1999999999999993</v>
      </c>
      <c r="F645" s="20">
        <f>'CDM - M'!H778</f>
        <v>92.945999999999998</v>
      </c>
      <c r="G645" s="52">
        <f t="shared" si="10"/>
        <v>92.945999999999998</v>
      </c>
    </row>
    <row r="646" spans="1:7" x14ac:dyDescent="0.25">
      <c r="B646" s="1">
        <v>41122</v>
      </c>
      <c r="C646" s="20">
        <f>'CDM - M'!G779</f>
        <v>0.125</v>
      </c>
      <c r="D646" s="20">
        <v>3.6</v>
      </c>
      <c r="E646" s="75">
        <v>8.1</v>
      </c>
      <c r="F646" s="20">
        <f>'CDM - M'!H779</f>
        <v>93.004999999999995</v>
      </c>
      <c r="G646" s="52">
        <f t="shared" si="10"/>
        <v>93.004999999999995</v>
      </c>
    </row>
    <row r="647" spans="1:7" x14ac:dyDescent="0.25">
      <c r="B647" s="1">
        <v>41153</v>
      </c>
      <c r="C647" s="20">
        <f>'CDM - M'!G780</f>
        <v>0.125</v>
      </c>
      <c r="D647" s="20">
        <v>3.3</v>
      </c>
      <c r="E647" s="75">
        <v>7.8</v>
      </c>
      <c r="F647" s="20">
        <f>'CDM - M'!H780</f>
        <v>93.119</v>
      </c>
      <c r="G647" s="52">
        <f t="shared" si="10"/>
        <v>93.119</v>
      </c>
    </row>
    <row r="648" spans="1:7" x14ac:dyDescent="0.25">
      <c r="B648" s="1">
        <v>41183</v>
      </c>
      <c r="C648" s="20">
        <f>'CDM - M'!G781</f>
        <v>0.125</v>
      </c>
      <c r="D648" s="20">
        <v>3.1</v>
      </c>
      <c r="E648" s="75">
        <v>7.8</v>
      </c>
      <c r="F648" s="20">
        <f>'CDM - M'!H781</f>
        <v>93.344999999999999</v>
      </c>
      <c r="G648" s="52">
        <f t="shared" si="10"/>
        <v>93.344999999999999</v>
      </c>
    </row>
    <row r="649" spans="1:7" x14ac:dyDescent="0.25">
      <c r="B649" s="1">
        <v>41214</v>
      </c>
      <c r="C649" s="20">
        <f>'CDM - M'!G782</f>
        <v>0.125</v>
      </c>
      <c r="D649" s="20">
        <v>3.1</v>
      </c>
      <c r="E649" s="75">
        <v>7.7</v>
      </c>
      <c r="F649" s="20">
        <f>'CDM - M'!H782</f>
        <v>93.444999999999993</v>
      </c>
      <c r="G649" s="52">
        <f t="shared" si="10"/>
        <v>93.444999999999993</v>
      </c>
    </row>
    <row r="650" spans="1:7" x14ac:dyDescent="0.25">
      <c r="B650" s="1">
        <v>41244</v>
      </c>
      <c r="C650" s="20">
        <f>'CDM - M'!G783</f>
        <v>0.125</v>
      </c>
      <c r="D650" s="20">
        <v>3.2</v>
      </c>
      <c r="E650" s="75">
        <v>7.9</v>
      </c>
      <c r="F650" s="20">
        <f>'CDM - M'!H783</f>
        <v>93.513999999999996</v>
      </c>
      <c r="G650" s="52">
        <f t="shared" si="10"/>
        <v>93.513999999999996</v>
      </c>
    </row>
    <row r="651" spans="1:7" x14ac:dyDescent="0.25">
      <c r="A651">
        <v>2013</v>
      </c>
      <c r="B651" s="1">
        <v>41275</v>
      </c>
      <c r="C651" s="20">
        <f>'CDM - M'!G784</f>
        <v>0.125</v>
      </c>
      <c r="D651" s="20">
        <v>3.3</v>
      </c>
      <c r="E651" s="75">
        <v>8</v>
      </c>
      <c r="F651" s="20">
        <f>'CDM - M'!H784</f>
        <v>93.703000000000003</v>
      </c>
      <c r="G651" s="52">
        <f t="shared" si="10"/>
        <v>93.703000000000003</v>
      </c>
    </row>
    <row r="652" spans="1:7" x14ac:dyDescent="0.25">
      <c r="B652" s="1">
        <v>41306</v>
      </c>
      <c r="C652" s="20">
        <f>'CDM - M'!G785</f>
        <v>0.125</v>
      </c>
      <c r="D652" s="20">
        <v>3.3</v>
      </c>
      <c r="E652" s="75">
        <v>7.7</v>
      </c>
      <c r="F652" s="20">
        <f>'CDM - M'!H785</f>
        <v>93.805000000000007</v>
      </c>
      <c r="G652" s="52">
        <f t="shared" si="10"/>
        <v>93.805000000000007</v>
      </c>
    </row>
    <row r="653" spans="1:7" x14ac:dyDescent="0.25">
      <c r="B653" s="1">
        <v>41334</v>
      </c>
      <c r="C653" s="20">
        <f>'CDM - M'!G786</f>
        <v>0.125</v>
      </c>
      <c r="D653" s="20">
        <v>3.2</v>
      </c>
      <c r="E653" s="75">
        <v>7.5</v>
      </c>
      <c r="F653" s="20">
        <f>'CDM - M'!H786</f>
        <v>93.891000000000005</v>
      </c>
      <c r="G653" s="52">
        <f t="shared" si="10"/>
        <v>93.891000000000005</v>
      </c>
    </row>
    <row r="654" spans="1:7" x14ac:dyDescent="0.25">
      <c r="B654" s="1">
        <v>41365</v>
      </c>
      <c r="C654" s="20">
        <f>'CDM - M'!G787</f>
        <v>0.125</v>
      </c>
      <c r="D654" s="20">
        <v>3.1</v>
      </c>
      <c r="E654" s="75">
        <v>7.6</v>
      </c>
      <c r="F654" s="20">
        <f>'CDM - M'!H787</f>
        <v>93.936999999999998</v>
      </c>
      <c r="G654" s="52">
        <f t="shared" si="10"/>
        <v>93.936999999999998</v>
      </c>
    </row>
    <row r="655" spans="1:7" x14ac:dyDescent="0.25">
      <c r="B655" s="1">
        <v>41395</v>
      </c>
      <c r="C655" s="20">
        <f>'CDM - M'!G788</f>
        <v>0.125</v>
      </c>
      <c r="D655" s="20">
        <v>3.1</v>
      </c>
      <c r="E655" s="75">
        <v>7.5</v>
      </c>
      <c r="F655" s="20">
        <f>'CDM - M'!H788</f>
        <v>94.046999999999997</v>
      </c>
      <c r="G655" s="52">
        <f t="shared" si="10"/>
        <v>94.046999999999997</v>
      </c>
    </row>
    <row r="656" spans="1:7" x14ac:dyDescent="0.25">
      <c r="B656" s="1">
        <v>41426</v>
      </c>
      <c r="C656" s="20">
        <f>'CDM - M'!G789</f>
        <v>0.125</v>
      </c>
      <c r="D656" s="20">
        <v>3</v>
      </c>
      <c r="E656" s="75">
        <v>7.5</v>
      </c>
      <c r="F656" s="20">
        <f>'CDM - M'!H789</f>
        <v>94.209000000000003</v>
      </c>
      <c r="G656" s="52">
        <f t="shared" si="10"/>
        <v>94.209000000000003</v>
      </c>
    </row>
    <row r="657" spans="1:7" x14ac:dyDescent="0.25">
      <c r="B657" s="1">
        <v>41456</v>
      </c>
      <c r="C657" s="20">
        <f>'CDM - M'!G790</f>
        <v>0.125</v>
      </c>
      <c r="D657" s="20">
        <v>3.1</v>
      </c>
      <c r="E657" s="75">
        <v>7.3</v>
      </c>
      <c r="F657" s="20">
        <f>'CDM - M'!H790</f>
        <v>94.328999999999994</v>
      </c>
      <c r="G657" s="52">
        <f t="shared" si="10"/>
        <v>94.328999999999994</v>
      </c>
    </row>
    <row r="658" spans="1:7" x14ac:dyDescent="0.25">
      <c r="B658" s="1">
        <v>41487</v>
      </c>
      <c r="C658" s="20">
        <f>'CDM - M'!G791</f>
        <v>0.125</v>
      </c>
      <c r="D658" s="20">
        <v>3</v>
      </c>
      <c r="E658" s="75">
        <v>7.2</v>
      </c>
      <c r="F658" s="20">
        <f>'CDM - M'!H791</f>
        <v>94.430999999999997</v>
      </c>
      <c r="G658" s="52">
        <f t="shared" si="10"/>
        <v>94.430999999999997</v>
      </c>
    </row>
    <row r="659" spans="1:7" x14ac:dyDescent="0.25">
      <c r="B659" s="1">
        <v>41518</v>
      </c>
      <c r="C659" s="20">
        <f>'CDM - M'!G792</f>
        <v>0.125</v>
      </c>
      <c r="D659" s="20">
        <v>3.3</v>
      </c>
      <c r="E659" s="75">
        <v>7.2</v>
      </c>
      <c r="F659" s="20">
        <f>'CDM - M'!H792</f>
        <v>94.543000000000006</v>
      </c>
      <c r="G659" s="52">
        <f t="shared" si="10"/>
        <v>94.543000000000006</v>
      </c>
    </row>
    <row r="660" spans="1:7" x14ac:dyDescent="0.25">
      <c r="B660" s="1">
        <v>41548</v>
      </c>
      <c r="C660" s="20">
        <f>'CDM - M'!G793</f>
        <v>0.125</v>
      </c>
      <c r="D660" s="20">
        <v>3</v>
      </c>
      <c r="E660" s="75">
        <v>7.2</v>
      </c>
      <c r="F660" s="20">
        <f>'CDM - M'!H793</f>
        <v>94.703000000000003</v>
      </c>
      <c r="G660" s="52">
        <f t="shared" si="10"/>
        <v>94.703000000000003</v>
      </c>
    </row>
    <row r="661" spans="1:7" x14ac:dyDescent="0.25">
      <c r="B661" s="1">
        <v>41579</v>
      </c>
      <c r="C661" s="20">
        <f>'CDM - M'!G794</f>
        <v>0.125</v>
      </c>
      <c r="D661" s="20">
        <v>2.9</v>
      </c>
      <c r="E661" s="75">
        <v>6.9</v>
      </c>
      <c r="F661" s="20">
        <f>'CDM - M'!H794</f>
        <v>94.86</v>
      </c>
      <c r="G661" s="52">
        <f t="shared" si="10"/>
        <v>94.86</v>
      </c>
    </row>
    <row r="662" spans="1:7" x14ac:dyDescent="0.25">
      <c r="B662" s="1">
        <v>41609</v>
      </c>
      <c r="C662" s="20">
        <f>'CDM - M'!G795</f>
        <v>0.125</v>
      </c>
      <c r="D662" s="20">
        <v>3</v>
      </c>
      <c r="E662" s="75">
        <v>6.7</v>
      </c>
      <c r="F662" s="20">
        <f>'CDM - M'!H795</f>
        <v>94.960999999999999</v>
      </c>
      <c r="G662" s="52">
        <f t="shared" si="10"/>
        <v>94.960999999999999</v>
      </c>
    </row>
    <row r="663" spans="1:7" x14ac:dyDescent="0.25">
      <c r="A663">
        <v>2014</v>
      </c>
      <c r="B663" s="1">
        <v>41640</v>
      </c>
      <c r="C663" s="20">
        <f>'CDM - M'!G796</f>
        <v>0.125</v>
      </c>
      <c r="D663" s="20">
        <v>3.1</v>
      </c>
      <c r="E663" s="75">
        <v>6.6</v>
      </c>
      <c r="F663" s="20">
        <f>'CDM - M'!H796</f>
        <v>95.063999999999993</v>
      </c>
      <c r="G663" s="52">
        <f t="shared" si="10"/>
        <v>95.063999999999993</v>
      </c>
    </row>
    <row r="664" spans="1:7" x14ac:dyDescent="0.25">
      <c r="B664" s="1">
        <v>41671</v>
      </c>
      <c r="C664" s="20">
        <f>'CDM - M'!G797</f>
        <v>0.125</v>
      </c>
      <c r="D664" s="20">
        <v>3.2</v>
      </c>
      <c r="E664" s="75">
        <v>6.7</v>
      </c>
      <c r="F664" s="20">
        <f>'CDM - M'!H797</f>
        <v>95.108999999999995</v>
      </c>
      <c r="G664" s="52">
        <f t="shared" si="10"/>
        <v>95.108999999999995</v>
      </c>
    </row>
    <row r="665" spans="1:7" x14ac:dyDescent="0.25">
      <c r="B665" s="1">
        <v>41699</v>
      </c>
      <c r="C665" s="20">
        <f>'CDM - M'!G798</f>
        <v>0.125</v>
      </c>
      <c r="D665" s="20">
        <v>3.2</v>
      </c>
      <c r="E665" s="75">
        <v>6.7</v>
      </c>
      <c r="F665" s="20">
        <f>'CDM - M'!H798</f>
        <v>95.25</v>
      </c>
      <c r="G665" s="52">
        <f t="shared" si="10"/>
        <v>95.25</v>
      </c>
    </row>
    <row r="666" spans="1:7" x14ac:dyDescent="0.25">
      <c r="B666" s="1">
        <v>41730</v>
      </c>
      <c r="C666" s="20">
        <f>'CDM - M'!G799</f>
        <v>0.125</v>
      </c>
      <c r="D666" s="20">
        <v>3.2</v>
      </c>
      <c r="E666" s="75">
        <v>6.2</v>
      </c>
      <c r="F666" s="20">
        <f>'CDM - M'!H799</f>
        <v>95.412999999999997</v>
      </c>
      <c r="G666" s="52">
        <f t="shared" si="10"/>
        <v>95.412999999999997</v>
      </c>
    </row>
    <row r="667" spans="1:7" x14ac:dyDescent="0.25">
      <c r="B667" s="1">
        <v>41760</v>
      </c>
      <c r="C667" s="20">
        <f>'CDM - M'!G800</f>
        <v>0.125</v>
      </c>
      <c r="D667" s="20">
        <v>3.3</v>
      </c>
      <c r="E667" s="75">
        <v>6.3</v>
      </c>
      <c r="F667" s="20">
        <f>'CDM - M'!H800</f>
        <v>95.573999999999998</v>
      </c>
      <c r="G667" s="52">
        <f t="shared" si="10"/>
        <v>95.573999999999998</v>
      </c>
    </row>
    <row r="668" spans="1:7" x14ac:dyDescent="0.25">
      <c r="B668" s="1">
        <v>41791</v>
      </c>
      <c r="C668" s="20">
        <f>'CDM - M'!G801</f>
        <v>0.125</v>
      </c>
      <c r="D668" s="20">
        <v>3.1</v>
      </c>
      <c r="E668" s="75">
        <v>6.1</v>
      </c>
      <c r="F668" s="20">
        <f>'CDM - M'!H801</f>
        <v>95.682000000000002</v>
      </c>
      <c r="G668" s="52">
        <f t="shared" si="10"/>
        <v>95.682000000000002</v>
      </c>
    </row>
    <row r="669" spans="1:7" x14ac:dyDescent="0.25">
      <c r="B669" s="1">
        <v>41821</v>
      </c>
      <c r="C669" s="20">
        <f>'CDM - M'!G802</f>
        <v>0.125</v>
      </c>
      <c r="D669" s="20">
        <v>3.3</v>
      </c>
      <c r="E669" s="75">
        <v>6.2</v>
      </c>
      <c r="F669" s="20">
        <f>'CDM - M'!H802</f>
        <v>95.847999999999999</v>
      </c>
      <c r="G669" s="52">
        <f t="shared" si="10"/>
        <v>95.847999999999999</v>
      </c>
    </row>
    <row r="670" spans="1:7" x14ac:dyDescent="0.25">
      <c r="B670" s="1">
        <v>41852</v>
      </c>
      <c r="C670" s="20">
        <f>'CDM - M'!G803</f>
        <v>0.125</v>
      </c>
      <c r="D670" s="20">
        <v>3.2</v>
      </c>
      <c r="E670" s="75">
        <v>6.1</v>
      </c>
      <c r="F670" s="20">
        <f>'CDM - M'!H803</f>
        <v>95.885000000000005</v>
      </c>
      <c r="G670" s="52">
        <f t="shared" si="10"/>
        <v>95.885000000000005</v>
      </c>
    </row>
    <row r="671" spans="1:7" x14ac:dyDescent="0.25">
      <c r="B671" s="1">
        <v>41883</v>
      </c>
      <c r="C671" s="20">
        <f>'CDM - M'!G804</f>
        <v>0.125</v>
      </c>
      <c r="D671" s="20">
        <v>3</v>
      </c>
      <c r="E671" s="75">
        <v>5.9</v>
      </c>
      <c r="F671" s="20">
        <f>'CDM - M'!H804</f>
        <v>96.013000000000005</v>
      </c>
      <c r="G671" s="52">
        <f t="shared" si="10"/>
        <v>96.013000000000005</v>
      </c>
    </row>
    <row r="672" spans="1:7" x14ac:dyDescent="0.25">
      <c r="B672" s="1">
        <v>41913</v>
      </c>
      <c r="C672" s="20">
        <f>'CDM - M'!G805</f>
        <v>0.125</v>
      </c>
      <c r="D672" s="20">
        <v>2.9</v>
      </c>
      <c r="E672" s="75">
        <v>5.7</v>
      </c>
      <c r="F672" s="20">
        <f>'CDM - M'!H805</f>
        <v>96.096000000000004</v>
      </c>
      <c r="G672" s="52">
        <f t="shared" si="10"/>
        <v>96.096000000000004</v>
      </c>
    </row>
    <row r="673" spans="1:7" x14ac:dyDescent="0.25">
      <c r="B673" s="1">
        <v>41944</v>
      </c>
      <c r="C673" s="20">
        <f>'CDM - M'!G806</f>
        <v>0.125</v>
      </c>
      <c r="D673" s="20">
        <v>2.8</v>
      </c>
      <c r="E673" s="75">
        <v>5.8</v>
      </c>
      <c r="F673" s="20">
        <f>'CDM - M'!H806</f>
        <v>96.180999999999997</v>
      </c>
      <c r="G673" s="52">
        <f t="shared" si="10"/>
        <v>96.180999999999997</v>
      </c>
    </row>
    <row r="674" spans="1:7" x14ac:dyDescent="0.25">
      <c r="B674" s="1">
        <v>41974</v>
      </c>
      <c r="C674" s="20">
        <f>'CDM - M'!G807</f>
        <v>0.125</v>
      </c>
      <c r="D674" s="20">
        <v>2.8</v>
      </c>
      <c r="E674" s="75">
        <v>5.6</v>
      </c>
      <c r="F674" s="20">
        <f>'CDM - M'!H807</f>
        <v>96.248999999999995</v>
      </c>
      <c r="G674" s="52">
        <f t="shared" si="10"/>
        <v>96.248999999999995</v>
      </c>
    </row>
    <row r="675" spans="1:7" x14ac:dyDescent="0.25">
      <c r="A675">
        <v>2015</v>
      </c>
      <c r="B675" s="1">
        <v>42005</v>
      </c>
      <c r="C675" s="20">
        <f>'CDM - M'!G808</f>
        <v>0.125</v>
      </c>
      <c r="D675" s="20">
        <v>2.5</v>
      </c>
      <c r="E675" s="75">
        <v>5.7</v>
      </c>
      <c r="F675" s="20">
        <f>'CDM - M'!H808</f>
        <v>96.213999999999999</v>
      </c>
      <c r="G675" s="52">
        <f t="shared" si="10"/>
        <v>96.213999999999999</v>
      </c>
    </row>
    <row r="676" spans="1:7" x14ac:dyDescent="0.25">
      <c r="B676" s="1">
        <v>42036</v>
      </c>
      <c r="C676" s="20">
        <f>'CDM - M'!G809</f>
        <v>0.125</v>
      </c>
      <c r="D676" s="20">
        <v>2.8</v>
      </c>
      <c r="E676" s="75">
        <v>5.5</v>
      </c>
      <c r="F676" s="20">
        <f>'CDM - M'!H809</f>
        <v>96.323999999999998</v>
      </c>
      <c r="G676" s="52">
        <f t="shared" si="10"/>
        <v>96.323999999999998</v>
      </c>
    </row>
    <row r="677" spans="1:7" x14ac:dyDescent="0.25">
      <c r="B677" s="1">
        <v>42064</v>
      </c>
      <c r="C677" s="20">
        <f>'CDM - M'!G810</f>
        <v>0.125</v>
      </c>
      <c r="D677" s="20">
        <v>3</v>
      </c>
      <c r="E677" s="75">
        <v>5.4</v>
      </c>
      <c r="F677" s="20">
        <f>'CDM - M'!H810</f>
        <v>96.47</v>
      </c>
      <c r="G677" s="52">
        <f t="shared" si="10"/>
        <v>96.47</v>
      </c>
    </row>
    <row r="678" spans="1:7" x14ac:dyDescent="0.25">
      <c r="B678" s="1">
        <v>42095</v>
      </c>
      <c r="C678" s="20">
        <f>'CDM - M'!G811</f>
        <v>0.125</v>
      </c>
      <c r="D678" s="20">
        <v>2.6</v>
      </c>
      <c r="E678" s="75">
        <v>5.4</v>
      </c>
      <c r="F678" s="20">
        <f>'CDM - M'!H811</f>
        <v>96.647999999999996</v>
      </c>
      <c r="G678" s="52">
        <f t="shared" si="10"/>
        <v>96.647999999999996</v>
      </c>
    </row>
    <row r="679" spans="1:7" x14ac:dyDescent="0.25">
      <c r="B679" s="1">
        <v>42125</v>
      </c>
      <c r="C679" s="20">
        <f>'CDM - M'!G812</f>
        <v>0.125</v>
      </c>
      <c r="D679" s="20">
        <v>2.8</v>
      </c>
      <c r="E679" s="75">
        <v>5.6</v>
      </c>
      <c r="F679" s="20">
        <f>'CDM - M'!H812</f>
        <v>96.766000000000005</v>
      </c>
      <c r="G679" s="52">
        <f t="shared" si="10"/>
        <v>96.766000000000005</v>
      </c>
    </row>
    <row r="680" spans="1:7" x14ac:dyDescent="0.25">
      <c r="B680" s="1">
        <v>42156</v>
      </c>
      <c r="C680" s="20">
        <f>'CDM - M'!G813</f>
        <v>0.125</v>
      </c>
      <c r="D680" s="20">
        <v>2.7</v>
      </c>
      <c r="E680" s="75">
        <v>5.3</v>
      </c>
      <c r="F680" s="20">
        <f>'CDM - M'!H813</f>
        <v>96.882000000000005</v>
      </c>
      <c r="G680" s="52">
        <f t="shared" si="10"/>
        <v>96.882000000000005</v>
      </c>
    </row>
    <row r="681" spans="1:7" x14ac:dyDescent="0.25">
      <c r="B681" s="1">
        <v>42186</v>
      </c>
      <c r="C681" s="20">
        <f>'CDM - M'!G814</f>
        <v>0.125</v>
      </c>
      <c r="D681" s="20">
        <v>2.8</v>
      </c>
      <c r="E681" s="75">
        <v>5.2</v>
      </c>
      <c r="F681" s="20">
        <f>'CDM - M'!H814</f>
        <v>96.977999999999994</v>
      </c>
      <c r="G681" s="52">
        <f t="shared" si="10"/>
        <v>96.977999999999994</v>
      </c>
    </row>
    <row r="682" spans="1:7" x14ac:dyDescent="0.25">
      <c r="B682" s="1">
        <v>42217</v>
      </c>
      <c r="C682" s="20">
        <f>'CDM - M'!G815</f>
        <v>0.125</v>
      </c>
      <c r="D682" s="20">
        <v>2.8</v>
      </c>
      <c r="E682" s="75">
        <v>5.0999999999999996</v>
      </c>
      <c r="F682" s="20">
        <f>'CDM - M'!H815</f>
        <v>97.055999999999997</v>
      </c>
      <c r="G682" s="52">
        <f t="shared" si="10"/>
        <v>97.055999999999997</v>
      </c>
    </row>
    <row r="683" spans="1:7" x14ac:dyDescent="0.25">
      <c r="B683" s="1">
        <v>42248</v>
      </c>
      <c r="C683" s="20">
        <f>'CDM - M'!G816</f>
        <v>0.125</v>
      </c>
      <c r="D683" s="20">
        <v>2.8</v>
      </c>
      <c r="E683" s="75">
        <v>5</v>
      </c>
      <c r="F683" s="20">
        <f>'CDM - M'!H816</f>
        <v>97.195999999999998</v>
      </c>
      <c r="G683" s="52">
        <f t="shared" si="10"/>
        <v>97.195999999999998</v>
      </c>
    </row>
    <row r="684" spans="1:7" x14ac:dyDescent="0.25">
      <c r="B684" s="1">
        <v>42278</v>
      </c>
      <c r="C684" s="20">
        <f>'CDM - M'!G817</f>
        <v>0.125</v>
      </c>
      <c r="D684" s="20">
        <v>2.7</v>
      </c>
      <c r="E684" s="75">
        <v>5</v>
      </c>
      <c r="F684" s="20">
        <f>'CDM - M'!H817</f>
        <v>97.227999999999994</v>
      </c>
      <c r="G684" s="52">
        <f t="shared" si="10"/>
        <v>97.227999999999994</v>
      </c>
    </row>
    <row r="685" spans="1:7" x14ac:dyDescent="0.25">
      <c r="B685" s="1">
        <v>42309</v>
      </c>
      <c r="C685" s="20">
        <f>'CDM - M'!G818</f>
        <v>0.125</v>
      </c>
      <c r="D685" s="20">
        <v>2.7</v>
      </c>
      <c r="E685" s="75">
        <v>5.0999999999999996</v>
      </c>
      <c r="F685" s="20">
        <f>'CDM - M'!H818</f>
        <v>97.331999999999994</v>
      </c>
      <c r="G685" s="52">
        <f t="shared" si="10"/>
        <v>97.331999999999994</v>
      </c>
    </row>
    <row r="686" spans="1:7" x14ac:dyDescent="0.25">
      <c r="B686" s="1">
        <v>42339</v>
      </c>
      <c r="C686" s="20">
        <f>'CDM - M'!G819</f>
        <v>0.375</v>
      </c>
      <c r="D686" s="20">
        <v>2.6</v>
      </c>
      <c r="E686" s="75">
        <v>5</v>
      </c>
      <c r="F686" s="20">
        <f>'CDM - M'!H819</f>
        <v>97.396000000000001</v>
      </c>
      <c r="G686" s="52">
        <f t="shared" si="10"/>
        <v>97.396000000000001</v>
      </c>
    </row>
    <row r="687" spans="1:7" x14ac:dyDescent="0.25">
      <c r="A687">
        <v>2016</v>
      </c>
      <c r="B687" s="1">
        <v>42370</v>
      </c>
      <c r="C687" s="20">
        <f>'CDM - M'!G820</f>
        <v>0.375</v>
      </c>
      <c r="D687" s="20">
        <v>2.5</v>
      </c>
      <c r="E687" s="75">
        <v>4.8</v>
      </c>
      <c r="F687" s="20">
        <f>'CDM - M'!H820</f>
        <v>97.566999999999993</v>
      </c>
      <c r="G687" s="52">
        <f t="shared" si="10"/>
        <v>97.566999999999993</v>
      </c>
    </row>
    <row r="688" spans="1:7" x14ac:dyDescent="0.25">
      <c r="B688" s="1">
        <v>42401</v>
      </c>
      <c r="C688" s="20">
        <f>'CDM - M'!G821</f>
        <v>0.375</v>
      </c>
      <c r="D688" s="20">
        <v>2.5</v>
      </c>
      <c r="E688" s="75">
        <v>4.9000000000000004</v>
      </c>
      <c r="F688" s="20">
        <f>'CDM - M'!H821</f>
        <v>97.736000000000004</v>
      </c>
      <c r="G688" s="52">
        <f t="shared" si="10"/>
        <v>97.736000000000004</v>
      </c>
    </row>
    <row r="689" spans="1:7" x14ac:dyDescent="0.25">
      <c r="B689" s="1">
        <v>42430</v>
      </c>
      <c r="C689" s="20">
        <f>'CDM - M'!G822</f>
        <v>0.375</v>
      </c>
      <c r="D689" s="20">
        <v>2.7</v>
      </c>
      <c r="E689" s="75">
        <v>5</v>
      </c>
      <c r="F689" s="20">
        <f>'CDM - M'!H822</f>
        <v>97.876000000000005</v>
      </c>
      <c r="G689" s="52">
        <f t="shared" si="10"/>
        <v>97.876000000000005</v>
      </c>
    </row>
    <row r="690" spans="1:7" x14ac:dyDescent="0.25">
      <c r="B690" s="1">
        <v>42461</v>
      </c>
      <c r="C690" s="20">
        <f>'CDM - M'!G823</f>
        <v>0.375</v>
      </c>
      <c r="D690" s="20">
        <v>2.8</v>
      </c>
      <c r="E690" s="75">
        <v>5.0999999999999996</v>
      </c>
      <c r="F690" s="20">
        <f>'CDM - M'!H823</f>
        <v>98.117000000000004</v>
      </c>
      <c r="G690" s="52">
        <f t="shared" si="10"/>
        <v>98.117000000000004</v>
      </c>
    </row>
    <row r="691" spans="1:7" x14ac:dyDescent="0.25">
      <c r="B691" s="1">
        <v>42491</v>
      </c>
      <c r="C691" s="20">
        <f>'CDM - M'!G824</f>
        <v>0.375</v>
      </c>
      <c r="D691" s="20">
        <v>2.4</v>
      </c>
      <c r="E691" s="75">
        <v>4.8</v>
      </c>
      <c r="F691" s="20">
        <f>'CDM - M'!H824</f>
        <v>98.284000000000006</v>
      </c>
      <c r="G691" s="52">
        <f t="shared" si="10"/>
        <v>98.284000000000006</v>
      </c>
    </row>
    <row r="692" spans="1:7" x14ac:dyDescent="0.25">
      <c r="B692" s="1">
        <v>42522</v>
      </c>
      <c r="C692" s="20">
        <f>'CDM - M'!G825</f>
        <v>0.375</v>
      </c>
      <c r="D692" s="20">
        <v>2.6</v>
      </c>
      <c r="E692" s="75">
        <v>4.9000000000000004</v>
      </c>
      <c r="F692" s="20">
        <f>'CDM - M'!H825</f>
        <v>98.385999999999996</v>
      </c>
      <c r="G692" s="52">
        <f t="shared" si="10"/>
        <v>98.385999999999996</v>
      </c>
    </row>
    <row r="693" spans="1:7" x14ac:dyDescent="0.25">
      <c r="B693" s="1">
        <v>42552</v>
      </c>
      <c r="C693" s="20">
        <f>'CDM - M'!G826</f>
        <v>0.375</v>
      </c>
      <c r="D693" s="20">
        <v>2.7</v>
      </c>
      <c r="E693" s="75">
        <v>4.8</v>
      </c>
      <c r="F693" s="20">
        <f>'CDM - M'!H826</f>
        <v>98.528999999999996</v>
      </c>
      <c r="G693" s="52">
        <f t="shared" si="10"/>
        <v>98.528999999999996</v>
      </c>
    </row>
    <row r="694" spans="1:7" x14ac:dyDescent="0.25">
      <c r="B694" s="1">
        <v>42583</v>
      </c>
      <c r="C694" s="20">
        <f>'CDM - M'!G827</f>
        <v>0.375</v>
      </c>
      <c r="D694" s="20">
        <v>2.5</v>
      </c>
      <c r="E694" s="75">
        <v>4.9000000000000004</v>
      </c>
      <c r="F694" s="20">
        <f>'CDM - M'!H827</f>
        <v>98.703000000000003</v>
      </c>
      <c r="G694" s="52">
        <f t="shared" si="10"/>
        <v>98.703000000000003</v>
      </c>
    </row>
    <row r="695" spans="1:7" x14ac:dyDescent="0.25">
      <c r="B695" s="1">
        <v>42614</v>
      </c>
      <c r="C695" s="20">
        <f>'CDM - M'!G828</f>
        <v>0.375</v>
      </c>
      <c r="D695" s="20">
        <v>2.4</v>
      </c>
      <c r="E695" s="75">
        <v>5</v>
      </c>
      <c r="F695" s="20">
        <f>'CDM - M'!H828</f>
        <v>98.834000000000003</v>
      </c>
      <c r="G695" s="52">
        <f t="shared" si="10"/>
        <v>98.834000000000003</v>
      </c>
    </row>
    <row r="696" spans="1:7" x14ac:dyDescent="0.25">
      <c r="B696" s="1">
        <v>42644</v>
      </c>
      <c r="C696" s="20">
        <f>'CDM - M'!G829</f>
        <v>0.375</v>
      </c>
      <c r="D696" s="20">
        <v>2.4</v>
      </c>
      <c r="E696" s="75">
        <v>4.9000000000000004</v>
      </c>
      <c r="F696" s="20">
        <f>'CDM - M'!H829</f>
        <v>98.960999999999999</v>
      </c>
      <c r="G696" s="52">
        <f t="shared" si="10"/>
        <v>98.960999999999999</v>
      </c>
    </row>
    <row r="697" spans="1:7" x14ac:dyDescent="0.25">
      <c r="B697" s="1">
        <v>42675</v>
      </c>
      <c r="C697" s="20">
        <f>'CDM - M'!G830</f>
        <v>0.375</v>
      </c>
      <c r="D697" s="20">
        <v>2.4</v>
      </c>
      <c r="E697" s="75">
        <v>4.7</v>
      </c>
      <c r="F697" s="20">
        <f>'CDM - M'!H830</f>
        <v>99.004999999999995</v>
      </c>
      <c r="G697" s="52">
        <f t="shared" si="10"/>
        <v>99.004999999999995</v>
      </c>
    </row>
    <row r="698" spans="1:7" x14ac:dyDescent="0.25">
      <c r="B698" s="1">
        <v>42705</v>
      </c>
      <c r="C698" s="20">
        <f>'CDM - M'!G831</f>
        <v>0.625</v>
      </c>
      <c r="D698" s="20">
        <v>2.2000000000000002</v>
      </c>
      <c r="E698" s="75">
        <v>4.7</v>
      </c>
      <c r="F698" s="20">
        <f>'CDM - M'!H831</f>
        <v>99.12</v>
      </c>
      <c r="G698" s="52">
        <f t="shared" si="10"/>
        <v>99.12</v>
      </c>
    </row>
    <row r="699" spans="1:7" x14ac:dyDescent="0.25">
      <c r="A699">
        <v>2017</v>
      </c>
      <c r="B699" s="1">
        <v>42736</v>
      </c>
      <c r="C699" s="20">
        <f>'CDM - M'!G832</f>
        <v>0.625</v>
      </c>
      <c r="D699" s="20">
        <v>2.6</v>
      </c>
      <c r="E699" s="75">
        <v>4.7</v>
      </c>
      <c r="F699" s="20">
        <f>'CDM - M'!H832</f>
        <v>99.385000000000005</v>
      </c>
      <c r="G699" s="52">
        <f t="shared" si="10"/>
        <v>99.385000000000005</v>
      </c>
    </row>
    <row r="700" spans="1:7" x14ac:dyDescent="0.25">
      <c r="B700" s="1">
        <v>42767</v>
      </c>
      <c r="C700" s="20">
        <f>'CDM - M'!G833</f>
        <v>0.625</v>
      </c>
      <c r="D700" s="20">
        <v>2.7</v>
      </c>
      <c r="E700" s="75">
        <v>4.5999999999999996</v>
      </c>
      <c r="F700" s="20">
        <f>'CDM - M'!H833</f>
        <v>99.561000000000007</v>
      </c>
      <c r="G700" s="52">
        <f t="shared" si="10"/>
        <v>99.561000000000007</v>
      </c>
    </row>
    <row r="701" spans="1:7" x14ac:dyDescent="0.25">
      <c r="B701" s="1">
        <v>42795</v>
      </c>
      <c r="C701" s="20">
        <f>'CDM - M'!G834</f>
        <v>0.875</v>
      </c>
      <c r="D701" s="20">
        <v>2.5</v>
      </c>
      <c r="E701" s="75">
        <v>4.4000000000000004</v>
      </c>
      <c r="F701" s="20">
        <f>'CDM - M'!H834</f>
        <v>99.519000000000005</v>
      </c>
      <c r="G701" s="52">
        <f t="shared" si="10"/>
        <v>99.519000000000005</v>
      </c>
    </row>
    <row r="702" spans="1:7" x14ac:dyDescent="0.25">
      <c r="B702" s="1">
        <v>42826</v>
      </c>
      <c r="C702" s="20">
        <f>'CDM - M'!G835</f>
        <v>0.875</v>
      </c>
      <c r="D702" s="20">
        <v>2.5</v>
      </c>
      <c r="E702" s="75">
        <v>4.4000000000000004</v>
      </c>
      <c r="F702" s="20">
        <f>'CDM - M'!H835</f>
        <v>99.722999999999999</v>
      </c>
      <c r="G702" s="52">
        <f t="shared" si="10"/>
        <v>99.722999999999999</v>
      </c>
    </row>
    <row r="703" spans="1:7" x14ac:dyDescent="0.25">
      <c r="B703" s="1">
        <v>42856</v>
      </c>
      <c r="C703" s="20">
        <f>'CDM - M'!G836</f>
        <v>0.875</v>
      </c>
      <c r="D703" s="20">
        <v>2.6</v>
      </c>
      <c r="E703" s="75">
        <v>4.4000000000000004</v>
      </c>
      <c r="F703" s="20">
        <f>'CDM - M'!H836</f>
        <v>99.802999999999997</v>
      </c>
      <c r="G703" s="52">
        <f t="shared" si="10"/>
        <v>99.802999999999997</v>
      </c>
    </row>
    <row r="704" spans="1:7" x14ac:dyDescent="0.25">
      <c r="B704" s="1">
        <v>42887</v>
      </c>
      <c r="C704" s="20">
        <f>'CDM - M'!G837</f>
        <v>1.125</v>
      </c>
      <c r="D704" s="20">
        <v>2.6</v>
      </c>
      <c r="E704" s="75">
        <v>4.3</v>
      </c>
      <c r="F704" s="20">
        <f>'CDM - M'!H837</f>
        <v>99.936999999999998</v>
      </c>
      <c r="G704" s="52">
        <f t="shared" si="10"/>
        <v>99.936999999999998</v>
      </c>
    </row>
    <row r="705" spans="1:7" x14ac:dyDescent="0.25">
      <c r="B705" s="1">
        <v>42917</v>
      </c>
      <c r="C705" s="20">
        <f>'CDM - M'!G838</f>
        <v>1.125</v>
      </c>
      <c r="D705" s="20">
        <v>2.6</v>
      </c>
      <c r="E705" s="75">
        <v>4.3</v>
      </c>
      <c r="F705" s="20">
        <f>'CDM - M'!H838</f>
        <v>100.01</v>
      </c>
      <c r="G705" s="52">
        <f t="shared" si="10"/>
        <v>100.01</v>
      </c>
    </row>
    <row r="706" spans="1:7" x14ac:dyDescent="0.25">
      <c r="B706" s="1">
        <v>42948</v>
      </c>
      <c r="C706" s="20">
        <f>'CDM - M'!G839</f>
        <v>1.125</v>
      </c>
      <c r="D706" s="20">
        <v>2.6</v>
      </c>
      <c r="E706" s="75">
        <v>4.4000000000000004</v>
      </c>
      <c r="F706" s="20">
        <f>'CDM - M'!H839</f>
        <v>100.11799999999999</v>
      </c>
      <c r="G706" s="52">
        <f t="shared" si="10"/>
        <v>100.11799999999999</v>
      </c>
    </row>
    <row r="707" spans="1:7" x14ac:dyDescent="0.25">
      <c r="B707" s="1">
        <v>42979</v>
      </c>
      <c r="C707" s="20">
        <f>'CDM - M'!G840</f>
        <v>1.125</v>
      </c>
      <c r="D707" s="20">
        <v>2.7</v>
      </c>
      <c r="E707" s="75">
        <v>4.3</v>
      </c>
      <c r="F707" s="20">
        <f>'CDM - M'!H840</f>
        <v>100.24</v>
      </c>
      <c r="G707" s="52">
        <f t="shared" ref="G707:G770" si="11">F707</f>
        <v>100.24</v>
      </c>
    </row>
    <row r="708" spans="1:7" x14ac:dyDescent="0.25">
      <c r="B708" s="1">
        <v>43009</v>
      </c>
      <c r="C708" s="20">
        <f>'CDM - M'!G841</f>
        <v>1.125</v>
      </c>
      <c r="D708" s="20">
        <v>2.4</v>
      </c>
      <c r="E708" s="75">
        <v>4.2</v>
      </c>
      <c r="F708" s="20">
        <f>'CDM - M'!H841</f>
        <v>100.486</v>
      </c>
      <c r="G708" s="52">
        <f t="shared" si="11"/>
        <v>100.486</v>
      </c>
    </row>
    <row r="709" spans="1:7" x14ac:dyDescent="0.25">
      <c r="B709" s="1">
        <v>43040</v>
      </c>
      <c r="C709" s="20">
        <f>'CDM - M'!G842</f>
        <v>1.125</v>
      </c>
      <c r="D709" s="20">
        <v>2.5</v>
      </c>
      <c r="E709" s="75">
        <v>4.2</v>
      </c>
      <c r="F709" s="20">
        <f>'CDM - M'!H842</f>
        <v>100.535</v>
      </c>
      <c r="G709" s="52">
        <f t="shared" si="11"/>
        <v>100.535</v>
      </c>
    </row>
    <row r="710" spans="1:7" x14ac:dyDescent="0.25">
      <c r="B710" s="1">
        <v>43070</v>
      </c>
      <c r="C710" s="20">
        <f>'CDM - M'!G843</f>
        <v>1.375</v>
      </c>
      <c r="D710" s="20">
        <v>2.7</v>
      </c>
      <c r="E710" s="75">
        <v>4.0999999999999996</v>
      </c>
      <c r="F710" s="20">
        <f>'CDM - M'!H843</f>
        <v>100.68300000000001</v>
      </c>
      <c r="G710" s="52">
        <f t="shared" si="11"/>
        <v>100.68300000000001</v>
      </c>
    </row>
    <row r="711" spans="1:7" x14ac:dyDescent="0.25">
      <c r="A711">
        <v>2018</v>
      </c>
      <c r="B711" s="1">
        <v>43101</v>
      </c>
      <c r="C711" s="20">
        <f>'CDM - M'!G844</f>
        <v>1.375</v>
      </c>
      <c r="D711" s="20">
        <v>2.7</v>
      </c>
      <c r="E711" s="75">
        <v>4</v>
      </c>
      <c r="F711" s="20">
        <f>'CDM - M'!H844</f>
        <v>101.00700000000001</v>
      </c>
      <c r="G711" s="52">
        <f t="shared" si="11"/>
        <v>101.00700000000001</v>
      </c>
    </row>
    <row r="712" spans="1:7" x14ac:dyDescent="0.25">
      <c r="B712" s="1">
        <v>43132</v>
      </c>
      <c r="C712" s="20">
        <f>'CDM - M'!G845</f>
        <v>1.375</v>
      </c>
      <c r="D712" s="20">
        <v>2.7</v>
      </c>
      <c r="E712" s="75">
        <v>4.0999999999999996</v>
      </c>
      <c r="F712" s="20">
        <f>'CDM - M'!H845</f>
        <v>101.19799999999999</v>
      </c>
      <c r="G712" s="52">
        <f t="shared" si="11"/>
        <v>101.19799999999999</v>
      </c>
    </row>
    <row r="713" spans="1:7" x14ac:dyDescent="0.25">
      <c r="B713" s="1">
        <v>43160</v>
      </c>
      <c r="C713" s="20">
        <f>'CDM - M'!G846</f>
        <v>1.625</v>
      </c>
      <c r="D713" s="20">
        <v>2.8</v>
      </c>
      <c r="E713" s="75">
        <v>4</v>
      </c>
      <c r="F713" s="20">
        <f>'CDM - M'!H846</f>
        <v>101.419</v>
      </c>
      <c r="G713" s="52">
        <f t="shared" si="11"/>
        <v>101.419</v>
      </c>
    </row>
    <row r="714" spans="1:7" x14ac:dyDescent="0.25">
      <c r="B714" s="1">
        <v>43191</v>
      </c>
      <c r="C714" s="20">
        <f>'CDM - M'!G847</f>
        <v>1.625</v>
      </c>
      <c r="D714" s="20">
        <v>2.7</v>
      </c>
      <c r="E714" s="75">
        <v>4</v>
      </c>
      <c r="F714" s="20">
        <f>'CDM - M'!H847</f>
        <v>101.602</v>
      </c>
      <c r="G714" s="52">
        <f t="shared" si="11"/>
        <v>101.602</v>
      </c>
    </row>
    <row r="715" spans="1:7" x14ac:dyDescent="0.25">
      <c r="B715" s="1">
        <v>43221</v>
      </c>
      <c r="C715" s="20">
        <f>'CDM - M'!G848</f>
        <v>1.625</v>
      </c>
      <c r="D715" s="20">
        <v>2.8</v>
      </c>
      <c r="E715" s="75">
        <v>3.8</v>
      </c>
      <c r="F715" s="20">
        <f>'CDM - M'!H848</f>
        <v>101.78</v>
      </c>
      <c r="G715" s="52">
        <f t="shared" si="11"/>
        <v>101.78</v>
      </c>
    </row>
    <row r="716" spans="1:7" x14ac:dyDescent="0.25">
      <c r="B716" s="1">
        <v>43252</v>
      </c>
      <c r="C716" s="20">
        <f>'CDM - M'!G849</f>
        <v>1.875</v>
      </c>
      <c r="D716" s="20">
        <v>3</v>
      </c>
      <c r="E716" s="75">
        <v>4</v>
      </c>
      <c r="F716" s="20">
        <f>'CDM - M'!H849</f>
        <v>101.872</v>
      </c>
      <c r="G716" s="52">
        <f t="shared" si="11"/>
        <v>101.872</v>
      </c>
    </row>
    <row r="717" spans="1:7" x14ac:dyDescent="0.25">
      <c r="B717" s="1">
        <v>43282</v>
      </c>
      <c r="C717" s="20">
        <f>'CDM - M'!G850</f>
        <v>1.875</v>
      </c>
      <c r="D717" s="20">
        <v>2.9</v>
      </c>
      <c r="E717" s="75">
        <v>3.8</v>
      </c>
      <c r="F717" s="20">
        <f>'CDM - M'!H850</f>
        <v>102.006</v>
      </c>
      <c r="G717" s="52">
        <f t="shared" si="11"/>
        <v>102.006</v>
      </c>
    </row>
    <row r="718" spans="1:7" x14ac:dyDescent="0.25">
      <c r="B718" s="1">
        <v>43313</v>
      </c>
      <c r="C718" s="20">
        <f>'CDM - M'!G851</f>
        <v>1.875</v>
      </c>
      <c r="D718" s="20">
        <v>3</v>
      </c>
      <c r="E718" s="75">
        <v>3.8</v>
      </c>
      <c r="F718" s="20">
        <f>'CDM - M'!H851</f>
        <v>102.01600000000001</v>
      </c>
      <c r="G718" s="52">
        <f t="shared" si="11"/>
        <v>102.01600000000001</v>
      </c>
    </row>
    <row r="719" spans="1:7" x14ac:dyDescent="0.25">
      <c r="B719" s="1">
        <v>43344</v>
      </c>
      <c r="C719" s="20">
        <f>'CDM - M'!G852</f>
        <v>2.125</v>
      </c>
      <c r="D719" s="20">
        <v>2.7</v>
      </c>
      <c r="E719" s="75">
        <v>3.7</v>
      </c>
      <c r="F719" s="20">
        <f>'CDM - M'!H852</f>
        <v>102.205</v>
      </c>
      <c r="G719" s="52">
        <f t="shared" si="11"/>
        <v>102.205</v>
      </c>
    </row>
    <row r="720" spans="1:7" x14ac:dyDescent="0.25">
      <c r="B720" s="1">
        <v>43374</v>
      </c>
      <c r="C720" s="20">
        <f>'CDM - M'!G853</f>
        <v>2.125</v>
      </c>
      <c r="D720" s="20">
        <v>2.9</v>
      </c>
      <c r="E720" s="75">
        <v>3.8</v>
      </c>
      <c r="F720" s="20">
        <f>'CDM - M'!H853</f>
        <v>102.366</v>
      </c>
      <c r="G720" s="52">
        <f t="shared" si="11"/>
        <v>102.366</v>
      </c>
    </row>
    <row r="721" spans="1:7" x14ac:dyDescent="0.25">
      <c r="B721" s="1">
        <v>43405</v>
      </c>
      <c r="C721" s="20">
        <f>'CDM - M'!G854</f>
        <v>2.125</v>
      </c>
      <c r="D721" s="20">
        <v>2.8</v>
      </c>
      <c r="E721" s="75">
        <v>3.8</v>
      </c>
      <c r="F721" s="20">
        <f>'CDM - M'!H854</f>
        <v>102.556</v>
      </c>
      <c r="G721" s="52">
        <f t="shared" si="11"/>
        <v>102.556</v>
      </c>
    </row>
    <row r="722" spans="1:7" x14ac:dyDescent="0.25">
      <c r="B722" s="1">
        <v>43435</v>
      </c>
      <c r="C722" s="20">
        <f>'CDM - M'!G855</f>
        <v>2.375</v>
      </c>
      <c r="D722" s="20">
        <v>2.7</v>
      </c>
      <c r="E722" s="75">
        <v>3.9</v>
      </c>
      <c r="F722" s="20">
        <f>'CDM - M'!H855</f>
        <v>102.735</v>
      </c>
      <c r="G722" s="52">
        <f t="shared" si="11"/>
        <v>102.735</v>
      </c>
    </row>
    <row r="723" spans="1:7" x14ac:dyDescent="0.25">
      <c r="A723">
        <v>2019</v>
      </c>
      <c r="B723" s="1">
        <v>43466</v>
      </c>
      <c r="C723" s="20">
        <f>'CDM - M'!G856</f>
        <v>2.375</v>
      </c>
      <c r="D723" s="20">
        <v>2.7</v>
      </c>
      <c r="E723" s="75">
        <v>4</v>
      </c>
      <c r="F723" s="20">
        <f>'CDM - M'!H856</f>
        <v>102.87</v>
      </c>
      <c r="G723" s="52">
        <f t="shared" si="11"/>
        <v>102.87</v>
      </c>
    </row>
    <row r="724" spans="1:7" x14ac:dyDescent="0.25">
      <c r="B724" s="1">
        <v>43497</v>
      </c>
      <c r="C724" s="20">
        <f>'CDM - M'!G857</f>
        <v>2.375</v>
      </c>
      <c r="D724" s="20">
        <v>2.6</v>
      </c>
      <c r="E724" s="75">
        <v>3.8</v>
      </c>
      <c r="F724" s="20">
        <f>'CDM - M'!H857</f>
        <v>102.96299999999999</v>
      </c>
      <c r="G724" s="52">
        <f t="shared" si="11"/>
        <v>102.96299999999999</v>
      </c>
    </row>
    <row r="725" spans="1:7" x14ac:dyDescent="0.25">
      <c r="B725" s="1">
        <v>43525</v>
      </c>
      <c r="C725" s="20">
        <f>'CDM - M'!G858</f>
        <v>2.375</v>
      </c>
      <c r="D725" s="20">
        <v>2.5</v>
      </c>
      <c r="E725" s="75">
        <v>3.8</v>
      </c>
      <c r="F725" s="20">
        <f>'CDM - M'!H858</f>
        <v>103.05800000000001</v>
      </c>
      <c r="G725" s="52">
        <f t="shared" si="11"/>
        <v>103.05800000000001</v>
      </c>
    </row>
    <row r="726" spans="1:7" x14ac:dyDescent="0.25">
      <c r="B726" s="1">
        <v>43556</v>
      </c>
      <c r="C726" s="20">
        <f>'CDM - M'!G859</f>
        <v>2.375</v>
      </c>
      <c r="D726" s="20">
        <v>2.5</v>
      </c>
      <c r="E726" s="75">
        <v>3.7</v>
      </c>
      <c r="F726" s="20">
        <f>'CDM - M'!H859</f>
        <v>103.265</v>
      </c>
      <c r="G726" s="52">
        <f t="shared" si="11"/>
        <v>103.265</v>
      </c>
    </row>
    <row r="727" spans="1:7" x14ac:dyDescent="0.25">
      <c r="B727" s="1">
        <v>43586</v>
      </c>
      <c r="C727" s="20">
        <f>'CDM - M'!G860</f>
        <v>2.375</v>
      </c>
      <c r="D727" s="20">
        <v>2.9</v>
      </c>
      <c r="E727" s="75">
        <v>3.6</v>
      </c>
      <c r="F727" s="20">
        <f>'CDM - M'!H860</f>
        <v>103.371</v>
      </c>
      <c r="G727" s="52">
        <f t="shared" si="11"/>
        <v>103.371</v>
      </c>
    </row>
    <row r="728" spans="1:7" x14ac:dyDescent="0.25">
      <c r="B728" s="1">
        <v>43617</v>
      </c>
      <c r="C728" s="20">
        <f>'CDM - M'!G861</f>
        <v>2.375</v>
      </c>
      <c r="D728" s="20">
        <v>2.7</v>
      </c>
      <c r="E728" s="75">
        <v>3.6</v>
      </c>
      <c r="F728" s="20">
        <f>'CDM - M'!H861</f>
        <v>103.56</v>
      </c>
      <c r="G728" s="52">
        <f t="shared" si="11"/>
        <v>103.56</v>
      </c>
    </row>
    <row r="729" spans="1:7" x14ac:dyDescent="0.25">
      <c r="B729" s="1">
        <v>43647</v>
      </c>
      <c r="C729" s="20">
        <f>'CDM - M'!G862</f>
        <v>2.375</v>
      </c>
      <c r="D729" s="20">
        <v>2.6</v>
      </c>
      <c r="E729" s="75">
        <v>3.7</v>
      </c>
      <c r="F729" s="20">
        <f>'CDM - M'!H862</f>
        <v>103.678</v>
      </c>
      <c r="G729" s="52">
        <f t="shared" si="11"/>
        <v>103.678</v>
      </c>
    </row>
    <row r="730" spans="1:7" x14ac:dyDescent="0.25">
      <c r="B730" s="1">
        <v>43678</v>
      </c>
      <c r="C730" s="20">
        <f>'CDM - M'!G863</f>
        <v>2.125</v>
      </c>
      <c r="D730" s="20">
        <v>2.7</v>
      </c>
      <c r="E730" s="75">
        <v>3.6</v>
      </c>
      <c r="F730" s="20">
        <f>'CDM - M'!H863</f>
        <v>103.797</v>
      </c>
      <c r="G730" s="52">
        <f t="shared" si="11"/>
        <v>103.797</v>
      </c>
    </row>
    <row r="731" spans="1:7" x14ac:dyDescent="0.25">
      <c r="B731" s="1">
        <v>43709</v>
      </c>
      <c r="C731" s="20">
        <f>'CDM - M'!G864</f>
        <v>1.875</v>
      </c>
      <c r="D731" s="20">
        <v>2.8</v>
      </c>
      <c r="E731" s="75">
        <v>3.5</v>
      </c>
      <c r="F731" s="20">
        <f>'CDM - M'!H864</f>
        <v>103.873</v>
      </c>
      <c r="G731" s="52">
        <f t="shared" si="11"/>
        <v>103.873</v>
      </c>
    </row>
    <row r="732" spans="1:7" x14ac:dyDescent="0.25">
      <c r="B732" s="1">
        <v>43739</v>
      </c>
      <c r="C732" s="20">
        <f>'CDM - M'!G865</f>
        <v>1.625</v>
      </c>
      <c r="D732" s="20">
        <v>2.5</v>
      </c>
      <c r="E732" s="75">
        <v>3.6</v>
      </c>
      <c r="F732" s="20">
        <f>'CDM - M'!H865</f>
        <v>104.02800000000001</v>
      </c>
      <c r="G732" s="52">
        <f t="shared" si="11"/>
        <v>104.02800000000001</v>
      </c>
    </row>
    <row r="733" spans="1:7" x14ac:dyDescent="0.25">
      <c r="B733" s="1">
        <v>43770</v>
      </c>
      <c r="C733" s="20">
        <f>'CDM - M'!G866</f>
        <v>1.625</v>
      </c>
      <c r="D733" s="20">
        <v>2.5</v>
      </c>
      <c r="E733" s="75">
        <v>3.6</v>
      </c>
      <c r="F733" s="20">
        <f>'CDM - M'!H866</f>
        <v>104.092</v>
      </c>
      <c r="G733" s="52">
        <f t="shared" si="11"/>
        <v>104.092</v>
      </c>
    </row>
    <row r="734" spans="1:7" x14ac:dyDescent="0.25">
      <c r="B734" s="1">
        <v>43800</v>
      </c>
      <c r="C734" s="20">
        <f>'CDM - M'!G867</f>
        <v>1.625</v>
      </c>
      <c r="D734" s="20">
        <v>2.2999999999999998</v>
      </c>
      <c r="E734" s="75">
        <v>3.6</v>
      </c>
      <c r="F734" s="20">
        <f>'CDM - M'!H867</f>
        <v>104.322</v>
      </c>
      <c r="G734" s="52">
        <f t="shared" si="11"/>
        <v>104.322</v>
      </c>
    </row>
    <row r="735" spans="1:7" x14ac:dyDescent="0.25">
      <c r="A735">
        <v>2020</v>
      </c>
      <c r="B735" s="1">
        <v>43831</v>
      </c>
      <c r="C735" s="20">
        <f>'CDM - M'!G868</f>
        <v>1.625</v>
      </c>
      <c r="D735" s="20">
        <v>2.5</v>
      </c>
      <c r="E735" s="75">
        <v>3.6</v>
      </c>
      <c r="F735" s="20">
        <f>'CDM - M'!H868</f>
        <v>104.50700000000001</v>
      </c>
      <c r="G735" s="52">
        <f t="shared" si="11"/>
        <v>104.50700000000001</v>
      </c>
    </row>
    <row r="736" spans="1:7" x14ac:dyDescent="0.25">
      <c r="B736" s="1">
        <v>43862</v>
      </c>
      <c r="C736" s="20">
        <f>'CDM - M'!G869</f>
        <v>1.625</v>
      </c>
      <c r="D736" s="20">
        <v>2.4</v>
      </c>
      <c r="E736" s="75">
        <v>3.5</v>
      </c>
      <c r="F736" s="20">
        <f>'CDM - M'!H869</f>
        <v>104.711</v>
      </c>
      <c r="G736" s="52">
        <f t="shared" si="11"/>
        <v>104.711</v>
      </c>
    </row>
    <row r="737" spans="1:7" x14ac:dyDescent="0.25">
      <c r="B737" s="1">
        <v>43891</v>
      </c>
      <c r="C737" s="20">
        <f>'CDM - M'!G870</f>
        <v>0.125</v>
      </c>
      <c r="D737" s="20">
        <v>2.2000000000000002</v>
      </c>
      <c r="E737" s="75">
        <v>4.4000000000000004</v>
      </c>
      <c r="F737" s="20">
        <f>'CDM - M'!H870</f>
        <v>104.63200000000001</v>
      </c>
      <c r="G737" s="52">
        <f t="shared" si="11"/>
        <v>104.63200000000001</v>
      </c>
    </row>
    <row r="738" spans="1:7" x14ac:dyDescent="0.25">
      <c r="B738" s="1">
        <v>43922</v>
      </c>
      <c r="C738" s="20">
        <f>'CDM - M'!G871</f>
        <v>0.125</v>
      </c>
      <c r="D738" s="20">
        <v>2.1</v>
      </c>
      <c r="E738" s="75">
        <v>14.8</v>
      </c>
      <c r="F738" s="20">
        <f>'CDM - M'!H871</f>
        <v>104.29300000000001</v>
      </c>
      <c r="G738" s="52">
        <f t="shared" si="11"/>
        <v>104.29300000000001</v>
      </c>
    </row>
    <row r="739" spans="1:7" x14ac:dyDescent="0.25">
      <c r="B739" s="1">
        <v>43952</v>
      </c>
      <c r="C739" s="20">
        <f>'CDM - M'!G872</f>
        <v>0.125</v>
      </c>
      <c r="D739" s="20">
        <v>3.2</v>
      </c>
      <c r="E739" s="75">
        <v>13.2</v>
      </c>
      <c r="F739" s="20">
        <f>'CDM - M'!H872</f>
        <v>104.402</v>
      </c>
      <c r="G739" s="52">
        <f t="shared" si="11"/>
        <v>104.402</v>
      </c>
    </row>
    <row r="740" spans="1:7" x14ac:dyDescent="0.25">
      <c r="B740" s="1">
        <v>43983</v>
      </c>
      <c r="C740" s="20">
        <f>'CDM - M'!G873</f>
        <v>0.125</v>
      </c>
      <c r="D740" s="20">
        <v>3</v>
      </c>
      <c r="E740" s="75">
        <v>11</v>
      </c>
      <c r="F740" s="20">
        <f>'CDM - M'!H873</f>
        <v>104.565</v>
      </c>
      <c r="G740" s="52">
        <f t="shared" si="11"/>
        <v>104.565</v>
      </c>
    </row>
    <row r="741" spans="1:7" x14ac:dyDescent="0.25">
      <c r="B741" s="1">
        <v>44013</v>
      </c>
      <c r="C741" s="20">
        <f>'CDM - M'!G874</f>
        <v>0.125</v>
      </c>
      <c r="D741" s="20">
        <v>3</v>
      </c>
      <c r="E741" s="75">
        <v>10.199999999999999</v>
      </c>
      <c r="F741" s="20">
        <f>'CDM - M'!H874</f>
        <v>104.937</v>
      </c>
      <c r="G741" s="52">
        <f t="shared" si="11"/>
        <v>104.937</v>
      </c>
    </row>
    <row r="742" spans="1:7" x14ac:dyDescent="0.25">
      <c r="B742" s="1">
        <v>44044</v>
      </c>
      <c r="C742" s="20">
        <f>'CDM - M'!G875</f>
        <v>0.125</v>
      </c>
      <c r="D742" s="20">
        <v>3.1</v>
      </c>
      <c r="E742" s="75">
        <v>8.4</v>
      </c>
      <c r="F742" s="20">
        <f>'CDM - M'!H875</f>
        <v>105.24299999999999</v>
      </c>
      <c r="G742" s="52">
        <f t="shared" si="11"/>
        <v>105.24299999999999</v>
      </c>
    </row>
    <row r="743" spans="1:7" x14ac:dyDescent="0.25">
      <c r="B743" s="1">
        <v>44075</v>
      </c>
      <c r="C743" s="20">
        <f>'CDM - M'!G876</f>
        <v>0.125</v>
      </c>
      <c r="D743" s="20">
        <v>2.6</v>
      </c>
      <c r="E743" s="75">
        <v>7.8</v>
      </c>
      <c r="F743" s="20">
        <f>'CDM - M'!H876</f>
        <v>105.41</v>
      </c>
      <c r="G743" s="52">
        <f t="shared" si="11"/>
        <v>105.41</v>
      </c>
    </row>
    <row r="744" spans="1:7" x14ac:dyDescent="0.25">
      <c r="B744" s="1">
        <v>44105</v>
      </c>
      <c r="C744" s="20">
        <f>'CDM - M'!G877</f>
        <v>0.125</v>
      </c>
      <c r="D744" s="20">
        <v>2.6</v>
      </c>
      <c r="E744" s="75">
        <v>6.9</v>
      </c>
      <c r="F744" s="20">
        <f>'CDM - M'!H877</f>
        <v>105.50700000000001</v>
      </c>
      <c r="G744" s="52">
        <f t="shared" si="11"/>
        <v>105.50700000000001</v>
      </c>
    </row>
    <row r="745" spans="1:7" x14ac:dyDescent="0.25">
      <c r="B745" s="1">
        <v>44136</v>
      </c>
      <c r="C745" s="20">
        <f>'CDM - M'!G878</f>
        <v>0.125</v>
      </c>
      <c r="D745" s="20">
        <v>2.8</v>
      </c>
      <c r="E745" s="75">
        <v>6.7</v>
      </c>
      <c r="F745" s="20">
        <f>'CDM - M'!H878</f>
        <v>105.605</v>
      </c>
      <c r="G745" s="52">
        <f t="shared" si="11"/>
        <v>105.605</v>
      </c>
    </row>
    <row r="746" spans="1:7" x14ac:dyDescent="0.25">
      <c r="B746" s="1">
        <v>44166</v>
      </c>
      <c r="C746" s="20">
        <f>'CDM - M'!G879</f>
        <v>0.125</v>
      </c>
      <c r="D746" s="20">
        <v>2.5</v>
      </c>
      <c r="E746" s="75">
        <v>6.7</v>
      </c>
      <c r="F746" s="20">
        <f>'CDM - M'!H879</f>
        <v>105.896</v>
      </c>
      <c r="G746" s="52">
        <f t="shared" si="11"/>
        <v>105.896</v>
      </c>
    </row>
    <row r="747" spans="1:7" x14ac:dyDescent="0.25">
      <c r="A747">
        <v>2021</v>
      </c>
      <c r="B747" s="1">
        <v>44197</v>
      </c>
      <c r="C747" s="20">
        <f>'CDM - M'!G880</f>
        <v>0.125</v>
      </c>
      <c r="D747" s="20">
        <v>3</v>
      </c>
      <c r="E747" s="75">
        <v>6.4</v>
      </c>
      <c r="F747" s="20">
        <f>'CDM - M'!H880</f>
        <v>106.28100000000001</v>
      </c>
      <c r="G747" s="52">
        <f t="shared" si="11"/>
        <v>106.28100000000001</v>
      </c>
    </row>
    <row r="748" spans="1:7" x14ac:dyDescent="0.25">
      <c r="B748" s="1">
        <v>44228</v>
      </c>
      <c r="C748" s="20">
        <f>'CDM - M'!G881</f>
        <v>0.125</v>
      </c>
      <c r="D748" s="20">
        <v>3.3</v>
      </c>
      <c r="E748" s="75">
        <v>6.2</v>
      </c>
      <c r="F748" s="20">
        <f>'CDM - M'!H881</f>
        <v>106.501</v>
      </c>
      <c r="G748" s="52">
        <f t="shared" si="11"/>
        <v>106.501</v>
      </c>
    </row>
    <row r="749" spans="1:7" x14ac:dyDescent="0.25">
      <c r="B749" s="1">
        <v>44256</v>
      </c>
      <c r="C749" s="20">
        <f>'CDM - M'!G882</f>
        <v>0.125</v>
      </c>
      <c r="D749" s="20">
        <v>3.1</v>
      </c>
      <c r="E749" s="75">
        <v>6.1</v>
      </c>
      <c r="F749" s="20">
        <f>'CDM - M'!H882</f>
        <v>106.93300000000001</v>
      </c>
      <c r="G749" s="52">
        <f t="shared" si="11"/>
        <v>106.93300000000001</v>
      </c>
    </row>
    <row r="750" spans="1:7" x14ac:dyDescent="0.25">
      <c r="B750" s="1">
        <v>44287</v>
      </c>
      <c r="C750" s="20">
        <f>'CDM - M'!G883</f>
        <v>0.125</v>
      </c>
      <c r="D750" s="20">
        <v>3.4</v>
      </c>
      <c r="E750" s="75">
        <v>6.1</v>
      </c>
      <c r="F750" s="20">
        <f>'CDM - M'!H883</f>
        <v>107.55800000000001</v>
      </c>
      <c r="G750" s="52">
        <f t="shared" si="11"/>
        <v>107.55800000000001</v>
      </c>
    </row>
    <row r="751" spans="1:7" x14ac:dyDescent="0.25">
      <c r="B751" s="1">
        <v>44317</v>
      </c>
      <c r="C751" s="20">
        <f>'CDM - M'!G884</f>
        <v>0.125</v>
      </c>
      <c r="D751" s="20">
        <v>4.5999999999999996</v>
      </c>
      <c r="E751" s="75">
        <v>5.8</v>
      </c>
      <c r="F751" s="20">
        <f>'CDM - M'!H884</f>
        <v>108.099</v>
      </c>
      <c r="G751" s="52">
        <f t="shared" si="11"/>
        <v>108.099</v>
      </c>
    </row>
    <row r="752" spans="1:7" x14ac:dyDescent="0.25">
      <c r="B752" s="1">
        <v>44348</v>
      </c>
      <c r="C752" s="20">
        <f>'CDM - M'!G885</f>
        <v>0.125</v>
      </c>
      <c r="D752" s="20">
        <v>4.2</v>
      </c>
      <c r="E752" s="75">
        <v>5.9</v>
      </c>
      <c r="F752" s="20">
        <f>'CDM - M'!H885</f>
        <v>108.60299999999999</v>
      </c>
      <c r="G752" s="52">
        <f t="shared" si="11"/>
        <v>108.60299999999999</v>
      </c>
    </row>
    <row r="753" spans="1:7" x14ac:dyDescent="0.25">
      <c r="B753" s="1">
        <v>44378</v>
      </c>
      <c r="C753" s="20">
        <f>'CDM - M'!G886</f>
        <v>0.125</v>
      </c>
      <c r="D753" s="20">
        <v>4.7</v>
      </c>
      <c r="E753" s="75">
        <v>5.4</v>
      </c>
      <c r="F753" s="20">
        <f>'CDM - M'!H886</f>
        <v>109.05800000000001</v>
      </c>
      <c r="G753" s="52">
        <f t="shared" si="11"/>
        <v>109.05800000000001</v>
      </c>
    </row>
    <row r="754" spans="1:7" x14ac:dyDescent="0.25">
      <c r="B754" s="1">
        <v>44409</v>
      </c>
      <c r="C754" s="20">
        <f>'CDM - M'!G887</f>
        <v>0.125</v>
      </c>
      <c r="D754" s="20">
        <v>4.5999999999999996</v>
      </c>
      <c r="E754" s="75">
        <v>5.0999999999999996</v>
      </c>
      <c r="F754" s="20">
        <f>'CDM - M'!H887</f>
        <v>109.40900000000001</v>
      </c>
      <c r="G754" s="52">
        <f t="shared" si="11"/>
        <v>109.40900000000001</v>
      </c>
    </row>
    <row r="755" spans="1:7" x14ac:dyDescent="0.25">
      <c r="B755" s="1">
        <v>44440</v>
      </c>
      <c r="C755" s="20">
        <f>'CDM - M'!G888</f>
        <v>0.125</v>
      </c>
      <c r="D755" s="20">
        <v>4.5999999999999996</v>
      </c>
      <c r="E755" s="75">
        <v>4.7</v>
      </c>
      <c r="F755" s="20">
        <f>'CDM - M'!H888</f>
        <v>109.64100000000001</v>
      </c>
      <c r="G755" s="52">
        <f t="shared" si="11"/>
        <v>109.64100000000001</v>
      </c>
    </row>
    <row r="756" spans="1:7" x14ac:dyDescent="0.25">
      <c r="B756" s="1">
        <v>44470</v>
      </c>
      <c r="C756" s="20">
        <f>'CDM - M'!G889</f>
        <v>0.125</v>
      </c>
      <c r="D756" s="20">
        <v>4.8</v>
      </c>
      <c r="E756" s="75">
        <v>4.5</v>
      </c>
      <c r="F756" s="20">
        <f>'CDM - M'!H889</f>
        <v>110.188</v>
      </c>
      <c r="G756" s="52">
        <f t="shared" si="11"/>
        <v>110.188</v>
      </c>
    </row>
    <row r="757" spans="1:7" x14ac:dyDescent="0.25">
      <c r="B757" s="1">
        <v>44501</v>
      </c>
      <c r="C757" s="20">
        <f>'CDM - M'!G890</f>
        <v>0.125</v>
      </c>
      <c r="D757" s="20">
        <v>4.9000000000000004</v>
      </c>
      <c r="E757" s="75">
        <v>4.0999999999999996</v>
      </c>
      <c r="F757" s="20">
        <f>'CDM - M'!H890</f>
        <v>110.77</v>
      </c>
      <c r="G757" s="52">
        <f t="shared" si="11"/>
        <v>110.77</v>
      </c>
    </row>
    <row r="758" spans="1:7" x14ac:dyDescent="0.25">
      <c r="B758" s="1">
        <v>44531</v>
      </c>
      <c r="C758" s="20">
        <f>'CDM - M'!G891</f>
        <v>0.125</v>
      </c>
      <c r="D758" s="20">
        <v>4.8</v>
      </c>
      <c r="E758" s="75">
        <v>3.9</v>
      </c>
      <c r="F758" s="20">
        <f>'CDM - M'!H891</f>
        <v>111.41800000000001</v>
      </c>
      <c r="G758" s="52">
        <f t="shared" si="11"/>
        <v>111.41800000000001</v>
      </c>
    </row>
    <row r="759" spans="1:7" x14ac:dyDescent="0.25">
      <c r="A759">
        <v>2022</v>
      </c>
      <c r="B759" s="1">
        <v>44562</v>
      </c>
      <c r="C759" s="20">
        <f>'CDM - M'!G892</f>
        <v>0.125</v>
      </c>
      <c r="D759" s="20">
        <v>4.9000000000000004</v>
      </c>
      <c r="E759" s="75">
        <v>4</v>
      </c>
      <c r="F759" s="20">
        <f>'CDM - M'!H892</f>
        <v>111.976</v>
      </c>
      <c r="G759" s="52">
        <f t="shared" si="11"/>
        <v>111.976</v>
      </c>
    </row>
    <row r="760" spans="1:7" x14ac:dyDescent="0.25">
      <c r="B760" s="1">
        <v>44593</v>
      </c>
      <c r="C760" s="20">
        <f>'CDM - M'!G893</f>
        <v>0.125</v>
      </c>
      <c r="D760" s="20">
        <v>4.9000000000000004</v>
      </c>
      <c r="E760" s="75">
        <v>3.9</v>
      </c>
      <c r="F760" s="20">
        <f>'CDM - M'!H893</f>
        <v>112.468</v>
      </c>
      <c r="G760" s="52">
        <f t="shared" si="11"/>
        <v>112.468</v>
      </c>
    </row>
    <row r="761" spans="1:7" x14ac:dyDescent="0.25">
      <c r="B761" s="1">
        <v>44621</v>
      </c>
      <c r="C761" s="20">
        <f>'CDM - M'!G894</f>
        <v>0.375</v>
      </c>
      <c r="D761" s="20">
        <v>5.4</v>
      </c>
      <c r="E761" s="75">
        <v>3.7</v>
      </c>
      <c r="F761" s="20">
        <f>'CDM - M'!H894</f>
        <v>112.914</v>
      </c>
      <c r="G761" s="52">
        <f t="shared" si="11"/>
        <v>112.914</v>
      </c>
    </row>
    <row r="762" spans="1:7" x14ac:dyDescent="0.25">
      <c r="B762" s="1">
        <v>44652</v>
      </c>
      <c r="C762" s="20">
        <f>'CDM - M'!G895</f>
        <v>0.375</v>
      </c>
      <c r="D762" s="20">
        <v>5.4</v>
      </c>
      <c r="E762" s="75">
        <v>3.7</v>
      </c>
      <c r="F762" s="20">
        <f>'CDM - M'!H895</f>
        <v>113.307</v>
      </c>
      <c r="G762" s="52">
        <f t="shared" si="11"/>
        <v>113.307</v>
      </c>
    </row>
    <row r="763" spans="1:7" x14ac:dyDescent="0.25">
      <c r="B763" s="1">
        <v>44682</v>
      </c>
      <c r="C763" s="20">
        <f>'CDM - M'!G896</f>
        <v>0.875</v>
      </c>
      <c r="D763" s="20">
        <v>5.3</v>
      </c>
      <c r="E763" s="75">
        <v>3.6</v>
      </c>
      <c r="F763" s="20">
        <f>'CDM - M'!H896</f>
        <v>113.703</v>
      </c>
      <c r="G763" s="52">
        <f t="shared" si="11"/>
        <v>113.703</v>
      </c>
    </row>
    <row r="764" spans="1:7" x14ac:dyDescent="0.25">
      <c r="B764" s="1">
        <v>44713</v>
      </c>
      <c r="C764" s="20">
        <f>'CDM - M'!G897</f>
        <v>1.625</v>
      </c>
      <c r="D764" s="20">
        <v>5.3</v>
      </c>
      <c r="E764" s="75">
        <v>3.6</v>
      </c>
      <c r="F764" s="20">
        <f>'CDM - M'!H897</f>
        <v>114.376</v>
      </c>
      <c r="G764" s="52">
        <f t="shared" si="11"/>
        <v>114.376</v>
      </c>
    </row>
    <row r="765" spans="1:7" x14ac:dyDescent="0.25">
      <c r="B765" s="1">
        <v>44743</v>
      </c>
      <c r="C765" s="20">
        <f>'CDM - M'!G898</f>
        <v>2.375</v>
      </c>
      <c r="D765" s="20">
        <v>5.2</v>
      </c>
      <c r="E765" s="75">
        <v>3.5</v>
      </c>
      <c r="F765" s="20">
        <f>'CDM - M'!H898</f>
        <v>114.628</v>
      </c>
      <c r="G765" s="52">
        <f t="shared" si="11"/>
        <v>114.628</v>
      </c>
    </row>
    <row r="766" spans="1:7" x14ac:dyDescent="0.25">
      <c r="B766" s="1">
        <v>44774</v>
      </c>
      <c r="C766" s="20">
        <f>'CDM - M'!G899</f>
        <v>2.375</v>
      </c>
      <c r="D766" s="20">
        <v>4.8</v>
      </c>
      <c r="E766" s="75">
        <v>3.6</v>
      </c>
      <c r="F766" s="20">
        <f>'CDM - M'!H899</f>
        <v>115.276</v>
      </c>
      <c r="G766" s="52">
        <f t="shared" si="11"/>
        <v>115.276</v>
      </c>
    </row>
    <row r="767" spans="1:7" x14ac:dyDescent="0.25">
      <c r="B767" s="1">
        <v>44805</v>
      </c>
      <c r="C767" s="20">
        <f>'CDM - M'!G900</f>
        <v>3.125</v>
      </c>
      <c r="D767" s="20">
        <v>4.7</v>
      </c>
      <c r="E767" s="75">
        <v>3.5</v>
      </c>
      <c r="F767" s="20">
        <f>'CDM - M'!H900</f>
        <v>115.788</v>
      </c>
      <c r="G767" s="52">
        <f t="shared" si="11"/>
        <v>115.788</v>
      </c>
    </row>
    <row r="768" spans="1:7" x14ac:dyDescent="0.25">
      <c r="B768" s="1">
        <v>44835</v>
      </c>
      <c r="C768" s="20">
        <f>'CDM - M'!G901</f>
        <v>3.125</v>
      </c>
      <c r="D768" s="20">
        <v>5</v>
      </c>
      <c r="E768" s="75">
        <v>3.6</v>
      </c>
      <c r="F768" s="20">
        <f>'CDM - M'!H901</f>
        <v>116.20399999999999</v>
      </c>
      <c r="G768" s="52">
        <f t="shared" si="11"/>
        <v>116.20399999999999</v>
      </c>
    </row>
    <row r="769" spans="1:7" x14ac:dyDescent="0.25">
      <c r="B769" s="1">
        <v>44866</v>
      </c>
      <c r="C769" s="20">
        <f>'CDM - M'!G902</f>
        <v>3.875</v>
      </c>
      <c r="D769" s="20">
        <v>5</v>
      </c>
      <c r="E769" s="75">
        <v>3.6</v>
      </c>
      <c r="F769" s="20">
        <f>'CDM - M'!H902</f>
        <v>116.539</v>
      </c>
      <c r="G769" s="52">
        <f t="shared" si="11"/>
        <v>116.539</v>
      </c>
    </row>
    <row r="770" spans="1:7" x14ac:dyDescent="0.25">
      <c r="B770" s="1">
        <v>44896</v>
      </c>
      <c r="C770" s="20">
        <f>'CDM - M'!G903</f>
        <v>4.375</v>
      </c>
      <c r="D770" s="20">
        <v>4.3</v>
      </c>
      <c r="E770" s="75">
        <v>3.5</v>
      </c>
      <c r="F770" s="20">
        <f>'CDM - M'!H903</f>
        <v>116.952</v>
      </c>
      <c r="G770" s="52">
        <f t="shared" si="11"/>
        <v>116.952</v>
      </c>
    </row>
    <row r="771" spans="1:7" x14ac:dyDescent="0.25">
      <c r="A771">
        <v>2023</v>
      </c>
      <c r="B771" s="1">
        <v>44927</v>
      </c>
      <c r="C771" s="20">
        <f>'CDM - M'!G904</f>
        <v>4.375</v>
      </c>
      <c r="D771" s="20">
        <v>3.9</v>
      </c>
      <c r="E771" s="75">
        <v>3.5</v>
      </c>
      <c r="F771" s="20">
        <f>'CDM - M'!H904</f>
        <v>117.505</v>
      </c>
      <c r="G771" s="52">
        <f t="shared" ref="G771:G807" si="12">F771</f>
        <v>117.505</v>
      </c>
    </row>
    <row r="772" spans="1:7" x14ac:dyDescent="0.25">
      <c r="B772" s="1">
        <v>44958</v>
      </c>
      <c r="C772" s="20">
        <f>'CDM - M'!G905</f>
        <v>4.625</v>
      </c>
      <c r="D772" s="20">
        <v>4.2</v>
      </c>
      <c r="E772" s="75">
        <v>3.6</v>
      </c>
      <c r="F772" s="20">
        <f>'CDM - M'!H905</f>
        <v>117.929</v>
      </c>
      <c r="G772" s="52">
        <f t="shared" si="12"/>
        <v>117.929</v>
      </c>
    </row>
    <row r="773" spans="1:7" x14ac:dyDescent="0.25">
      <c r="B773" s="1">
        <v>44986</v>
      </c>
      <c r="C773" s="20">
        <f>'CDM - M'!G906</f>
        <v>4.875</v>
      </c>
      <c r="D773" s="20">
        <v>3.6</v>
      </c>
      <c r="E773" s="75">
        <v>3.5</v>
      </c>
      <c r="F773" s="20">
        <f>'CDM - M'!H906</f>
        <v>118.315</v>
      </c>
      <c r="G773" s="52">
        <f t="shared" si="12"/>
        <v>118.315</v>
      </c>
    </row>
    <row r="774" spans="1:7" x14ac:dyDescent="0.25">
      <c r="B774" s="1">
        <v>45017</v>
      </c>
      <c r="C774" s="20">
        <f>'CDM - M'!G907</f>
        <v>4.875</v>
      </c>
      <c r="D774" s="20">
        <v>4.7</v>
      </c>
      <c r="E774" s="75">
        <v>3.4</v>
      </c>
      <c r="F774" s="20">
        <f>'CDM - M'!H907</f>
        <v>118.73399999999999</v>
      </c>
      <c r="G774" s="52">
        <f t="shared" si="12"/>
        <v>118.73399999999999</v>
      </c>
    </row>
    <row r="775" spans="1:7" x14ac:dyDescent="0.25">
      <c r="B775" s="1">
        <v>45047</v>
      </c>
      <c r="C775" s="20">
        <f>'CDM - M'!G908</f>
        <v>5.125</v>
      </c>
      <c r="D775" s="20">
        <v>4.2</v>
      </c>
      <c r="E775" s="75">
        <v>3.6</v>
      </c>
      <c r="F775" s="20">
        <f>'CDM - M'!H908</f>
        <v>119.083</v>
      </c>
      <c r="G775" s="52">
        <f t="shared" si="12"/>
        <v>119.083</v>
      </c>
    </row>
    <row r="776" spans="1:7" x14ac:dyDescent="0.25">
      <c r="B776" s="1">
        <v>45078</v>
      </c>
      <c r="C776" s="20">
        <f>'CDM - M'!G909</f>
        <v>5.125</v>
      </c>
      <c r="D776" s="20">
        <v>3.3</v>
      </c>
      <c r="E776" s="75">
        <v>3.6</v>
      </c>
      <c r="F776" s="20">
        <f>'CDM - M'!H909</f>
        <v>119.39</v>
      </c>
      <c r="G776" s="52">
        <f t="shared" si="12"/>
        <v>119.39</v>
      </c>
    </row>
    <row r="777" spans="1:7" x14ac:dyDescent="0.25">
      <c r="B777" s="1">
        <v>45108</v>
      </c>
      <c r="C777" s="20">
        <f>'CDM - M'!G910</f>
        <v>5.375</v>
      </c>
      <c r="D777" s="20">
        <v>3.4</v>
      </c>
      <c r="E777" s="75">
        <v>3.5</v>
      </c>
      <c r="F777" s="20">
        <f>'CDM - M'!H910</f>
        <v>119.556</v>
      </c>
      <c r="G777" s="52">
        <f t="shared" si="12"/>
        <v>119.556</v>
      </c>
    </row>
    <row r="778" spans="1:7" x14ac:dyDescent="0.25">
      <c r="B778" s="1">
        <v>45139</v>
      </c>
      <c r="C778" s="20">
        <f>'CDM - M'!G911</f>
        <v>5.375</v>
      </c>
      <c r="D778" s="20">
        <v>3.5</v>
      </c>
      <c r="E778" s="75">
        <v>3.7</v>
      </c>
      <c r="F778" s="20">
        <f>'CDM - M'!H911</f>
        <v>119.68899999999999</v>
      </c>
      <c r="G778" s="52">
        <f t="shared" si="12"/>
        <v>119.68899999999999</v>
      </c>
    </row>
    <row r="779" spans="1:7" x14ac:dyDescent="0.25">
      <c r="B779" s="1">
        <v>45170</v>
      </c>
      <c r="C779" s="20">
        <f>'CDM - M'!G912</f>
        <v>5.375</v>
      </c>
      <c r="D779" s="20">
        <v>3.2</v>
      </c>
      <c r="E779" s="75">
        <v>3.7</v>
      </c>
      <c r="F779" s="20">
        <f>'CDM - M'!H912</f>
        <v>120.05800000000001</v>
      </c>
      <c r="G779" s="52">
        <f t="shared" si="12"/>
        <v>120.05800000000001</v>
      </c>
    </row>
    <row r="780" spans="1:7" x14ac:dyDescent="0.25">
      <c r="B780" s="1">
        <v>45200</v>
      </c>
      <c r="C780" s="20">
        <f>'CDM - M'!G913</f>
        <v>5.375</v>
      </c>
      <c r="D780" s="20">
        <v>4.2</v>
      </c>
      <c r="E780" s="75">
        <v>3.9</v>
      </c>
      <c r="F780" s="20">
        <f>'CDM - M'!H913</f>
        <v>120.241</v>
      </c>
      <c r="G780" s="52">
        <f t="shared" si="12"/>
        <v>120.241</v>
      </c>
    </row>
    <row r="781" spans="1:7" x14ac:dyDescent="0.25">
      <c r="B781" s="1">
        <v>45231</v>
      </c>
      <c r="C781" s="20">
        <f>'CDM - M'!G914</f>
        <v>5.375</v>
      </c>
      <c r="D781" s="20">
        <v>4.5</v>
      </c>
      <c r="E781" s="75">
        <v>3.7</v>
      </c>
      <c r="F781" s="20">
        <f>'CDM - M'!H914</f>
        <v>120.374</v>
      </c>
      <c r="G781" s="52">
        <f t="shared" si="12"/>
        <v>120.374</v>
      </c>
    </row>
    <row r="782" spans="1:7" x14ac:dyDescent="0.25">
      <c r="B782" s="1">
        <v>45261</v>
      </c>
      <c r="C782" s="20">
        <f>'CDM - M'!G915</f>
        <v>5.375</v>
      </c>
      <c r="D782" s="20">
        <v>3.1</v>
      </c>
      <c r="E782" s="75">
        <v>3.8</v>
      </c>
      <c r="F782" s="20">
        <f>'CDM - M'!H915</f>
        <v>120.592</v>
      </c>
      <c r="G782" s="52">
        <f t="shared" si="12"/>
        <v>120.592</v>
      </c>
    </row>
    <row r="783" spans="1:7" x14ac:dyDescent="0.25">
      <c r="A783">
        <v>2024</v>
      </c>
      <c r="B783" s="1">
        <v>45292</v>
      </c>
      <c r="C783" s="20">
        <f>'CDM - M'!G916</f>
        <v>5.375</v>
      </c>
      <c r="D783" s="20">
        <v>2.9</v>
      </c>
      <c r="E783" s="75">
        <v>3.7</v>
      </c>
      <c r="F783" s="20">
        <f>'CDM - M'!H916</f>
        <v>121.217</v>
      </c>
      <c r="G783" s="52">
        <f t="shared" si="12"/>
        <v>121.217</v>
      </c>
    </row>
    <row r="784" spans="1:7" x14ac:dyDescent="0.25">
      <c r="B784" s="1">
        <v>45323</v>
      </c>
      <c r="C784" s="20">
        <f>'CDM - M'!G917</f>
        <v>5.375</v>
      </c>
      <c r="D784" s="20">
        <v>3</v>
      </c>
      <c r="E784" s="75">
        <v>3.9</v>
      </c>
      <c r="F784" s="20">
        <f>'CDM - M'!H917</f>
        <v>121.53700000000001</v>
      </c>
      <c r="G784" s="52">
        <f t="shared" si="12"/>
        <v>121.53700000000001</v>
      </c>
    </row>
    <row r="785" spans="1:7" x14ac:dyDescent="0.25">
      <c r="B785" s="1">
        <v>45352</v>
      </c>
      <c r="C785" s="20">
        <f>'CDM - M'!G918</f>
        <v>5.375</v>
      </c>
      <c r="D785" s="20">
        <v>2.9</v>
      </c>
      <c r="E785" s="75">
        <v>3.9</v>
      </c>
      <c r="F785" s="20">
        <f>'CDM - M'!H918</f>
        <v>122.009</v>
      </c>
      <c r="G785" s="52">
        <f t="shared" si="12"/>
        <v>122.009</v>
      </c>
    </row>
    <row r="786" spans="1:7" x14ac:dyDescent="0.25">
      <c r="B786" s="1">
        <v>45383</v>
      </c>
      <c r="C786" s="20">
        <f>'CDM - M'!G919</f>
        <v>5.375</v>
      </c>
      <c r="D786" s="20">
        <v>3.2</v>
      </c>
      <c r="E786" s="75">
        <v>3.9</v>
      </c>
      <c r="F786" s="20">
        <f>'CDM - M'!H919</f>
        <v>122.304</v>
      </c>
      <c r="G786" s="52">
        <f t="shared" si="12"/>
        <v>122.304</v>
      </c>
    </row>
    <row r="787" spans="1:7" x14ac:dyDescent="0.25">
      <c r="B787" s="1">
        <v>45413</v>
      </c>
      <c r="C787" s="20">
        <f>'CDM - M'!G920</f>
        <v>5.375</v>
      </c>
      <c r="D787" s="20">
        <v>3.3</v>
      </c>
      <c r="E787" s="75">
        <v>3.9</v>
      </c>
      <c r="F787" s="20">
        <f>'CDM - M'!H920</f>
        <v>122.383</v>
      </c>
      <c r="G787" s="52">
        <f t="shared" si="12"/>
        <v>122.383</v>
      </c>
    </row>
    <row r="788" spans="1:7" x14ac:dyDescent="0.25">
      <c r="B788" s="1">
        <v>45444</v>
      </c>
      <c r="C788" s="20">
        <f>'CDM - M'!G921</f>
        <v>5.375</v>
      </c>
      <c r="D788" s="20">
        <v>3</v>
      </c>
      <c r="E788" s="75">
        <v>4.0999999999999996</v>
      </c>
      <c r="F788" s="20">
        <f>'CDM - M'!H921</f>
        <v>122.67700000000001</v>
      </c>
      <c r="G788" s="52">
        <f t="shared" si="12"/>
        <v>122.67700000000001</v>
      </c>
    </row>
    <row r="789" spans="1:7" x14ac:dyDescent="0.25">
      <c r="B789" s="1">
        <v>45474</v>
      </c>
      <c r="C789" s="20">
        <f>'CDM - M'!G922</f>
        <v>5.375</v>
      </c>
      <c r="D789" s="20">
        <v>2.9</v>
      </c>
      <c r="E789" s="75">
        <v>4.2</v>
      </c>
      <c r="F789" s="20">
        <f>'CDM - M'!H922</f>
        <v>122.911</v>
      </c>
      <c r="G789" s="52">
        <f t="shared" si="12"/>
        <v>122.911</v>
      </c>
    </row>
    <row r="790" spans="1:7" x14ac:dyDescent="0.25">
      <c r="B790" s="1">
        <v>45505</v>
      </c>
      <c r="C790" s="20">
        <f>'CDM - M'!G923</f>
        <v>5.375</v>
      </c>
      <c r="D790" s="20">
        <v>2.8</v>
      </c>
      <c r="E790" s="75">
        <v>4.2</v>
      </c>
      <c r="F790" s="20">
        <f>'CDM - M'!H923</f>
        <v>123.128</v>
      </c>
      <c r="G790" s="52">
        <f t="shared" si="12"/>
        <v>123.128</v>
      </c>
    </row>
    <row r="791" spans="1:7" x14ac:dyDescent="0.25">
      <c r="B791" s="1">
        <v>45536</v>
      </c>
      <c r="C791" s="20">
        <f>'CDM - M'!G924</f>
        <v>4.875</v>
      </c>
      <c r="D791" s="20">
        <v>2.7</v>
      </c>
      <c r="E791" s="75">
        <v>4.0999999999999996</v>
      </c>
      <c r="F791" s="20">
        <f>'CDM - M'!H924</f>
        <v>123.46599999999999</v>
      </c>
      <c r="G791" s="52">
        <f t="shared" si="12"/>
        <v>123.46599999999999</v>
      </c>
    </row>
    <row r="792" spans="1:7" x14ac:dyDescent="0.25">
      <c r="B792" s="1">
        <v>45566</v>
      </c>
      <c r="C792" s="20">
        <f>'CDM - M'!G925</f>
        <v>4.875</v>
      </c>
      <c r="D792" s="20">
        <v>2.7</v>
      </c>
      <c r="E792" s="75">
        <v>4.0999999999999996</v>
      </c>
      <c r="F792" s="20">
        <f>'CDM - M'!H925</f>
        <v>123.83199999999999</v>
      </c>
      <c r="G792" s="52">
        <f t="shared" si="12"/>
        <v>123.83199999999999</v>
      </c>
    </row>
    <row r="793" spans="1:7" x14ac:dyDescent="0.25">
      <c r="B793" s="1">
        <v>45597</v>
      </c>
      <c r="C793" s="20">
        <f>'CDM - M'!G926</f>
        <v>4.625</v>
      </c>
      <c r="D793" s="20">
        <v>2.6</v>
      </c>
      <c r="E793" s="75">
        <v>4.2</v>
      </c>
      <c r="F793" s="20">
        <f>'CDM - M'!H926</f>
        <v>123.962</v>
      </c>
      <c r="G793" s="52">
        <f t="shared" si="12"/>
        <v>123.962</v>
      </c>
    </row>
    <row r="794" spans="1:7" x14ac:dyDescent="0.25">
      <c r="B794" s="1">
        <v>45627</v>
      </c>
      <c r="C794" s="20">
        <f>'CDM - M'!G927</f>
        <v>4.375</v>
      </c>
      <c r="D794" s="20">
        <v>2.8</v>
      </c>
      <c r="E794" s="75">
        <v>4.0999999999999996</v>
      </c>
      <c r="F794" s="20">
        <f>'CDM - M'!H927</f>
        <v>124.196</v>
      </c>
      <c r="G794" s="52">
        <f t="shared" si="12"/>
        <v>124.196</v>
      </c>
    </row>
    <row r="795" spans="1:7" x14ac:dyDescent="0.25">
      <c r="A795">
        <v>2025</v>
      </c>
      <c r="B795" s="1">
        <v>45658</v>
      </c>
      <c r="C795" s="20">
        <f>'CDM - M'!G928</f>
        <v>4.375</v>
      </c>
      <c r="D795" s="20">
        <v>3.3</v>
      </c>
      <c r="E795" s="75">
        <v>4</v>
      </c>
      <c r="F795" s="20">
        <f>'CDM - M'!H928</f>
        <v>124.587</v>
      </c>
      <c r="G795" s="52">
        <f t="shared" si="12"/>
        <v>124.587</v>
      </c>
    </row>
    <row r="796" spans="1:7" x14ac:dyDescent="0.25">
      <c r="B796" s="1">
        <v>45689</v>
      </c>
      <c r="C796" s="20">
        <f>'CDM - M'!G929</f>
        <v>4.375</v>
      </c>
      <c r="D796" s="20">
        <v>4.3</v>
      </c>
      <c r="E796" s="75">
        <v>4.2</v>
      </c>
      <c r="F796" s="20">
        <f>'CDM - M'!H929</f>
        <v>125.145</v>
      </c>
      <c r="G796" s="52">
        <f t="shared" si="12"/>
        <v>125.145</v>
      </c>
    </row>
    <row r="797" spans="1:7" x14ac:dyDescent="0.25">
      <c r="B797" s="1">
        <v>45717</v>
      </c>
      <c r="C797" s="20">
        <f>'CDM - M'!G930</f>
        <v>4.375</v>
      </c>
      <c r="D797" s="20">
        <v>5</v>
      </c>
      <c r="E797" s="75">
        <v>4.2</v>
      </c>
      <c r="F797" s="20">
        <f>'CDM - M'!H930</f>
        <v>125.267</v>
      </c>
      <c r="G797" s="52">
        <f t="shared" si="12"/>
        <v>125.267</v>
      </c>
    </row>
    <row r="798" spans="1:7" x14ac:dyDescent="0.25">
      <c r="B798" s="1">
        <v>45748</v>
      </c>
      <c r="C798" s="20">
        <f>'CDM - M'!G931</f>
        <v>4.375</v>
      </c>
      <c r="D798" s="20">
        <v>6.5</v>
      </c>
      <c r="E798" s="75">
        <v>4.2</v>
      </c>
      <c r="F798" s="20">
        <f>'CDM - M'!H931</f>
        <v>125.502</v>
      </c>
      <c r="G798" s="52">
        <f t="shared" si="12"/>
        <v>125.502</v>
      </c>
    </row>
    <row r="799" spans="1:7" x14ac:dyDescent="0.25">
      <c r="B799" s="1">
        <v>45778</v>
      </c>
      <c r="C799" s="20">
        <f>'CDM - M'!G932</f>
        <v>4.375</v>
      </c>
      <c r="D799" s="20">
        <v>6.6</v>
      </c>
      <c r="E799" s="75">
        <v>4.3</v>
      </c>
      <c r="F799" s="20">
        <f>'CDM - M'!H932</f>
        <v>125.79</v>
      </c>
      <c r="G799" s="52">
        <f t="shared" si="12"/>
        <v>125.79</v>
      </c>
    </row>
    <row r="800" spans="1:7" x14ac:dyDescent="0.25">
      <c r="B800" s="1">
        <v>45809</v>
      </c>
      <c r="C800" s="20">
        <f>'CDM - M'!G933</f>
        <v>4.375</v>
      </c>
      <c r="D800" s="20">
        <v>5</v>
      </c>
      <c r="E800" s="75">
        <v>4.0999999999999996</v>
      </c>
      <c r="F800" s="20">
        <f>'CDM - M'!H933</f>
        <v>126.121</v>
      </c>
      <c r="G800" s="52">
        <f t="shared" si="12"/>
        <v>126.121</v>
      </c>
    </row>
    <row r="801" spans="1:8" x14ac:dyDescent="0.25">
      <c r="B801" s="1">
        <v>45839</v>
      </c>
      <c r="C801" s="20">
        <f>'CDM - M'!G934</f>
        <v>4.375</v>
      </c>
      <c r="D801" s="20">
        <v>4.5</v>
      </c>
      <c r="E801" s="75">
        <v>4.3</v>
      </c>
      <c r="F801" s="20">
        <f>'CDM - M'!H934</f>
        <v>126.43</v>
      </c>
      <c r="G801" s="52">
        <f t="shared" si="12"/>
        <v>126.43</v>
      </c>
    </row>
    <row r="802" spans="1:8" x14ac:dyDescent="0.25">
      <c r="B802" s="1">
        <v>45870</v>
      </c>
      <c r="C802" s="20">
        <f>'CDM - M'!G935</f>
        <v>4.375</v>
      </c>
      <c r="D802" s="20">
        <v>4.8</v>
      </c>
      <c r="E802" s="75">
        <v>4.3</v>
      </c>
      <c r="F802" s="20">
        <f>'CDM - M'!H935</f>
        <v>126.714</v>
      </c>
      <c r="G802" s="52">
        <f t="shared" si="12"/>
        <v>126.714</v>
      </c>
    </row>
    <row r="803" spans="1:8" x14ac:dyDescent="0.25">
      <c r="B803" s="1">
        <v>45901</v>
      </c>
      <c r="C803" s="20">
        <f>'CDM - M'!G936</f>
        <v>4.125</v>
      </c>
      <c r="D803" s="20">
        <v>4.7</v>
      </c>
      <c r="E803" s="75">
        <v>4.4000000000000004</v>
      </c>
      <c r="F803" s="20">
        <f>'CDM - M'!H936</f>
        <v>126.95399999999999</v>
      </c>
      <c r="G803" s="52">
        <f t="shared" si="12"/>
        <v>126.95399999999999</v>
      </c>
    </row>
    <row r="804" spans="1:8" x14ac:dyDescent="0.25">
      <c r="B804" s="1">
        <v>45931</v>
      </c>
      <c r="C804" s="20">
        <f>'CDM - M'!G937</f>
        <v>3.875</v>
      </c>
      <c r="D804" s="20">
        <v>4.5999999999999996</v>
      </c>
      <c r="E804" s="74">
        <f>AVERAGE(E803,E805)</f>
        <v>4.45</v>
      </c>
      <c r="F804" s="20">
        <f>'CDM - M'!H937</f>
        <v>127.24299999999999</v>
      </c>
      <c r="G804" s="52">
        <f t="shared" si="12"/>
        <v>127.24299999999999</v>
      </c>
    </row>
    <row r="805" spans="1:8" x14ac:dyDescent="0.25">
      <c r="B805" s="1">
        <v>45962</v>
      </c>
      <c r="C805" s="20">
        <f>'CDM - M'!G938</f>
        <v>3.875</v>
      </c>
      <c r="D805" s="20">
        <v>4.5</v>
      </c>
      <c r="E805" s="75">
        <v>4.5</v>
      </c>
      <c r="F805" s="20">
        <f>'CDM - M'!H938</f>
        <v>127.46899999999999</v>
      </c>
      <c r="G805" s="52">
        <f t="shared" si="12"/>
        <v>127.46899999999999</v>
      </c>
    </row>
    <row r="806" spans="1:8" x14ac:dyDescent="0.25">
      <c r="B806" s="1">
        <v>45992</v>
      </c>
      <c r="C806" s="20">
        <f>'CDM - M'!G939</f>
        <v>3.625</v>
      </c>
      <c r="D806" s="20">
        <v>4.2</v>
      </c>
      <c r="E806" s="75">
        <v>4.4000000000000004</v>
      </c>
      <c r="F806" s="20">
        <f>'CDM - M'!H939</f>
        <v>127.886</v>
      </c>
      <c r="G806" s="52">
        <f t="shared" si="12"/>
        <v>127.886</v>
      </c>
    </row>
    <row r="807" spans="1:8" x14ac:dyDescent="0.25">
      <c r="A807">
        <v>2026</v>
      </c>
      <c r="B807" s="1">
        <v>46023</v>
      </c>
      <c r="C807" s="20">
        <f>'CDM - M'!G940</f>
        <v>3.625</v>
      </c>
      <c r="D807" s="20">
        <v>4</v>
      </c>
      <c r="E807" s="75">
        <v>4.3</v>
      </c>
      <c r="F807" s="20">
        <f>'CDM - M'!H940</f>
        <v>128.45500000000001</v>
      </c>
      <c r="G807" s="52">
        <f t="shared" si="12"/>
        <v>128.45500000000001</v>
      </c>
    </row>
    <row r="808" spans="1:8" x14ac:dyDescent="0.25">
      <c r="B808" s="1">
        <v>46054</v>
      </c>
      <c r="C808" s="20">
        <f>'CDM - M'!G941</f>
        <v>3.625</v>
      </c>
      <c r="D808" s="20">
        <v>3.4</v>
      </c>
      <c r="E808" s="75">
        <v>4.4000000000000004</v>
      </c>
      <c r="F808" s="20">
        <f>'CDM - M'!H941</f>
        <v>128.96100000000001</v>
      </c>
      <c r="G808" s="52">
        <f>F808</f>
        <v>128.96100000000001</v>
      </c>
    </row>
    <row r="809" spans="1:8" x14ac:dyDescent="0.25">
      <c r="B809" s="1">
        <v>46082</v>
      </c>
      <c r="C809" s="20">
        <f>'CDM - M'!G942</f>
        <v>3.625</v>
      </c>
      <c r="D809" s="20">
        <v>3.8</v>
      </c>
      <c r="E809" s="75">
        <v>4.3</v>
      </c>
      <c r="F809" s="20">
        <f>'CDM - M'!H942</f>
        <v>129.34299999999999</v>
      </c>
      <c r="G809" s="52">
        <f>F809</f>
        <v>129.34299999999999</v>
      </c>
    </row>
    <row r="810" spans="1:8" x14ac:dyDescent="0.25">
      <c r="B810" s="1">
        <v>46113</v>
      </c>
      <c r="C810" s="20">
        <f>'CDM - M'!G943</f>
        <v>3.625</v>
      </c>
      <c r="D810" s="20">
        <v>4.7</v>
      </c>
      <c r="E810" s="75">
        <v>4.3</v>
      </c>
      <c r="F810" s="20">
        <f>'CDM - M'!H943</f>
        <v>129.667</v>
      </c>
      <c r="G810" s="52">
        <f>F810</f>
        <v>129.667</v>
      </c>
    </row>
    <row r="811" spans="1:8" x14ac:dyDescent="0.25">
      <c r="B811" s="1">
        <v>46143</v>
      </c>
      <c r="C811" s="20">
        <f>'CDM - M'!G944</f>
        <v>3.625</v>
      </c>
      <c r="D811" s="20">
        <v>4.8</v>
      </c>
      <c r="E811" s="75">
        <v>4.3</v>
      </c>
      <c r="F811" s="20">
        <f>'CDM - M'!H944</f>
        <v>130.08199999999999</v>
      </c>
      <c r="G811" s="52">
        <f>F811</f>
        <v>130.08199999999999</v>
      </c>
    </row>
    <row r="812" spans="1:8" x14ac:dyDescent="0.25">
      <c r="B812" s="1">
        <v>46174</v>
      </c>
      <c r="C812" s="20">
        <f>'CDM - M'!G945</f>
        <v>3.625</v>
      </c>
      <c r="D812" s="20">
        <v>4.5999999999999996</v>
      </c>
      <c r="E812" s="75">
        <v>4.2</v>
      </c>
      <c r="F812" s="20"/>
      <c r="G812" s="39">
        <f>G800*(1+(H812/100))</f>
        <v>130.93163330300001</v>
      </c>
      <c r="H812" s="58">
        <v>3.8142999999999998</v>
      </c>
    </row>
    <row r="813" spans="1:8" x14ac:dyDescent="0.25">
      <c r="B813" s="1">
        <v>46204</v>
      </c>
      <c r="G813" s="39">
        <f t="shared" ref="G813:G836" si="13">G801*(1+(H813/100))</f>
        <v>131.26228103000003</v>
      </c>
      <c r="H813" s="58">
        <v>3.8220999999999998</v>
      </c>
    </row>
    <row r="814" spans="1:8" x14ac:dyDescent="0.25">
      <c r="B814" s="1">
        <v>46235</v>
      </c>
      <c r="G814" s="39">
        <f t="shared" si="13"/>
        <v>131.510378328</v>
      </c>
      <c r="H814" s="58">
        <v>3.7852000000000001</v>
      </c>
    </row>
    <row r="815" spans="1:8" x14ac:dyDescent="0.25">
      <c r="B815" s="1">
        <v>46266</v>
      </c>
      <c r="G815" s="39">
        <f t="shared" si="13"/>
        <v>131.907364218</v>
      </c>
      <c r="H815" s="58">
        <v>3.9016999999999999</v>
      </c>
    </row>
    <row r="816" spans="1:8" x14ac:dyDescent="0.25">
      <c r="B816" s="1">
        <v>46296</v>
      </c>
      <c r="G816" s="39">
        <f t="shared" si="13"/>
        <v>132.16450475400001</v>
      </c>
      <c r="H816" s="58">
        <v>3.8677999999999999</v>
      </c>
    </row>
    <row r="817" spans="1:8" x14ac:dyDescent="0.25">
      <c r="B817" s="1">
        <v>46327</v>
      </c>
      <c r="G817" s="39">
        <f t="shared" si="13"/>
        <v>132.43200551499999</v>
      </c>
      <c r="H817" s="58">
        <v>3.8935</v>
      </c>
    </row>
    <row r="818" spans="1:8" x14ac:dyDescent="0.25">
      <c r="B818" s="1">
        <v>46357</v>
      </c>
      <c r="G818" s="39">
        <f t="shared" si="13"/>
        <v>132.82559674999999</v>
      </c>
      <c r="H818" s="58">
        <v>3.8624999999999998</v>
      </c>
    </row>
    <row r="819" spans="1:8" x14ac:dyDescent="0.25">
      <c r="A819">
        <v>2027</v>
      </c>
      <c r="B819" s="1">
        <v>46388</v>
      </c>
      <c r="G819" s="39">
        <f t="shared" si="13"/>
        <v>133.14386441000002</v>
      </c>
      <c r="H819" s="58">
        <v>3.6501999999999999</v>
      </c>
    </row>
    <row r="820" spans="1:8" x14ac:dyDescent="0.25">
      <c r="B820" s="1">
        <v>46419</v>
      </c>
      <c r="G820" s="39">
        <f t="shared" si="13"/>
        <v>133.704314541</v>
      </c>
      <c r="H820" s="58">
        <v>3.6781000000000001</v>
      </c>
    </row>
    <row r="821" spans="1:8" x14ac:dyDescent="0.25">
      <c r="B821" s="1">
        <v>46447</v>
      </c>
      <c r="G821" s="39">
        <f t="shared" si="13"/>
        <v>134.03556404</v>
      </c>
      <c r="H821" s="58">
        <v>3.6280000000000001</v>
      </c>
    </row>
    <row r="822" spans="1:8" x14ac:dyDescent="0.25">
      <c r="B822" s="1">
        <v>46478</v>
      </c>
      <c r="G822" s="39">
        <f t="shared" si="13"/>
        <v>134.38506346200001</v>
      </c>
      <c r="H822" s="58">
        <v>3.6385999999999998</v>
      </c>
    </row>
    <row r="823" spans="1:8" x14ac:dyDescent="0.25">
      <c r="B823" s="1">
        <v>46508</v>
      </c>
      <c r="G823" s="39">
        <f t="shared" si="13"/>
        <v>134.57685342799999</v>
      </c>
      <c r="H823" s="58">
        <v>3.4554</v>
      </c>
    </row>
    <row r="824" spans="1:8" x14ac:dyDescent="0.25">
      <c r="B824" s="1">
        <v>46539</v>
      </c>
      <c r="G824" s="39">
        <f t="shared" si="13"/>
        <v>135.4318844712574</v>
      </c>
      <c r="H824" s="58">
        <v>3.4371</v>
      </c>
    </row>
    <row r="825" spans="1:8" x14ac:dyDescent="0.25">
      <c r="B825" s="1">
        <v>46569</v>
      </c>
      <c r="G825" s="39">
        <f t="shared" si="13"/>
        <v>135.71916052009266</v>
      </c>
      <c r="H825" s="58">
        <v>3.3954</v>
      </c>
    </row>
    <row r="826" spans="1:8" x14ac:dyDescent="0.25">
      <c r="B826" s="1">
        <v>46600</v>
      </c>
      <c r="G826" s="39">
        <f t="shared" si="13"/>
        <v>135.96397729007774</v>
      </c>
      <c r="H826" s="58">
        <v>3.3864999999999998</v>
      </c>
    </row>
    <row r="827" spans="1:8" x14ac:dyDescent="0.25">
      <c r="B827" s="1">
        <v>46631</v>
      </c>
      <c r="G827" s="39">
        <f t="shared" si="13"/>
        <v>136.35963348245014</v>
      </c>
      <c r="H827" s="58">
        <v>3.3753000000000002</v>
      </c>
    </row>
    <row r="828" spans="1:8" x14ac:dyDescent="0.25">
      <c r="B828" s="1">
        <v>46661</v>
      </c>
      <c r="G828" s="39">
        <f t="shared" si="13"/>
        <v>136.61977020925733</v>
      </c>
      <c r="H828" s="58">
        <v>3.371</v>
      </c>
    </row>
    <row r="829" spans="1:8" x14ac:dyDescent="0.25">
      <c r="B829" s="1">
        <v>46692</v>
      </c>
      <c r="G829" s="39">
        <f t="shared" si="13"/>
        <v>136.8908587086845</v>
      </c>
      <c r="H829" s="58">
        <v>3.3668999999999998</v>
      </c>
    </row>
    <row r="830" spans="1:8" x14ac:dyDescent="0.25">
      <c r="B830" s="1">
        <v>46722</v>
      </c>
      <c r="G830" s="39">
        <f t="shared" si="13"/>
        <v>137.29451395265372</v>
      </c>
      <c r="H830" s="58">
        <v>3.3645</v>
      </c>
    </row>
    <row r="831" spans="1:8" x14ac:dyDescent="0.25">
      <c r="A831">
        <v>2028</v>
      </c>
      <c r="B831" s="1">
        <v>46753</v>
      </c>
      <c r="G831" s="39">
        <f t="shared" si="13"/>
        <v>137.62082685078627</v>
      </c>
      <c r="H831" s="58">
        <v>3.3624999999999998</v>
      </c>
    </row>
    <row r="832" spans="1:8" x14ac:dyDescent="0.25">
      <c r="B832" s="1">
        <v>46784</v>
      </c>
      <c r="G832" s="39">
        <f t="shared" si="13"/>
        <v>138.19811655272301</v>
      </c>
      <c r="H832" s="58">
        <v>3.3610000000000002</v>
      </c>
    </row>
    <row r="833" spans="2:8" x14ac:dyDescent="0.25">
      <c r="B833" s="1">
        <v>46813</v>
      </c>
      <c r="G833" s="39">
        <f t="shared" si="13"/>
        <v>138.53862284948784</v>
      </c>
      <c r="H833" s="58">
        <v>3.3595999999999999</v>
      </c>
    </row>
    <row r="834" spans="2:8" x14ac:dyDescent="0.25">
      <c r="B834" s="1">
        <v>46844</v>
      </c>
      <c r="G834" s="39">
        <f t="shared" si="13"/>
        <v>138.89838581837128</v>
      </c>
      <c r="H834" s="58">
        <v>3.3584999999999998</v>
      </c>
    </row>
    <row r="835" spans="2:8" x14ac:dyDescent="0.25">
      <c r="B835" s="1">
        <v>46874</v>
      </c>
      <c r="G835" s="39">
        <f t="shared" si="13"/>
        <v>139.09527128184507</v>
      </c>
      <c r="H835" s="58">
        <v>3.3574999999999999</v>
      </c>
    </row>
    <row r="836" spans="2:8" x14ac:dyDescent="0.25">
      <c r="B836" s="1">
        <v>46905</v>
      </c>
      <c r="G836" s="39">
        <f t="shared" si="13"/>
        <v>139.97792653730409</v>
      </c>
      <c r="H836" s="58">
        <v>3.3567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5A8C-8702-4918-AC36-C1F6C911F695}">
  <dimension ref="A1:U325"/>
  <sheetViews>
    <sheetView workbookViewId="0">
      <pane xSplit="2" ySplit="2" topLeftCell="C306" activePane="bottomRight" state="frozen"/>
      <selection pane="topRight" activeCell="C1" sqref="C1"/>
      <selection pane="bottomLeft" activeCell="A3" sqref="A3"/>
      <selection pane="bottomRight" activeCell="C316" sqref="C316:U316"/>
    </sheetView>
  </sheetViews>
  <sheetFormatPr defaultRowHeight="15" x14ac:dyDescent="0.25"/>
  <cols>
    <col min="2" max="2" width="9.42578125" bestFit="1" customWidth="1"/>
    <col min="5" max="5" width="9.5703125" bestFit="1" customWidth="1"/>
  </cols>
  <sheetData>
    <row r="1" spans="1:21" x14ac:dyDescent="0.25">
      <c r="C1" s="17" t="s">
        <v>64</v>
      </c>
      <c r="I1" s="17" t="s">
        <v>34</v>
      </c>
      <c r="O1" s="17" t="s">
        <v>65</v>
      </c>
      <c r="U1" s="17" t="s">
        <v>66</v>
      </c>
    </row>
    <row r="2" spans="1:21" ht="195" x14ac:dyDescent="0.25">
      <c r="A2" s="2"/>
      <c r="B2" t="s">
        <v>0</v>
      </c>
      <c r="C2" s="7" t="s">
        <v>67</v>
      </c>
      <c r="D2" s="18" t="s">
        <v>68</v>
      </c>
      <c r="E2" s="7" t="s">
        <v>69</v>
      </c>
      <c r="F2" s="7" t="s">
        <v>70</v>
      </c>
      <c r="G2" s="18" t="s">
        <v>71</v>
      </c>
      <c r="H2" s="7"/>
      <c r="I2" s="19" t="s">
        <v>72</v>
      </c>
      <c r="J2" s="18" t="s">
        <v>73</v>
      </c>
      <c r="K2" s="7" t="s">
        <v>74</v>
      </c>
      <c r="L2" s="7" t="s">
        <v>75</v>
      </c>
      <c r="M2" s="18" t="s">
        <v>76</v>
      </c>
      <c r="N2" s="7"/>
      <c r="O2" s="19" t="s">
        <v>72</v>
      </c>
      <c r="P2" s="18" t="s">
        <v>73</v>
      </c>
      <c r="Q2" s="7" t="s">
        <v>74</v>
      </c>
      <c r="R2" s="7" t="s">
        <v>75</v>
      </c>
      <c r="S2" s="18" t="s">
        <v>76</v>
      </c>
      <c r="T2" s="7"/>
      <c r="U2" s="7" t="s">
        <v>34</v>
      </c>
    </row>
    <row r="3" spans="1:21" x14ac:dyDescent="0.25">
      <c r="A3">
        <v>1948</v>
      </c>
      <c r="B3" s="1">
        <v>17593</v>
      </c>
      <c r="C3" s="21">
        <f>'CDM - Q'!AH4</f>
        <v>7.34</v>
      </c>
      <c r="D3" s="21"/>
      <c r="E3" s="21"/>
      <c r="F3" s="21"/>
      <c r="G3" s="21"/>
      <c r="H3" s="21"/>
      <c r="I3" s="21">
        <f>'CDM - Q'!AN4</f>
        <v>17.504999999999999</v>
      </c>
      <c r="J3" s="21"/>
      <c r="K3" s="21"/>
      <c r="L3" s="21"/>
      <c r="M3" s="21"/>
      <c r="O3" s="42">
        <f t="shared" ref="O3:O66" si="0">(C3/I3)*100</f>
        <v>41.930876892316483</v>
      </c>
      <c r="P3" s="43">
        <f t="shared" ref="P3:P66" si="1">P4/(O4/O3)</f>
        <v>26.54836181005119</v>
      </c>
      <c r="Q3" s="44"/>
      <c r="R3" s="44"/>
      <c r="S3" s="44"/>
      <c r="T3" s="44"/>
      <c r="U3" s="44"/>
    </row>
    <row r="4" spans="1:21" x14ac:dyDescent="0.25">
      <c r="B4" s="1">
        <v>17685</v>
      </c>
      <c r="C4" s="21">
        <f>'CDM - Q'!AH5</f>
        <v>7.6440000000000001</v>
      </c>
      <c r="D4" s="21"/>
      <c r="E4" s="21"/>
      <c r="F4" s="21"/>
      <c r="G4" s="21"/>
      <c r="H4" s="21"/>
      <c r="I4" s="21">
        <f>'CDM - Q'!AN5</f>
        <v>17.561</v>
      </c>
      <c r="J4" s="21"/>
      <c r="K4" s="21"/>
      <c r="L4" s="21"/>
      <c r="M4" s="21"/>
      <c r="O4" s="42">
        <f t="shared" si="0"/>
        <v>43.528272877398784</v>
      </c>
      <c r="P4" s="43">
        <f t="shared" si="1"/>
        <v>27.559746491435209</v>
      </c>
      <c r="Q4" s="44"/>
      <c r="R4" s="44"/>
      <c r="S4" s="44"/>
      <c r="T4" s="44"/>
      <c r="U4" s="44"/>
    </row>
    <row r="5" spans="1:21" x14ac:dyDescent="0.25">
      <c r="B5" s="1">
        <v>17777</v>
      </c>
      <c r="C5" s="21">
        <f>'CDM - Q'!AH6</f>
        <v>7.7080000000000002</v>
      </c>
      <c r="D5" s="21"/>
      <c r="E5" s="21"/>
      <c r="F5" s="21"/>
      <c r="G5" s="21"/>
      <c r="H5" s="21"/>
      <c r="I5" s="21">
        <f>'CDM - Q'!AN6</f>
        <v>17.341000000000001</v>
      </c>
      <c r="J5" s="21"/>
      <c r="K5" s="21"/>
      <c r="L5" s="21"/>
      <c r="M5" s="21"/>
      <c r="O5" s="42">
        <f t="shared" si="0"/>
        <v>44.44957038233089</v>
      </c>
      <c r="P5" s="43">
        <f t="shared" si="1"/>
        <v>28.143062207880835</v>
      </c>
      <c r="Q5" s="44"/>
      <c r="R5" s="44"/>
      <c r="S5" s="44"/>
      <c r="T5" s="44"/>
      <c r="U5" s="44"/>
    </row>
    <row r="6" spans="1:21" x14ac:dyDescent="0.25">
      <c r="B6" s="1">
        <v>17868</v>
      </c>
      <c r="C6" s="21">
        <f>'CDM - Q'!AH7</f>
        <v>7.5359999999999996</v>
      </c>
      <c r="D6" s="21"/>
      <c r="E6" s="21"/>
      <c r="F6" s="21"/>
      <c r="G6" s="21"/>
      <c r="H6" s="21"/>
      <c r="I6" s="21">
        <f>'CDM - Q'!AN7</f>
        <v>17.004000000000001</v>
      </c>
      <c r="J6" s="21"/>
      <c r="K6" s="21"/>
      <c r="L6" s="21"/>
      <c r="M6" s="21"/>
      <c r="O6" s="42">
        <f t="shared" si="0"/>
        <v>44.318983768525044</v>
      </c>
      <c r="P6" s="43">
        <f t="shared" si="1"/>
        <v>28.060381831799734</v>
      </c>
      <c r="Q6" s="44"/>
      <c r="R6" s="44"/>
      <c r="S6" s="44"/>
      <c r="T6" s="44"/>
      <c r="U6" s="44"/>
    </row>
    <row r="7" spans="1:21" x14ac:dyDescent="0.25">
      <c r="A7">
        <v>1949</v>
      </c>
      <c r="B7" s="1">
        <v>17958</v>
      </c>
      <c r="C7" s="21">
        <f>'CDM - Q'!AH8</f>
        <v>7.1639999999999997</v>
      </c>
      <c r="D7" s="21"/>
      <c r="E7" s="21"/>
      <c r="F7" s="21"/>
      <c r="G7" s="21"/>
      <c r="H7" s="21"/>
      <c r="I7" s="21">
        <f>'CDM - Q'!AN8</f>
        <v>16.591999999999999</v>
      </c>
      <c r="J7" s="21"/>
      <c r="K7" s="21"/>
      <c r="L7" s="21"/>
      <c r="M7" s="21"/>
      <c r="O7" s="42">
        <f t="shared" si="0"/>
        <v>43.177434908389586</v>
      </c>
      <c r="P7" s="43">
        <f t="shared" si="1"/>
        <v>27.337614877973376</v>
      </c>
      <c r="Q7" s="44"/>
      <c r="R7" s="44"/>
      <c r="S7" s="44"/>
      <c r="T7" s="44"/>
      <c r="U7" s="44"/>
    </row>
    <row r="8" spans="1:21" x14ac:dyDescent="0.25">
      <c r="B8" s="1">
        <v>18050</v>
      </c>
      <c r="C8" s="21">
        <f>'CDM - Q'!AH9</f>
        <v>6.8520000000000003</v>
      </c>
      <c r="D8" s="21"/>
      <c r="E8" s="21"/>
      <c r="F8" s="21"/>
      <c r="G8" s="21"/>
      <c r="H8" s="21"/>
      <c r="I8" s="21">
        <f>'CDM - Q'!AN9</f>
        <v>16.396999999999998</v>
      </c>
      <c r="J8" s="21"/>
      <c r="K8" s="21"/>
      <c r="L8" s="21"/>
      <c r="M8" s="21"/>
      <c r="O8" s="42">
        <f t="shared" si="0"/>
        <v>41.788131975361352</v>
      </c>
      <c r="P8" s="43">
        <f t="shared" si="1"/>
        <v>26.457983454463665</v>
      </c>
      <c r="Q8" s="44"/>
      <c r="R8" s="44"/>
      <c r="S8" s="44"/>
      <c r="T8" s="44"/>
      <c r="U8" s="44"/>
    </row>
    <row r="9" spans="1:21" x14ac:dyDescent="0.25">
      <c r="B9" s="1">
        <v>18142</v>
      </c>
      <c r="C9" s="21">
        <f>'CDM - Q'!AH10</f>
        <v>6.62</v>
      </c>
      <c r="D9" s="21"/>
      <c r="E9" s="21"/>
      <c r="F9" s="21"/>
      <c r="G9" s="21"/>
      <c r="H9" s="21"/>
      <c r="I9" s="21">
        <f>'CDM - Q'!AN10</f>
        <v>16.315999999999999</v>
      </c>
      <c r="J9" s="21"/>
      <c r="K9" s="21"/>
      <c r="L9" s="21"/>
      <c r="M9" s="21"/>
      <c r="O9" s="42">
        <f t="shared" si="0"/>
        <v>40.573670017161071</v>
      </c>
      <c r="P9" s="43">
        <f t="shared" si="1"/>
        <v>25.689051873241418</v>
      </c>
      <c r="Q9" s="44"/>
      <c r="R9" s="44"/>
      <c r="S9" s="44"/>
      <c r="T9" s="44"/>
      <c r="U9" s="44"/>
    </row>
    <row r="10" spans="1:21" x14ac:dyDescent="0.25">
      <c r="B10" s="1">
        <v>18233</v>
      </c>
      <c r="C10" s="21">
        <f>'CDM - Q'!AH11</f>
        <v>6.86</v>
      </c>
      <c r="D10" s="21"/>
      <c r="E10" s="21"/>
      <c r="F10" s="21"/>
      <c r="G10" s="21"/>
      <c r="H10" s="21"/>
      <c r="I10" s="21">
        <f>'CDM - Q'!AN11</f>
        <v>16.402999999999999</v>
      </c>
      <c r="J10" s="21"/>
      <c r="K10" s="21"/>
      <c r="L10" s="21"/>
      <c r="M10" s="21"/>
      <c r="O10" s="42">
        <f t="shared" si="0"/>
        <v>41.821617996707928</v>
      </c>
      <c r="P10" s="43">
        <f t="shared" si="1"/>
        <v>26.479184990805756</v>
      </c>
      <c r="Q10" s="44"/>
      <c r="R10" s="44"/>
      <c r="S10" s="44"/>
      <c r="T10" s="44"/>
      <c r="U10" s="44"/>
    </row>
    <row r="11" spans="1:21" x14ac:dyDescent="0.25">
      <c r="A11">
        <v>1950</v>
      </c>
      <c r="B11" s="1">
        <v>18323</v>
      </c>
      <c r="C11" s="21">
        <f>'CDM - Q'!AH12</f>
        <v>7.1840000000000002</v>
      </c>
      <c r="D11" s="21"/>
      <c r="E11" s="21"/>
      <c r="F11" s="21"/>
      <c r="G11" s="21"/>
      <c r="H11" s="21"/>
      <c r="I11" s="21">
        <f>'CDM - Q'!AN12</f>
        <v>16.861000000000001</v>
      </c>
      <c r="J11" s="21"/>
      <c r="K11" s="21"/>
      <c r="L11" s="21"/>
      <c r="M11" s="21"/>
      <c r="O11" s="42">
        <f t="shared" si="0"/>
        <v>42.607200047446767</v>
      </c>
      <c r="P11" s="43">
        <f t="shared" si="1"/>
        <v>26.976573027026824</v>
      </c>
      <c r="Q11" s="44"/>
      <c r="R11" s="44"/>
      <c r="S11" s="44"/>
      <c r="T11" s="44"/>
      <c r="U11" s="44"/>
    </row>
    <row r="12" spans="1:21" x14ac:dyDescent="0.25">
      <c r="B12" s="1">
        <v>18415</v>
      </c>
      <c r="C12" s="21">
        <f>'CDM - Q'!AH13</f>
        <v>7.8079999999999998</v>
      </c>
      <c r="D12" s="21"/>
      <c r="E12" s="21"/>
      <c r="F12" s="21"/>
      <c r="G12" s="21"/>
      <c r="H12" s="21"/>
      <c r="I12" s="21">
        <f>'CDM - Q'!AN13</f>
        <v>17.298999999999999</v>
      </c>
      <c r="J12" s="21"/>
      <c r="K12" s="21"/>
      <c r="L12" s="21"/>
      <c r="M12" s="21"/>
      <c r="O12" s="42">
        <f t="shared" si="0"/>
        <v>45.135556968610899</v>
      </c>
      <c r="P12" s="43">
        <f t="shared" si="1"/>
        <v>28.577391786443524</v>
      </c>
      <c r="Q12" s="44"/>
      <c r="R12" s="44"/>
      <c r="S12" s="44"/>
      <c r="T12" s="44"/>
      <c r="U12" s="44"/>
    </row>
    <row r="13" spans="1:21" x14ac:dyDescent="0.25">
      <c r="B13" s="1">
        <v>18507</v>
      </c>
      <c r="C13" s="21">
        <f>'CDM - Q'!AH14</f>
        <v>10.464</v>
      </c>
      <c r="D13" s="21"/>
      <c r="E13" s="21"/>
      <c r="F13" s="21"/>
      <c r="G13" s="21"/>
      <c r="H13" s="21"/>
      <c r="I13" s="21">
        <f>'CDM - Q'!AN14</f>
        <v>17.966000000000001</v>
      </c>
      <c r="J13" s="21"/>
      <c r="K13" s="21"/>
      <c r="L13" s="21"/>
      <c r="M13" s="21"/>
      <c r="O13" s="42">
        <f t="shared" si="0"/>
        <v>58.243348547255927</v>
      </c>
      <c r="P13" s="43">
        <f t="shared" si="1"/>
        <v>36.876535976876063</v>
      </c>
      <c r="Q13" s="44"/>
      <c r="R13" s="44"/>
      <c r="S13" s="44"/>
      <c r="T13" s="44"/>
      <c r="U13" s="44"/>
    </row>
    <row r="14" spans="1:21" x14ac:dyDescent="0.25">
      <c r="B14" s="1">
        <v>18598</v>
      </c>
      <c r="C14" s="21">
        <f>'CDM - Q'!AH15</f>
        <v>10.868</v>
      </c>
      <c r="D14" s="21"/>
      <c r="E14" s="21"/>
      <c r="F14" s="21"/>
      <c r="G14" s="21"/>
      <c r="H14" s="21"/>
      <c r="I14" s="21">
        <f>'CDM - Q'!AN15</f>
        <v>18.95</v>
      </c>
      <c r="J14" s="21"/>
      <c r="K14" s="21"/>
      <c r="L14" s="21"/>
      <c r="M14" s="21"/>
      <c r="O14" s="42">
        <f t="shared" si="0"/>
        <v>57.350923482849602</v>
      </c>
      <c r="P14" s="43">
        <f t="shared" si="1"/>
        <v>36.311500727099094</v>
      </c>
      <c r="Q14" s="44"/>
      <c r="R14" s="44"/>
      <c r="S14" s="44"/>
      <c r="T14" s="44"/>
      <c r="U14" s="44"/>
    </row>
    <row r="15" spans="1:21" x14ac:dyDescent="0.25">
      <c r="A15">
        <v>1951</v>
      </c>
      <c r="B15" s="1">
        <v>18688</v>
      </c>
      <c r="C15" s="21">
        <f>'CDM - Q'!AH16</f>
        <v>11.772</v>
      </c>
      <c r="D15" s="21"/>
      <c r="E15" s="21"/>
      <c r="F15" s="21"/>
      <c r="G15" s="21"/>
      <c r="H15" s="21"/>
      <c r="I15" s="21">
        <f>'CDM - Q'!AN16</f>
        <v>20.811</v>
      </c>
      <c r="J15" s="21"/>
      <c r="K15" s="21"/>
      <c r="L15" s="21"/>
      <c r="M15" s="21"/>
      <c r="O15" s="42">
        <f t="shared" si="0"/>
        <v>56.566239008216812</v>
      </c>
      <c r="P15" s="43">
        <f t="shared" si="1"/>
        <v>35.814680987488579</v>
      </c>
      <c r="Q15" s="44"/>
      <c r="R15" s="44"/>
      <c r="S15" s="44"/>
      <c r="T15" s="44"/>
      <c r="U15" s="44"/>
    </row>
    <row r="16" spans="1:21" x14ac:dyDescent="0.25">
      <c r="B16" s="1">
        <v>18780</v>
      </c>
      <c r="C16" s="21">
        <f>'CDM - Q'!AH17</f>
        <v>12.04</v>
      </c>
      <c r="D16" s="21"/>
      <c r="E16" s="21"/>
      <c r="F16" s="21"/>
      <c r="G16" s="21"/>
      <c r="H16" s="21"/>
      <c r="I16" s="21">
        <f>'CDM - Q'!AN17</f>
        <v>22.187999999999999</v>
      </c>
      <c r="J16" s="21"/>
      <c r="K16" s="21"/>
      <c r="L16" s="21"/>
      <c r="M16" s="21"/>
      <c r="O16" s="42">
        <f t="shared" si="0"/>
        <v>54.263565891472865</v>
      </c>
      <c r="P16" s="43">
        <f t="shared" si="1"/>
        <v>34.356752998274537</v>
      </c>
      <c r="Q16" s="44"/>
      <c r="R16" s="44"/>
      <c r="S16" s="44"/>
      <c r="T16" s="44"/>
      <c r="U16" s="44"/>
    </row>
    <row r="17" spans="1:21" x14ac:dyDescent="0.25">
      <c r="B17" s="1">
        <v>18872</v>
      </c>
      <c r="C17" s="21">
        <f>'CDM - Q'!AH18</f>
        <v>10.808</v>
      </c>
      <c r="D17" s="21"/>
      <c r="E17" s="21"/>
      <c r="F17" s="21"/>
      <c r="G17" s="21"/>
      <c r="H17" s="21"/>
      <c r="I17" s="21">
        <f>'CDM - Q'!AN18</f>
        <v>23.024999999999999</v>
      </c>
      <c r="J17" s="21"/>
      <c r="K17" s="21"/>
      <c r="L17" s="21"/>
      <c r="M17" s="21"/>
      <c r="O17" s="42">
        <f t="shared" si="0"/>
        <v>46.940282301845819</v>
      </c>
      <c r="P17" s="43">
        <f t="shared" si="1"/>
        <v>29.720046189725643</v>
      </c>
      <c r="Q17" s="44"/>
      <c r="R17" s="44"/>
      <c r="S17" s="44"/>
      <c r="T17" s="44"/>
      <c r="U17" s="44"/>
    </row>
    <row r="18" spans="1:21" x14ac:dyDescent="0.25">
      <c r="B18" s="1">
        <v>18963</v>
      </c>
      <c r="C18" s="21">
        <f>'CDM - Q'!AH19</f>
        <v>10.084</v>
      </c>
      <c r="D18" s="21"/>
      <c r="E18" s="21"/>
      <c r="F18" s="21"/>
      <c r="G18" s="21"/>
      <c r="H18" s="21"/>
      <c r="I18" s="21">
        <f>'CDM - Q'!AN19</f>
        <v>23.21</v>
      </c>
      <c r="J18" s="21"/>
      <c r="K18" s="21"/>
      <c r="L18" s="21"/>
      <c r="M18" s="21"/>
      <c r="O18" s="42">
        <f t="shared" si="0"/>
        <v>43.446790176647994</v>
      </c>
      <c r="P18" s="43">
        <f t="shared" si="1"/>
        <v>27.508156055433897</v>
      </c>
      <c r="Q18" s="44"/>
      <c r="R18" s="44"/>
      <c r="S18" s="44"/>
      <c r="T18" s="44"/>
      <c r="U18" s="44"/>
    </row>
    <row r="19" spans="1:21" x14ac:dyDescent="0.25">
      <c r="A19">
        <v>1952</v>
      </c>
      <c r="B19" s="1">
        <v>19054</v>
      </c>
      <c r="C19" s="21">
        <f>'CDM - Q'!AH20</f>
        <v>10.696</v>
      </c>
      <c r="D19" s="21"/>
      <c r="E19" s="21"/>
      <c r="F19" s="21"/>
      <c r="G19" s="21"/>
      <c r="H19" s="21"/>
      <c r="I19" s="21">
        <f>'CDM - Q'!AN20</f>
        <v>21.79</v>
      </c>
      <c r="J19" s="21"/>
      <c r="K19" s="21"/>
      <c r="L19" s="21"/>
      <c r="M19" s="21"/>
      <c r="O19" s="42">
        <f t="shared" si="0"/>
        <v>49.086737035337315</v>
      </c>
      <c r="P19" s="43">
        <f t="shared" si="1"/>
        <v>31.079065153721391</v>
      </c>
      <c r="Q19" s="44"/>
      <c r="R19" s="44"/>
      <c r="S19" s="44"/>
      <c r="T19" s="44"/>
      <c r="U19" s="44"/>
    </row>
    <row r="20" spans="1:21" x14ac:dyDescent="0.25">
      <c r="B20" s="1">
        <v>19146</v>
      </c>
      <c r="C20" s="21">
        <f>'CDM - Q'!AH21</f>
        <v>10.603999999999999</v>
      </c>
      <c r="D20" s="21"/>
      <c r="E20" s="21"/>
      <c r="F20" s="21"/>
      <c r="G20" s="21"/>
      <c r="H20" s="21"/>
      <c r="I20" s="21">
        <f>'CDM - Q'!AN21</f>
        <v>21.411999999999999</v>
      </c>
      <c r="J20" s="21"/>
      <c r="K20" s="21"/>
      <c r="L20" s="21"/>
      <c r="M20" s="21"/>
      <c r="O20" s="42">
        <f t="shared" si="0"/>
        <v>49.523631608443864</v>
      </c>
      <c r="P20" s="43">
        <f t="shared" si="1"/>
        <v>31.355683151228764</v>
      </c>
      <c r="Q20" s="44"/>
      <c r="R20" s="44"/>
      <c r="S20" s="44"/>
      <c r="T20" s="44"/>
      <c r="U20" s="44"/>
    </row>
    <row r="21" spans="1:21" x14ac:dyDescent="0.25">
      <c r="B21" s="1">
        <v>19238</v>
      </c>
      <c r="C21" s="21">
        <f>'CDM - Q'!AH22</f>
        <v>10.768000000000001</v>
      </c>
      <c r="D21" s="21"/>
      <c r="E21" s="21"/>
      <c r="F21" s="21"/>
      <c r="G21" s="21"/>
      <c r="H21" s="21"/>
      <c r="I21" s="21">
        <f>'CDM - Q'!AN22</f>
        <v>20.998999999999999</v>
      </c>
      <c r="J21" s="21"/>
      <c r="K21" s="21"/>
      <c r="L21" s="21"/>
      <c r="M21" s="21"/>
      <c r="O21" s="42">
        <f t="shared" si="0"/>
        <v>51.278632315824566</v>
      </c>
      <c r="P21" s="43">
        <f t="shared" si="1"/>
        <v>32.466854612681708</v>
      </c>
      <c r="Q21" s="44"/>
      <c r="R21" s="44"/>
      <c r="S21" s="44"/>
      <c r="T21" s="44"/>
      <c r="U21" s="44"/>
    </row>
    <row r="22" spans="1:21" x14ac:dyDescent="0.25">
      <c r="B22" s="1">
        <v>19329</v>
      </c>
      <c r="C22" s="21">
        <f>'CDM - Q'!AH23</f>
        <v>11.284000000000001</v>
      </c>
      <c r="D22" s="21"/>
      <c r="E22" s="21"/>
      <c r="F22" s="21"/>
      <c r="G22" s="21"/>
      <c r="H22" s="21"/>
      <c r="I22" s="21">
        <f>'CDM - Q'!AN23</f>
        <v>20.631</v>
      </c>
      <c r="J22" s="21"/>
      <c r="K22" s="21"/>
      <c r="L22" s="21"/>
      <c r="M22" s="21"/>
      <c r="O22" s="42">
        <f t="shared" si="0"/>
        <v>54.694391934467554</v>
      </c>
      <c r="P22" s="43">
        <f t="shared" si="1"/>
        <v>34.629528730964068</v>
      </c>
      <c r="Q22" s="44"/>
      <c r="R22" s="44"/>
      <c r="S22" s="44"/>
      <c r="T22" s="44"/>
      <c r="U22" s="44"/>
    </row>
    <row r="23" spans="1:21" x14ac:dyDescent="0.25">
      <c r="A23">
        <v>1953</v>
      </c>
      <c r="B23" s="1">
        <v>19419</v>
      </c>
      <c r="C23" s="21">
        <f>'CDM - Q'!AH24</f>
        <v>10.988</v>
      </c>
      <c r="D23" s="21"/>
      <c r="E23" s="21"/>
      <c r="F23" s="21"/>
      <c r="G23" s="21"/>
      <c r="H23" s="21"/>
      <c r="I23" s="21">
        <f>'CDM - Q'!AN24</f>
        <v>20.452999999999999</v>
      </c>
      <c r="J23" s="21"/>
      <c r="K23" s="21"/>
      <c r="L23" s="21"/>
      <c r="M23" s="21"/>
      <c r="O23" s="42">
        <f t="shared" si="0"/>
        <v>53.723170195081401</v>
      </c>
      <c r="P23" s="43">
        <f t="shared" si="1"/>
        <v>34.014603691327331</v>
      </c>
      <c r="Q23" s="44"/>
      <c r="R23" s="44"/>
      <c r="S23" s="44"/>
      <c r="T23" s="44"/>
      <c r="U23" s="44"/>
    </row>
    <row r="24" spans="1:21" x14ac:dyDescent="0.25">
      <c r="B24" s="1">
        <v>19511</v>
      </c>
      <c r="C24" s="21">
        <f>'CDM - Q'!AH25</f>
        <v>11.516</v>
      </c>
      <c r="D24" s="21"/>
      <c r="E24" s="21"/>
      <c r="F24" s="21"/>
      <c r="G24" s="21"/>
      <c r="H24" s="21"/>
      <c r="I24" s="21">
        <f>'CDM - Q'!AN25</f>
        <v>20.265000000000001</v>
      </c>
      <c r="J24" s="21"/>
      <c r="K24" s="21"/>
      <c r="L24" s="21"/>
      <c r="M24" s="21"/>
      <c r="O24" s="42">
        <f t="shared" si="0"/>
        <v>56.827041697508015</v>
      </c>
      <c r="P24" s="43">
        <f t="shared" si="1"/>
        <v>35.979807134841025</v>
      </c>
      <c r="Q24" s="44"/>
      <c r="R24" s="44"/>
      <c r="S24" s="44"/>
      <c r="T24" s="44"/>
      <c r="U24" s="44"/>
    </row>
    <row r="25" spans="1:21" x14ac:dyDescent="0.25">
      <c r="B25" s="1">
        <v>19603</v>
      </c>
      <c r="C25" s="21">
        <f>'CDM - Q'!AH26</f>
        <v>11.151999999999999</v>
      </c>
      <c r="D25" s="21"/>
      <c r="E25" s="21"/>
      <c r="F25" s="21"/>
      <c r="G25" s="21"/>
      <c r="H25" s="21"/>
      <c r="I25" s="21">
        <f>'CDM - Q'!AN26</f>
        <v>20.210999999999999</v>
      </c>
      <c r="J25" s="21"/>
      <c r="K25" s="21"/>
      <c r="L25" s="21"/>
      <c r="M25" s="21"/>
      <c r="O25" s="42">
        <f t="shared" si="0"/>
        <v>55.177873435258029</v>
      </c>
      <c r="P25" s="43">
        <f t="shared" si="1"/>
        <v>34.935643049641818</v>
      </c>
      <c r="Q25" s="44"/>
      <c r="R25" s="44"/>
      <c r="S25" s="44"/>
      <c r="T25" s="44"/>
      <c r="U25" s="44"/>
    </row>
    <row r="26" spans="1:21" x14ac:dyDescent="0.25">
      <c r="B26" s="1">
        <v>19694</v>
      </c>
      <c r="C26" s="21">
        <f>'CDM - Q'!AH27</f>
        <v>10.244</v>
      </c>
      <c r="D26" s="21"/>
      <c r="E26" s="21"/>
      <c r="F26" s="21"/>
      <c r="G26" s="21"/>
      <c r="H26" s="21"/>
      <c r="I26" s="21">
        <f>'CDM - Q'!AN27</f>
        <v>20.268000000000001</v>
      </c>
      <c r="J26" s="21"/>
      <c r="K26" s="21"/>
      <c r="L26" s="21"/>
      <c r="M26" s="21"/>
      <c r="O26" s="42">
        <f t="shared" si="0"/>
        <v>50.5427274521413</v>
      </c>
      <c r="P26" s="43">
        <f t="shared" si="1"/>
        <v>32.000919482610065</v>
      </c>
      <c r="Q26" s="44"/>
      <c r="R26" s="44"/>
      <c r="S26" s="44"/>
      <c r="T26" s="44"/>
      <c r="U26" s="44"/>
    </row>
    <row r="27" spans="1:21" x14ac:dyDescent="0.25">
      <c r="A27">
        <v>1954</v>
      </c>
      <c r="B27" s="1">
        <v>19784</v>
      </c>
      <c r="C27" s="21">
        <f>'CDM - Q'!AH28</f>
        <v>9.9760000000000009</v>
      </c>
      <c r="D27" s="21"/>
      <c r="E27" s="21"/>
      <c r="F27" s="21"/>
      <c r="G27" s="21"/>
      <c r="H27" s="21"/>
      <c r="I27" s="21">
        <f>'CDM - Q'!AN28</f>
        <v>20.521000000000001</v>
      </c>
      <c r="J27" s="21"/>
      <c r="K27" s="21"/>
      <c r="L27" s="21"/>
      <c r="M27" s="21"/>
      <c r="O27" s="42">
        <f t="shared" si="0"/>
        <v>48.613615320890794</v>
      </c>
      <c r="P27" s="43">
        <f t="shared" si="1"/>
        <v>30.779510091050639</v>
      </c>
      <c r="Q27" s="44"/>
      <c r="R27" s="44"/>
      <c r="S27" s="44"/>
      <c r="T27" s="44"/>
      <c r="U27" s="44"/>
    </row>
    <row r="28" spans="1:21" x14ac:dyDescent="0.25">
      <c r="B28" s="1">
        <v>19876</v>
      </c>
      <c r="C28" s="21">
        <f>'CDM - Q'!AH29</f>
        <v>11.048</v>
      </c>
      <c r="D28" s="21"/>
      <c r="E28" s="21"/>
      <c r="F28" s="21"/>
      <c r="G28" s="21"/>
      <c r="H28" s="21"/>
      <c r="I28" s="21">
        <f>'CDM - Q'!AN29</f>
        <v>20.664999999999999</v>
      </c>
      <c r="J28" s="21"/>
      <c r="K28" s="21"/>
      <c r="L28" s="21"/>
      <c r="M28" s="21"/>
      <c r="O28" s="42">
        <f t="shared" si="0"/>
        <v>53.46237599806436</v>
      </c>
      <c r="P28" s="43">
        <f t="shared" si="1"/>
        <v>33.84948292082327</v>
      </c>
      <c r="Q28" s="44"/>
      <c r="R28" s="44"/>
      <c r="S28" s="44"/>
      <c r="T28" s="44"/>
      <c r="U28" s="44"/>
    </row>
    <row r="29" spans="1:21" x14ac:dyDescent="0.25">
      <c r="B29" s="1">
        <v>19968</v>
      </c>
      <c r="C29" s="21">
        <f>'CDM - Q'!AH30</f>
        <v>10.224</v>
      </c>
      <c r="D29" s="21"/>
      <c r="E29" s="21"/>
      <c r="F29" s="21"/>
      <c r="G29" s="21"/>
      <c r="H29" s="21"/>
      <c r="I29" s="21">
        <f>'CDM - Q'!AN30</f>
        <v>20.861999999999998</v>
      </c>
      <c r="J29" s="21"/>
      <c r="K29" s="21"/>
      <c r="L29" s="21"/>
      <c r="M29" s="21"/>
      <c r="O29" s="42">
        <f t="shared" si="0"/>
        <v>49.007765314926665</v>
      </c>
      <c r="P29" s="43">
        <f t="shared" si="1"/>
        <v>31.029064534568878</v>
      </c>
      <c r="Q29" s="44"/>
      <c r="R29" s="44"/>
      <c r="S29" s="44"/>
      <c r="T29" s="44"/>
      <c r="U29" s="44"/>
    </row>
    <row r="30" spans="1:21" x14ac:dyDescent="0.25">
      <c r="B30" s="1">
        <v>20059</v>
      </c>
      <c r="C30" s="21">
        <f>'CDM - Q'!AH31</f>
        <v>10.164</v>
      </c>
      <c r="D30" s="21"/>
      <c r="E30" s="21"/>
      <c r="F30" s="21"/>
      <c r="G30" s="21"/>
      <c r="H30" s="21"/>
      <c r="I30" s="21">
        <f>'CDM - Q'!AN31</f>
        <v>20.891999999999999</v>
      </c>
      <c r="J30" s="21"/>
      <c r="K30" s="21"/>
      <c r="L30" s="21"/>
      <c r="M30" s="21"/>
      <c r="O30" s="42">
        <f t="shared" si="0"/>
        <v>48.650201033888571</v>
      </c>
      <c r="P30" s="43">
        <f t="shared" si="1"/>
        <v>30.80267418438067</v>
      </c>
      <c r="Q30" s="44"/>
      <c r="R30" s="44"/>
      <c r="S30" s="44"/>
      <c r="T30" s="44"/>
      <c r="U30" s="44"/>
    </row>
    <row r="31" spans="1:21" x14ac:dyDescent="0.25">
      <c r="A31">
        <v>1955</v>
      </c>
      <c r="B31" s="1">
        <v>20149</v>
      </c>
      <c r="C31" s="21">
        <f>'CDM - Q'!AH32</f>
        <v>11.103999999999999</v>
      </c>
      <c r="D31" s="21"/>
      <c r="E31" s="21"/>
      <c r="F31" s="21"/>
      <c r="G31" s="21"/>
      <c r="H31" s="21"/>
      <c r="I31" s="21">
        <f>'CDM - Q'!AN32</f>
        <v>20.611000000000001</v>
      </c>
      <c r="J31" s="21"/>
      <c r="K31" s="21"/>
      <c r="L31" s="21"/>
      <c r="M31" s="21"/>
      <c r="O31" s="42">
        <f t="shared" si="0"/>
        <v>53.874144874096352</v>
      </c>
      <c r="P31" s="43">
        <f t="shared" si="1"/>
        <v>34.110192686829109</v>
      </c>
      <c r="Q31" s="44"/>
      <c r="R31" s="44"/>
      <c r="S31" s="44"/>
      <c r="T31" s="44"/>
      <c r="U31" s="44"/>
    </row>
    <row r="32" spans="1:21" x14ac:dyDescent="0.25">
      <c r="B32" s="1">
        <v>20241</v>
      </c>
      <c r="C32" s="21">
        <f>'CDM - Q'!AH33</f>
        <v>11.231999999999999</v>
      </c>
      <c r="D32" s="21"/>
      <c r="E32" s="21"/>
      <c r="F32" s="21"/>
      <c r="G32" s="21"/>
      <c r="H32" s="21"/>
      <c r="I32" s="21">
        <f>'CDM - Q'!AN33</f>
        <v>20.643999999999998</v>
      </c>
      <c r="J32" s="21"/>
      <c r="K32" s="21"/>
      <c r="L32" s="21"/>
      <c r="M32" s="21"/>
      <c r="O32" s="42">
        <f t="shared" si="0"/>
        <v>54.408060453400509</v>
      </c>
      <c r="P32" s="43">
        <f t="shared" si="1"/>
        <v>34.448239134362083</v>
      </c>
      <c r="Q32" s="44"/>
      <c r="R32" s="44"/>
      <c r="S32" s="44"/>
      <c r="T32" s="44"/>
      <c r="U32" s="44"/>
    </row>
    <row r="33" spans="1:21" x14ac:dyDescent="0.25">
      <c r="B33" s="1">
        <v>20333</v>
      </c>
      <c r="C33" s="21">
        <f>'CDM - Q'!AH34</f>
        <v>11.295999999999999</v>
      </c>
      <c r="D33" s="21"/>
      <c r="E33" s="21"/>
      <c r="F33" s="21"/>
      <c r="G33" s="21"/>
      <c r="H33" s="21"/>
      <c r="I33" s="21">
        <f>'CDM - Q'!AN34</f>
        <v>20.698</v>
      </c>
      <c r="J33" s="21"/>
      <c r="K33" s="21"/>
      <c r="L33" s="21"/>
      <c r="M33" s="21"/>
      <c r="O33" s="42">
        <f t="shared" si="0"/>
        <v>54.575321287080868</v>
      </c>
      <c r="P33" s="43">
        <f t="shared" si="1"/>
        <v>34.554139641537276</v>
      </c>
      <c r="Q33" s="44"/>
      <c r="R33" s="44"/>
      <c r="S33" s="44"/>
      <c r="T33" s="44"/>
      <c r="U33" s="44"/>
    </row>
    <row r="34" spans="1:21" x14ac:dyDescent="0.25">
      <c r="B34" s="1">
        <v>20424</v>
      </c>
      <c r="C34" s="21">
        <f>'CDM - Q'!AH35</f>
        <v>12.476000000000001</v>
      </c>
      <c r="D34" s="21"/>
      <c r="E34" s="21"/>
      <c r="F34" s="21"/>
      <c r="G34" s="21"/>
      <c r="H34" s="21"/>
      <c r="I34" s="21">
        <f>'CDM - Q'!AN35</f>
        <v>20.763999999999999</v>
      </c>
      <c r="J34" s="21"/>
      <c r="K34" s="21"/>
      <c r="L34" s="21"/>
      <c r="M34" s="21"/>
      <c r="O34" s="42">
        <f t="shared" si="0"/>
        <v>60.084762088229638</v>
      </c>
      <c r="P34" s="43">
        <f t="shared" si="1"/>
        <v>38.042419367610883</v>
      </c>
      <c r="Q34" s="44"/>
      <c r="R34" s="44"/>
      <c r="S34" s="44"/>
      <c r="T34" s="44"/>
      <c r="U34" s="44"/>
    </row>
    <row r="35" spans="1:21" x14ac:dyDescent="0.25">
      <c r="A35">
        <v>1956</v>
      </c>
      <c r="B35" s="1">
        <v>20515</v>
      </c>
      <c r="C35" s="21">
        <f>'CDM - Q'!AH36</f>
        <v>13.02</v>
      </c>
      <c r="D35" s="21"/>
      <c r="E35" s="21"/>
      <c r="F35" s="21"/>
      <c r="G35" s="21"/>
      <c r="H35" s="21"/>
      <c r="I35" s="21">
        <f>'CDM - Q'!AN36</f>
        <v>20.829000000000001</v>
      </c>
      <c r="J35" s="21"/>
      <c r="K35" s="21"/>
      <c r="L35" s="21"/>
      <c r="M35" s="21"/>
      <c r="O35" s="42">
        <f t="shared" si="0"/>
        <v>62.509001872389462</v>
      </c>
      <c r="P35" s="43">
        <f t="shared" si="1"/>
        <v>39.577316791041326</v>
      </c>
      <c r="Q35" s="44"/>
      <c r="R35" s="44"/>
      <c r="S35" s="44"/>
      <c r="T35" s="44"/>
      <c r="U35" s="44"/>
    </row>
    <row r="36" spans="1:21" x14ac:dyDescent="0.25">
      <c r="B36" s="1">
        <v>20607</v>
      </c>
      <c r="C36" s="21">
        <f>'CDM - Q'!AH37</f>
        <v>12.692</v>
      </c>
      <c r="D36" s="21"/>
      <c r="E36" s="21"/>
      <c r="F36" s="21"/>
      <c r="G36" s="21"/>
      <c r="H36" s="21"/>
      <c r="I36" s="21">
        <f>'CDM - Q'!AN37</f>
        <v>21.009</v>
      </c>
      <c r="J36" s="21"/>
      <c r="K36" s="21"/>
      <c r="L36" s="21"/>
      <c r="M36" s="21"/>
      <c r="O36" s="42">
        <f t="shared" si="0"/>
        <v>60.412204293398062</v>
      </c>
      <c r="P36" s="43">
        <f t="shared" si="1"/>
        <v>38.249738049665098</v>
      </c>
      <c r="Q36" s="44"/>
      <c r="R36" s="44"/>
      <c r="S36" s="44"/>
      <c r="T36" s="44"/>
      <c r="U36" s="44"/>
    </row>
    <row r="37" spans="1:21" x14ac:dyDescent="0.25">
      <c r="B37" s="1">
        <v>20699</v>
      </c>
      <c r="C37" s="21">
        <f>'CDM - Q'!AH38</f>
        <v>12.62</v>
      </c>
      <c r="D37" s="21"/>
      <c r="E37" s="21"/>
      <c r="F37" s="21"/>
      <c r="G37" s="21"/>
      <c r="H37" s="21"/>
      <c r="I37" s="21">
        <f>'CDM - Q'!AN38</f>
        <v>21.13</v>
      </c>
      <c r="J37" s="21"/>
      <c r="K37" s="21"/>
      <c r="L37" s="21"/>
      <c r="M37" s="21"/>
      <c r="O37" s="42">
        <f t="shared" si="0"/>
        <v>59.725508755324185</v>
      </c>
      <c r="P37" s="43">
        <f t="shared" si="1"/>
        <v>37.814959601197359</v>
      </c>
      <c r="Q37" s="44"/>
      <c r="R37" s="44"/>
      <c r="S37" s="44"/>
      <c r="T37" s="44"/>
      <c r="U37" s="44"/>
    </row>
    <row r="38" spans="1:21" x14ac:dyDescent="0.25">
      <c r="B38" s="1">
        <v>20790</v>
      </c>
      <c r="C38" s="21">
        <f>'CDM - Q'!AH39</f>
        <v>12.88</v>
      </c>
      <c r="D38" s="21"/>
      <c r="E38" s="21"/>
      <c r="F38" s="21"/>
      <c r="G38" s="21"/>
      <c r="H38" s="21"/>
      <c r="I38" s="21">
        <f>'CDM - Q'!AN39</f>
        <v>21.373000000000001</v>
      </c>
      <c r="J38" s="21"/>
      <c r="K38" s="21"/>
      <c r="L38" s="21"/>
      <c r="M38" s="21"/>
      <c r="O38" s="42">
        <f t="shared" si="0"/>
        <v>60.262948579984091</v>
      </c>
      <c r="P38" s="43">
        <f t="shared" si="1"/>
        <v>38.155237410145737</v>
      </c>
      <c r="Q38" s="44"/>
      <c r="R38" s="44"/>
      <c r="S38" s="44"/>
      <c r="T38" s="44"/>
      <c r="U38" s="44"/>
    </row>
    <row r="39" spans="1:21" x14ac:dyDescent="0.25">
      <c r="A39">
        <v>1957</v>
      </c>
      <c r="B39" s="1">
        <v>20880</v>
      </c>
      <c r="C39" s="21">
        <f>'CDM - Q'!AH40</f>
        <v>13.188000000000001</v>
      </c>
      <c r="D39" s="21"/>
      <c r="E39" s="21"/>
      <c r="F39" s="21"/>
      <c r="G39" s="21"/>
      <c r="H39" s="21"/>
      <c r="I39" s="21">
        <f>'CDM - Q'!AN40</f>
        <v>21.408000000000001</v>
      </c>
      <c r="J39" s="21"/>
      <c r="K39" s="21"/>
      <c r="L39" s="21"/>
      <c r="M39" s="21"/>
      <c r="O39" s="42">
        <f t="shared" si="0"/>
        <v>61.60313901345291</v>
      </c>
      <c r="P39" s="43">
        <f t="shared" si="1"/>
        <v>39.003773457065833</v>
      </c>
      <c r="Q39" s="44"/>
      <c r="R39" s="44"/>
      <c r="S39" s="44"/>
      <c r="T39" s="44"/>
      <c r="U39" s="44"/>
    </row>
    <row r="40" spans="1:21" x14ac:dyDescent="0.25">
      <c r="B40" s="1">
        <v>20972</v>
      </c>
      <c r="C40" s="21">
        <f>'CDM - Q'!AH41</f>
        <v>13.375999999999999</v>
      </c>
      <c r="D40" s="21"/>
      <c r="E40" s="21"/>
      <c r="F40" s="21"/>
      <c r="G40" s="21"/>
      <c r="H40" s="21"/>
      <c r="I40" s="21">
        <f>'CDM - Q'!AN41</f>
        <v>21.422999999999998</v>
      </c>
      <c r="J40" s="21"/>
      <c r="K40" s="21"/>
      <c r="L40" s="21"/>
      <c r="M40" s="21"/>
      <c r="O40" s="42">
        <f t="shared" si="0"/>
        <v>62.437567100779532</v>
      </c>
      <c r="P40" s="43">
        <f t="shared" si="1"/>
        <v>39.532088159944735</v>
      </c>
      <c r="Q40" s="44"/>
      <c r="R40" s="44"/>
      <c r="S40" s="44"/>
      <c r="T40" s="44"/>
      <c r="U40" s="44"/>
    </row>
    <row r="41" spans="1:21" x14ac:dyDescent="0.25">
      <c r="B41" s="1">
        <v>21064</v>
      </c>
      <c r="C41" s="21">
        <f>'CDM - Q'!AH42</f>
        <v>13.06</v>
      </c>
      <c r="D41" s="21"/>
      <c r="E41" s="21"/>
      <c r="F41" s="21"/>
      <c r="G41" s="21"/>
      <c r="H41" s="21"/>
      <c r="I41" s="21">
        <f>'CDM - Q'!AN42</f>
        <v>21.262</v>
      </c>
      <c r="J41" s="21"/>
      <c r="K41" s="21"/>
      <c r="L41" s="21"/>
      <c r="M41" s="21"/>
      <c r="O41" s="42">
        <f t="shared" si="0"/>
        <v>61.424136957953159</v>
      </c>
      <c r="P41" s="43">
        <f t="shared" si="1"/>
        <v>38.890439043708469</v>
      </c>
      <c r="Q41" s="44"/>
      <c r="R41" s="44"/>
      <c r="S41" s="44"/>
      <c r="T41" s="44"/>
      <c r="U41" s="44"/>
    </row>
    <row r="42" spans="1:21" x14ac:dyDescent="0.25">
      <c r="B42" s="1">
        <v>21155</v>
      </c>
      <c r="C42" s="21">
        <f>'CDM - Q'!AH43</f>
        <v>13.54</v>
      </c>
      <c r="D42" s="21"/>
      <c r="E42" s="21"/>
      <c r="F42" s="21"/>
      <c r="G42" s="21"/>
      <c r="H42" s="21"/>
      <c r="I42" s="21">
        <f>'CDM - Q'!AN43</f>
        <v>20.998999999999999</v>
      </c>
      <c r="J42" s="21"/>
      <c r="K42" s="21"/>
      <c r="L42" s="21"/>
      <c r="M42" s="21"/>
      <c r="O42" s="42">
        <f t="shared" si="0"/>
        <v>64.479260917186537</v>
      </c>
      <c r="P42" s="43">
        <f t="shared" si="1"/>
        <v>40.824778181250963</v>
      </c>
      <c r="Q42" s="44"/>
      <c r="R42" s="44"/>
      <c r="S42" s="44"/>
      <c r="T42" s="44"/>
      <c r="U42" s="44"/>
    </row>
    <row r="43" spans="1:21" x14ac:dyDescent="0.25">
      <c r="A43">
        <v>1958</v>
      </c>
      <c r="B43" s="1">
        <v>21245</v>
      </c>
      <c r="C43" s="21">
        <f>'CDM - Q'!AH44</f>
        <v>12.58</v>
      </c>
      <c r="D43" s="21"/>
      <c r="E43" s="21"/>
      <c r="F43" s="21"/>
      <c r="G43" s="21"/>
      <c r="H43" s="21"/>
      <c r="I43" s="21">
        <f>'CDM - Q'!AN44</f>
        <v>20.381</v>
      </c>
      <c r="J43" s="21"/>
      <c r="K43" s="21"/>
      <c r="L43" s="21"/>
      <c r="M43" s="21"/>
      <c r="O43" s="42">
        <f t="shared" si="0"/>
        <v>61.724154850105492</v>
      </c>
      <c r="P43" s="43">
        <f t="shared" si="1"/>
        <v>39.080394135055691</v>
      </c>
      <c r="Q43" s="44"/>
      <c r="R43" s="44"/>
      <c r="S43" s="44"/>
      <c r="T43" s="44"/>
      <c r="U43" s="44"/>
    </row>
    <row r="44" spans="1:21" x14ac:dyDescent="0.25">
      <c r="B44" s="1">
        <v>21337</v>
      </c>
      <c r="C44" s="21">
        <f>'CDM - Q'!AH45</f>
        <v>12.667999999999999</v>
      </c>
      <c r="D44" s="21"/>
      <c r="E44" s="21"/>
      <c r="F44" s="21"/>
      <c r="G44" s="21"/>
      <c r="H44" s="21"/>
      <c r="I44" s="21">
        <f>'CDM - Q'!AN45</f>
        <v>20.106000000000002</v>
      </c>
      <c r="J44" s="21"/>
      <c r="K44" s="21"/>
      <c r="L44" s="21"/>
      <c r="M44" s="21"/>
      <c r="O44" s="42">
        <f t="shared" si="0"/>
        <v>63.006067840445631</v>
      </c>
      <c r="P44" s="43">
        <f t="shared" si="1"/>
        <v>39.89203205915527</v>
      </c>
      <c r="Q44" s="44"/>
      <c r="R44" s="44"/>
      <c r="S44" s="44"/>
      <c r="T44" s="44"/>
      <c r="U44" s="44"/>
    </row>
    <row r="45" spans="1:21" x14ac:dyDescent="0.25">
      <c r="B45" s="1">
        <v>21429</v>
      </c>
      <c r="C45" s="21">
        <f>'CDM - Q'!AH46</f>
        <v>12.78</v>
      </c>
      <c r="D45" s="21"/>
      <c r="E45" s="21"/>
      <c r="F45" s="21"/>
      <c r="G45" s="21"/>
      <c r="H45" s="21"/>
      <c r="I45" s="21">
        <f>'CDM - Q'!AN46</f>
        <v>20.064</v>
      </c>
      <c r="J45" s="21"/>
      <c r="K45" s="21"/>
      <c r="L45" s="21"/>
      <c r="M45" s="21"/>
      <c r="O45" s="42">
        <f t="shared" si="0"/>
        <v>63.696172248803826</v>
      </c>
      <c r="P45" s="43">
        <f t="shared" si="1"/>
        <v>40.328968819787669</v>
      </c>
      <c r="Q45" s="44"/>
      <c r="R45" s="44"/>
      <c r="S45" s="44"/>
      <c r="T45" s="44"/>
      <c r="U45" s="44"/>
    </row>
    <row r="46" spans="1:21" x14ac:dyDescent="0.25">
      <c r="B46" s="1">
        <v>21520</v>
      </c>
      <c r="C46" s="21">
        <f>'CDM - Q'!AH47</f>
        <v>13.78</v>
      </c>
      <c r="D46" s="21"/>
      <c r="E46" s="21"/>
      <c r="F46" s="21"/>
      <c r="G46" s="21"/>
      <c r="H46" s="21"/>
      <c r="I46" s="21">
        <f>'CDM - Q'!AN47</f>
        <v>20.097000000000001</v>
      </c>
      <c r="J46" s="21"/>
      <c r="K46" s="21"/>
      <c r="L46" s="21"/>
      <c r="M46" s="21"/>
      <c r="O46" s="42">
        <f t="shared" si="0"/>
        <v>68.567447877792702</v>
      </c>
      <c r="P46" s="43">
        <f t="shared" si="1"/>
        <v>43.41319689846587</v>
      </c>
      <c r="Q46" s="44"/>
      <c r="R46" s="44"/>
      <c r="S46" s="44"/>
      <c r="T46" s="44"/>
      <c r="U46" s="44"/>
    </row>
    <row r="47" spans="1:21" x14ac:dyDescent="0.25">
      <c r="A47">
        <v>1959</v>
      </c>
      <c r="B47" s="1">
        <v>21610</v>
      </c>
      <c r="C47" s="21">
        <f>'CDM - Q'!AH48</f>
        <v>14.484</v>
      </c>
      <c r="D47" s="21"/>
      <c r="E47" s="21"/>
      <c r="F47" s="21"/>
      <c r="G47" s="21"/>
      <c r="H47" s="21"/>
      <c r="I47" s="21">
        <f>'CDM - Q'!AN48</f>
        <v>20.010999999999999</v>
      </c>
      <c r="J47" s="21"/>
      <c r="K47" s="21"/>
      <c r="L47" s="21"/>
      <c r="M47" s="21"/>
      <c r="O47" s="42">
        <f t="shared" si="0"/>
        <v>72.380190895007743</v>
      </c>
      <c r="P47" s="43">
        <f t="shared" si="1"/>
        <v>45.827219418665521</v>
      </c>
      <c r="Q47" s="44"/>
      <c r="R47" s="44"/>
      <c r="S47" s="44"/>
      <c r="T47" s="44"/>
      <c r="U47" s="44"/>
    </row>
    <row r="48" spans="1:21" x14ac:dyDescent="0.25">
      <c r="B48" s="1">
        <v>21702</v>
      </c>
      <c r="C48" s="21">
        <f>'CDM - Q'!AH49</f>
        <v>15.532</v>
      </c>
      <c r="D48" s="21"/>
      <c r="E48" s="21"/>
      <c r="F48" s="21"/>
      <c r="G48" s="21"/>
      <c r="H48" s="21"/>
      <c r="I48" s="21">
        <f>'CDM - Q'!AN49</f>
        <v>20.18</v>
      </c>
      <c r="J48" s="21"/>
      <c r="K48" s="21"/>
      <c r="L48" s="21"/>
      <c r="M48" s="21"/>
      <c r="O48" s="42">
        <f t="shared" si="0"/>
        <v>76.967294350842423</v>
      </c>
      <c r="P48" s="43">
        <f t="shared" si="1"/>
        <v>48.731525057643239</v>
      </c>
      <c r="Q48" s="44"/>
      <c r="R48" s="44"/>
      <c r="S48" s="44"/>
      <c r="T48" s="44"/>
      <c r="U48" s="44"/>
    </row>
    <row r="49" spans="1:21" x14ac:dyDescent="0.25">
      <c r="B49" s="1">
        <v>21794</v>
      </c>
      <c r="C49" s="21">
        <f>'CDM - Q'!AH50</f>
        <v>15.795999999999999</v>
      </c>
      <c r="D49" s="21"/>
      <c r="E49" s="21"/>
      <c r="F49" s="21"/>
      <c r="G49" s="21"/>
      <c r="H49" s="21"/>
      <c r="I49" s="21">
        <f>'CDM - Q'!AN50</f>
        <v>20.324000000000002</v>
      </c>
      <c r="J49" s="21"/>
      <c r="K49" s="21"/>
      <c r="L49" s="21"/>
      <c r="M49" s="21"/>
      <c r="O49" s="42">
        <f t="shared" si="0"/>
        <v>77.720921078527837</v>
      </c>
      <c r="P49" s="43">
        <f t="shared" si="1"/>
        <v>49.208680712834969</v>
      </c>
      <c r="Q49" s="44"/>
      <c r="R49" s="44"/>
      <c r="S49" s="44"/>
      <c r="T49" s="44"/>
      <c r="U49" s="44"/>
    </row>
    <row r="50" spans="1:21" x14ac:dyDescent="0.25">
      <c r="B50" s="1">
        <v>21885</v>
      </c>
      <c r="C50" s="21">
        <f>'CDM - Q'!AH51</f>
        <v>15.428000000000001</v>
      </c>
      <c r="D50" s="21"/>
      <c r="E50" s="21"/>
      <c r="F50" s="21"/>
      <c r="G50" s="21"/>
      <c r="H50" s="21"/>
      <c r="I50" s="21">
        <f>'CDM - Q'!AN51</f>
        <v>20.597999999999999</v>
      </c>
      <c r="J50" s="21"/>
      <c r="K50" s="21"/>
      <c r="L50" s="21"/>
      <c r="M50" s="21"/>
      <c r="O50" s="42">
        <f t="shared" si="0"/>
        <v>74.900475774347029</v>
      </c>
      <c r="P50" s="43">
        <f t="shared" si="1"/>
        <v>47.422927398084404</v>
      </c>
      <c r="Q50" s="44"/>
      <c r="R50" s="44"/>
      <c r="S50" s="44"/>
      <c r="T50" s="44"/>
      <c r="U50" s="44"/>
    </row>
    <row r="51" spans="1:21" x14ac:dyDescent="0.25">
      <c r="A51">
        <v>1960</v>
      </c>
      <c r="B51" s="1">
        <v>21976</v>
      </c>
      <c r="C51" s="21">
        <f>'CDM - Q'!AH52</f>
        <v>15.7</v>
      </c>
      <c r="D51" s="21"/>
      <c r="E51" s="21"/>
      <c r="F51" s="21"/>
      <c r="G51" s="21"/>
      <c r="H51" s="21"/>
      <c r="I51" s="21">
        <f>'CDM - Q'!AN52</f>
        <v>20.541</v>
      </c>
      <c r="J51" s="21"/>
      <c r="K51" s="21"/>
      <c r="L51" s="21"/>
      <c r="M51" s="21"/>
      <c r="O51" s="42">
        <f t="shared" si="0"/>
        <v>76.432500851954615</v>
      </c>
      <c r="P51" s="43">
        <f t="shared" si="1"/>
        <v>48.392922758945808</v>
      </c>
      <c r="Q51" s="44"/>
      <c r="R51" s="44"/>
      <c r="S51" s="44"/>
      <c r="T51" s="44"/>
      <c r="U51" s="44"/>
    </row>
    <row r="52" spans="1:21" x14ac:dyDescent="0.25">
      <c r="B52" s="1">
        <v>22068</v>
      </c>
      <c r="C52" s="21">
        <f>'CDM - Q'!AH53</f>
        <v>15.888</v>
      </c>
      <c r="D52" s="21"/>
      <c r="E52" s="21"/>
      <c r="F52" s="21"/>
      <c r="G52" s="21"/>
      <c r="H52" s="21"/>
      <c r="I52" s="21">
        <f>'CDM - Q'!AN53</f>
        <v>20.506</v>
      </c>
      <c r="J52" s="21"/>
      <c r="K52" s="21"/>
      <c r="L52" s="21"/>
      <c r="M52" s="21"/>
      <c r="O52" s="42">
        <f t="shared" si="0"/>
        <v>77.479762020871931</v>
      </c>
      <c r="P52" s="43">
        <f t="shared" si="1"/>
        <v>49.055991849855488</v>
      </c>
      <c r="Q52" s="44"/>
      <c r="R52" s="44"/>
      <c r="S52" s="44"/>
      <c r="T52" s="44"/>
      <c r="U52" s="44"/>
    </row>
    <row r="53" spans="1:21" x14ac:dyDescent="0.25">
      <c r="B53" s="1">
        <v>22160</v>
      </c>
      <c r="C53" s="21">
        <f>'CDM - Q'!AH54</f>
        <v>15.055999999999999</v>
      </c>
      <c r="D53" s="21"/>
      <c r="E53" s="21"/>
      <c r="F53" s="21"/>
      <c r="G53" s="21"/>
      <c r="H53" s="21"/>
      <c r="I53" s="21">
        <f>'CDM - Q'!AN54</f>
        <v>20.536999999999999</v>
      </c>
      <c r="J53" s="21"/>
      <c r="K53" s="21"/>
      <c r="L53" s="21"/>
      <c r="M53" s="21"/>
      <c r="O53" s="42">
        <f t="shared" si="0"/>
        <v>73.311583970394906</v>
      </c>
      <c r="P53" s="43">
        <f t="shared" si="1"/>
        <v>46.416927103917509</v>
      </c>
      <c r="Q53" s="44"/>
      <c r="R53" s="44"/>
      <c r="S53" s="44"/>
      <c r="T53" s="44"/>
      <c r="U53" s="44"/>
    </row>
    <row r="54" spans="1:21" x14ac:dyDescent="0.25">
      <c r="B54" s="1">
        <v>22251</v>
      </c>
      <c r="C54" s="21">
        <f>'CDM - Q'!AH55</f>
        <v>14.236000000000001</v>
      </c>
      <c r="D54" s="21"/>
      <c r="E54" s="21"/>
      <c r="F54" s="21"/>
      <c r="G54" s="21"/>
      <c r="H54" s="21"/>
      <c r="I54" s="21">
        <f>'CDM - Q'!AN55</f>
        <v>20.391999999999999</v>
      </c>
      <c r="J54" s="21"/>
      <c r="K54" s="21"/>
      <c r="L54" s="21"/>
      <c r="M54" s="21"/>
      <c r="O54" s="42">
        <f t="shared" si="0"/>
        <v>69.811690859160464</v>
      </c>
      <c r="P54" s="43">
        <f t="shared" si="1"/>
        <v>44.200984211709979</v>
      </c>
      <c r="Q54" s="44"/>
      <c r="R54" s="44"/>
      <c r="S54" s="44"/>
      <c r="T54" s="44"/>
      <c r="U54" s="44"/>
    </row>
    <row r="55" spans="1:21" x14ac:dyDescent="0.25">
      <c r="A55">
        <v>1961</v>
      </c>
      <c r="B55" s="1">
        <v>22341</v>
      </c>
      <c r="C55" s="21">
        <f>'CDM - Q'!AH56</f>
        <v>14.064</v>
      </c>
      <c r="D55" s="21"/>
      <c r="E55" s="21"/>
      <c r="F55" s="21"/>
      <c r="G55" s="21"/>
      <c r="H55" s="21"/>
      <c r="I55" s="21">
        <f>'CDM - Q'!AN56</f>
        <v>20.358000000000001</v>
      </c>
      <c r="J55" s="21"/>
      <c r="K55" s="21"/>
      <c r="L55" s="21"/>
      <c r="M55" s="21"/>
      <c r="O55" s="42">
        <f t="shared" si="0"/>
        <v>69.083407014441505</v>
      </c>
      <c r="P55" s="43">
        <f t="shared" si="1"/>
        <v>43.739874298371703</v>
      </c>
      <c r="Q55" s="44"/>
      <c r="R55" s="44"/>
      <c r="S55" s="44"/>
      <c r="T55" s="44"/>
      <c r="U55" s="44"/>
    </row>
    <row r="56" spans="1:21" x14ac:dyDescent="0.25">
      <c r="B56" s="1">
        <v>22433</v>
      </c>
      <c r="C56" s="21">
        <f>'CDM - Q'!AH57</f>
        <v>14.256</v>
      </c>
      <c r="D56" s="21"/>
      <c r="E56" s="21"/>
      <c r="F56" s="21"/>
      <c r="G56" s="21"/>
      <c r="H56" s="21"/>
      <c r="I56" s="21">
        <f>'CDM - Q'!AN57</f>
        <v>20.288</v>
      </c>
      <c r="J56" s="21"/>
      <c r="K56" s="21"/>
      <c r="L56" s="21"/>
      <c r="M56" s="21"/>
      <c r="O56" s="42">
        <f t="shared" si="0"/>
        <v>70.268138801261827</v>
      </c>
      <c r="P56" s="43">
        <f t="shared" si="1"/>
        <v>44.489982344171665</v>
      </c>
      <c r="Q56" s="44"/>
      <c r="R56" s="44"/>
      <c r="S56" s="44"/>
      <c r="T56" s="44"/>
      <c r="U56" s="44"/>
    </row>
    <row r="57" spans="1:21" x14ac:dyDescent="0.25">
      <c r="B57" s="1">
        <v>22525</v>
      </c>
      <c r="C57" s="21">
        <f>'CDM - Q'!AH58</f>
        <v>15.76</v>
      </c>
      <c r="D57" s="21"/>
      <c r="E57" s="21"/>
      <c r="F57" s="21"/>
      <c r="G57" s="21"/>
      <c r="H57" s="21"/>
      <c r="I57" s="21">
        <f>'CDM - Q'!AN58</f>
        <v>20.280999999999999</v>
      </c>
      <c r="J57" s="21"/>
      <c r="K57" s="21"/>
      <c r="L57" s="21"/>
      <c r="M57" s="21"/>
      <c r="O57" s="42">
        <f t="shared" si="0"/>
        <v>77.708199792909625</v>
      </c>
      <c r="P57" s="43">
        <f t="shared" si="1"/>
        <v>49.200626283299691</v>
      </c>
      <c r="Q57" s="44"/>
      <c r="R57" s="44"/>
      <c r="S57" s="44"/>
      <c r="T57" s="44"/>
      <c r="U57" s="44"/>
    </row>
    <row r="58" spans="1:21" x14ac:dyDescent="0.25">
      <c r="B58" s="1">
        <v>22616</v>
      </c>
      <c r="C58" s="21">
        <f>'CDM - Q'!AH59</f>
        <v>16.132000000000001</v>
      </c>
      <c r="D58" s="21"/>
      <c r="E58" s="21"/>
      <c r="F58" s="21"/>
      <c r="G58" s="21"/>
      <c r="H58" s="21"/>
      <c r="I58" s="21">
        <f>'CDM - Q'!AN59</f>
        <v>20.268000000000001</v>
      </c>
      <c r="J58" s="21"/>
      <c r="K58" s="21"/>
      <c r="L58" s="21"/>
      <c r="M58" s="21"/>
      <c r="O58" s="42">
        <f t="shared" si="0"/>
        <v>79.593447799486881</v>
      </c>
      <c r="P58" s="43">
        <f t="shared" si="1"/>
        <v>50.394263285187961</v>
      </c>
      <c r="Q58" s="44"/>
      <c r="R58" s="44"/>
      <c r="S58" s="44"/>
      <c r="T58" s="44"/>
      <c r="U58" s="44"/>
    </row>
    <row r="59" spans="1:21" x14ac:dyDescent="0.25">
      <c r="A59">
        <v>1962</v>
      </c>
      <c r="B59" s="1">
        <v>22706</v>
      </c>
      <c r="C59" s="21">
        <f>'CDM - Q'!AH60</f>
        <v>16.440000000000001</v>
      </c>
      <c r="D59" s="21"/>
      <c r="E59" s="21"/>
      <c r="F59" s="21"/>
      <c r="G59" s="21"/>
      <c r="H59" s="21"/>
      <c r="I59" s="21">
        <f>'CDM - Q'!AN60</f>
        <v>19.931000000000001</v>
      </c>
      <c r="J59" s="21"/>
      <c r="K59" s="21"/>
      <c r="L59" s="21"/>
      <c r="M59" s="21"/>
      <c r="O59" s="42">
        <f t="shared" si="0"/>
        <v>82.484571772615524</v>
      </c>
      <c r="P59" s="43">
        <f t="shared" si="1"/>
        <v>52.224766507752257</v>
      </c>
      <c r="Q59" s="44"/>
      <c r="R59" s="44"/>
      <c r="S59" s="44"/>
      <c r="T59" s="44"/>
      <c r="U59" s="44"/>
    </row>
    <row r="60" spans="1:21" x14ac:dyDescent="0.25">
      <c r="B60" s="1">
        <v>22798</v>
      </c>
      <c r="C60" s="21">
        <f>'CDM - Q'!AH61</f>
        <v>16.920000000000002</v>
      </c>
      <c r="D60" s="21"/>
      <c r="E60" s="21"/>
      <c r="F60" s="21"/>
      <c r="G60" s="21"/>
      <c r="H60" s="21"/>
      <c r="I60" s="21">
        <f>'CDM - Q'!AN61</f>
        <v>19.89</v>
      </c>
      <c r="J60" s="21"/>
      <c r="K60" s="21"/>
      <c r="L60" s="21"/>
      <c r="M60" s="21"/>
      <c r="O60" s="42">
        <f t="shared" si="0"/>
        <v>85.067873303167431</v>
      </c>
      <c r="P60" s="43">
        <f t="shared" si="1"/>
        <v>53.86037322004875</v>
      </c>
      <c r="Q60" s="44"/>
      <c r="R60" s="44"/>
      <c r="S60" s="44"/>
      <c r="T60" s="44"/>
      <c r="U60" s="44"/>
    </row>
    <row r="61" spans="1:21" x14ac:dyDescent="0.25">
      <c r="B61" s="1">
        <v>22890</v>
      </c>
      <c r="C61" s="21">
        <f>'CDM - Q'!AH62</f>
        <v>17.084</v>
      </c>
      <c r="D61" s="21"/>
      <c r="E61" s="21"/>
      <c r="F61" s="21"/>
      <c r="G61" s="21"/>
      <c r="H61" s="21"/>
      <c r="I61" s="21">
        <f>'CDM - Q'!AN62</f>
        <v>19.73</v>
      </c>
      <c r="J61" s="21"/>
      <c r="K61" s="21"/>
      <c r="L61" s="21"/>
      <c r="M61" s="21"/>
      <c r="O61" s="42">
        <f t="shared" si="0"/>
        <v>86.588950836289911</v>
      </c>
      <c r="P61" s="43">
        <f t="shared" si="1"/>
        <v>54.823437188259625</v>
      </c>
      <c r="Q61" s="44"/>
      <c r="R61" s="44"/>
      <c r="S61" s="44"/>
      <c r="T61" s="44"/>
      <c r="U61" s="44"/>
    </row>
    <row r="62" spans="1:21" x14ac:dyDescent="0.25">
      <c r="B62" s="1">
        <v>22981</v>
      </c>
      <c r="C62" s="21">
        <f>'CDM - Q'!AH63</f>
        <v>17.032</v>
      </c>
      <c r="D62" s="21"/>
      <c r="E62" s="21"/>
      <c r="F62" s="21"/>
      <c r="G62" s="21"/>
      <c r="H62" s="21"/>
      <c r="I62" s="21">
        <f>'CDM - Q'!AN63</f>
        <v>19.704999999999998</v>
      </c>
      <c r="J62" s="21"/>
      <c r="K62" s="21"/>
      <c r="L62" s="21"/>
      <c r="M62" s="21"/>
      <c r="O62" s="42">
        <f t="shared" si="0"/>
        <v>86.434914996193868</v>
      </c>
      <c r="P62" s="43">
        <f t="shared" si="1"/>
        <v>54.725910031241497</v>
      </c>
      <c r="Q62" s="44"/>
      <c r="R62" s="44"/>
      <c r="S62" s="44"/>
      <c r="T62" s="44"/>
      <c r="U62" s="44"/>
    </row>
    <row r="63" spans="1:21" x14ac:dyDescent="0.25">
      <c r="A63">
        <v>1963</v>
      </c>
      <c r="B63" s="1">
        <v>23071</v>
      </c>
      <c r="C63" s="21">
        <f>'CDM - Q'!AH64</f>
        <v>16.916</v>
      </c>
      <c r="D63" s="21"/>
      <c r="E63" s="21"/>
      <c r="F63" s="21"/>
      <c r="G63" s="21"/>
      <c r="H63" s="21"/>
      <c r="I63" s="21">
        <f>'CDM - Q'!AN64</f>
        <v>19.832000000000001</v>
      </c>
      <c r="J63" s="21"/>
      <c r="K63" s="21"/>
      <c r="L63" s="21"/>
      <c r="M63" s="21"/>
      <c r="O63" s="42">
        <f t="shared" si="0"/>
        <v>85.296490520371123</v>
      </c>
      <c r="P63" s="43">
        <f t="shared" si="1"/>
        <v>54.005121268459902</v>
      </c>
      <c r="Q63" s="44"/>
      <c r="R63" s="44"/>
      <c r="S63" s="44"/>
      <c r="T63" s="44"/>
      <c r="U63" s="44"/>
    </row>
    <row r="64" spans="1:21" x14ac:dyDescent="0.25">
      <c r="B64" s="1">
        <v>23163</v>
      </c>
      <c r="C64" s="21">
        <f>'CDM - Q'!AH65</f>
        <v>17.568000000000001</v>
      </c>
      <c r="D64" s="21"/>
      <c r="E64" s="21"/>
      <c r="F64" s="21"/>
      <c r="G64" s="21"/>
      <c r="H64" s="21"/>
      <c r="I64" s="21">
        <f>'CDM - Q'!AN65</f>
        <v>19.917999999999999</v>
      </c>
      <c r="J64" s="21"/>
      <c r="K64" s="21"/>
      <c r="L64" s="21"/>
      <c r="M64" s="21"/>
      <c r="O64" s="42">
        <f t="shared" si="0"/>
        <v>88.201626669344321</v>
      </c>
      <c r="P64" s="43">
        <f t="shared" si="1"/>
        <v>55.844496242383521</v>
      </c>
      <c r="Q64" s="44"/>
      <c r="R64" s="44"/>
      <c r="S64" s="44"/>
      <c r="T64" s="44"/>
      <c r="U64" s="44"/>
    </row>
    <row r="65" spans="1:21" x14ac:dyDescent="0.25">
      <c r="B65" s="1">
        <v>23255</v>
      </c>
      <c r="C65" s="21">
        <f>'CDM - Q'!AH66</f>
        <v>18.152000000000001</v>
      </c>
      <c r="D65" s="21"/>
      <c r="E65" s="21"/>
      <c r="F65" s="21"/>
      <c r="G65" s="21"/>
      <c r="H65" s="21"/>
      <c r="I65" s="21">
        <f>'CDM - Q'!AN66</f>
        <v>20.056999999999999</v>
      </c>
      <c r="J65" s="21"/>
      <c r="K65" s="21"/>
      <c r="L65" s="21"/>
      <c r="M65" s="21"/>
      <c r="O65" s="42">
        <f t="shared" si="0"/>
        <v>90.5020691030563</v>
      </c>
      <c r="P65" s="43">
        <f t="shared" si="1"/>
        <v>57.301011883833681</v>
      </c>
      <c r="Q65" s="44"/>
      <c r="R65" s="44"/>
      <c r="S65" s="44"/>
      <c r="T65" s="44"/>
      <c r="U65" s="44"/>
    </row>
    <row r="66" spans="1:21" x14ac:dyDescent="0.25">
      <c r="B66" s="1">
        <v>23346</v>
      </c>
      <c r="C66" s="21">
        <f>'CDM - Q'!AH67</f>
        <v>18.216000000000001</v>
      </c>
      <c r="D66" s="21"/>
      <c r="E66" s="21"/>
      <c r="F66" s="21"/>
      <c r="G66" s="21"/>
      <c r="H66" s="21"/>
      <c r="I66" s="21">
        <f>'CDM - Q'!AN67</f>
        <v>20.177</v>
      </c>
      <c r="J66" s="21"/>
      <c r="K66" s="21"/>
      <c r="L66" s="21"/>
      <c r="M66" s="21"/>
      <c r="O66" s="42">
        <f t="shared" si="0"/>
        <v>90.281013034643408</v>
      </c>
      <c r="P66" s="43">
        <f t="shared" si="1"/>
        <v>57.161051145602414</v>
      </c>
      <c r="Q66" s="44"/>
      <c r="R66" s="44"/>
      <c r="S66" s="44"/>
      <c r="T66" s="44"/>
      <c r="U66" s="44"/>
    </row>
    <row r="67" spans="1:21" x14ac:dyDescent="0.25">
      <c r="A67">
        <v>1964</v>
      </c>
      <c r="B67" s="1">
        <v>23437</v>
      </c>
      <c r="C67" s="21">
        <f>'CDM - Q'!AH68</f>
        <v>18.344000000000001</v>
      </c>
      <c r="D67" s="21"/>
      <c r="E67" s="21"/>
      <c r="F67" s="21"/>
      <c r="G67" s="21"/>
      <c r="H67" s="21"/>
      <c r="I67" s="21">
        <f>'CDM - Q'!AN68</f>
        <v>20.478999999999999</v>
      </c>
      <c r="J67" s="21"/>
      <c r="K67" s="21"/>
      <c r="L67" s="21"/>
      <c r="M67" s="21"/>
      <c r="O67" s="42">
        <f t="shared" ref="O67:O130" si="2">(C67/I67)*100</f>
        <v>89.574686263977739</v>
      </c>
      <c r="P67" s="43">
        <f t="shared" ref="P67:P81" si="3">P68/(O68/O67)</f>
        <v>56.713843263164989</v>
      </c>
      <c r="Q67" s="44"/>
      <c r="R67" s="44"/>
      <c r="S67" s="44"/>
      <c r="T67" s="44"/>
      <c r="U67" s="44"/>
    </row>
    <row r="68" spans="1:21" x14ac:dyDescent="0.25">
      <c r="B68" s="1">
        <v>23529</v>
      </c>
      <c r="C68" s="21">
        <f>'CDM - Q'!AH69</f>
        <v>19.079999999999998</v>
      </c>
      <c r="D68" s="21"/>
      <c r="E68" s="21"/>
      <c r="F68" s="21"/>
      <c r="G68" s="21"/>
      <c r="H68" s="21"/>
      <c r="I68" s="21">
        <f>'CDM - Q'!AN69</f>
        <v>20.591000000000001</v>
      </c>
      <c r="J68" s="21"/>
      <c r="K68" s="21"/>
      <c r="L68" s="21"/>
      <c r="M68" s="21"/>
      <c r="O68" s="42">
        <f t="shared" si="2"/>
        <v>92.6618425525715</v>
      </c>
      <c r="P68" s="43">
        <f t="shared" si="3"/>
        <v>58.668463537962538</v>
      </c>
      <c r="Q68" s="44"/>
      <c r="R68" s="44"/>
      <c r="S68" s="44"/>
      <c r="T68" s="44"/>
      <c r="U68" s="44"/>
    </row>
    <row r="69" spans="1:21" x14ac:dyDescent="0.25">
      <c r="B69" s="1">
        <v>23621</v>
      </c>
      <c r="C69" s="21">
        <f>'CDM - Q'!AH70</f>
        <v>19.72</v>
      </c>
      <c r="D69" s="21"/>
      <c r="E69" s="21"/>
      <c r="F69" s="21"/>
      <c r="G69" s="21"/>
      <c r="H69" s="21"/>
      <c r="I69" s="21">
        <f>'CDM - Q'!AN70</f>
        <v>20.512</v>
      </c>
      <c r="J69" s="21"/>
      <c r="K69" s="21"/>
      <c r="L69" s="21"/>
      <c r="M69" s="21"/>
      <c r="O69" s="42">
        <f t="shared" si="2"/>
        <v>96.138845553822151</v>
      </c>
      <c r="P69" s="43">
        <f t="shared" si="3"/>
        <v>60.869913651417015</v>
      </c>
      <c r="Q69" s="44"/>
      <c r="R69" s="44"/>
      <c r="S69" s="44"/>
      <c r="T69" s="44"/>
      <c r="U69" s="44"/>
    </row>
    <row r="70" spans="1:21" x14ac:dyDescent="0.25">
      <c r="B70" s="1">
        <v>23712</v>
      </c>
      <c r="C70" s="21">
        <f>'CDM - Q'!AH71</f>
        <v>20.423999999999999</v>
      </c>
      <c r="D70" s="21"/>
      <c r="E70" s="21"/>
      <c r="F70" s="21"/>
      <c r="G70" s="21"/>
      <c r="H70" s="21"/>
      <c r="I70" s="21">
        <f>'CDM - Q'!AN71</f>
        <v>20.56</v>
      </c>
      <c r="J70" s="21"/>
      <c r="K70" s="21"/>
      <c r="L70" s="21"/>
      <c r="M70" s="21"/>
      <c r="O70" s="42">
        <f t="shared" si="2"/>
        <v>99.338521400778205</v>
      </c>
      <c r="P70" s="43">
        <f t="shared" si="3"/>
        <v>62.895775220637788</v>
      </c>
      <c r="Q70" s="44"/>
      <c r="R70" s="44"/>
      <c r="S70" s="44"/>
      <c r="T70" s="44"/>
      <c r="U70" s="44"/>
    </row>
    <row r="71" spans="1:21" x14ac:dyDescent="0.25">
      <c r="A71">
        <v>1965</v>
      </c>
      <c r="B71" s="1">
        <v>23802</v>
      </c>
      <c r="C71" s="21">
        <f>'CDM - Q'!AH72</f>
        <v>19.552</v>
      </c>
      <c r="D71" s="21"/>
      <c r="E71" s="21"/>
      <c r="F71" s="21"/>
      <c r="G71" s="21"/>
      <c r="H71" s="21"/>
      <c r="I71" s="21">
        <f>'CDM - Q'!AN72</f>
        <v>20.632000000000001</v>
      </c>
      <c r="J71" s="21"/>
      <c r="K71" s="21"/>
      <c r="L71" s="21"/>
      <c r="M71" s="21"/>
      <c r="O71" s="42">
        <f t="shared" si="2"/>
        <v>94.765412950756101</v>
      </c>
      <c r="P71" s="43">
        <f t="shared" si="3"/>
        <v>60.000330461884452</v>
      </c>
      <c r="Q71" s="44"/>
      <c r="R71" s="44"/>
      <c r="S71" s="44"/>
      <c r="T71" s="44"/>
      <c r="U71" s="44"/>
    </row>
    <row r="72" spans="1:21" x14ac:dyDescent="0.25">
      <c r="B72" s="1">
        <v>23894</v>
      </c>
      <c r="C72" s="21">
        <f>'CDM - Q'!AH73</f>
        <v>22.436</v>
      </c>
      <c r="D72" s="21"/>
      <c r="E72" s="21"/>
      <c r="F72" s="21"/>
      <c r="G72" s="21"/>
      <c r="H72" s="21"/>
      <c r="I72" s="21">
        <f>'CDM - Q'!AN73</f>
        <v>20.459</v>
      </c>
      <c r="J72" s="21"/>
      <c r="K72" s="21"/>
      <c r="L72" s="21"/>
      <c r="M72" s="21"/>
      <c r="O72" s="42">
        <f t="shared" si="2"/>
        <v>109.66322889681803</v>
      </c>
      <c r="P72" s="43">
        <f t="shared" si="3"/>
        <v>69.432821199708187</v>
      </c>
      <c r="Q72" s="44"/>
      <c r="R72" s="44"/>
      <c r="S72" s="44"/>
      <c r="T72" s="44"/>
      <c r="U72" s="44"/>
    </row>
    <row r="73" spans="1:21" x14ac:dyDescent="0.25">
      <c r="B73" s="1">
        <v>23986</v>
      </c>
      <c r="C73" s="21">
        <f>'CDM - Q'!AH74</f>
        <v>22.808</v>
      </c>
      <c r="D73" s="21"/>
      <c r="E73" s="21"/>
      <c r="F73" s="21"/>
      <c r="G73" s="21"/>
      <c r="H73" s="21"/>
      <c r="I73" s="21">
        <f>'CDM - Q'!AN74</f>
        <v>20.614000000000001</v>
      </c>
      <c r="J73" s="21"/>
      <c r="K73" s="21"/>
      <c r="L73" s="21"/>
      <c r="M73" s="21"/>
      <c r="O73" s="42">
        <f t="shared" si="2"/>
        <v>110.64325215872708</v>
      </c>
      <c r="P73" s="43">
        <f t="shared" si="3"/>
        <v>70.053318887038827</v>
      </c>
      <c r="Q73" s="44"/>
      <c r="R73" s="44"/>
      <c r="S73" s="44"/>
      <c r="T73" s="44"/>
      <c r="U73" s="44"/>
    </row>
    <row r="74" spans="1:21" x14ac:dyDescent="0.25">
      <c r="B74" s="1">
        <v>24077</v>
      </c>
      <c r="C74" s="21">
        <f>'CDM - Q'!AH75</f>
        <v>24.192</v>
      </c>
      <c r="D74" s="21"/>
      <c r="E74" s="21"/>
      <c r="F74" s="21"/>
      <c r="G74" s="21"/>
      <c r="H74" s="21"/>
      <c r="I74" s="21">
        <f>'CDM - Q'!AN75</f>
        <v>20.844000000000001</v>
      </c>
      <c r="J74" s="21"/>
      <c r="K74" s="21"/>
      <c r="L74" s="21"/>
      <c r="M74" s="21"/>
      <c r="O74" s="42">
        <f t="shared" si="2"/>
        <v>116.06217616580309</v>
      </c>
      <c r="P74" s="43">
        <f t="shared" si="3"/>
        <v>73.484288278174745</v>
      </c>
      <c r="Q74" s="44"/>
      <c r="R74" s="44"/>
      <c r="S74" s="44"/>
      <c r="T74" s="44"/>
      <c r="U74" s="44"/>
    </row>
    <row r="75" spans="1:21" x14ac:dyDescent="0.25">
      <c r="A75">
        <v>1966</v>
      </c>
      <c r="B75" s="1">
        <v>24167</v>
      </c>
      <c r="C75" s="21">
        <f>'CDM - Q'!AH76</f>
        <v>24.852</v>
      </c>
      <c r="D75" s="21"/>
      <c r="E75" s="21"/>
      <c r="F75" s="21"/>
      <c r="G75" s="21"/>
      <c r="H75" s="21"/>
      <c r="I75" s="21">
        <f>'CDM - Q'!AN76</f>
        <v>20.866</v>
      </c>
      <c r="J75" s="21"/>
      <c r="K75" s="21"/>
      <c r="L75" s="21"/>
      <c r="M75" s="21"/>
      <c r="O75" s="42">
        <f t="shared" si="2"/>
        <v>119.10284673631746</v>
      </c>
      <c r="P75" s="43">
        <f t="shared" si="3"/>
        <v>75.409476312245701</v>
      </c>
      <c r="Q75" s="44"/>
      <c r="R75" s="44"/>
      <c r="S75" s="44"/>
      <c r="T75" s="44"/>
      <c r="U75" s="44"/>
    </row>
    <row r="76" spans="1:21" x14ac:dyDescent="0.25">
      <c r="B76" s="1">
        <v>24259</v>
      </c>
      <c r="C76" s="21">
        <f>'CDM - Q'!AH77</f>
        <v>25.611999999999998</v>
      </c>
      <c r="D76" s="21"/>
      <c r="E76" s="21"/>
      <c r="F76" s="21"/>
      <c r="G76" s="21"/>
      <c r="H76" s="21"/>
      <c r="I76" s="21">
        <f>'CDM - Q'!AN77</f>
        <v>21.177</v>
      </c>
      <c r="J76" s="21"/>
      <c r="K76" s="21"/>
      <c r="L76" s="21"/>
      <c r="M76" s="21"/>
      <c r="O76" s="42">
        <f t="shared" si="2"/>
        <v>120.94253199225575</v>
      </c>
      <c r="P76" s="43">
        <f t="shared" si="3"/>
        <v>76.574265446436598</v>
      </c>
      <c r="Q76" s="44"/>
      <c r="R76" s="44"/>
      <c r="S76" s="44"/>
      <c r="T76" s="44"/>
      <c r="U76" s="44"/>
    </row>
    <row r="77" spans="1:21" x14ac:dyDescent="0.25">
      <c r="B77" s="1">
        <v>24351</v>
      </c>
      <c r="C77" s="21">
        <f>'CDM - Q'!AH78</f>
        <v>27.16</v>
      </c>
      <c r="D77" s="21"/>
      <c r="E77" s="21"/>
      <c r="F77" s="21"/>
      <c r="G77" s="21"/>
      <c r="H77" s="21"/>
      <c r="I77" s="21">
        <f>'CDM - Q'!AN78</f>
        <v>21.096</v>
      </c>
      <c r="J77" s="21"/>
      <c r="K77" s="21"/>
      <c r="L77" s="21"/>
      <c r="M77" s="21"/>
      <c r="O77" s="42">
        <f t="shared" si="2"/>
        <v>128.74478574137277</v>
      </c>
      <c r="P77" s="43">
        <f t="shared" si="3"/>
        <v>81.514230236520518</v>
      </c>
      <c r="Q77" s="44"/>
      <c r="R77" s="44"/>
      <c r="S77" s="44"/>
      <c r="T77" s="44"/>
      <c r="U77" s="44"/>
    </row>
    <row r="78" spans="1:21" x14ac:dyDescent="0.25">
      <c r="B78" s="1">
        <v>24442</v>
      </c>
      <c r="C78" s="21">
        <f>'CDM - Q'!AH79</f>
        <v>27.712</v>
      </c>
      <c r="D78" s="21"/>
      <c r="E78" s="21"/>
      <c r="F78" s="21"/>
      <c r="G78" s="21"/>
      <c r="H78" s="21"/>
      <c r="I78" s="21">
        <f>'CDM - Q'!AN79</f>
        <v>21.268999999999998</v>
      </c>
      <c r="J78" s="21"/>
      <c r="K78" s="21"/>
      <c r="L78" s="21"/>
      <c r="M78" s="21"/>
      <c r="O78" s="42">
        <f t="shared" si="2"/>
        <v>130.29291457050167</v>
      </c>
      <c r="P78" s="43">
        <f t="shared" si="3"/>
        <v>82.494421621256777</v>
      </c>
      <c r="Q78" s="44"/>
      <c r="R78" s="44"/>
      <c r="S78" s="44"/>
      <c r="T78" s="44"/>
      <c r="U78" s="44"/>
    </row>
    <row r="79" spans="1:21" x14ac:dyDescent="0.25">
      <c r="A79">
        <v>1967</v>
      </c>
      <c r="B79" s="1">
        <v>24532</v>
      </c>
      <c r="C79" s="21">
        <f>'CDM - Q'!AH80</f>
        <v>27.704000000000001</v>
      </c>
      <c r="D79" s="21">
        <f>'CDM - Q'!AI80</f>
        <v>25.571999999999999</v>
      </c>
      <c r="E79" s="21"/>
      <c r="F79" s="21">
        <f>'CDM - Q'!AK80</f>
        <v>2.2559999999999998</v>
      </c>
      <c r="G79" s="21"/>
      <c r="H79" s="21"/>
      <c r="I79" s="21">
        <f>'CDM - Q'!AN80</f>
        <v>21.195</v>
      </c>
      <c r="J79" s="21">
        <f>'CDM - Q'!AO80</f>
        <v>31.131</v>
      </c>
      <c r="K79" s="21"/>
      <c r="L79" s="21">
        <f>'CDM - Q'!AQ80</f>
        <v>78.691999999999993</v>
      </c>
      <c r="M79" s="21"/>
      <c r="O79" s="42">
        <f t="shared" si="2"/>
        <v>130.7100731304553</v>
      </c>
      <c r="P79" s="43">
        <f t="shared" si="3"/>
        <v>82.75854384341423</v>
      </c>
      <c r="Q79" s="44"/>
      <c r="R79" s="44"/>
      <c r="S79" s="44"/>
      <c r="T79" s="44"/>
      <c r="U79" s="44">
        <f t="shared" ref="U79:U142" si="4">((D79-G79)/(P79-S79))*100</f>
        <v>30.899528692027573</v>
      </c>
    </row>
    <row r="80" spans="1:21" x14ac:dyDescent="0.25">
      <c r="B80" s="1">
        <v>24624</v>
      </c>
      <c r="C80" s="21">
        <f>'CDM - Q'!AH81</f>
        <v>26.795999999999999</v>
      </c>
      <c r="D80" s="21">
        <f>'CDM - Q'!AI81</f>
        <v>24.591999999999999</v>
      </c>
      <c r="E80" s="40"/>
      <c r="F80" s="21">
        <f>'CDM - Q'!AK81</f>
        <v>2.2160000000000002</v>
      </c>
      <c r="G80" s="21"/>
      <c r="H80" s="21"/>
      <c r="I80" s="21">
        <f>'CDM - Q'!AN81</f>
        <v>21.111000000000001</v>
      </c>
      <c r="J80" s="21">
        <f>'CDM - Q'!AO81</f>
        <v>30.957999999999998</v>
      </c>
      <c r="K80" s="21"/>
      <c r="L80" s="21">
        <f>'CDM - Q'!AQ81</f>
        <v>78.896000000000001</v>
      </c>
      <c r="M80" s="21"/>
      <c r="O80" s="42">
        <f t="shared" si="2"/>
        <v>126.92908910046894</v>
      </c>
      <c r="P80" s="43">
        <f t="shared" si="3"/>
        <v>80.364629395026029</v>
      </c>
      <c r="Q80" s="44"/>
      <c r="R80" s="44"/>
      <c r="S80" s="44"/>
      <c r="T80" s="44"/>
      <c r="U80" s="44">
        <f t="shared" si="4"/>
        <v>30.600526855066988</v>
      </c>
    </row>
    <row r="81" spans="1:21" x14ac:dyDescent="0.25">
      <c r="B81" s="1">
        <v>24716</v>
      </c>
      <c r="C81" s="21">
        <f>'CDM - Q'!AH82</f>
        <v>27.012</v>
      </c>
      <c r="D81" s="21">
        <f>'CDM - Q'!AI82</f>
        <v>25.148</v>
      </c>
      <c r="E81" s="40"/>
      <c r="F81" s="21">
        <f>'CDM - Q'!AK82</f>
        <v>2.2679999999999998</v>
      </c>
      <c r="G81" s="21"/>
      <c r="H81" s="21"/>
      <c r="I81" s="21">
        <f>'CDM - Q'!AN82</f>
        <v>21.109000000000002</v>
      </c>
      <c r="J81" s="21">
        <f>'CDM - Q'!AO82</f>
        <v>30.882000000000001</v>
      </c>
      <c r="K81" s="21"/>
      <c r="L81" s="21">
        <f>'CDM - Q'!AQ82</f>
        <v>78.885000000000005</v>
      </c>
      <c r="M81" s="21"/>
      <c r="O81" s="42">
        <f t="shared" si="2"/>
        <v>127.9643753849069</v>
      </c>
      <c r="P81" s="43">
        <f t="shared" si="3"/>
        <v>81.020116637203841</v>
      </c>
      <c r="Q81" s="44"/>
      <c r="R81" s="44"/>
      <c r="S81" s="44"/>
      <c r="T81" s="44"/>
      <c r="U81" s="44">
        <f t="shared" si="4"/>
        <v>31.039204883657529</v>
      </c>
    </row>
    <row r="82" spans="1:21" x14ac:dyDescent="0.25">
      <c r="B82" s="1">
        <v>24807</v>
      </c>
      <c r="C82" s="21">
        <f>'CDM - Q'!AH83</f>
        <v>29.532</v>
      </c>
      <c r="D82" s="21">
        <f>'CDM - Q'!AI83</f>
        <v>27.367999999999999</v>
      </c>
      <c r="E82" s="40"/>
      <c r="F82" s="21">
        <f>'CDM - Q'!AK83</f>
        <v>2.2559999999999998</v>
      </c>
      <c r="G82" s="21"/>
      <c r="H82" s="21"/>
      <c r="I82" s="21">
        <f>'CDM - Q'!AN83</f>
        <v>21.114999999999998</v>
      </c>
      <c r="J82" s="21">
        <f>'CDM - Q'!AO83</f>
        <v>30.927</v>
      </c>
      <c r="K82" s="21"/>
      <c r="L82" s="21">
        <f>'CDM - Q'!AQ83</f>
        <v>78.849999999999994</v>
      </c>
      <c r="M82" s="21"/>
      <c r="O82" s="42">
        <f t="shared" si="2"/>
        <v>139.86265687899601</v>
      </c>
      <c r="P82" s="43">
        <f>P83/(O83/O82)</f>
        <v>88.553464504793908</v>
      </c>
      <c r="Q82" s="44"/>
      <c r="R82" s="44"/>
      <c r="S82" s="44"/>
      <c r="T82" s="44"/>
      <c r="U82" s="44">
        <f t="shared" si="4"/>
        <v>30.905623120502995</v>
      </c>
    </row>
    <row r="83" spans="1:21" x14ac:dyDescent="0.25">
      <c r="A83">
        <v>1968</v>
      </c>
      <c r="B83" s="1">
        <v>24898</v>
      </c>
      <c r="C83" s="21">
        <f>'CDM - Q'!AH84</f>
        <v>32.116</v>
      </c>
      <c r="D83" s="21">
        <f>'CDM - Q'!AI84</f>
        <v>29.867999999999999</v>
      </c>
      <c r="E83" s="40"/>
      <c r="F83" s="21">
        <f>'CDM - Q'!AK84</f>
        <v>2.4079999999999999</v>
      </c>
      <c r="G83" s="21"/>
      <c r="H83" s="21"/>
      <c r="I83" s="21">
        <f>'CDM - Q'!AN84</f>
        <v>21.26</v>
      </c>
      <c r="J83" s="21">
        <f>'CDM - Q'!AO84</f>
        <v>31.228000000000002</v>
      </c>
      <c r="K83" s="21"/>
      <c r="L83" s="21">
        <f>'CDM - Q'!AQ84</f>
        <v>79.873000000000005</v>
      </c>
      <c r="M83" s="21"/>
      <c r="O83" s="42">
        <f t="shared" si="2"/>
        <v>151.06302916274691</v>
      </c>
      <c r="P83" s="44">
        <f t="shared" ref="P83:P146" si="5">(D83/J83)*100</f>
        <v>95.644934033559608</v>
      </c>
      <c r="Q83" s="45"/>
      <c r="R83" s="44"/>
      <c r="S83" s="43"/>
      <c r="T83" s="44"/>
      <c r="U83" s="44">
        <f t="shared" si="4"/>
        <v>31.228000000000005</v>
      </c>
    </row>
    <row r="84" spans="1:21" x14ac:dyDescent="0.25">
      <c r="B84" s="1">
        <v>24990</v>
      </c>
      <c r="C84" s="21">
        <f>'CDM - Q'!AH85</f>
        <v>33.152000000000001</v>
      </c>
      <c r="D84" s="21">
        <f>'CDM - Q'!AI85</f>
        <v>30.88</v>
      </c>
      <c r="E84" s="40"/>
      <c r="F84" s="21">
        <f>'CDM - Q'!AK85</f>
        <v>2.4279999999999999</v>
      </c>
      <c r="G84" s="21"/>
      <c r="H84" s="21"/>
      <c r="I84" s="21">
        <f>'CDM - Q'!AN85</f>
        <v>21.422000000000001</v>
      </c>
      <c r="J84" s="21">
        <f>'CDM - Q'!AO85</f>
        <v>31.449000000000002</v>
      </c>
      <c r="K84" s="21"/>
      <c r="L84" s="21">
        <f>'CDM - Q'!AQ85</f>
        <v>79.825999999999993</v>
      </c>
      <c r="M84" s="21"/>
      <c r="O84" s="42">
        <f t="shared" si="2"/>
        <v>154.75679208290543</v>
      </c>
      <c r="P84" s="44">
        <f t="shared" si="5"/>
        <v>98.190721485579829</v>
      </c>
      <c r="Q84" s="45"/>
      <c r="R84" s="44"/>
      <c r="S84" s="43"/>
      <c r="T84" s="44"/>
      <c r="U84" s="44">
        <f t="shared" si="4"/>
        <v>31.448999999999998</v>
      </c>
    </row>
    <row r="85" spans="1:21" x14ac:dyDescent="0.25">
      <c r="B85" s="1">
        <v>25082</v>
      </c>
      <c r="C85" s="21">
        <f>'CDM - Q'!AH86</f>
        <v>35.408000000000001</v>
      </c>
      <c r="D85" s="21">
        <f>'CDM - Q'!AI86</f>
        <v>32.908000000000001</v>
      </c>
      <c r="E85" s="40"/>
      <c r="F85" s="21">
        <f>'CDM - Q'!AK86</f>
        <v>2.6720000000000002</v>
      </c>
      <c r="G85" s="21"/>
      <c r="H85" s="21"/>
      <c r="I85" s="21">
        <f>'CDM - Q'!AN86</f>
        <v>21.402999999999999</v>
      </c>
      <c r="J85" s="21">
        <f>'CDM - Q'!AO86</f>
        <v>31.454000000000001</v>
      </c>
      <c r="K85" s="21"/>
      <c r="L85" s="21">
        <f>'CDM - Q'!AQ86</f>
        <v>79.804000000000002</v>
      </c>
      <c r="M85" s="21"/>
      <c r="O85" s="42">
        <f t="shared" si="2"/>
        <v>165.43475213755084</v>
      </c>
      <c r="P85" s="44">
        <f t="shared" si="5"/>
        <v>104.62262351370255</v>
      </c>
      <c r="Q85" s="45"/>
      <c r="R85" s="44"/>
      <c r="S85" s="43"/>
      <c r="T85" s="44"/>
      <c r="U85" s="44">
        <f t="shared" si="4"/>
        <v>31.453999999999997</v>
      </c>
    </row>
    <row r="86" spans="1:21" x14ac:dyDescent="0.25">
      <c r="B86" s="1">
        <v>25173</v>
      </c>
      <c r="C86" s="21">
        <f>'CDM - Q'!AH87</f>
        <v>35.107999999999997</v>
      </c>
      <c r="D86" s="21">
        <f>'CDM - Q'!AI87</f>
        <v>32.591999999999999</v>
      </c>
      <c r="E86" s="40"/>
      <c r="F86" s="21">
        <f>'CDM - Q'!AK87</f>
        <v>2.74</v>
      </c>
      <c r="G86" s="21"/>
      <c r="H86" s="21"/>
      <c r="I86" s="21">
        <f>'CDM - Q'!AN87</f>
        <v>21.58</v>
      </c>
      <c r="J86" s="21">
        <f>'CDM - Q'!AO87</f>
        <v>31.661000000000001</v>
      </c>
      <c r="K86" s="21"/>
      <c r="L86" s="21">
        <f>'CDM - Q'!AQ87</f>
        <v>79.772999999999996</v>
      </c>
      <c r="M86" s="21"/>
      <c r="O86" s="42">
        <f t="shared" si="2"/>
        <v>162.68767377201112</v>
      </c>
      <c r="P86" s="44">
        <f t="shared" si="5"/>
        <v>102.94052619942515</v>
      </c>
      <c r="Q86" s="45"/>
      <c r="R86" s="44"/>
      <c r="S86" s="43"/>
      <c r="T86" s="44"/>
      <c r="U86" s="44">
        <f t="shared" si="4"/>
        <v>31.661000000000001</v>
      </c>
    </row>
    <row r="87" spans="1:21" x14ac:dyDescent="0.25">
      <c r="A87">
        <v>1969</v>
      </c>
      <c r="B87" s="1">
        <v>25263</v>
      </c>
      <c r="C87" s="21">
        <f>'CDM - Q'!AH88</f>
        <v>30.771999999999998</v>
      </c>
      <c r="D87" s="21">
        <f>'CDM - Q'!AI88</f>
        <v>28.295999999999999</v>
      </c>
      <c r="E87" s="40"/>
      <c r="F87" s="21">
        <f>'CDM - Q'!AK88</f>
        <v>2.52</v>
      </c>
      <c r="G87" s="21"/>
      <c r="H87" s="21"/>
      <c r="I87" s="21">
        <f>'CDM - Q'!AN88</f>
        <v>21.71</v>
      </c>
      <c r="J87" s="21">
        <f>'CDM - Q'!AO88</f>
        <v>31.904</v>
      </c>
      <c r="K87" s="21"/>
      <c r="L87" s="21">
        <f>'CDM - Q'!AQ88</f>
        <v>82.209000000000003</v>
      </c>
      <c r="M87" s="21"/>
      <c r="O87" s="42">
        <f t="shared" si="2"/>
        <v>141.74113311837863</v>
      </c>
      <c r="P87" s="44">
        <f t="shared" si="5"/>
        <v>88.691073219658975</v>
      </c>
      <c r="Q87" s="45">
        <v>0</v>
      </c>
      <c r="R87" s="44"/>
      <c r="S87" s="43"/>
      <c r="T87" s="44"/>
      <c r="U87" s="44">
        <f t="shared" si="4"/>
        <v>31.904</v>
      </c>
    </row>
    <row r="88" spans="1:21" x14ac:dyDescent="0.25">
      <c r="B88" s="1">
        <v>25355</v>
      </c>
      <c r="C88" s="21">
        <f>'CDM - Q'!AH89</f>
        <v>39.116</v>
      </c>
      <c r="D88" s="21">
        <f>'CDM - Q'!AI89</f>
        <v>36.411999999999999</v>
      </c>
      <c r="E88" s="40"/>
      <c r="F88" s="21">
        <f>'CDM - Q'!AK89</f>
        <v>3.32</v>
      </c>
      <c r="G88" s="21"/>
      <c r="H88" s="21"/>
      <c r="I88" s="21">
        <f>'CDM - Q'!AN89</f>
        <v>21.794</v>
      </c>
      <c r="J88" s="21">
        <f>'CDM - Q'!AO89</f>
        <v>32.036999999999999</v>
      </c>
      <c r="K88" s="21"/>
      <c r="L88" s="21">
        <f>'CDM - Q'!AQ89</f>
        <v>82.141000000000005</v>
      </c>
      <c r="M88" s="21"/>
      <c r="O88" s="42">
        <f t="shared" si="2"/>
        <v>179.4805909883454</v>
      </c>
      <c r="P88" s="44">
        <f t="shared" si="5"/>
        <v>113.65608515154352</v>
      </c>
      <c r="Q88" s="45">
        <v>0</v>
      </c>
      <c r="R88" s="44"/>
      <c r="S88" s="43"/>
      <c r="T88" s="44"/>
      <c r="U88" s="44">
        <f t="shared" si="4"/>
        <v>32.036999999999999</v>
      </c>
    </row>
    <row r="89" spans="1:21" x14ac:dyDescent="0.25">
      <c r="B89" s="1">
        <v>25447</v>
      </c>
      <c r="C89" s="21">
        <f>'CDM - Q'!AH90</f>
        <v>38.536000000000001</v>
      </c>
      <c r="D89" s="21">
        <f>'CDM - Q'!AI90</f>
        <v>35.927999999999997</v>
      </c>
      <c r="E89" s="40"/>
      <c r="F89" s="21">
        <f>'CDM - Q'!AK90</f>
        <v>3.32</v>
      </c>
      <c r="G89" s="21"/>
      <c r="H89" s="21"/>
      <c r="I89" s="21">
        <f>'CDM - Q'!AN90</f>
        <v>21.917999999999999</v>
      </c>
      <c r="J89" s="21">
        <f>'CDM - Q'!AO90</f>
        <v>32.268999999999998</v>
      </c>
      <c r="K89" s="21"/>
      <c r="L89" s="21">
        <f>'CDM - Q'!AQ90</f>
        <v>82.01</v>
      </c>
      <c r="M89" s="21"/>
      <c r="O89" s="42">
        <f t="shared" si="2"/>
        <v>175.81896158408614</v>
      </c>
      <c r="P89" s="44">
        <f t="shared" si="5"/>
        <v>111.33905605999566</v>
      </c>
      <c r="Q89" s="45">
        <v>0</v>
      </c>
      <c r="R89" s="44"/>
      <c r="S89" s="43"/>
      <c r="T89" s="44"/>
      <c r="U89" s="44">
        <f t="shared" si="4"/>
        <v>32.268999999999998</v>
      </c>
    </row>
    <row r="90" spans="1:21" x14ac:dyDescent="0.25">
      <c r="B90" s="1">
        <v>25538</v>
      </c>
      <c r="C90" s="21">
        <f>'CDM - Q'!AH91</f>
        <v>38.828000000000003</v>
      </c>
      <c r="D90" s="21">
        <f>'CDM - Q'!AI91</f>
        <v>36.020000000000003</v>
      </c>
      <c r="E90" s="40"/>
      <c r="F90" s="21">
        <f>'CDM - Q'!AK91</f>
        <v>3.28</v>
      </c>
      <c r="G90" s="21"/>
      <c r="H90" s="21"/>
      <c r="I90" s="21">
        <f>'CDM - Q'!AN91</f>
        <v>22.658000000000001</v>
      </c>
      <c r="J90" s="21">
        <f>'CDM - Q'!AO91</f>
        <v>33.442999999999998</v>
      </c>
      <c r="K90" s="21"/>
      <c r="L90" s="21">
        <f>'CDM - Q'!AQ91</f>
        <v>81.799000000000007</v>
      </c>
      <c r="M90" s="21"/>
      <c r="O90" s="42">
        <f t="shared" si="2"/>
        <v>171.36552211139553</v>
      </c>
      <c r="P90" s="44">
        <f t="shared" si="5"/>
        <v>107.70564841670904</v>
      </c>
      <c r="Q90" s="45">
        <v>0</v>
      </c>
      <c r="R90" s="44"/>
      <c r="S90" s="43"/>
      <c r="T90" s="44"/>
      <c r="U90" s="44">
        <f t="shared" si="4"/>
        <v>33.442999999999998</v>
      </c>
    </row>
    <row r="91" spans="1:21" x14ac:dyDescent="0.25">
      <c r="A91">
        <v>1970</v>
      </c>
      <c r="B91" s="1">
        <v>25628</v>
      </c>
      <c r="C91" s="21">
        <f>'CDM - Q'!AH92</f>
        <v>39.347999999999999</v>
      </c>
      <c r="D91" s="21">
        <f>'CDM - Q'!AI92</f>
        <v>36.387999999999998</v>
      </c>
      <c r="E91" s="40"/>
      <c r="F91" s="21">
        <f>'CDM - Q'!AK92</f>
        <v>3.48</v>
      </c>
      <c r="G91" s="21"/>
      <c r="H91" s="21"/>
      <c r="I91" s="21">
        <f>'CDM - Q'!AN92</f>
        <v>22.919</v>
      </c>
      <c r="J91" s="21">
        <f>'CDM - Q'!AO92</f>
        <v>33.820999999999998</v>
      </c>
      <c r="K91" s="21"/>
      <c r="L91" s="21">
        <f>'CDM - Q'!AQ92</f>
        <v>83.426000000000002</v>
      </c>
      <c r="M91" s="21"/>
      <c r="O91" s="42">
        <f t="shared" si="2"/>
        <v>171.68288319734717</v>
      </c>
      <c r="P91" s="44">
        <f t="shared" si="5"/>
        <v>107.58995890127436</v>
      </c>
      <c r="Q91" s="45">
        <v>0</v>
      </c>
      <c r="R91" s="44"/>
      <c r="S91" s="43"/>
      <c r="T91" s="44"/>
      <c r="U91" s="44">
        <f t="shared" si="4"/>
        <v>33.820999999999998</v>
      </c>
    </row>
    <row r="92" spans="1:21" x14ac:dyDescent="0.25">
      <c r="B92" s="1">
        <v>25720</v>
      </c>
      <c r="C92" s="21">
        <f>'CDM - Q'!AH93</f>
        <v>40.067999999999998</v>
      </c>
      <c r="D92" s="21">
        <f>'CDM - Q'!AI93</f>
        <v>37.216000000000001</v>
      </c>
      <c r="E92" s="40"/>
      <c r="F92" s="21">
        <f>'CDM - Q'!AK93</f>
        <v>3.508</v>
      </c>
      <c r="G92" s="21"/>
      <c r="H92" s="21"/>
      <c r="I92" s="21">
        <f>'CDM - Q'!AN93</f>
        <v>23.149000000000001</v>
      </c>
      <c r="J92" s="21">
        <f>'CDM - Q'!AO93</f>
        <v>34.189</v>
      </c>
      <c r="K92" s="21"/>
      <c r="L92" s="21">
        <f>'CDM - Q'!AQ93</f>
        <v>86.391999999999996</v>
      </c>
      <c r="M92" s="21"/>
      <c r="O92" s="42">
        <f t="shared" si="2"/>
        <v>173.08739038403385</v>
      </c>
      <c r="P92" s="44">
        <f t="shared" si="5"/>
        <v>108.85372488227208</v>
      </c>
      <c r="Q92" s="45">
        <v>0</v>
      </c>
      <c r="R92" s="44"/>
      <c r="S92" s="43"/>
      <c r="T92" s="44"/>
      <c r="U92" s="44">
        <f t="shared" si="4"/>
        <v>34.189</v>
      </c>
    </row>
    <row r="93" spans="1:21" x14ac:dyDescent="0.25">
      <c r="B93" s="1">
        <v>25812</v>
      </c>
      <c r="C93" s="21">
        <f>'CDM - Q'!AH94</f>
        <v>41.18</v>
      </c>
      <c r="D93" s="21">
        <f>'CDM - Q'!AI94</f>
        <v>38.42</v>
      </c>
      <c r="E93" s="40"/>
      <c r="F93" s="21">
        <f>'CDM - Q'!AK94</f>
        <v>3.6520000000000001</v>
      </c>
      <c r="G93" s="21"/>
      <c r="H93" s="21"/>
      <c r="I93" s="21">
        <f>'CDM - Q'!AN94</f>
        <v>23.861000000000001</v>
      </c>
      <c r="J93" s="21">
        <f>'CDM - Q'!AO94</f>
        <v>35.28</v>
      </c>
      <c r="K93" s="21"/>
      <c r="L93" s="21">
        <f>'CDM - Q'!AQ94</f>
        <v>100.578</v>
      </c>
      <c r="M93" s="21"/>
      <c r="O93" s="42">
        <f t="shared" si="2"/>
        <v>172.58287582247181</v>
      </c>
      <c r="P93" s="44">
        <f t="shared" si="5"/>
        <v>108.90022675736961</v>
      </c>
      <c r="Q93" s="45">
        <v>0</v>
      </c>
      <c r="R93" s="44"/>
      <c r="S93" s="43"/>
      <c r="T93" s="44"/>
      <c r="U93" s="44">
        <f t="shared" si="4"/>
        <v>35.280000000000008</v>
      </c>
    </row>
    <row r="94" spans="1:21" x14ac:dyDescent="0.25">
      <c r="B94" s="1">
        <v>25903</v>
      </c>
      <c r="C94" s="21">
        <f>'CDM - Q'!AH95</f>
        <v>42.823999999999998</v>
      </c>
      <c r="D94" s="21">
        <f>'CDM - Q'!AI95</f>
        <v>39.688000000000002</v>
      </c>
      <c r="E94" s="40"/>
      <c r="F94" s="21">
        <f>'CDM - Q'!AK95</f>
        <v>3.7480000000000002</v>
      </c>
      <c r="G94" s="21"/>
      <c r="H94" s="21"/>
      <c r="I94" s="21">
        <f>'CDM - Q'!AN95</f>
        <v>24.135999999999999</v>
      </c>
      <c r="J94" s="21">
        <f>'CDM - Q'!AO95</f>
        <v>35.637</v>
      </c>
      <c r="K94" s="21"/>
      <c r="L94" s="21">
        <f>'CDM - Q'!AQ95</f>
        <v>101.565</v>
      </c>
      <c r="M94" s="21"/>
      <c r="O94" s="42">
        <f t="shared" si="2"/>
        <v>177.42790851839575</v>
      </c>
      <c r="P94" s="44">
        <f t="shared" si="5"/>
        <v>111.36739905154755</v>
      </c>
      <c r="Q94" s="45">
        <v>0</v>
      </c>
      <c r="R94" s="44"/>
      <c r="S94" s="43"/>
      <c r="T94" s="44"/>
      <c r="U94" s="44">
        <f t="shared" si="4"/>
        <v>35.637</v>
      </c>
    </row>
    <row r="95" spans="1:21" x14ac:dyDescent="0.25">
      <c r="A95">
        <v>1971</v>
      </c>
      <c r="B95" s="1">
        <v>25993</v>
      </c>
      <c r="C95" s="21">
        <f>'CDM - Q'!AH96</f>
        <v>43.375999999999998</v>
      </c>
      <c r="D95" s="21">
        <f>'CDM - Q'!AI96</f>
        <v>40.543999999999997</v>
      </c>
      <c r="E95" s="40"/>
      <c r="F95" s="21">
        <f>'CDM - Q'!AK96</f>
        <v>3.8079999999999998</v>
      </c>
      <c r="G95" s="21"/>
      <c r="H95" s="21"/>
      <c r="I95" s="21">
        <f>'CDM - Q'!AN96</f>
        <v>24.565000000000001</v>
      </c>
      <c r="J95" s="21">
        <f>'CDM - Q'!AO96</f>
        <v>36.256</v>
      </c>
      <c r="K95" s="21"/>
      <c r="L95" s="21">
        <f>'CDM - Q'!AQ96</f>
        <v>109.642</v>
      </c>
      <c r="M95" s="21"/>
      <c r="O95" s="42">
        <f t="shared" si="2"/>
        <v>176.57642987991042</v>
      </c>
      <c r="P95" s="44">
        <f t="shared" si="5"/>
        <v>111.8270079435128</v>
      </c>
      <c r="Q95" s="45">
        <v>0</v>
      </c>
      <c r="R95" s="44"/>
      <c r="S95" s="43"/>
      <c r="T95" s="44"/>
      <c r="U95" s="44">
        <f t="shared" si="4"/>
        <v>36.256</v>
      </c>
    </row>
    <row r="96" spans="1:21" x14ac:dyDescent="0.25">
      <c r="B96" s="1">
        <v>26085</v>
      </c>
      <c r="C96" s="21">
        <f>'CDM - Q'!AH97</f>
        <v>47.44</v>
      </c>
      <c r="D96" s="21">
        <f>'CDM - Q'!AI97</f>
        <v>43.948</v>
      </c>
      <c r="E96" s="40"/>
      <c r="F96" s="21">
        <f>'CDM - Q'!AK97</f>
        <v>3.964</v>
      </c>
      <c r="G96" s="21"/>
      <c r="H96" s="21"/>
      <c r="I96" s="21">
        <f>'CDM - Q'!AN97</f>
        <v>24.501000000000001</v>
      </c>
      <c r="J96" s="21">
        <f>'CDM - Q'!AO97</f>
        <v>36.076999999999998</v>
      </c>
      <c r="K96" s="21"/>
      <c r="L96" s="21">
        <f>'CDM - Q'!AQ97</f>
        <v>102.95</v>
      </c>
      <c r="M96" s="21"/>
      <c r="O96" s="42">
        <f t="shared" si="2"/>
        <v>193.62475001020366</v>
      </c>
      <c r="P96" s="44">
        <f t="shared" si="5"/>
        <v>121.81722427031075</v>
      </c>
      <c r="Q96" s="45">
        <v>0</v>
      </c>
      <c r="R96" s="44"/>
      <c r="S96" s="43"/>
      <c r="T96" s="44"/>
      <c r="U96" s="44">
        <f t="shared" si="4"/>
        <v>36.076999999999991</v>
      </c>
    </row>
    <row r="97" spans="1:21" x14ac:dyDescent="0.25">
      <c r="B97" s="1">
        <v>26177</v>
      </c>
      <c r="C97" s="21">
        <f>'CDM - Q'!AH98</f>
        <v>49.64</v>
      </c>
      <c r="D97" s="21">
        <f>'CDM - Q'!AI98</f>
        <v>45.667999999999999</v>
      </c>
      <c r="E97" s="40"/>
      <c r="F97" s="21">
        <f>'CDM - Q'!AK98</f>
        <v>4.0119999999999996</v>
      </c>
      <c r="G97" s="21"/>
      <c r="H97" s="21"/>
      <c r="I97" s="21">
        <f>'CDM - Q'!AN98</f>
        <v>24.766999999999999</v>
      </c>
      <c r="J97" s="21">
        <f>'CDM - Q'!AO98</f>
        <v>36.412999999999997</v>
      </c>
      <c r="K97" s="21"/>
      <c r="L97" s="21">
        <f>'CDM - Q'!AQ98</f>
        <v>104.361</v>
      </c>
      <c r="M97" s="21"/>
      <c r="O97" s="42">
        <f t="shared" si="2"/>
        <v>200.42798885613925</v>
      </c>
      <c r="P97" s="44">
        <f t="shared" si="5"/>
        <v>125.41674676626479</v>
      </c>
      <c r="Q97" s="45">
        <v>0</v>
      </c>
      <c r="R97" s="44"/>
      <c r="S97" s="43"/>
      <c r="T97" s="44"/>
      <c r="U97" s="44">
        <f t="shared" si="4"/>
        <v>36.413000000000004</v>
      </c>
    </row>
    <row r="98" spans="1:21" x14ac:dyDescent="0.25">
      <c r="B98" s="1">
        <v>26268</v>
      </c>
      <c r="C98" s="21">
        <f>'CDM - Q'!AH99</f>
        <v>45.744</v>
      </c>
      <c r="D98" s="21">
        <f>'CDM - Q'!AI99</f>
        <v>41.44</v>
      </c>
      <c r="E98" s="40"/>
      <c r="F98" s="21">
        <f>'CDM - Q'!AK99</f>
        <v>3.7679999999999998</v>
      </c>
      <c r="G98" s="21"/>
      <c r="H98" s="21"/>
      <c r="I98" s="21">
        <f>'CDM - Q'!AN99</f>
        <v>25.053000000000001</v>
      </c>
      <c r="J98" s="21">
        <f>'CDM - Q'!AO99</f>
        <v>36.866999999999997</v>
      </c>
      <c r="K98" s="21"/>
      <c r="L98" s="21">
        <f>'CDM - Q'!AQ99</f>
        <v>99.320999999999998</v>
      </c>
      <c r="M98" s="21"/>
      <c r="O98" s="42">
        <f t="shared" si="2"/>
        <v>182.58891150760388</v>
      </c>
      <c r="P98" s="44">
        <f t="shared" si="5"/>
        <v>112.40404697968374</v>
      </c>
      <c r="Q98" s="45">
        <v>0</v>
      </c>
      <c r="R98" s="44"/>
      <c r="S98" s="43"/>
      <c r="T98" s="44"/>
      <c r="U98" s="44">
        <f t="shared" si="4"/>
        <v>36.866999999999997</v>
      </c>
    </row>
    <row r="99" spans="1:21" x14ac:dyDescent="0.25">
      <c r="A99">
        <v>1972</v>
      </c>
      <c r="B99" s="1">
        <v>26359</v>
      </c>
      <c r="C99" s="21">
        <f>'CDM - Q'!AH100</f>
        <v>55.091999999999999</v>
      </c>
      <c r="D99" s="21">
        <f>'CDM - Q'!AI100</f>
        <v>50.816000000000003</v>
      </c>
      <c r="E99" s="21">
        <f>'CDM - Q'!AJ100</f>
        <v>0.29599999999999999</v>
      </c>
      <c r="F99" s="21">
        <f>'CDM - Q'!AK100</f>
        <v>5.0199999999999996</v>
      </c>
      <c r="G99" s="21"/>
      <c r="H99" s="21"/>
      <c r="I99" s="21">
        <f>'CDM - Q'!AN100</f>
        <v>25.68</v>
      </c>
      <c r="J99" s="21">
        <f>'CDM - Q'!AO100</f>
        <v>37.869</v>
      </c>
      <c r="K99" s="21">
        <f>'CDM - Q'!AP100</f>
        <v>8818.9660000000003</v>
      </c>
      <c r="L99" s="21">
        <f>'CDM - Q'!AQ100</f>
        <v>104.997</v>
      </c>
      <c r="M99" s="21"/>
      <c r="O99" s="42">
        <f t="shared" si="2"/>
        <v>214.53271028037383</v>
      </c>
      <c r="P99" s="44">
        <f t="shared" si="5"/>
        <v>134.18891441548496</v>
      </c>
      <c r="Q99" s="45">
        <v>0</v>
      </c>
      <c r="R99" s="44"/>
      <c r="S99" s="43"/>
      <c r="T99" s="44"/>
      <c r="U99" s="44">
        <f t="shared" si="4"/>
        <v>37.869</v>
      </c>
    </row>
    <row r="100" spans="1:21" x14ac:dyDescent="0.25">
      <c r="B100" s="1">
        <v>26451</v>
      </c>
      <c r="C100" s="21">
        <f>'CDM - Q'!AH101</f>
        <v>54.091999999999999</v>
      </c>
      <c r="D100" s="21">
        <f>'CDM - Q'!AI101</f>
        <v>49.747999999999998</v>
      </c>
      <c r="E100" s="21">
        <f>'CDM - Q'!AJ101</f>
        <v>0.26800000000000002</v>
      </c>
      <c r="F100" s="21">
        <f>'CDM - Q'!AK101</f>
        <v>4.7720000000000002</v>
      </c>
      <c r="G100" s="21"/>
      <c r="H100" s="21"/>
      <c r="I100" s="21">
        <f>'CDM - Q'!AN101</f>
        <v>26.463999999999999</v>
      </c>
      <c r="J100" s="21">
        <f>'CDM - Q'!AO101</f>
        <v>39.04</v>
      </c>
      <c r="K100" s="21">
        <f>'CDM - Q'!AP101</f>
        <v>8890.0840000000007</v>
      </c>
      <c r="L100" s="21">
        <f>'CDM - Q'!AQ101</f>
        <v>108.523</v>
      </c>
      <c r="M100" s="21"/>
      <c r="O100" s="42">
        <f t="shared" si="2"/>
        <v>204.39842805320433</v>
      </c>
      <c r="P100" s="44">
        <f t="shared" si="5"/>
        <v>127.42827868852457</v>
      </c>
      <c r="Q100" s="45">
        <v>0</v>
      </c>
      <c r="R100" s="44"/>
      <c r="S100" s="43"/>
      <c r="T100" s="44"/>
      <c r="U100" s="44">
        <f t="shared" si="4"/>
        <v>39.04</v>
      </c>
    </row>
    <row r="101" spans="1:21" x14ac:dyDescent="0.25">
      <c r="B101" s="1">
        <v>26543</v>
      </c>
      <c r="C101" s="21">
        <f>'CDM - Q'!AH102</f>
        <v>57.287999999999997</v>
      </c>
      <c r="D101" s="21">
        <f>'CDM - Q'!AI102</f>
        <v>52.48</v>
      </c>
      <c r="E101" s="21">
        <f>'CDM - Q'!AJ102</f>
        <v>0.24399999999999999</v>
      </c>
      <c r="F101" s="21">
        <f>'CDM - Q'!AK102</f>
        <v>5.26</v>
      </c>
      <c r="G101" s="21"/>
      <c r="H101" s="21"/>
      <c r="I101" s="21">
        <f>'CDM - Q'!AN102</f>
        <v>26.876999999999999</v>
      </c>
      <c r="J101" s="21">
        <f>'CDM - Q'!AO102</f>
        <v>39.715000000000003</v>
      </c>
      <c r="K101" s="21">
        <f>'CDM - Q'!AP102</f>
        <v>8405.9709999999995</v>
      </c>
      <c r="L101" s="21">
        <f>'CDM - Q'!AQ102</f>
        <v>117.634</v>
      </c>
      <c r="M101" s="21"/>
      <c r="O101" s="42">
        <f t="shared" si="2"/>
        <v>213.14878892733563</v>
      </c>
      <c r="P101" s="44">
        <f t="shared" si="5"/>
        <v>132.14150824625455</v>
      </c>
      <c r="Q101" s="45">
        <v>0</v>
      </c>
      <c r="R101" s="44"/>
      <c r="S101" s="43"/>
      <c r="T101" s="44"/>
      <c r="U101" s="44">
        <f t="shared" si="4"/>
        <v>39.715000000000003</v>
      </c>
    </row>
    <row r="102" spans="1:21" x14ac:dyDescent="0.25">
      <c r="B102" s="1">
        <v>26634</v>
      </c>
      <c r="C102" s="21">
        <f>'CDM - Q'!AH103</f>
        <v>61.264000000000003</v>
      </c>
      <c r="D102" s="21">
        <f>'CDM - Q'!AI103</f>
        <v>56.091999999999999</v>
      </c>
      <c r="E102" s="21">
        <f>'CDM - Q'!AJ103</f>
        <v>0.252</v>
      </c>
      <c r="F102" s="21">
        <f>'CDM - Q'!AK103</f>
        <v>5.6559999999999997</v>
      </c>
      <c r="G102" s="21"/>
      <c r="H102" s="21"/>
      <c r="I102" s="21">
        <f>'CDM - Q'!AN103</f>
        <v>27.442</v>
      </c>
      <c r="J102" s="21">
        <f>'CDM - Q'!AO103</f>
        <v>40.578000000000003</v>
      </c>
      <c r="K102" s="21">
        <f>'CDM - Q'!AP103</f>
        <v>8345.268</v>
      </c>
      <c r="L102" s="21">
        <f>'CDM - Q'!AQ103</f>
        <v>120.31699999999999</v>
      </c>
      <c r="M102" s="21"/>
      <c r="O102" s="42">
        <f t="shared" si="2"/>
        <v>223.24903432694413</v>
      </c>
      <c r="P102" s="44">
        <f t="shared" si="5"/>
        <v>138.23253979989155</v>
      </c>
      <c r="Q102" s="45">
        <v>0</v>
      </c>
      <c r="R102" s="44"/>
      <c r="S102" s="43"/>
      <c r="T102" s="44"/>
      <c r="U102" s="44">
        <f t="shared" si="4"/>
        <v>40.578000000000003</v>
      </c>
    </row>
    <row r="103" spans="1:21" x14ac:dyDescent="0.25">
      <c r="A103">
        <v>1973</v>
      </c>
      <c r="B103" s="1">
        <v>26724</v>
      </c>
      <c r="C103" s="21">
        <f>'CDM - Q'!AH104</f>
        <v>66.459999999999994</v>
      </c>
      <c r="D103" s="21">
        <f>'CDM - Q'!AI104</f>
        <v>60.323999999999998</v>
      </c>
      <c r="E103" s="21">
        <f>'CDM - Q'!AJ104</f>
        <v>0.308</v>
      </c>
      <c r="F103" s="21">
        <f>'CDM - Q'!AK104</f>
        <v>6.4320000000000004</v>
      </c>
      <c r="G103" s="21"/>
      <c r="H103" s="21"/>
      <c r="I103" s="21">
        <f>'CDM - Q'!AN104</f>
        <v>28.28</v>
      </c>
      <c r="J103" s="21">
        <f>'CDM - Q'!AO104</f>
        <v>41.822000000000003</v>
      </c>
      <c r="K103" s="21">
        <f>'CDM - Q'!AP104</f>
        <v>8315.1129999999994</v>
      </c>
      <c r="L103" s="21">
        <f>'CDM - Q'!AQ104</f>
        <v>123.521</v>
      </c>
      <c r="M103" s="21"/>
      <c r="O103" s="42">
        <f t="shared" si="2"/>
        <v>235.00707213578497</v>
      </c>
      <c r="P103" s="44">
        <f t="shared" si="5"/>
        <v>144.23987375065755</v>
      </c>
      <c r="Q103" s="44">
        <f t="shared" ref="Q103:Q166" si="6">(E103/K103)*100</f>
        <v>3.7040987897578783E-3</v>
      </c>
      <c r="R103" s="44"/>
      <c r="S103" s="43"/>
      <c r="T103" s="44"/>
      <c r="U103" s="44">
        <f t="shared" si="4"/>
        <v>41.821999999999996</v>
      </c>
    </row>
    <row r="104" spans="1:21" x14ac:dyDescent="0.25">
      <c r="B104" s="1">
        <v>26816</v>
      </c>
      <c r="C104" s="21">
        <f>'CDM - Q'!AH105</f>
        <v>70.040000000000006</v>
      </c>
      <c r="D104" s="21">
        <f>'CDM - Q'!AI105</f>
        <v>62.64</v>
      </c>
      <c r="E104" s="21">
        <f>'CDM - Q'!AJ105</f>
        <v>0.34399999999999997</v>
      </c>
      <c r="F104" s="21">
        <f>'CDM - Q'!AK105</f>
        <v>7.14</v>
      </c>
      <c r="G104" s="21"/>
      <c r="H104" s="21"/>
      <c r="I104" s="21">
        <f>'CDM - Q'!AN105</f>
        <v>30.565999999999999</v>
      </c>
      <c r="J104" s="21">
        <f>'CDM - Q'!AO105</f>
        <v>45.335000000000001</v>
      </c>
      <c r="K104" s="21">
        <f>'CDM - Q'!AP105</f>
        <v>8043.5450000000001</v>
      </c>
      <c r="L104" s="21">
        <f>'CDM - Q'!AQ105</f>
        <v>134.696</v>
      </c>
      <c r="M104" s="21"/>
      <c r="O104" s="42">
        <f t="shared" si="2"/>
        <v>229.14349276974417</v>
      </c>
      <c r="P104" s="44">
        <f t="shared" si="5"/>
        <v>138.17139075769273</v>
      </c>
      <c r="Q104" s="44">
        <f t="shared" si="6"/>
        <v>4.2767212715289086E-3</v>
      </c>
      <c r="R104" s="44"/>
      <c r="S104" s="43"/>
      <c r="T104" s="44"/>
      <c r="U104" s="44">
        <f t="shared" si="4"/>
        <v>45.335000000000001</v>
      </c>
    </row>
    <row r="105" spans="1:21" x14ac:dyDescent="0.25">
      <c r="B105" s="1">
        <v>26908</v>
      </c>
      <c r="C105" s="21">
        <f>'CDM - Q'!AH106</f>
        <v>72.099999999999994</v>
      </c>
      <c r="D105" s="21">
        <f>'CDM - Q'!AI106</f>
        <v>63.752000000000002</v>
      </c>
      <c r="E105" s="21">
        <f>'CDM - Q'!AJ106</f>
        <v>0.38400000000000001</v>
      </c>
      <c r="F105" s="21">
        <f>'CDM - Q'!AK106</f>
        <v>7.4960000000000004</v>
      </c>
      <c r="G105" s="21"/>
      <c r="H105" s="21"/>
      <c r="I105" s="21">
        <f>'CDM - Q'!AN106</f>
        <v>31.96</v>
      </c>
      <c r="J105" s="21">
        <f>'CDM - Q'!AO106</f>
        <v>47.031999999999996</v>
      </c>
      <c r="K105" s="21">
        <f>'CDM - Q'!AP106</f>
        <v>7568.9690000000001</v>
      </c>
      <c r="L105" s="21">
        <f>'CDM - Q'!AQ106</f>
        <v>130.05799999999999</v>
      </c>
      <c r="M105" s="21"/>
      <c r="O105" s="42">
        <f t="shared" si="2"/>
        <v>225.59449311639548</v>
      </c>
      <c r="P105" s="44">
        <f t="shared" si="5"/>
        <v>135.55026365028067</v>
      </c>
      <c r="Q105" s="44">
        <f t="shared" si="6"/>
        <v>5.0733461849295459E-3</v>
      </c>
      <c r="R105" s="44"/>
      <c r="S105" s="43"/>
      <c r="T105" s="44"/>
      <c r="U105" s="44">
        <f t="shared" si="4"/>
        <v>47.031999999999996</v>
      </c>
    </row>
    <row r="106" spans="1:21" x14ac:dyDescent="0.25">
      <c r="B106" s="1">
        <v>26999</v>
      </c>
      <c r="C106" s="21">
        <f>'CDM - Q'!AH107</f>
        <v>78.772000000000006</v>
      </c>
      <c r="D106" s="21">
        <f>'CDM - Q'!AI107</f>
        <v>66.995999999999995</v>
      </c>
      <c r="E106" s="21">
        <f>'CDM - Q'!AJ107</f>
        <v>0.36399999999999999</v>
      </c>
      <c r="F106" s="21">
        <f>'CDM - Q'!AK107</f>
        <v>8.1120000000000001</v>
      </c>
      <c r="G106" s="21"/>
      <c r="H106" s="21"/>
      <c r="I106" s="21">
        <f>'CDM - Q'!AN107</f>
        <v>34.679000000000002</v>
      </c>
      <c r="J106" s="21">
        <f>'CDM - Q'!AO107</f>
        <v>49.527000000000001</v>
      </c>
      <c r="K106" s="21">
        <f>'CDM - Q'!AP107</f>
        <v>7168.6130000000003</v>
      </c>
      <c r="L106" s="21">
        <f>'CDM - Q'!AQ107</f>
        <v>132.27199999999999</v>
      </c>
      <c r="M106" s="21"/>
      <c r="O106" s="42">
        <f t="shared" si="2"/>
        <v>227.14611147956978</v>
      </c>
      <c r="P106" s="44">
        <f t="shared" si="5"/>
        <v>135.27166999818277</v>
      </c>
      <c r="Q106" s="44">
        <f t="shared" si="6"/>
        <v>5.0776907610998109E-3</v>
      </c>
      <c r="R106" s="44"/>
      <c r="S106" s="43"/>
      <c r="T106" s="44"/>
      <c r="U106" s="44">
        <f t="shared" si="4"/>
        <v>49.527000000000008</v>
      </c>
    </row>
    <row r="107" spans="1:21" x14ac:dyDescent="0.25">
      <c r="A107">
        <v>1974</v>
      </c>
      <c r="B107" s="1">
        <v>27089</v>
      </c>
      <c r="C107" s="21">
        <f>'CDM - Q'!AH108</f>
        <v>88.831999999999994</v>
      </c>
      <c r="D107" s="21">
        <f>'CDM - Q'!AI108</f>
        <v>70.2</v>
      </c>
      <c r="E107" s="21">
        <f>'CDM - Q'!AJ108</f>
        <v>0.36</v>
      </c>
      <c r="F107" s="21">
        <f>'CDM - Q'!AK108</f>
        <v>7.72</v>
      </c>
      <c r="G107" s="21"/>
      <c r="H107" s="21"/>
      <c r="I107" s="21">
        <f>'CDM - Q'!AN108</f>
        <v>41.093000000000004</v>
      </c>
      <c r="J107" s="21">
        <f>'CDM - Q'!AO108</f>
        <v>51.481000000000002</v>
      </c>
      <c r="K107" s="21">
        <f>'CDM - Q'!AP108</f>
        <v>6646.6019999999999</v>
      </c>
      <c r="L107" s="21">
        <f>'CDM - Q'!AQ108</f>
        <v>134.22399999999999</v>
      </c>
      <c r="M107" s="21"/>
      <c r="O107" s="42">
        <f t="shared" si="2"/>
        <v>216.17307083931564</v>
      </c>
      <c r="P107" s="44">
        <f t="shared" si="5"/>
        <v>136.36098754880442</v>
      </c>
      <c r="Q107" s="44">
        <f t="shared" si="6"/>
        <v>5.4163014424513456E-3</v>
      </c>
      <c r="R107" s="44"/>
      <c r="S107" s="43"/>
      <c r="T107" s="44"/>
      <c r="U107" s="44">
        <f t="shared" si="4"/>
        <v>51.481000000000002</v>
      </c>
    </row>
    <row r="108" spans="1:21" x14ac:dyDescent="0.25">
      <c r="B108" s="1">
        <v>27181</v>
      </c>
      <c r="C108" s="21">
        <f>'CDM - Q'!AH109</f>
        <v>106.38800000000001</v>
      </c>
      <c r="D108" s="21">
        <f>'CDM - Q'!AI109</f>
        <v>77.256</v>
      </c>
      <c r="E108" s="21">
        <f>'CDM - Q'!AJ109</f>
        <v>0.38</v>
      </c>
      <c r="F108" s="21">
        <f>'CDM - Q'!AK109</f>
        <v>8.4280000000000008</v>
      </c>
      <c r="G108" s="21"/>
      <c r="H108" s="21"/>
      <c r="I108" s="21">
        <f>'CDM - Q'!AN109</f>
        <v>46.554000000000002</v>
      </c>
      <c r="J108" s="21">
        <f>'CDM - Q'!AO109</f>
        <v>56.134999999999998</v>
      </c>
      <c r="K108" s="21">
        <f>'CDM - Q'!AP109</f>
        <v>6241.14</v>
      </c>
      <c r="L108" s="21">
        <f>'CDM - Q'!AQ109</f>
        <v>144.86699999999999</v>
      </c>
      <c r="M108" s="21"/>
      <c r="O108" s="42">
        <f t="shared" si="2"/>
        <v>228.52601280233705</v>
      </c>
      <c r="P108" s="44">
        <f t="shared" si="5"/>
        <v>137.62536741783202</v>
      </c>
      <c r="Q108" s="44">
        <f t="shared" si="6"/>
        <v>6.0886312436509993E-3</v>
      </c>
      <c r="R108" s="44"/>
      <c r="S108" s="43"/>
      <c r="T108" s="44"/>
      <c r="U108" s="44">
        <f t="shared" si="4"/>
        <v>56.134999999999991</v>
      </c>
    </row>
    <row r="109" spans="1:21" x14ac:dyDescent="0.25">
      <c r="B109" s="1">
        <v>27273</v>
      </c>
      <c r="C109" s="21">
        <f>'CDM - Q'!AH110</f>
        <v>110.6</v>
      </c>
      <c r="D109" s="21">
        <f>'CDM - Q'!AI110</f>
        <v>81.72</v>
      </c>
      <c r="E109" s="21">
        <f>'CDM - Q'!AJ110</f>
        <v>0.40400000000000003</v>
      </c>
      <c r="F109" s="21">
        <f>'CDM - Q'!AK110</f>
        <v>9.5079999999999991</v>
      </c>
      <c r="G109" s="21"/>
      <c r="H109" s="21"/>
      <c r="I109" s="21">
        <f>'CDM - Q'!AN110</f>
        <v>49.252000000000002</v>
      </c>
      <c r="J109" s="21">
        <f>'CDM - Q'!AO110</f>
        <v>60.517000000000003</v>
      </c>
      <c r="K109" s="21">
        <f>'CDM - Q'!AP110</f>
        <v>5882.7830000000004</v>
      </c>
      <c r="L109" s="21">
        <f>'CDM - Q'!AQ110</f>
        <v>153.23400000000001</v>
      </c>
      <c r="M109" s="21"/>
      <c r="O109" s="42">
        <f t="shared" si="2"/>
        <v>224.55940875497441</v>
      </c>
      <c r="P109" s="44">
        <f t="shared" si="5"/>
        <v>135.03643604276482</v>
      </c>
      <c r="Q109" s="44">
        <f t="shared" si="6"/>
        <v>6.8674979172272709E-3</v>
      </c>
      <c r="R109" s="44"/>
      <c r="S109" s="43"/>
      <c r="T109" s="44"/>
      <c r="U109" s="44">
        <f t="shared" si="4"/>
        <v>60.51700000000001</v>
      </c>
    </row>
    <row r="110" spans="1:21" x14ac:dyDescent="0.25">
      <c r="B110" s="1">
        <v>27364</v>
      </c>
      <c r="C110" s="21">
        <f>'CDM - Q'!AH111</f>
        <v>112.26</v>
      </c>
      <c r="D110" s="21">
        <f>'CDM - Q'!AI111</f>
        <v>82.471999999999994</v>
      </c>
      <c r="E110" s="21">
        <f>'CDM - Q'!AJ111</f>
        <v>0.41599999999999998</v>
      </c>
      <c r="F110" s="21">
        <f>'CDM - Q'!AK111</f>
        <v>9.516</v>
      </c>
      <c r="G110" s="21"/>
      <c r="H110" s="21"/>
      <c r="I110" s="21">
        <f>'CDM - Q'!AN111</f>
        <v>50.878</v>
      </c>
      <c r="J110" s="21">
        <f>'CDM - Q'!AO111</f>
        <v>63.506</v>
      </c>
      <c r="K110" s="21">
        <f>'CDM - Q'!AP111</f>
        <v>5697.308</v>
      </c>
      <c r="L110" s="21">
        <f>'CDM - Q'!AQ111</f>
        <v>157.822</v>
      </c>
      <c r="M110" s="21"/>
      <c r="O110" s="42">
        <f t="shared" si="2"/>
        <v>220.64546562364873</v>
      </c>
      <c r="P110" s="44">
        <f t="shared" si="5"/>
        <v>129.86489465562306</v>
      </c>
      <c r="Q110" s="44">
        <f t="shared" si="6"/>
        <v>7.3016940632312658E-3</v>
      </c>
      <c r="R110" s="44"/>
      <c r="S110" s="43"/>
      <c r="T110" s="44"/>
      <c r="U110" s="44">
        <f t="shared" si="4"/>
        <v>63.506000000000007</v>
      </c>
    </row>
    <row r="111" spans="1:21" x14ac:dyDescent="0.25">
      <c r="A111">
        <v>1975</v>
      </c>
      <c r="B111" s="1">
        <v>27454</v>
      </c>
      <c r="C111" s="21">
        <f>'CDM - Q'!AH112</f>
        <v>100.93600000000001</v>
      </c>
      <c r="D111" s="21">
        <f>'CDM - Q'!AI112</f>
        <v>74.036000000000001</v>
      </c>
      <c r="E111" s="21">
        <f>'CDM - Q'!AJ112</f>
        <v>0.41599999999999998</v>
      </c>
      <c r="F111" s="21">
        <f>'CDM - Q'!AK112</f>
        <v>9.1639999999999997</v>
      </c>
      <c r="G111" s="21"/>
      <c r="H111" s="21"/>
      <c r="I111" s="21">
        <f>'CDM - Q'!AN112</f>
        <v>51.728999999999999</v>
      </c>
      <c r="J111" s="21">
        <f>'CDM - Q'!AO112</f>
        <v>65.129000000000005</v>
      </c>
      <c r="K111" s="21">
        <f>'CDM - Q'!AP112</f>
        <v>5713.6970000000001</v>
      </c>
      <c r="L111" s="21">
        <f>'CDM - Q'!AQ112</f>
        <v>148.46199999999999</v>
      </c>
      <c r="M111" s="21"/>
      <c r="O111" s="42">
        <f t="shared" si="2"/>
        <v>195.12459162172092</v>
      </c>
      <c r="P111" s="44">
        <f t="shared" si="5"/>
        <v>113.67593545118149</v>
      </c>
      <c r="Q111" s="44">
        <f t="shared" si="6"/>
        <v>7.2807500992789773E-3</v>
      </c>
      <c r="R111" s="44"/>
      <c r="S111" s="43"/>
      <c r="T111" s="44"/>
      <c r="U111" s="44">
        <f t="shared" si="4"/>
        <v>65.129000000000005</v>
      </c>
    </row>
    <row r="112" spans="1:21" x14ac:dyDescent="0.25">
      <c r="B112" s="1">
        <v>27546</v>
      </c>
      <c r="C112" s="21">
        <f>'CDM - Q'!AH113</f>
        <v>92.263999999999996</v>
      </c>
      <c r="D112" s="21">
        <f>'CDM - Q'!AI113</f>
        <v>67.543999999999997</v>
      </c>
      <c r="E112" s="21">
        <f>'CDM - Q'!AJ113</f>
        <v>0.38</v>
      </c>
      <c r="F112" s="21">
        <f>'CDM - Q'!AK113</f>
        <v>8.6959999999999997</v>
      </c>
      <c r="G112" s="21"/>
      <c r="H112" s="21"/>
      <c r="I112" s="21">
        <f>'CDM - Q'!AN113</f>
        <v>51.677999999999997</v>
      </c>
      <c r="J112" s="21">
        <f>'CDM - Q'!AO113</f>
        <v>65.322999999999993</v>
      </c>
      <c r="K112" s="21">
        <f>'CDM - Q'!AP113</f>
        <v>5661.86</v>
      </c>
      <c r="L112" s="21">
        <f>'CDM - Q'!AQ113</f>
        <v>169.70400000000001</v>
      </c>
      <c r="M112" s="21"/>
      <c r="O112" s="42">
        <f t="shared" si="2"/>
        <v>178.53632106505671</v>
      </c>
      <c r="P112" s="44">
        <f t="shared" si="5"/>
        <v>103.40002755537867</v>
      </c>
      <c r="Q112" s="44">
        <f t="shared" si="6"/>
        <v>6.7115753480305072E-3</v>
      </c>
      <c r="R112" s="44"/>
      <c r="S112" s="43"/>
      <c r="T112" s="44"/>
      <c r="U112" s="44">
        <f t="shared" si="4"/>
        <v>65.322999999999993</v>
      </c>
    </row>
    <row r="113" spans="1:21" x14ac:dyDescent="0.25">
      <c r="B113" s="1">
        <v>27638</v>
      </c>
      <c r="C113" s="21">
        <f>'CDM - Q'!AH114</f>
        <v>98.772000000000006</v>
      </c>
      <c r="D113" s="21">
        <f>'CDM - Q'!AI114</f>
        <v>71.475999999999999</v>
      </c>
      <c r="E113" s="21">
        <f>'CDM - Q'!AJ114</f>
        <v>0.4</v>
      </c>
      <c r="F113" s="21">
        <f>'CDM - Q'!AK114</f>
        <v>9.1</v>
      </c>
      <c r="G113" s="21"/>
      <c r="H113" s="21"/>
      <c r="I113" s="21">
        <f>'CDM - Q'!AN114</f>
        <v>50.11</v>
      </c>
      <c r="J113" s="21">
        <f>'CDM - Q'!AO114</f>
        <v>62.863</v>
      </c>
      <c r="K113" s="21">
        <f>'CDM - Q'!AP114</f>
        <v>5586.6080000000002</v>
      </c>
      <c r="L113" s="21">
        <f>'CDM - Q'!AQ114</f>
        <v>165.86699999999999</v>
      </c>
      <c r="M113" s="21"/>
      <c r="O113" s="42">
        <f t="shared" si="2"/>
        <v>197.11035721412892</v>
      </c>
      <c r="P113" s="44">
        <f t="shared" si="5"/>
        <v>113.70122329510204</v>
      </c>
      <c r="Q113" s="44">
        <f t="shared" si="6"/>
        <v>7.1599797229374247E-3</v>
      </c>
      <c r="R113" s="44"/>
      <c r="S113" s="43"/>
      <c r="T113" s="44"/>
      <c r="U113" s="44">
        <f t="shared" si="4"/>
        <v>62.863</v>
      </c>
    </row>
    <row r="114" spans="1:21" x14ac:dyDescent="0.25">
      <c r="B114" s="1">
        <v>27729</v>
      </c>
      <c r="C114" s="21">
        <f>'CDM - Q'!AH115</f>
        <v>104.02800000000001</v>
      </c>
      <c r="D114" s="21">
        <f>'CDM - Q'!AI115</f>
        <v>74.872</v>
      </c>
      <c r="E114" s="21">
        <f>'CDM - Q'!AJ115</f>
        <v>0.42399999999999999</v>
      </c>
      <c r="F114" s="21">
        <f>'CDM - Q'!AK115</f>
        <v>9.8960000000000008</v>
      </c>
      <c r="G114" s="21"/>
      <c r="H114" s="21"/>
      <c r="I114" s="21">
        <f>'CDM - Q'!AN115</f>
        <v>49.991</v>
      </c>
      <c r="J114" s="21">
        <f>'CDM - Q'!AO115</f>
        <v>62.125</v>
      </c>
      <c r="K114" s="21">
        <f>'CDM - Q'!AP115</f>
        <v>5405.518</v>
      </c>
      <c r="L114" s="21">
        <f>'CDM - Q'!AQ115</f>
        <v>164.821</v>
      </c>
      <c r="M114" s="21"/>
      <c r="O114" s="42">
        <f t="shared" si="2"/>
        <v>208.09345682222801</v>
      </c>
      <c r="P114" s="44">
        <f t="shared" si="5"/>
        <v>120.51830985915493</v>
      </c>
      <c r="Q114" s="44">
        <f t="shared" si="6"/>
        <v>7.8438366128833533E-3</v>
      </c>
      <c r="R114" s="44"/>
      <c r="S114" s="43"/>
      <c r="T114" s="44"/>
      <c r="U114" s="44">
        <f t="shared" si="4"/>
        <v>62.125</v>
      </c>
    </row>
    <row r="115" spans="1:21" x14ac:dyDescent="0.25">
      <c r="A115">
        <v>1976</v>
      </c>
      <c r="B115" s="1">
        <v>27820</v>
      </c>
      <c r="C115" s="21">
        <f>'CDM - Q'!AH116</f>
        <v>113.54</v>
      </c>
      <c r="D115" s="21">
        <f>'CDM - Q'!AI116</f>
        <v>82.847999999999999</v>
      </c>
      <c r="E115" s="21">
        <f>'CDM - Q'!AJ116</f>
        <v>0.496</v>
      </c>
      <c r="F115" s="21">
        <f>'CDM - Q'!AK116</f>
        <v>10.552</v>
      </c>
      <c r="G115" s="21"/>
      <c r="H115" s="21"/>
      <c r="I115" s="21">
        <f>'CDM - Q'!AN116</f>
        <v>50.968000000000004</v>
      </c>
      <c r="J115" s="21">
        <f>'CDM - Q'!AO116</f>
        <v>62.911999999999999</v>
      </c>
      <c r="K115" s="21">
        <f>'CDM - Q'!AP116</f>
        <v>5191.7079999999996</v>
      </c>
      <c r="L115" s="21">
        <f>'CDM - Q'!AQ116</f>
        <v>160.82900000000001</v>
      </c>
      <c r="M115" s="21"/>
      <c r="O115" s="42">
        <f t="shared" si="2"/>
        <v>222.76722649505572</v>
      </c>
      <c r="P115" s="44">
        <f t="shared" si="5"/>
        <v>131.68870803662259</v>
      </c>
      <c r="Q115" s="44">
        <f t="shared" si="6"/>
        <v>9.5536960090975859E-3</v>
      </c>
      <c r="R115" s="44"/>
      <c r="S115" s="43"/>
      <c r="T115" s="44"/>
      <c r="U115" s="44">
        <f t="shared" si="4"/>
        <v>62.911999999999999</v>
      </c>
    </row>
    <row r="116" spans="1:21" x14ac:dyDescent="0.25">
      <c r="B116" s="1">
        <v>27912</v>
      </c>
      <c r="C116" s="21">
        <f>'CDM - Q'!AH117</f>
        <v>121.324</v>
      </c>
      <c r="D116" s="21">
        <f>'CDM - Q'!AI117</f>
        <v>87.94</v>
      </c>
      <c r="E116" s="21">
        <f>'CDM - Q'!AJ117</f>
        <v>0.53200000000000003</v>
      </c>
      <c r="F116" s="21">
        <f>'CDM - Q'!AK117</f>
        <v>11.044</v>
      </c>
      <c r="G116" s="21"/>
      <c r="H116" s="21"/>
      <c r="I116" s="21">
        <f>'CDM - Q'!AN117</f>
        <v>51.893999999999998</v>
      </c>
      <c r="J116" s="21">
        <f>'CDM - Q'!AO117</f>
        <v>64.301000000000002</v>
      </c>
      <c r="K116" s="21">
        <f>'CDM - Q'!AP117</f>
        <v>4920.9139999999998</v>
      </c>
      <c r="L116" s="21">
        <f>'CDM - Q'!AQ117</f>
        <v>164.09299999999999</v>
      </c>
      <c r="M116" s="21"/>
      <c r="O116" s="42">
        <f t="shared" si="2"/>
        <v>233.79196053493661</v>
      </c>
      <c r="P116" s="44">
        <f t="shared" si="5"/>
        <v>136.76303634469136</v>
      </c>
      <c r="Q116" s="44">
        <f t="shared" si="6"/>
        <v>1.0810999745169293E-2</v>
      </c>
      <c r="R116" s="44"/>
      <c r="S116" s="43"/>
      <c r="T116" s="44"/>
      <c r="U116" s="44">
        <f t="shared" si="4"/>
        <v>64.301000000000002</v>
      </c>
    </row>
    <row r="117" spans="1:21" x14ac:dyDescent="0.25">
      <c r="B117" s="1">
        <v>28004</v>
      </c>
      <c r="C117" s="21">
        <f>'CDM - Q'!AH118</f>
        <v>128.91999999999999</v>
      </c>
      <c r="D117" s="21">
        <f>'CDM - Q'!AI118</f>
        <v>93.343999999999994</v>
      </c>
      <c r="E117" s="21">
        <f>'CDM - Q'!AJ118</f>
        <v>0.57599999999999996</v>
      </c>
      <c r="F117" s="21">
        <f>'CDM - Q'!AK118</f>
        <v>11.54</v>
      </c>
      <c r="G117" s="21"/>
      <c r="H117" s="21"/>
      <c r="I117" s="21">
        <f>'CDM - Q'!AN118</f>
        <v>52.813000000000002</v>
      </c>
      <c r="J117" s="21">
        <f>'CDM - Q'!AO118</f>
        <v>65.728999999999999</v>
      </c>
      <c r="K117" s="21">
        <f>'CDM - Q'!AP118</f>
        <v>4731.7340000000004</v>
      </c>
      <c r="L117" s="21">
        <f>'CDM - Q'!AQ118</f>
        <v>165.01400000000001</v>
      </c>
      <c r="M117" s="21"/>
      <c r="O117" s="42">
        <f t="shared" si="2"/>
        <v>244.10656467157702</v>
      </c>
      <c r="P117" s="44">
        <f t="shared" si="5"/>
        <v>142.01341873450076</v>
      </c>
      <c r="Q117" s="44">
        <f t="shared" si="6"/>
        <v>1.2173127229890774E-2</v>
      </c>
      <c r="R117" s="44"/>
      <c r="S117" s="43"/>
      <c r="T117" s="44"/>
      <c r="U117" s="44">
        <f t="shared" si="4"/>
        <v>65.728999999999999</v>
      </c>
    </row>
    <row r="118" spans="1:21" x14ac:dyDescent="0.25">
      <c r="B118" s="1">
        <v>28095</v>
      </c>
      <c r="C118" s="21">
        <f>'CDM - Q'!AH119</f>
        <v>134.744</v>
      </c>
      <c r="D118" s="21">
        <f>'CDM - Q'!AI119</f>
        <v>96.108000000000004</v>
      </c>
      <c r="E118" s="21">
        <f>'CDM - Q'!AJ119</f>
        <v>0.65600000000000003</v>
      </c>
      <c r="F118" s="21">
        <f>'CDM - Q'!AK119</f>
        <v>12.108000000000001</v>
      </c>
      <c r="G118" s="21"/>
      <c r="H118" s="21"/>
      <c r="I118" s="21">
        <f>'CDM - Q'!AN119</f>
        <v>53.273000000000003</v>
      </c>
      <c r="J118" s="21">
        <f>'CDM - Q'!AO119</f>
        <v>66.06</v>
      </c>
      <c r="K118" s="21">
        <f>'CDM - Q'!AP119</f>
        <v>4583.3190000000004</v>
      </c>
      <c r="L118" s="21">
        <f>'CDM - Q'!AQ119</f>
        <v>158.001</v>
      </c>
      <c r="M118" s="21"/>
      <c r="O118" s="42">
        <f t="shared" si="2"/>
        <v>252.93112833893341</v>
      </c>
      <c r="P118" s="44">
        <f t="shared" si="5"/>
        <v>145.48592188919164</v>
      </c>
      <c r="Q118" s="44">
        <f t="shared" si="6"/>
        <v>1.43127720326689E-2</v>
      </c>
      <c r="R118" s="44"/>
      <c r="S118" s="43"/>
      <c r="T118" s="44"/>
      <c r="U118" s="44">
        <f t="shared" si="4"/>
        <v>66.06</v>
      </c>
    </row>
    <row r="119" spans="1:21" x14ac:dyDescent="0.25">
      <c r="A119">
        <v>1977</v>
      </c>
      <c r="B119" s="1">
        <v>28185</v>
      </c>
      <c r="C119" s="21">
        <f>'CDM - Q'!AH120</f>
        <v>147.624</v>
      </c>
      <c r="D119" s="21">
        <f>'CDM - Q'!AI120</f>
        <v>99.64</v>
      </c>
      <c r="E119" s="21">
        <f>'CDM - Q'!AJ120</f>
        <v>0.59199999999999997</v>
      </c>
      <c r="F119" s="21">
        <f>'CDM - Q'!AK120</f>
        <v>11.688000000000001</v>
      </c>
      <c r="G119" s="21"/>
      <c r="H119" s="21"/>
      <c r="I119" s="21">
        <f>'CDM - Q'!AN120</f>
        <v>55.363999999999997</v>
      </c>
      <c r="J119" s="21">
        <f>'CDM - Q'!AO120</f>
        <v>68.53</v>
      </c>
      <c r="K119" s="21">
        <f>'CDM - Q'!AP120</f>
        <v>4456.6270000000004</v>
      </c>
      <c r="L119" s="21">
        <f>'CDM - Q'!AQ120</f>
        <v>166.42</v>
      </c>
      <c r="M119" s="21"/>
      <c r="O119" s="42">
        <f t="shared" si="2"/>
        <v>266.64258362835056</v>
      </c>
      <c r="P119" s="44">
        <f t="shared" si="5"/>
        <v>145.39617685685101</v>
      </c>
      <c r="Q119" s="44">
        <f t="shared" si="6"/>
        <v>1.3283588687139396E-2</v>
      </c>
      <c r="R119" s="44"/>
      <c r="S119" s="43"/>
      <c r="T119" s="44"/>
      <c r="U119" s="44">
        <f t="shared" si="4"/>
        <v>68.53</v>
      </c>
    </row>
    <row r="120" spans="1:21" x14ac:dyDescent="0.25">
      <c r="B120" s="1">
        <v>28277</v>
      </c>
      <c r="C120" s="21">
        <f>'CDM - Q'!AH121</f>
        <v>153.15</v>
      </c>
      <c r="D120" s="21">
        <f>'CDM - Q'!AI121</f>
        <v>108.01</v>
      </c>
      <c r="E120" s="21">
        <f>'CDM - Q'!AJ121</f>
        <v>0.63600000000000001</v>
      </c>
      <c r="F120" s="21">
        <f>'CDM - Q'!AK121</f>
        <v>12.292</v>
      </c>
      <c r="G120" s="21"/>
      <c r="H120" s="21"/>
      <c r="I120" s="21">
        <f>'CDM - Q'!AN121</f>
        <v>56.976999999999997</v>
      </c>
      <c r="J120" s="21">
        <f>'CDM - Q'!AO121</f>
        <v>70.754999999999995</v>
      </c>
      <c r="K120" s="21">
        <f>'CDM - Q'!AP121</f>
        <v>4283.0219999999999</v>
      </c>
      <c r="L120" s="21">
        <f>'CDM - Q'!AQ121</f>
        <v>168.26499999999999</v>
      </c>
      <c r="M120" s="21"/>
      <c r="O120" s="42">
        <f t="shared" si="2"/>
        <v>268.79267072678454</v>
      </c>
      <c r="P120" s="44">
        <f t="shared" si="5"/>
        <v>152.65352271924246</v>
      </c>
      <c r="Q120" s="44">
        <f t="shared" si="6"/>
        <v>1.4849328348068257E-2</v>
      </c>
      <c r="R120" s="44"/>
      <c r="S120" s="43"/>
      <c r="T120" s="44"/>
      <c r="U120" s="44">
        <f t="shared" si="4"/>
        <v>70.754999999999995</v>
      </c>
    </row>
    <row r="121" spans="1:21" x14ac:dyDescent="0.25">
      <c r="B121" s="1">
        <v>28369</v>
      </c>
      <c r="C121" s="21">
        <f>'CDM - Q'!AH122</f>
        <v>153.17099999999999</v>
      </c>
      <c r="D121" s="21">
        <f>'CDM - Q'!AI122</f>
        <v>108.999</v>
      </c>
      <c r="E121" s="21">
        <f>'CDM - Q'!AJ122</f>
        <v>0.67600000000000005</v>
      </c>
      <c r="F121" s="21">
        <f>'CDM - Q'!AK122</f>
        <v>13.167999999999999</v>
      </c>
      <c r="G121" s="21"/>
      <c r="H121" s="21"/>
      <c r="I121" s="21">
        <f>'CDM - Q'!AN122</f>
        <v>57.655000000000001</v>
      </c>
      <c r="J121" s="21">
        <f>'CDM - Q'!AO122</f>
        <v>71.965000000000003</v>
      </c>
      <c r="K121" s="21">
        <f>'CDM - Q'!AP122</f>
        <v>4117.0209999999997</v>
      </c>
      <c r="L121" s="21">
        <f>'CDM - Q'!AQ122</f>
        <v>186.084</v>
      </c>
      <c r="M121" s="21"/>
      <c r="O121" s="42">
        <f t="shared" si="2"/>
        <v>265.66819876853697</v>
      </c>
      <c r="P121" s="44">
        <f t="shared" si="5"/>
        <v>151.46112693670531</v>
      </c>
      <c r="Q121" s="44">
        <f t="shared" si="6"/>
        <v>1.6419639346022284E-2</v>
      </c>
      <c r="R121" s="44"/>
      <c r="S121" s="43"/>
      <c r="T121" s="44"/>
      <c r="U121" s="44">
        <f t="shared" si="4"/>
        <v>71.965000000000018</v>
      </c>
    </row>
    <row r="122" spans="1:21" x14ac:dyDescent="0.25">
      <c r="B122" s="1">
        <v>28460</v>
      </c>
      <c r="C122" s="21">
        <f>'CDM - Q'!AH123</f>
        <v>156.571</v>
      </c>
      <c r="D122" s="21">
        <f>'CDM - Q'!AI123</f>
        <v>113.93899999999999</v>
      </c>
      <c r="E122" s="21">
        <f>'CDM - Q'!AJ123</f>
        <v>0.73599999999999999</v>
      </c>
      <c r="F122" s="21">
        <f>'CDM - Q'!AK123</f>
        <v>13.784000000000001</v>
      </c>
      <c r="G122" s="21"/>
      <c r="H122" s="21"/>
      <c r="I122" s="21">
        <f>'CDM - Q'!AN123</f>
        <v>58.097000000000001</v>
      </c>
      <c r="J122" s="21">
        <f>'CDM - Q'!AO123</f>
        <v>72.536000000000001</v>
      </c>
      <c r="K122" s="21">
        <f>'CDM - Q'!AP123</f>
        <v>3941.9389999999999</v>
      </c>
      <c r="L122" s="21">
        <f>'CDM - Q'!AQ123</f>
        <v>177.024</v>
      </c>
      <c r="M122" s="21"/>
      <c r="O122" s="42">
        <f t="shared" si="2"/>
        <v>269.49928567740159</v>
      </c>
      <c r="P122" s="44">
        <f t="shared" si="5"/>
        <v>157.07924341016871</v>
      </c>
      <c r="Q122" s="44">
        <f t="shared" si="6"/>
        <v>1.8671014442384826E-2</v>
      </c>
      <c r="R122" s="44"/>
      <c r="S122" s="43"/>
      <c r="T122" s="44"/>
      <c r="U122" s="44">
        <f t="shared" si="4"/>
        <v>72.536000000000016</v>
      </c>
    </row>
    <row r="123" spans="1:21" x14ac:dyDescent="0.25">
      <c r="A123">
        <v>1978</v>
      </c>
      <c r="B123" s="1">
        <v>28550</v>
      </c>
      <c r="C123" s="21">
        <f>'CDM - Q'!AH124</f>
        <v>170.334</v>
      </c>
      <c r="D123" s="21">
        <f>'CDM - Q'!AI124</f>
        <v>126.92700000000001</v>
      </c>
      <c r="E123" s="21">
        <f>'CDM - Q'!AJ124</f>
        <v>0.84799999999999998</v>
      </c>
      <c r="F123" s="21">
        <f>'CDM - Q'!AK124</f>
        <v>15.817</v>
      </c>
      <c r="G123" s="21"/>
      <c r="H123" s="21"/>
      <c r="I123" s="21">
        <f>'CDM - Q'!AN124</f>
        <v>59.104999999999997</v>
      </c>
      <c r="J123" s="21">
        <f>'CDM - Q'!AO124</f>
        <v>74.481999999999999</v>
      </c>
      <c r="K123" s="21">
        <f>'CDM - Q'!AP124</f>
        <v>3767.8429999999998</v>
      </c>
      <c r="L123" s="21">
        <f>'CDM - Q'!AQ124</f>
        <v>174.97200000000001</v>
      </c>
      <c r="M123" s="21"/>
      <c r="O123" s="42">
        <f t="shared" si="2"/>
        <v>288.1888165129854</v>
      </c>
      <c r="P123" s="44">
        <f t="shared" si="5"/>
        <v>170.41298568781718</v>
      </c>
      <c r="Q123" s="44">
        <f t="shared" si="6"/>
        <v>2.2506245615860322E-2</v>
      </c>
      <c r="R123" s="44"/>
      <c r="S123" s="43"/>
      <c r="T123" s="44"/>
      <c r="U123" s="44">
        <f t="shared" si="4"/>
        <v>74.481999999999999</v>
      </c>
    </row>
    <row r="124" spans="1:21" x14ac:dyDescent="0.25">
      <c r="B124" s="1">
        <v>28642</v>
      </c>
      <c r="C124" s="21">
        <f>'CDM - Q'!AH125</f>
        <v>175.13200000000001</v>
      </c>
      <c r="D124" s="21">
        <f>'CDM - Q'!AI125</f>
        <v>134.83799999999999</v>
      </c>
      <c r="E124" s="21">
        <f>'CDM - Q'!AJ125</f>
        <v>0.99199999999999999</v>
      </c>
      <c r="F124" s="21">
        <f>'CDM - Q'!AK125</f>
        <v>17.207999999999998</v>
      </c>
      <c r="G124" s="21"/>
      <c r="H124" s="21"/>
      <c r="I124" s="21">
        <f>'CDM - Q'!AN125</f>
        <v>60.527999999999999</v>
      </c>
      <c r="J124" s="21">
        <f>'CDM - Q'!AO125</f>
        <v>77</v>
      </c>
      <c r="K124" s="21">
        <f>'CDM - Q'!AP125</f>
        <v>3612.9740000000002</v>
      </c>
      <c r="L124" s="21">
        <f>'CDM - Q'!AQ125</f>
        <v>194.179</v>
      </c>
      <c r="M124" s="21"/>
      <c r="O124" s="42">
        <f t="shared" si="2"/>
        <v>289.34047052603751</v>
      </c>
      <c r="P124" s="44">
        <f t="shared" si="5"/>
        <v>175.1142857142857</v>
      </c>
      <c r="Q124" s="44">
        <f t="shared" si="6"/>
        <v>2.7456605001862727E-2</v>
      </c>
      <c r="R124" s="44"/>
      <c r="S124" s="43"/>
      <c r="T124" s="44"/>
      <c r="U124" s="44">
        <f t="shared" si="4"/>
        <v>77</v>
      </c>
    </row>
    <row r="125" spans="1:21" x14ac:dyDescent="0.25">
      <c r="B125" s="1">
        <v>28734</v>
      </c>
      <c r="C125" s="21">
        <f>'CDM - Q'!AH126</f>
        <v>179.40600000000001</v>
      </c>
      <c r="D125" s="21">
        <f>'CDM - Q'!AI126</f>
        <v>136.01499999999999</v>
      </c>
      <c r="E125" s="21">
        <f>'CDM - Q'!AJ126</f>
        <v>0.96</v>
      </c>
      <c r="F125" s="21">
        <f>'CDM - Q'!AK126</f>
        <v>17.850999999999999</v>
      </c>
      <c r="G125" s="21"/>
      <c r="H125" s="21"/>
      <c r="I125" s="21">
        <f>'CDM - Q'!AN126</f>
        <v>61.295999999999999</v>
      </c>
      <c r="J125" s="21">
        <f>'CDM - Q'!AO126</f>
        <v>78.322000000000003</v>
      </c>
      <c r="K125" s="21">
        <f>'CDM - Q'!AP126</f>
        <v>3498.3249999999998</v>
      </c>
      <c r="L125" s="21">
        <f>'CDM - Q'!AQ126</f>
        <v>196.755</v>
      </c>
      <c r="M125" s="21"/>
      <c r="O125" s="42">
        <f t="shared" si="2"/>
        <v>292.68794048551297</v>
      </c>
      <c r="P125" s="44">
        <f t="shared" si="5"/>
        <v>173.66129567682131</v>
      </c>
      <c r="Q125" s="44">
        <f t="shared" si="6"/>
        <v>2.7441704244173994E-2</v>
      </c>
      <c r="R125" s="44"/>
      <c r="S125" s="43"/>
      <c r="T125" s="44"/>
      <c r="U125" s="44">
        <f t="shared" si="4"/>
        <v>78.322000000000003</v>
      </c>
    </row>
    <row r="126" spans="1:21" x14ac:dyDescent="0.25">
      <c r="B126" s="1">
        <v>28825</v>
      </c>
      <c r="C126" s="21">
        <f>'CDM - Q'!AH127</f>
        <v>184.76499999999999</v>
      </c>
      <c r="D126" s="21">
        <f>'CDM - Q'!AI127</f>
        <v>141.643</v>
      </c>
      <c r="E126" s="21">
        <f>'CDM - Q'!AJ127</f>
        <v>1.06</v>
      </c>
      <c r="F126" s="21">
        <f>'CDM - Q'!AK127</f>
        <v>19.026</v>
      </c>
      <c r="G126" s="21"/>
      <c r="H126" s="21"/>
      <c r="I126" s="21">
        <f>'CDM - Q'!AN127</f>
        <v>62.338000000000001</v>
      </c>
      <c r="J126" s="21">
        <f>'CDM - Q'!AO127</f>
        <v>79.975999999999999</v>
      </c>
      <c r="K126" s="21">
        <f>'CDM - Q'!AP127</f>
        <v>3322.1129999999998</v>
      </c>
      <c r="L126" s="21">
        <f>'CDM - Q'!AQ127</f>
        <v>189.042</v>
      </c>
      <c r="M126" s="21"/>
      <c r="O126" s="42">
        <f t="shared" si="2"/>
        <v>296.3922487086528</v>
      </c>
      <c r="P126" s="44">
        <f t="shared" si="5"/>
        <v>177.10688206461938</v>
      </c>
      <c r="Q126" s="44">
        <f t="shared" si="6"/>
        <v>3.1907403510958235E-2</v>
      </c>
      <c r="R126" s="44"/>
      <c r="S126" s="43"/>
      <c r="T126" s="44"/>
      <c r="U126" s="44">
        <f t="shared" si="4"/>
        <v>79.975999999999999</v>
      </c>
    </row>
    <row r="127" spans="1:21" x14ac:dyDescent="0.25">
      <c r="A127">
        <v>1979</v>
      </c>
      <c r="B127" s="1">
        <v>28915</v>
      </c>
      <c r="C127" s="21">
        <f>'CDM - Q'!AH128</f>
        <v>192.18299999999999</v>
      </c>
      <c r="D127" s="21">
        <f>'CDM - Q'!AI128</f>
        <v>144.72300000000001</v>
      </c>
      <c r="E127" s="21">
        <f>'CDM - Q'!AJ128</f>
        <v>1.1399999999999999</v>
      </c>
      <c r="F127" s="21">
        <f>'CDM - Q'!AK128</f>
        <v>20.155000000000001</v>
      </c>
      <c r="G127" s="21"/>
      <c r="H127" s="21"/>
      <c r="I127" s="21">
        <f>'CDM - Q'!AN128</f>
        <v>64.974000000000004</v>
      </c>
      <c r="J127" s="21">
        <f>'CDM - Q'!AO128</f>
        <v>83.150999999999996</v>
      </c>
      <c r="K127" s="21">
        <f>'CDM - Q'!AP128</f>
        <v>3257.0630000000001</v>
      </c>
      <c r="L127" s="21">
        <f>'CDM - Q'!AQ128</f>
        <v>196.54400000000001</v>
      </c>
      <c r="M127" s="21"/>
      <c r="O127" s="42">
        <f t="shared" si="2"/>
        <v>295.7844676332071</v>
      </c>
      <c r="P127" s="44">
        <f t="shared" si="5"/>
        <v>174.04841793844935</v>
      </c>
      <c r="Q127" s="44">
        <f t="shared" si="6"/>
        <v>3.5000858135074447E-2</v>
      </c>
      <c r="R127" s="44"/>
      <c r="S127" s="43"/>
      <c r="T127" s="44"/>
      <c r="U127" s="44">
        <f t="shared" si="4"/>
        <v>83.150999999999996</v>
      </c>
    </row>
    <row r="128" spans="1:21" x14ac:dyDescent="0.25">
      <c r="B128" s="1">
        <v>29007</v>
      </c>
      <c r="C128" s="21">
        <f>'CDM - Q'!AH129</f>
        <v>204.07400000000001</v>
      </c>
      <c r="D128" s="21">
        <f>'CDM - Q'!AI129</f>
        <v>151.672</v>
      </c>
      <c r="E128" s="21">
        <f>'CDM - Q'!AJ129</f>
        <v>1.32</v>
      </c>
      <c r="F128" s="21">
        <f>'CDM - Q'!AK129</f>
        <v>21.856000000000002</v>
      </c>
      <c r="G128" s="21"/>
      <c r="H128" s="21"/>
      <c r="I128" s="21">
        <f>'CDM - Q'!AN129</f>
        <v>68.561999999999998</v>
      </c>
      <c r="J128" s="21">
        <f>'CDM - Q'!AO129</f>
        <v>84.793000000000006</v>
      </c>
      <c r="K128" s="21">
        <f>'CDM - Q'!AP129</f>
        <v>3163.9279999999999</v>
      </c>
      <c r="L128" s="21">
        <f>'CDM - Q'!AQ129</f>
        <v>199.565</v>
      </c>
      <c r="M128" s="21"/>
      <c r="O128" s="42">
        <f t="shared" si="2"/>
        <v>297.64884338263181</v>
      </c>
      <c r="P128" s="44">
        <f t="shared" si="5"/>
        <v>178.87325604707934</v>
      </c>
      <c r="Q128" s="44">
        <f t="shared" si="6"/>
        <v>4.1720291991473896E-2</v>
      </c>
      <c r="R128" s="44"/>
      <c r="S128" s="43"/>
      <c r="T128" s="44"/>
      <c r="U128" s="44">
        <f t="shared" si="4"/>
        <v>84.793000000000006</v>
      </c>
    </row>
    <row r="129" spans="1:21" x14ac:dyDescent="0.25">
      <c r="B129" s="1">
        <v>29099</v>
      </c>
      <c r="C129" s="21">
        <f>'CDM - Q'!AH130</f>
        <v>216.774</v>
      </c>
      <c r="D129" s="21">
        <f>'CDM - Q'!AI130</f>
        <v>150.25700000000001</v>
      </c>
      <c r="E129" s="21">
        <f>'CDM - Q'!AJ130</f>
        <v>1.212</v>
      </c>
      <c r="F129" s="21">
        <f>'CDM - Q'!AK130</f>
        <v>22.181000000000001</v>
      </c>
      <c r="G129" s="21"/>
      <c r="H129" s="21"/>
      <c r="I129" s="21">
        <f>'CDM - Q'!AN130</f>
        <v>74.061999999999998</v>
      </c>
      <c r="J129" s="21">
        <f>'CDM - Q'!AO130</f>
        <v>85.680999999999997</v>
      </c>
      <c r="K129" s="21">
        <f>'CDM - Q'!AP130</f>
        <v>3032.873</v>
      </c>
      <c r="L129" s="21">
        <f>'CDM - Q'!AQ130</f>
        <v>193.80099999999999</v>
      </c>
      <c r="M129" s="21"/>
      <c r="O129" s="42">
        <f t="shared" si="2"/>
        <v>292.69260889524998</v>
      </c>
      <c r="P129" s="44">
        <f t="shared" si="5"/>
        <v>175.36793454791612</v>
      </c>
      <c r="Q129" s="44">
        <f t="shared" si="6"/>
        <v>3.9962108535372236E-2</v>
      </c>
      <c r="R129" s="44"/>
      <c r="S129" s="43"/>
      <c r="T129" s="44"/>
      <c r="U129" s="44">
        <f t="shared" si="4"/>
        <v>85.680999999999997</v>
      </c>
    </row>
    <row r="130" spans="1:21" x14ac:dyDescent="0.25">
      <c r="B130" s="1">
        <v>29190</v>
      </c>
      <c r="C130" s="21">
        <f>'CDM - Q'!AH131</f>
        <v>238.11699999999999</v>
      </c>
      <c r="D130" s="21">
        <f>'CDM - Q'!AI131</f>
        <v>162.77799999999999</v>
      </c>
      <c r="E130" s="21">
        <f>'CDM - Q'!AJ131</f>
        <v>1.284</v>
      </c>
      <c r="F130" s="21">
        <f>'CDM - Q'!AK131</f>
        <v>23.763999999999999</v>
      </c>
      <c r="G130" s="21"/>
      <c r="H130" s="21"/>
      <c r="I130" s="21">
        <f>'CDM - Q'!AN131</f>
        <v>79.286000000000001</v>
      </c>
      <c r="J130" s="21">
        <f>'CDM - Q'!AO131</f>
        <v>89.838999999999999</v>
      </c>
      <c r="K130" s="21">
        <f>'CDM - Q'!AP131</f>
        <v>2853.7689999999998</v>
      </c>
      <c r="L130" s="21">
        <f>'CDM - Q'!AQ131</f>
        <v>202.21600000000001</v>
      </c>
      <c r="M130" s="21"/>
      <c r="O130" s="42">
        <f t="shared" si="2"/>
        <v>300.32666548949368</v>
      </c>
      <c r="P130" s="44">
        <f t="shared" si="5"/>
        <v>181.18857066530126</v>
      </c>
      <c r="Q130" s="44">
        <f t="shared" si="6"/>
        <v>4.4993130137723138E-2</v>
      </c>
      <c r="R130" s="44"/>
      <c r="S130" s="43"/>
      <c r="T130" s="44"/>
      <c r="U130" s="44">
        <f t="shared" si="4"/>
        <v>89.838999999999999</v>
      </c>
    </row>
    <row r="131" spans="1:21" x14ac:dyDescent="0.25">
      <c r="A131">
        <v>1980</v>
      </c>
      <c r="B131" s="1">
        <v>29281</v>
      </c>
      <c r="C131" s="21">
        <f>'CDM - Q'!AH132</f>
        <v>259.654</v>
      </c>
      <c r="D131" s="21">
        <f>'CDM - Q'!AI132</f>
        <v>171.976</v>
      </c>
      <c r="E131" s="21">
        <f>'CDM - Q'!AJ132</f>
        <v>1.3440000000000001</v>
      </c>
      <c r="F131" s="21">
        <f>'CDM - Q'!AK132</f>
        <v>26.402000000000001</v>
      </c>
      <c r="G131" s="21"/>
      <c r="H131" s="21"/>
      <c r="I131" s="21">
        <f>'CDM - Q'!AN132</f>
        <v>86.262</v>
      </c>
      <c r="J131" s="21">
        <f>'CDM - Q'!AO132</f>
        <v>93.995999999999995</v>
      </c>
      <c r="K131" s="21">
        <f>'CDM - Q'!AP132</f>
        <v>2682.7069999999999</v>
      </c>
      <c r="L131" s="21">
        <f>'CDM - Q'!AQ132</f>
        <v>210.66300000000001</v>
      </c>
      <c r="M131" s="21"/>
      <c r="O131" s="42">
        <f t="shared" ref="O131:O194" si="7">(C131/I131)*100</f>
        <v>301.00623681342881</v>
      </c>
      <c r="P131" s="44">
        <f t="shared" si="5"/>
        <v>182.96097706285374</v>
      </c>
      <c r="Q131" s="44">
        <f t="shared" si="6"/>
        <v>5.00986503557787E-2</v>
      </c>
      <c r="R131" s="44"/>
      <c r="S131" s="43"/>
      <c r="T131" s="44"/>
      <c r="U131" s="44">
        <f t="shared" si="4"/>
        <v>93.995999999999995</v>
      </c>
    </row>
    <row r="132" spans="1:21" x14ac:dyDescent="0.25">
      <c r="B132" s="1">
        <v>29373</v>
      </c>
      <c r="C132" s="21">
        <f>'CDM - Q'!AH133</f>
        <v>248.46899999999999</v>
      </c>
      <c r="D132" s="21">
        <f>'CDM - Q'!AI133</f>
        <v>166.85400000000001</v>
      </c>
      <c r="E132" s="21">
        <f>'CDM - Q'!AJ133</f>
        <v>1.34</v>
      </c>
      <c r="F132" s="21">
        <f>'CDM - Q'!AK133</f>
        <v>27.178000000000001</v>
      </c>
      <c r="G132" s="21"/>
      <c r="H132" s="21"/>
      <c r="I132" s="21">
        <f>'CDM - Q'!AN133</f>
        <v>89.683999999999997</v>
      </c>
      <c r="J132" s="21">
        <f>'CDM - Q'!AO133</f>
        <v>95.516999999999996</v>
      </c>
      <c r="K132" s="21">
        <f>'CDM - Q'!AP133</f>
        <v>2512.819</v>
      </c>
      <c r="L132" s="21">
        <f>'CDM - Q'!AQ133</f>
        <v>219.57300000000001</v>
      </c>
      <c r="M132" s="21"/>
      <c r="O132" s="42">
        <f t="shared" si="7"/>
        <v>277.04941795638018</v>
      </c>
      <c r="P132" s="44">
        <f t="shared" si="5"/>
        <v>174.68513458337262</v>
      </c>
      <c r="Q132" s="44">
        <f t="shared" si="6"/>
        <v>5.3326562717012249E-2</v>
      </c>
      <c r="R132" s="44"/>
      <c r="S132" s="43"/>
      <c r="T132" s="44"/>
      <c r="U132" s="44">
        <f t="shared" si="4"/>
        <v>95.516999999999996</v>
      </c>
    </row>
    <row r="133" spans="1:21" x14ac:dyDescent="0.25">
      <c r="B133" s="1">
        <v>29465</v>
      </c>
      <c r="C133" s="21">
        <f>'CDM - Q'!AH134</f>
        <v>234.14699999999999</v>
      </c>
      <c r="D133" s="21">
        <f>'CDM - Q'!AI134</f>
        <v>162.745</v>
      </c>
      <c r="E133" s="21">
        <f>'CDM - Q'!AJ134</f>
        <v>1.5760000000000001</v>
      </c>
      <c r="F133" s="21">
        <f>'CDM - Q'!AK134</f>
        <v>26.327000000000002</v>
      </c>
      <c r="G133" s="21"/>
      <c r="H133" s="21"/>
      <c r="I133" s="21">
        <f>'CDM - Q'!AN134</f>
        <v>92.171000000000006</v>
      </c>
      <c r="J133" s="21">
        <f>'CDM - Q'!AO134</f>
        <v>98.611999999999995</v>
      </c>
      <c r="K133" s="21">
        <f>'CDM - Q'!AP134</f>
        <v>2373.3960000000002</v>
      </c>
      <c r="L133" s="21">
        <f>'CDM - Q'!AQ134</f>
        <v>220.78899999999999</v>
      </c>
      <c r="M133" s="21"/>
      <c r="O133" s="42">
        <f t="shared" si="7"/>
        <v>254.0354341387204</v>
      </c>
      <c r="P133" s="44">
        <f t="shared" si="5"/>
        <v>165.03569545288607</v>
      </c>
      <c r="Q133" s="44">
        <f t="shared" si="6"/>
        <v>6.6402741051219433E-2</v>
      </c>
      <c r="R133" s="44"/>
      <c r="S133" s="43"/>
      <c r="T133" s="44"/>
      <c r="U133" s="44">
        <f t="shared" si="4"/>
        <v>98.611999999999995</v>
      </c>
    </row>
    <row r="134" spans="1:21" x14ac:dyDescent="0.25">
      <c r="B134" s="1">
        <v>29556</v>
      </c>
      <c r="C134" s="21">
        <f>'CDM - Q'!AH135</f>
        <v>252.012</v>
      </c>
      <c r="D134" s="21">
        <f>'CDM - Q'!AI135</f>
        <v>174.65199999999999</v>
      </c>
      <c r="E134" s="21">
        <f>'CDM - Q'!AJ135</f>
        <v>1.6319999999999999</v>
      </c>
      <c r="F134" s="21">
        <f>'CDM - Q'!AK135</f>
        <v>27.966000000000001</v>
      </c>
      <c r="G134" s="21"/>
      <c r="H134" s="21"/>
      <c r="I134" s="21">
        <f>'CDM - Q'!AN135</f>
        <v>93.936000000000007</v>
      </c>
      <c r="J134" s="21">
        <f>'CDM - Q'!AO135</f>
        <v>99.978999999999999</v>
      </c>
      <c r="K134" s="21">
        <f>'CDM - Q'!AP135</f>
        <v>2276.9630000000002</v>
      </c>
      <c r="L134" s="21">
        <f>'CDM - Q'!AQ135</f>
        <v>224.624</v>
      </c>
      <c r="M134" s="21"/>
      <c r="O134" s="42">
        <f t="shared" si="7"/>
        <v>268.28053142565147</v>
      </c>
      <c r="P134" s="44">
        <f t="shared" si="5"/>
        <v>174.688684623771</v>
      </c>
      <c r="Q134" s="44">
        <f t="shared" si="6"/>
        <v>7.1674418951910929E-2</v>
      </c>
      <c r="R134" s="44"/>
      <c r="S134" s="43"/>
      <c r="T134" s="44"/>
      <c r="U134" s="44">
        <f t="shared" si="4"/>
        <v>99.978999999999985</v>
      </c>
    </row>
    <row r="135" spans="1:21" x14ac:dyDescent="0.25">
      <c r="A135">
        <v>1981</v>
      </c>
      <c r="B135" s="1">
        <v>29646</v>
      </c>
      <c r="C135" s="21">
        <f>'CDM - Q'!AH136</f>
        <v>270.18599999999998</v>
      </c>
      <c r="D135" s="21">
        <f>'CDM - Q'!AI136</f>
        <v>182.732</v>
      </c>
      <c r="E135" s="21">
        <f>'CDM - Q'!AJ136</f>
        <v>1.6839999999999999</v>
      </c>
      <c r="F135" s="21">
        <f>'CDM - Q'!AK136</f>
        <v>29.047999999999998</v>
      </c>
      <c r="G135" s="21"/>
      <c r="H135" s="21"/>
      <c r="I135" s="21">
        <f>'CDM - Q'!AN136</f>
        <v>96.71</v>
      </c>
      <c r="J135" s="21">
        <f>'CDM - Q'!AO136</f>
        <v>100.803</v>
      </c>
      <c r="K135" s="21">
        <f>'CDM - Q'!AP136</f>
        <v>2286.1610000000001</v>
      </c>
      <c r="L135" s="21">
        <f>'CDM - Q'!AQ136</f>
        <v>225.815</v>
      </c>
      <c r="M135" s="21"/>
      <c r="O135" s="42">
        <f t="shared" si="7"/>
        <v>279.37752042187986</v>
      </c>
      <c r="P135" s="44">
        <f t="shared" si="5"/>
        <v>181.27635090225488</v>
      </c>
      <c r="Q135" s="44">
        <f t="shared" si="6"/>
        <v>7.3660603955714402E-2</v>
      </c>
      <c r="R135" s="44"/>
      <c r="S135" s="43"/>
      <c r="T135" s="44"/>
      <c r="U135" s="44">
        <f t="shared" si="4"/>
        <v>100.803</v>
      </c>
    </row>
    <row r="136" spans="1:21" x14ac:dyDescent="0.25">
      <c r="B136" s="1">
        <v>29738</v>
      </c>
      <c r="C136" s="21">
        <f>'CDM - Q'!AH137</f>
        <v>271.77300000000002</v>
      </c>
      <c r="D136" s="21">
        <f>'CDM - Q'!AI137</f>
        <v>189.58600000000001</v>
      </c>
      <c r="E136" s="21">
        <f>'CDM - Q'!AJ137</f>
        <v>1.9159999999999999</v>
      </c>
      <c r="F136" s="21">
        <f>'CDM - Q'!AK137</f>
        <v>30.518000000000001</v>
      </c>
      <c r="G136" s="21"/>
      <c r="H136" s="21"/>
      <c r="I136" s="21">
        <f>'CDM - Q'!AN137</f>
        <v>97.295000000000002</v>
      </c>
      <c r="J136" s="21">
        <f>'CDM - Q'!AO137</f>
        <v>100.15</v>
      </c>
      <c r="K136" s="21">
        <f>'CDM - Q'!AP137</f>
        <v>2275.0059999999999</v>
      </c>
      <c r="L136" s="21">
        <f>'CDM - Q'!AQ137</f>
        <v>218.524</v>
      </c>
      <c r="M136" s="21"/>
      <c r="O136" s="42">
        <f t="shared" si="7"/>
        <v>279.3288452644021</v>
      </c>
      <c r="P136" s="44">
        <f t="shared" si="5"/>
        <v>189.30204692960558</v>
      </c>
      <c r="Q136" s="44">
        <f t="shared" si="6"/>
        <v>8.421955810226435E-2</v>
      </c>
      <c r="R136" s="44"/>
      <c r="S136" s="43"/>
      <c r="T136" s="44"/>
      <c r="U136" s="44">
        <f t="shared" si="4"/>
        <v>100.15</v>
      </c>
    </row>
    <row r="137" spans="1:21" x14ac:dyDescent="0.25">
      <c r="B137" s="1">
        <v>29830</v>
      </c>
      <c r="C137" s="21">
        <f>'CDM - Q'!AH138</f>
        <v>260.49400000000003</v>
      </c>
      <c r="D137" s="21">
        <f>'CDM - Q'!AI138</f>
        <v>187.393</v>
      </c>
      <c r="E137" s="21">
        <f>'CDM - Q'!AJ138</f>
        <v>2</v>
      </c>
      <c r="F137" s="21">
        <f>'CDM - Q'!AK138</f>
        <v>31.738</v>
      </c>
      <c r="G137" s="21"/>
      <c r="H137" s="21"/>
      <c r="I137" s="21">
        <f>'CDM - Q'!AN138</f>
        <v>94.186000000000007</v>
      </c>
      <c r="J137" s="21">
        <f>'CDM - Q'!AO138</f>
        <v>98.364999999999995</v>
      </c>
      <c r="K137" s="21">
        <f>'CDM - Q'!AP138</f>
        <v>2269.9270000000001</v>
      </c>
      <c r="L137" s="21">
        <f>'CDM - Q'!AQ138</f>
        <v>211.001</v>
      </c>
      <c r="M137" s="21"/>
      <c r="O137" s="42">
        <f t="shared" si="7"/>
        <v>276.5740131229694</v>
      </c>
      <c r="P137" s="44">
        <f t="shared" si="5"/>
        <v>190.50780257205309</v>
      </c>
      <c r="Q137" s="44">
        <f t="shared" si="6"/>
        <v>8.8108560319340654E-2</v>
      </c>
      <c r="R137" s="44"/>
      <c r="S137" s="43"/>
      <c r="T137" s="44"/>
      <c r="U137" s="44">
        <f t="shared" si="4"/>
        <v>98.364999999999995</v>
      </c>
    </row>
    <row r="138" spans="1:21" x14ac:dyDescent="0.25">
      <c r="B138" s="1">
        <v>29921</v>
      </c>
      <c r="C138" s="21">
        <f>'CDM - Q'!AH139</f>
        <v>268.80399999999997</v>
      </c>
      <c r="D138" s="21">
        <f>'CDM - Q'!AI139</f>
        <v>198.054</v>
      </c>
      <c r="E138" s="21">
        <f>'CDM - Q'!AJ139</f>
        <v>2.1800000000000002</v>
      </c>
      <c r="F138" s="21">
        <f>'CDM - Q'!AK139</f>
        <v>34.006</v>
      </c>
      <c r="G138" s="21"/>
      <c r="H138" s="21"/>
      <c r="I138" s="21">
        <f>'CDM - Q'!AN139</f>
        <v>94.138999999999996</v>
      </c>
      <c r="J138" s="21">
        <f>'CDM - Q'!AO139</f>
        <v>99.24</v>
      </c>
      <c r="K138" s="21">
        <f>'CDM - Q'!AP139</f>
        <v>2237.2919999999999</v>
      </c>
      <c r="L138" s="21">
        <f>'CDM - Q'!AQ139</f>
        <v>213.08799999999999</v>
      </c>
      <c r="M138" s="21"/>
      <c r="O138" s="42">
        <f t="shared" si="7"/>
        <v>285.53946823314459</v>
      </c>
      <c r="P138" s="44">
        <f t="shared" si="5"/>
        <v>199.57073760580414</v>
      </c>
      <c r="Q138" s="44">
        <f t="shared" si="6"/>
        <v>9.7439225635276946E-2</v>
      </c>
      <c r="R138" s="44"/>
      <c r="S138" s="43"/>
      <c r="T138" s="44"/>
      <c r="U138" s="44">
        <f t="shared" si="4"/>
        <v>99.239999999999981</v>
      </c>
    </row>
    <row r="139" spans="1:21" x14ac:dyDescent="0.25">
      <c r="A139">
        <v>1982</v>
      </c>
      <c r="B139" s="1">
        <v>30011</v>
      </c>
      <c r="C139" s="21">
        <f>'CDM - Q'!AH140</f>
        <v>257.62400000000002</v>
      </c>
      <c r="D139" s="21">
        <f>'CDM - Q'!AI140</f>
        <v>190.71199999999999</v>
      </c>
      <c r="E139" s="21">
        <f>'CDM - Q'!AJ140</f>
        <v>2.319</v>
      </c>
      <c r="F139" s="21">
        <f>'CDM - Q'!AK140</f>
        <v>33.966000000000001</v>
      </c>
      <c r="G139" s="21"/>
      <c r="H139" s="21"/>
      <c r="I139" s="21">
        <f>'CDM - Q'!AN140</f>
        <v>93.715999999999994</v>
      </c>
      <c r="J139" s="21">
        <f>'CDM - Q'!AO140</f>
        <v>99.087999999999994</v>
      </c>
      <c r="K139" s="21">
        <f>'CDM - Q'!AP140</f>
        <v>2198.625</v>
      </c>
      <c r="L139" s="21">
        <f>'CDM - Q'!AQ140</f>
        <v>209.815</v>
      </c>
      <c r="M139" s="21"/>
      <c r="O139" s="42">
        <f t="shared" si="7"/>
        <v>274.89862990311155</v>
      </c>
      <c r="P139" s="44">
        <f t="shared" si="5"/>
        <v>192.46730179234618</v>
      </c>
      <c r="Q139" s="44">
        <f t="shared" si="6"/>
        <v>0.10547501279208596</v>
      </c>
      <c r="R139" s="44"/>
      <c r="S139" s="43"/>
      <c r="T139" s="44"/>
      <c r="U139" s="44">
        <f t="shared" si="4"/>
        <v>99.088000000000008</v>
      </c>
    </row>
    <row r="140" spans="1:21" x14ac:dyDescent="0.25">
      <c r="B140" s="1">
        <v>30103</v>
      </c>
      <c r="C140" s="21">
        <f>'CDM - Q'!AH141</f>
        <v>245.84399999999999</v>
      </c>
      <c r="D140" s="21">
        <f>'CDM - Q'!AI141</f>
        <v>192.84</v>
      </c>
      <c r="E140" s="21">
        <f>'CDM - Q'!AJ141</f>
        <v>2.5419999999999998</v>
      </c>
      <c r="F140" s="21">
        <f>'CDM - Q'!AK141</f>
        <v>34.456000000000003</v>
      </c>
      <c r="G140" s="21"/>
      <c r="H140" s="21"/>
      <c r="I140" s="21">
        <f>'CDM - Q'!AN141</f>
        <v>91.992000000000004</v>
      </c>
      <c r="J140" s="21">
        <f>'CDM - Q'!AO141</f>
        <v>98.134</v>
      </c>
      <c r="K140" s="21">
        <f>'CDM - Q'!AP141</f>
        <v>2105.5970000000002</v>
      </c>
      <c r="L140" s="21">
        <f>'CDM - Q'!AQ141</f>
        <v>207.51599999999999</v>
      </c>
      <c r="M140" s="21"/>
      <c r="O140" s="42">
        <f t="shared" si="7"/>
        <v>267.24497782415864</v>
      </c>
      <c r="P140" s="44">
        <f t="shared" si="5"/>
        <v>196.50681720912223</v>
      </c>
      <c r="Q140" s="44">
        <f t="shared" si="6"/>
        <v>0.12072585589740104</v>
      </c>
      <c r="R140" s="44"/>
      <c r="S140" s="43"/>
      <c r="T140" s="44"/>
      <c r="U140" s="44">
        <f t="shared" si="4"/>
        <v>98.134</v>
      </c>
    </row>
    <row r="141" spans="1:21" x14ac:dyDescent="0.25">
      <c r="B141" s="1">
        <v>30195</v>
      </c>
      <c r="C141" s="21">
        <f>'CDM - Q'!AH142</f>
        <v>257.20400000000001</v>
      </c>
      <c r="D141" s="21">
        <f>'CDM - Q'!AI142</f>
        <v>190.76</v>
      </c>
      <c r="E141" s="21">
        <f>'CDM - Q'!AJ142</f>
        <v>2.8820000000000001</v>
      </c>
      <c r="F141" s="21">
        <f>'CDM - Q'!AK142</f>
        <v>32.283000000000001</v>
      </c>
      <c r="G141" s="21"/>
      <c r="H141" s="21"/>
      <c r="I141" s="21">
        <f>'CDM - Q'!AN142</f>
        <v>90.997</v>
      </c>
      <c r="J141" s="21">
        <f>'CDM - Q'!AO142</f>
        <v>96.087999999999994</v>
      </c>
      <c r="K141" s="21">
        <f>'CDM - Q'!AP142</f>
        <v>2054.7840000000001</v>
      </c>
      <c r="L141" s="21">
        <f>'CDM - Q'!AQ142</f>
        <v>201.11500000000001</v>
      </c>
      <c r="M141" s="21"/>
      <c r="O141" s="42">
        <f t="shared" si="7"/>
        <v>282.65107640911242</v>
      </c>
      <c r="P141" s="44">
        <f t="shared" si="5"/>
        <v>198.52635084505869</v>
      </c>
      <c r="Q141" s="44">
        <f t="shared" si="6"/>
        <v>0.14025805145455678</v>
      </c>
      <c r="R141" s="44"/>
      <c r="S141" s="43"/>
      <c r="T141" s="44"/>
      <c r="U141" s="44">
        <f t="shared" si="4"/>
        <v>96.087999999999994</v>
      </c>
    </row>
    <row r="142" spans="1:21" x14ac:dyDescent="0.25">
      <c r="B142" s="1">
        <v>30286</v>
      </c>
      <c r="C142" s="21">
        <f>'CDM - Q'!AH143</f>
        <v>241.49600000000001</v>
      </c>
      <c r="D142" s="21">
        <f>'CDM - Q'!AI143</f>
        <v>180.05</v>
      </c>
      <c r="E142" s="21">
        <f>'CDM - Q'!AJ143</f>
        <v>3.0339999999999998</v>
      </c>
      <c r="F142" s="21">
        <f>'CDM - Q'!AK143</f>
        <v>28.222999999999999</v>
      </c>
      <c r="G142" s="21"/>
      <c r="H142" s="21"/>
      <c r="I142" s="21">
        <f>'CDM - Q'!AN143</f>
        <v>90.21</v>
      </c>
      <c r="J142" s="21">
        <f>'CDM - Q'!AO143</f>
        <v>95.353999999999999</v>
      </c>
      <c r="K142" s="21">
        <f>'CDM - Q'!AP143</f>
        <v>2015.3720000000001</v>
      </c>
      <c r="L142" s="21">
        <f>'CDM - Q'!AQ143</f>
        <v>196.19300000000001</v>
      </c>
      <c r="M142" s="21"/>
      <c r="O142" s="42">
        <f t="shared" si="7"/>
        <v>267.70424564904113</v>
      </c>
      <c r="P142" s="44">
        <f t="shared" si="5"/>
        <v>188.82270277072803</v>
      </c>
      <c r="Q142" s="44">
        <f t="shared" si="6"/>
        <v>0.15054292706259687</v>
      </c>
      <c r="R142" s="44"/>
      <c r="S142" s="43"/>
      <c r="T142" s="44"/>
      <c r="U142" s="44">
        <f t="shared" si="4"/>
        <v>95.353999999999999</v>
      </c>
    </row>
    <row r="143" spans="1:21" x14ac:dyDescent="0.25">
      <c r="A143">
        <v>1983</v>
      </c>
      <c r="B143" s="1">
        <v>30376</v>
      </c>
      <c r="C143" s="21">
        <f>'CDM - Q'!AH144</f>
        <v>242.50899999999999</v>
      </c>
      <c r="D143" s="21">
        <f>'CDM - Q'!AI144</f>
        <v>198.78700000000001</v>
      </c>
      <c r="E143" s="21">
        <f>'CDM - Q'!AJ144</f>
        <v>4.4400000000000004</v>
      </c>
      <c r="F143" s="21">
        <f>'CDM - Q'!AK144</f>
        <v>31.62</v>
      </c>
      <c r="G143" s="21"/>
      <c r="H143" s="21"/>
      <c r="I143" s="21">
        <f>'CDM - Q'!AN144</f>
        <v>87.956000000000003</v>
      </c>
      <c r="J143" s="21">
        <f>'CDM - Q'!AO144</f>
        <v>95.225999999999999</v>
      </c>
      <c r="K143" s="21">
        <f>'CDM - Q'!AP144</f>
        <v>1882.347</v>
      </c>
      <c r="L143" s="21">
        <f>'CDM - Q'!AQ144</f>
        <v>196.65</v>
      </c>
      <c r="M143" s="21"/>
      <c r="O143" s="42">
        <f t="shared" si="7"/>
        <v>275.71626722452135</v>
      </c>
      <c r="P143" s="44">
        <f t="shared" si="5"/>
        <v>208.75286161342493</v>
      </c>
      <c r="Q143" s="44">
        <f t="shared" si="6"/>
        <v>0.23587574448281856</v>
      </c>
      <c r="R143" s="44"/>
      <c r="S143" s="43"/>
      <c r="T143" s="44"/>
      <c r="U143" s="44">
        <f t="shared" ref="U143:U206" si="8">((D143-G143)/(P143-S143))*100</f>
        <v>95.225999999999985</v>
      </c>
    </row>
    <row r="144" spans="1:21" x14ac:dyDescent="0.25">
      <c r="B144" s="1">
        <v>30468</v>
      </c>
      <c r="C144" s="21">
        <f>'CDM - Q'!AH145</f>
        <v>262.76</v>
      </c>
      <c r="D144" s="21">
        <f>'CDM - Q'!AI145</f>
        <v>208.24100000000001</v>
      </c>
      <c r="E144" s="21">
        <f>'CDM - Q'!AJ145</f>
        <v>5.2480000000000002</v>
      </c>
      <c r="F144" s="21">
        <f>'CDM - Q'!AK145</f>
        <v>32.049999999999997</v>
      </c>
      <c r="G144" s="21"/>
      <c r="H144" s="21"/>
      <c r="I144" s="21">
        <f>'CDM - Q'!AN145</f>
        <v>87.977000000000004</v>
      </c>
      <c r="J144" s="21">
        <f>'CDM - Q'!AO145</f>
        <v>95.162999999999997</v>
      </c>
      <c r="K144" s="21">
        <f>'CDM - Q'!AP145</f>
        <v>1781.171</v>
      </c>
      <c r="L144" s="21">
        <f>'CDM - Q'!AQ145</f>
        <v>193.91800000000001</v>
      </c>
      <c r="M144" s="21"/>
      <c r="O144" s="42">
        <f t="shared" si="7"/>
        <v>298.66897029905539</v>
      </c>
      <c r="P144" s="44">
        <f t="shared" si="5"/>
        <v>218.82559398085394</v>
      </c>
      <c r="Q144" s="44">
        <f t="shared" si="6"/>
        <v>0.29463762884080191</v>
      </c>
      <c r="R144" s="44"/>
      <c r="S144" s="43"/>
      <c r="T144" s="44"/>
      <c r="U144" s="44">
        <f t="shared" si="8"/>
        <v>95.162999999999982</v>
      </c>
    </row>
    <row r="145" spans="1:21" x14ac:dyDescent="0.25">
      <c r="B145" s="1">
        <v>30560</v>
      </c>
      <c r="C145" s="21">
        <f>'CDM - Q'!AH146</f>
        <v>285.851</v>
      </c>
      <c r="D145" s="21">
        <f>'CDM - Q'!AI146</f>
        <v>220.751</v>
      </c>
      <c r="E145" s="21">
        <f>'CDM - Q'!AJ146</f>
        <v>5.7439999999999998</v>
      </c>
      <c r="F145" s="21">
        <f>'CDM - Q'!AK146</f>
        <v>36.261000000000003</v>
      </c>
      <c r="G145" s="21"/>
      <c r="H145" s="21"/>
      <c r="I145" s="21">
        <f>'CDM - Q'!AN146</f>
        <v>88.153000000000006</v>
      </c>
      <c r="J145" s="21">
        <f>'CDM - Q'!AO146</f>
        <v>94.762</v>
      </c>
      <c r="K145" s="21">
        <f>'CDM - Q'!AP146</f>
        <v>1690.66</v>
      </c>
      <c r="L145" s="21">
        <f>'CDM - Q'!AQ146</f>
        <v>189.71799999999999</v>
      </c>
      <c r="M145" s="21"/>
      <c r="O145" s="42">
        <f t="shared" si="7"/>
        <v>324.26689959502227</v>
      </c>
      <c r="P145" s="44">
        <f t="shared" si="5"/>
        <v>232.95308245921359</v>
      </c>
      <c r="Q145" s="44">
        <f t="shared" si="6"/>
        <v>0.33974897377355584</v>
      </c>
      <c r="R145" s="44"/>
      <c r="S145" s="43"/>
      <c r="T145" s="44"/>
      <c r="U145" s="44">
        <f t="shared" si="8"/>
        <v>94.762000000000015</v>
      </c>
    </row>
    <row r="146" spans="1:21" x14ac:dyDescent="0.25">
      <c r="B146" s="1">
        <v>30651</v>
      </c>
      <c r="C146" s="21">
        <f>'CDM - Q'!AH147</f>
        <v>299.58999999999997</v>
      </c>
      <c r="D146" s="21">
        <f>'CDM - Q'!AI147</f>
        <v>242.57900000000001</v>
      </c>
      <c r="E146" s="21">
        <f>'CDM - Q'!AJ147</f>
        <v>6.6790000000000003</v>
      </c>
      <c r="F146" s="21">
        <f>'CDM - Q'!AK147</f>
        <v>40.033999999999999</v>
      </c>
      <c r="G146" s="21"/>
      <c r="H146" s="21"/>
      <c r="I146" s="21">
        <f>'CDM - Q'!AN147</f>
        <v>87.489000000000004</v>
      </c>
      <c r="J146" s="21">
        <f>'CDM - Q'!AO147</f>
        <v>94.265000000000001</v>
      </c>
      <c r="K146" s="21">
        <f>'CDM - Q'!AP147</f>
        <v>1621.1959999999999</v>
      </c>
      <c r="L146" s="21">
        <f>'CDM - Q'!AQ147</f>
        <v>188.41800000000001</v>
      </c>
      <c r="M146" s="21"/>
      <c r="O146" s="42">
        <f t="shared" si="7"/>
        <v>342.43161997508253</v>
      </c>
      <c r="P146" s="44">
        <f t="shared" si="5"/>
        <v>257.3372937993953</v>
      </c>
      <c r="Q146" s="44">
        <f t="shared" si="6"/>
        <v>0.41197979763088488</v>
      </c>
      <c r="R146" s="44"/>
      <c r="S146" s="43"/>
      <c r="T146" s="44"/>
      <c r="U146" s="44">
        <f t="shared" si="8"/>
        <v>94.265000000000015</v>
      </c>
    </row>
    <row r="147" spans="1:21" x14ac:dyDescent="0.25">
      <c r="A147">
        <v>1984</v>
      </c>
      <c r="B147" s="1">
        <v>30742</v>
      </c>
      <c r="C147" s="21">
        <f>'CDM - Q'!AH148</f>
        <v>322.45400000000001</v>
      </c>
      <c r="D147" s="21">
        <f>'CDM - Q'!AI148</f>
        <v>264.37799999999999</v>
      </c>
      <c r="E147" s="21">
        <f>'CDM - Q'!AJ148</f>
        <v>7.3609999999999998</v>
      </c>
      <c r="F147" s="21">
        <f>'CDM - Q'!AK148</f>
        <v>44.298999999999999</v>
      </c>
      <c r="G147" s="21"/>
      <c r="H147" s="21"/>
      <c r="I147" s="21">
        <f>'CDM - Q'!AN148</f>
        <v>87.721000000000004</v>
      </c>
      <c r="J147" s="21">
        <f>'CDM - Q'!AO148</f>
        <v>94.605999999999995</v>
      </c>
      <c r="K147" s="21">
        <f>'CDM - Q'!AP148</f>
        <v>1535.905</v>
      </c>
      <c r="L147" s="21">
        <f>'CDM - Q'!AQ148</f>
        <v>187.20400000000001</v>
      </c>
      <c r="M147" s="21"/>
      <c r="O147" s="42">
        <f t="shared" si="7"/>
        <v>367.59042874568235</v>
      </c>
      <c r="P147" s="44">
        <f t="shared" ref="P147:P210" si="9">(D147/J147)*100</f>
        <v>279.45162040462554</v>
      </c>
      <c r="Q147" s="44">
        <f t="shared" si="6"/>
        <v>0.47926141265247524</v>
      </c>
      <c r="R147" s="44"/>
      <c r="S147" s="43"/>
      <c r="T147" s="44"/>
      <c r="U147" s="44">
        <f t="shared" si="8"/>
        <v>94.60599999999998</v>
      </c>
    </row>
    <row r="148" spans="1:21" x14ac:dyDescent="0.25">
      <c r="B148" s="1">
        <v>30834</v>
      </c>
      <c r="C148" s="21">
        <f>'CDM - Q'!AH149</f>
        <v>337.92500000000001</v>
      </c>
      <c r="D148" s="21">
        <f>'CDM - Q'!AI149</f>
        <v>278.21899999999999</v>
      </c>
      <c r="E148" s="21">
        <f>'CDM - Q'!AJ149</f>
        <v>8.2460000000000004</v>
      </c>
      <c r="F148" s="21">
        <f>'CDM - Q'!AK149</f>
        <v>48.731999999999999</v>
      </c>
      <c r="G148" s="21"/>
      <c r="H148" s="21"/>
      <c r="I148" s="21">
        <f>'CDM - Q'!AN149</f>
        <v>88.316999999999993</v>
      </c>
      <c r="J148" s="21">
        <f>'CDM - Q'!AO149</f>
        <v>95.174999999999997</v>
      </c>
      <c r="K148" s="21">
        <f>'CDM - Q'!AP149</f>
        <v>1450.723</v>
      </c>
      <c r="L148" s="21">
        <f>'CDM - Q'!AQ149</f>
        <v>182.98500000000001</v>
      </c>
      <c r="M148" s="21"/>
      <c r="O148" s="42">
        <f t="shared" si="7"/>
        <v>382.62735373710615</v>
      </c>
      <c r="P148" s="44">
        <f t="shared" si="9"/>
        <v>292.32361439453638</v>
      </c>
      <c r="Q148" s="44">
        <f t="shared" si="6"/>
        <v>0.56840623606298379</v>
      </c>
      <c r="R148" s="44"/>
      <c r="S148" s="43"/>
      <c r="T148" s="44"/>
      <c r="U148" s="44">
        <f t="shared" si="8"/>
        <v>95.174999999999997</v>
      </c>
    </row>
    <row r="149" spans="1:21" x14ac:dyDescent="0.25">
      <c r="B149" s="1">
        <v>30926</v>
      </c>
      <c r="C149" s="21">
        <f>'CDM - Q'!AH150</f>
        <v>339.85700000000003</v>
      </c>
      <c r="D149" s="21">
        <f>'CDM - Q'!AI150</f>
        <v>283.29199999999997</v>
      </c>
      <c r="E149" s="21">
        <f>'CDM - Q'!AJ150</f>
        <v>8.7789999999999999</v>
      </c>
      <c r="F149" s="21">
        <f>'CDM - Q'!AK150</f>
        <v>50.334000000000003</v>
      </c>
      <c r="G149" s="21"/>
      <c r="H149" s="21"/>
      <c r="I149" s="21">
        <f>'CDM - Q'!AN150</f>
        <v>87.004999999999995</v>
      </c>
      <c r="J149" s="21">
        <f>'CDM - Q'!AO150</f>
        <v>93.826999999999998</v>
      </c>
      <c r="K149" s="21">
        <f>'CDM - Q'!AP150</f>
        <v>1392.45</v>
      </c>
      <c r="L149" s="21">
        <f>'CDM - Q'!AQ150</f>
        <v>176.96</v>
      </c>
      <c r="M149" s="21"/>
      <c r="O149" s="42">
        <f t="shared" si="7"/>
        <v>390.61778058732261</v>
      </c>
      <c r="P149" s="44">
        <f t="shared" si="9"/>
        <v>301.93014803841112</v>
      </c>
      <c r="Q149" s="44">
        <f t="shared" si="6"/>
        <v>0.63047147114797653</v>
      </c>
      <c r="R149" s="44"/>
      <c r="S149" s="43"/>
      <c r="T149" s="44"/>
      <c r="U149" s="44">
        <f t="shared" si="8"/>
        <v>93.826999999999998</v>
      </c>
    </row>
    <row r="150" spans="1:21" x14ac:dyDescent="0.25">
      <c r="B150" s="1">
        <v>31017</v>
      </c>
      <c r="C150" s="21">
        <f>'CDM - Q'!AH151</f>
        <v>345.02800000000002</v>
      </c>
      <c r="D150" s="21">
        <f>'CDM - Q'!AI151</f>
        <v>287.17500000000001</v>
      </c>
      <c r="E150" s="21">
        <f>'CDM - Q'!AJ151</f>
        <v>8.8059999999999992</v>
      </c>
      <c r="F150" s="21">
        <f>'CDM - Q'!AK151</f>
        <v>50.143000000000001</v>
      </c>
      <c r="G150" s="21"/>
      <c r="H150" s="21"/>
      <c r="I150" s="21">
        <f>'CDM - Q'!AN151</f>
        <v>86.11</v>
      </c>
      <c r="J150" s="21">
        <f>'CDM - Q'!AO151</f>
        <v>92.820999999999998</v>
      </c>
      <c r="K150" s="21">
        <f>'CDM - Q'!AP151</f>
        <v>1350.86</v>
      </c>
      <c r="L150" s="21">
        <f>'CDM - Q'!AQ151</f>
        <v>170.34100000000001</v>
      </c>
      <c r="M150" s="21"/>
      <c r="O150" s="42">
        <f t="shared" si="7"/>
        <v>400.68284752061317</v>
      </c>
      <c r="P150" s="44">
        <f t="shared" si="9"/>
        <v>309.38580709106776</v>
      </c>
      <c r="Q150" s="44">
        <f t="shared" si="6"/>
        <v>0.65188102394030467</v>
      </c>
      <c r="R150" s="44"/>
      <c r="S150" s="43"/>
      <c r="T150" s="44"/>
      <c r="U150" s="44">
        <f t="shared" si="8"/>
        <v>92.820999999999998</v>
      </c>
    </row>
    <row r="151" spans="1:21" x14ac:dyDescent="0.25">
      <c r="A151">
        <v>1985</v>
      </c>
      <c r="B151" s="1">
        <v>31107</v>
      </c>
      <c r="C151" s="21">
        <f>'CDM - Q'!AH152</f>
        <v>325.38799999999998</v>
      </c>
      <c r="D151" s="21">
        <f>'CDM - Q'!AI152</f>
        <v>281.303</v>
      </c>
      <c r="E151" s="21">
        <f>'CDM - Q'!AJ152</f>
        <v>8.2669999999999995</v>
      </c>
      <c r="F151" s="21">
        <f>'CDM - Q'!AK152</f>
        <v>46.985999999999997</v>
      </c>
      <c r="G151" s="21"/>
      <c r="H151" s="21"/>
      <c r="I151" s="21">
        <f>'CDM - Q'!AN152</f>
        <v>83.852000000000004</v>
      </c>
      <c r="J151" s="21">
        <f>'CDM - Q'!AO152</f>
        <v>90.433999999999997</v>
      </c>
      <c r="K151" s="21">
        <f>'CDM - Q'!AP152</f>
        <v>1338.498</v>
      </c>
      <c r="L151" s="21">
        <f>'CDM - Q'!AQ152</f>
        <v>160.251</v>
      </c>
      <c r="M151" s="21"/>
      <c r="O151" s="42">
        <f t="shared" si="7"/>
        <v>388.05037446930299</v>
      </c>
      <c r="P151" s="44">
        <f t="shared" si="9"/>
        <v>311.05889377888849</v>
      </c>
      <c r="Q151" s="44">
        <f t="shared" si="6"/>
        <v>0.61763260012342192</v>
      </c>
      <c r="R151" s="44"/>
      <c r="S151" s="43"/>
      <c r="T151" s="44"/>
      <c r="U151" s="44">
        <f t="shared" si="8"/>
        <v>90.433999999999997</v>
      </c>
    </row>
    <row r="152" spans="1:21" x14ac:dyDescent="0.25">
      <c r="B152" s="1">
        <v>31199</v>
      </c>
      <c r="C152" s="21">
        <f>'CDM - Q'!AH153</f>
        <v>344.42500000000001</v>
      </c>
      <c r="D152" s="21">
        <f>'CDM - Q'!AI153</f>
        <v>289.76799999999997</v>
      </c>
      <c r="E152" s="21">
        <f>'CDM - Q'!AJ153</f>
        <v>8.01</v>
      </c>
      <c r="F152" s="21">
        <f>'CDM - Q'!AK153</f>
        <v>46.895000000000003</v>
      </c>
      <c r="G152" s="21"/>
      <c r="H152" s="21"/>
      <c r="I152" s="21">
        <f>'CDM - Q'!AN153</f>
        <v>83.825999999999993</v>
      </c>
      <c r="J152" s="21">
        <f>'CDM - Q'!AO153</f>
        <v>90.272000000000006</v>
      </c>
      <c r="K152" s="21">
        <f>'CDM - Q'!AP153</f>
        <v>1313.4480000000001</v>
      </c>
      <c r="L152" s="21">
        <f>'CDM - Q'!AQ153</f>
        <v>158.14400000000001</v>
      </c>
      <c r="M152" s="21"/>
      <c r="O152" s="42">
        <f t="shared" si="7"/>
        <v>410.88087228306256</v>
      </c>
      <c r="P152" s="44">
        <f t="shared" si="9"/>
        <v>320.99432825239273</v>
      </c>
      <c r="Q152" s="44">
        <f t="shared" si="6"/>
        <v>0.60984523178686934</v>
      </c>
      <c r="R152" s="44"/>
      <c r="S152" s="43"/>
      <c r="T152" s="44"/>
      <c r="U152" s="44">
        <f t="shared" si="8"/>
        <v>90.271999999999991</v>
      </c>
    </row>
    <row r="153" spans="1:21" x14ac:dyDescent="0.25">
      <c r="B153" s="1">
        <v>31291</v>
      </c>
      <c r="C153" s="21">
        <f>'CDM - Q'!AH154</f>
        <v>340.52100000000002</v>
      </c>
      <c r="D153" s="21">
        <f>'CDM - Q'!AI154</f>
        <v>291.01900000000001</v>
      </c>
      <c r="E153" s="21">
        <f>'CDM - Q'!AJ154</f>
        <v>8.2409999999999997</v>
      </c>
      <c r="F153" s="21">
        <f>'CDM - Q'!AK154</f>
        <v>47.037999999999997</v>
      </c>
      <c r="G153" s="21"/>
      <c r="H153" s="21"/>
      <c r="I153" s="21">
        <f>'CDM - Q'!AN154</f>
        <v>83.162999999999997</v>
      </c>
      <c r="J153" s="21">
        <f>'CDM - Q'!AO154</f>
        <v>90.283000000000001</v>
      </c>
      <c r="K153" s="21">
        <f>'CDM - Q'!AP154</f>
        <v>1260.28</v>
      </c>
      <c r="L153" s="21">
        <f>'CDM - Q'!AQ154</f>
        <v>159.435</v>
      </c>
      <c r="M153" s="21"/>
      <c r="O153" s="42">
        <f t="shared" si="7"/>
        <v>409.46214061541798</v>
      </c>
      <c r="P153" s="44">
        <f t="shared" si="9"/>
        <v>322.34086151324169</v>
      </c>
      <c r="Q153" s="44">
        <f t="shared" si="6"/>
        <v>0.65390230742374711</v>
      </c>
      <c r="R153" s="44"/>
      <c r="S153" s="43"/>
      <c r="T153" s="44"/>
      <c r="U153" s="44">
        <f t="shared" si="8"/>
        <v>90.283000000000001</v>
      </c>
    </row>
    <row r="154" spans="1:21" x14ac:dyDescent="0.25">
      <c r="B154" s="1">
        <v>31382</v>
      </c>
      <c r="C154" s="21">
        <f>'CDM - Q'!AH155</f>
        <v>362.84399999999999</v>
      </c>
      <c r="D154" s="21">
        <f>'CDM - Q'!AI155</f>
        <v>305.55099999999999</v>
      </c>
      <c r="E154" s="21">
        <f>'CDM - Q'!AJ155</f>
        <v>8.94</v>
      </c>
      <c r="F154" s="21">
        <f>'CDM - Q'!AK155</f>
        <v>49.616999999999997</v>
      </c>
      <c r="G154" s="21"/>
      <c r="H154" s="21"/>
      <c r="I154" s="21">
        <f>'CDM - Q'!AN155</f>
        <v>84.575999999999993</v>
      </c>
      <c r="J154" s="21">
        <f>'CDM - Q'!AO155</f>
        <v>91.953999999999994</v>
      </c>
      <c r="K154" s="21">
        <f>'CDM - Q'!AP155</f>
        <v>1184.8699999999999</v>
      </c>
      <c r="L154" s="21">
        <f>'CDM - Q'!AQ155</f>
        <v>162.14099999999999</v>
      </c>
      <c r="M154" s="21"/>
      <c r="O154" s="42">
        <f t="shared" si="7"/>
        <v>429.01532349602729</v>
      </c>
      <c r="P154" s="44">
        <f t="shared" si="9"/>
        <v>332.28679557169892</v>
      </c>
      <c r="Q154" s="44">
        <f t="shared" si="6"/>
        <v>0.75451315334171687</v>
      </c>
      <c r="R154" s="44"/>
      <c r="S154" s="43"/>
      <c r="T154" s="44"/>
      <c r="U154" s="44">
        <f t="shared" si="8"/>
        <v>91.953999999999994</v>
      </c>
    </row>
    <row r="155" spans="1:21" x14ac:dyDescent="0.25">
      <c r="A155">
        <v>1986</v>
      </c>
      <c r="B155" s="1">
        <v>31472</v>
      </c>
      <c r="C155" s="21">
        <f>'CDM - Q'!AH156</f>
        <v>357.70499999999998</v>
      </c>
      <c r="D155" s="21">
        <f>'CDM - Q'!AI156</f>
        <v>315.93</v>
      </c>
      <c r="E155" s="21">
        <f>'CDM - Q'!AJ156</f>
        <v>9.6850000000000005</v>
      </c>
      <c r="F155" s="21">
        <f>'CDM - Q'!AK156</f>
        <v>51.156999999999996</v>
      </c>
      <c r="G155" s="21"/>
      <c r="H155" s="21"/>
      <c r="I155" s="21">
        <f>'CDM - Q'!AN156</f>
        <v>84.001000000000005</v>
      </c>
      <c r="J155" s="21">
        <f>'CDM - Q'!AO156</f>
        <v>94.337999999999994</v>
      </c>
      <c r="K155" s="21">
        <f>'CDM - Q'!AP156</f>
        <v>1111.8889999999999</v>
      </c>
      <c r="L155" s="21">
        <f>'CDM - Q'!AQ156</f>
        <v>167.10599999999999</v>
      </c>
      <c r="M155" s="21"/>
      <c r="O155" s="42">
        <f t="shared" si="7"/>
        <v>425.83421625933022</v>
      </c>
      <c r="P155" s="44">
        <f t="shared" si="9"/>
        <v>334.89156013483432</v>
      </c>
      <c r="Q155" s="44">
        <f t="shared" si="6"/>
        <v>0.87104018476664502</v>
      </c>
      <c r="R155" s="44"/>
      <c r="S155" s="43"/>
      <c r="T155" s="44"/>
      <c r="U155" s="44">
        <f t="shared" si="8"/>
        <v>94.337999999999994</v>
      </c>
    </row>
    <row r="156" spans="1:21" x14ac:dyDescent="0.25">
      <c r="B156" s="1">
        <v>31564</v>
      </c>
      <c r="C156" s="21">
        <f>'CDM - Q'!AH157</f>
        <v>365.1</v>
      </c>
      <c r="D156" s="21">
        <f>'CDM - Q'!AI157</f>
        <v>333.82499999999999</v>
      </c>
      <c r="E156" s="21">
        <f>'CDM - Q'!AJ157</f>
        <v>10.596</v>
      </c>
      <c r="F156" s="21">
        <f>'CDM - Q'!AK157</f>
        <v>54.188000000000002</v>
      </c>
      <c r="G156" s="21"/>
      <c r="H156" s="21"/>
      <c r="I156" s="21">
        <f>'CDM - Q'!AN157</f>
        <v>80.625</v>
      </c>
      <c r="J156" s="21">
        <f>'CDM - Q'!AO157</f>
        <v>95.372</v>
      </c>
      <c r="K156" s="21">
        <f>'CDM - Q'!AP157</f>
        <v>1084.6310000000001</v>
      </c>
      <c r="L156" s="21">
        <f>'CDM - Q'!AQ157</f>
        <v>170.86199999999999</v>
      </c>
      <c r="M156" s="21"/>
      <c r="O156" s="42">
        <f t="shared" si="7"/>
        <v>452.83720930232556</v>
      </c>
      <c r="P156" s="44">
        <f t="shared" si="9"/>
        <v>350.02411609277357</v>
      </c>
      <c r="Q156" s="44">
        <f t="shared" si="6"/>
        <v>0.97692210530585977</v>
      </c>
      <c r="R156" s="44"/>
      <c r="S156" s="43"/>
      <c r="T156" s="44"/>
      <c r="U156" s="44">
        <f t="shared" si="8"/>
        <v>95.371999999999986</v>
      </c>
    </row>
    <row r="157" spans="1:21" x14ac:dyDescent="0.25">
      <c r="B157" s="1">
        <v>31656</v>
      </c>
      <c r="C157" s="21">
        <f>'CDM - Q'!AH158</f>
        <v>374.75700000000001</v>
      </c>
      <c r="D157" s="21">
        <f>'CDM - Q'!AI158</f>
        <v>343.08199999999999</v>
      </c>
      <c r="E157" s="21">
        <f>'CDM - Q'!AJ158</f>
        <v>11.526</v>
      </c>
      <c r="F157" s="21">
        <f>'CDM - Q'!AK158</f>
        <v>57.232999999999997</v>
      </c>
      <c r="G157" s="21"/>
      <c r="H157" s="21"/>
      <c r="I157" s="21">
        <f>'CDM - Q'!AN158</f>
        <v>81.064999999999998</v>
      </c>
      <c r="J157" s="21">
        <f>'CDM - Q'!AO158</f>
        <v>97.259</v>
      </c>
      <c r="K157" s="21">
        <f>'CDM - Q'!AP158</f>
        <v>1067.0329999999999</v>
      </c>
      <c r="L157" s="21">
        <f>'CDM - Q'!AQ158</f>
        <v>175.21199999999999</v>
      </c>
      <c r="M157" s="21"/>
      <c r="O157" s="42">
        <f t="shared" si="7"/>
        <v>462.29198791093575</v>
      </c>
      <c r="P157" s="44">
        <f t="shared" si="9"/>
        <v>352.75090223012779</v>
      </c>
      <c r="Q157" s="44">
        <f t="shared" si="6"/>
        <v>1.0801915217242579</v>
      </c>
      <c r="R157" s="44"/>
      <c r="S157" s="43"/>
      <c r="T157" s="44"/>
      <c r="U157" s="44">
        <f t="shared" si="8"/>
        <v>97.259</v>
      </c>
    </row>
    <row r="158" spans="1:21" x14ac:dyDescent="0.25">
      <c r="B158" s="1">
        <v>31747</v>
      </c>
      <c r="C158" s="21">
        <f>'CDM - Q'!AH159</f>
        <v>382.46199999999999</v>
      </c>
      <c r="D158" s="21">
        <f>'CDM - Q'!AI159</f>
        <v>350.072</v>
      </c>
      <c r="E158" s="21">
        <f>'CDM - Q'!AJ159</f>
        <v>12.148999999999999</v>
      </c>
      <c r="F158" s="21">
        <f>'CDM - Q'!AK159</f>
        <v>57.16</v>
      </c>
      <c r="G158" s="21"/>
      <c r="H158" s="21"/>
      <c r="I158" s="21">
        <f>'CDM - Q'!AN159</f>
        <v>82.210999999999999</v>
      </c>
      <c r="J158" s="21">
        <f>'CDM - Q'!AO159</f>
        <v>97.707999999999998</v>
      </c>
      <c r="K158" s="21">
        <f>'CDM - Q'!AP159</f>
        <v>1045.3979999999999</v>
      </c>
      <c r="L158" s="21">
        <f>'CDM - Q'!AQ159</f>
        <v>176.03</v>
      </c>
      <c r="M158" s="21"/>
      <c r="O158" s="42">
        <f t="shared" si="7"/>
        <v>465.21998272737227</v>
      </c>
      <c r="P158" s="44">
        <f t="shared" si="9"/>
        <v>358.28386621361608</v>
      </c>
      <c r="Q158" s="44">
        <f t="shared" si="6"/>
        <v>1.1621411175456622</v>
      </c>
      <c r="R158" s="44"/>
      <c r="S158" s="43"/>
      <c r="T158" s="44"/>
      <c r="U158" s="44">
        <f t="shared" si="8"/>
        <v>97.708000000000013</v>
      </c>
    </row>
    <row r="159" spans="1:21" x14ac:dyDescent="0.25">
      <c r="A159">
        <v>1987</v>
      </c>
      <c r="B159" s="1">
        <v>31837</v>
      </c>
      <c r="C159" s="21">
        <f>'CDM - Q'!AH160</f>
        <v>389.536</v>
      </c>
      <c r="D159" s="21">
        <f>'CDM - Q'!AI160</f>
        <v>353.98500000000001</v>
      </c>
      <c r="E159" s="21">
        <f>'CDM - Q'!AJ160</f>
        <v>12.965999999999999</v>
      </c>
      <c r="F159" s="21">
        <f>'CDM - Q'!AK160</f>
        <v>57.887999999999998</v>
      </c>
      <c r="G159" s="21"/>
      <c r="H159" s="21"/>
      <c r="I159" s="21">
        <f>'CDM - Q'!AN160</f>
        <v>85.120999999999995</v>
      </c>
      <c r="J159" s="21">
        <f>'CDM - Q'!AO160</f>
        <v>99.307000000000002</v>
      </c>
      <c r="K159" s="21">
        <f>'CDM - Q'!AP160</f>
        <v>979.68700000000001</v>
      </c>
      <c r="L159" s="21">
        <f>'CDM - Q'!AQ160</f>
        <v>182.77600000000001</v>
      </c>
      <c r="M159" s="21"/>
      <c r="O159" s="42">
        <f t="shared" si="7"/>
        <v>457.6262026996863</v>
      </c>
      <c r="P159" s="44">
        <f t="shared" si="9"/>
        <v>356.45523477700465</v>
      </c>
      <c r="Q159" s="44">
        <f t="shared" si="6"/>
        <v>1.3234839290508089</v>
      </c>
      <c r="R159" s="44"/>
      <c r="S159" s="43"/>
      <c r="T159" s="44"/>
      <c r="U159" s="44">
        <f t="shared" si="8"/>
        <v>99.307000000000002</v>
      </c>
    </row>
    <row r="160" spans="1:21" x14ac:dyDescent="0.25">
      <c r="B160" s="1">
        <v>31929</v>
      </c>
      <c r="C160" s="21">
        <f>'CDM - Q'!AH161</f>
        <v>409.06200000000001</v>
      </c>
      <c r="D160" s="21">
        <f>'CDM - Q'!AI161</f>
        <v>368.66</v>
      </c>
      <c r="E160" s="21">
        <f>'CDM - Q'!AJ161</f>
        <v>14.058999999999999</v>
      </c>
      <c r="F160" s="21">
        <f>'CDM - Q'!AK161</f>
        <v>62.45</v>
      </c>
      <c r="G160" s="21"/>
      <c r="H160" s="21"/>
      <c r="I160" s="21">
        <f>'CDM - Q'!AN161</f>
        <v>87.653000000000006</v>
      </c>
      <c r="J160" s="21">
        <f>'CDM - Q'!AO161</f>
        <v>101.34699999999999</v>
      </c>
      <c r="K160" s="21">
        <f>'CDM - Q'!AP161</f>
        <v>920.72400000000005</v>
      </c>
      <c r="L160" s="21">
        <f>'CDM - Q'!AQ161</f>
        <v>187.96899999999999</v>
      </c>
      <c r="M160" s="21"/>
      <c r="O160" s="42">
        <f t="shared" si="7"/>
        <v>466.68339931320088</v>
      </c>
      <c r="P160" s="44">
        <f t="shared" si="9"/>
        <v>363.76015076913973</v>
      </c>
      <c r="Q160" s="44">
        <f t="shared" si="6"/>
        <v>1.526950530234902</v>
      </c>
      <c r="R160" s="44"/>
      <c r="S160" s="43"/>
      <c r="T160" s="44"/>
      <c r="U160" s="44">
        <f t="shared" si="8"/>
        <v>101.34699999999998</v>
      </c>
    </row>
    <row r="161" spans="1:21" x14ac:dyDescent="0.25">
      <c r="B161" s="1">
        <v>32021</v>
      </c>
      <c r="C161" s="21">
        <f>'CDM - Q'!AH162</f>
        <v>422.798</v>
      </c>
      <c r="D161" s="21">
        <f>'CDM - Q'!AI162</f>
        <v>372.35500000000002</v>
      </c>
      <c r="E161" s="21">
        <f>'CDM - Q'!AJ162</f>
        <v>15.406000000000001</v>
      </c>
      <c r="F161" s="21">
        <f>'CDM - Q'!AK162</f>
        <v>65.548000000000002</v>
      </c>
      <c r="G161" s="21"/>
      <c r="H161" s="21"/>
      <c r="I161" s="21">
        <f>'CDM - Q'!AN162</f>
        <v>88.477999999999994</v>
      </c>
      <c r="J161" s="21">
        <f>'CDM - Q'!AO162</f>
        <v>101.86499999999999</v>
      </c>
      <c r="K161" s="21">
        <f>'CDM - Q'!AP162</f>
        <v>864.86099999999999</v>
      </c>
      <c r="L161" s="21">
        <f>'CDM - Q'!AQ162</f>
        <v>186.405</v>
      </c>
      <c r="M161" s="21"/>
      <c r="O161" s="42">
        <f t="shared" si="7"/>
        <v>477.85664232916662</v>
      </c>
      <c r="P161" s="44">
        <f t="shared" si="9"/>
        <v>365.53772149413442</v>
      </c>
      <c r="Q161" s="44">
        <f t="shared" si="6"/>
        <v>1.7813267103037367</v>
      </c>
      <c r="R161" s="44"/>
      <c r="S161" s="43"/>
      <c r="T161" s="44"/>
      <c r="U161" s="44">
        <f t="shared" si="8"/>
        <v>101.86500000000001</v>
      </c>
    </row>
    <row r="162" spans="1:21" x14ac:dyDescent="0.25">
      <c r="B162" s="1">
        <v>32112</v>
      </c>
      <c r="C162" s="21">
        <f>'CDM - Q'!AH163</f>
        <v>437.67700000000002</v>
      </c>
      <c r="D162" s="21">
        <f>'CDM - Q'!AI163</f>
        <v>392.29899999999998</v>
      </c>
      <c r="E162" s="21">
        <f>'CDM - Q'!AJ163</f>
        <v>16.925000000000001</v>
      </c>
      <c r="F162" s="21">
        <f>'CDM - Q'!AK163</f>
        <v>68.965999999999994</v>
      </c>
      <c r="G162" s="21"/>
      <c r="H162" s="21"/>
      <c r="I162" s="21">
        <f>'CDM - Q'!AN163</f>
        <v>89.994</v>
      </c>
      <c r="J162" s="21">
        <f>'CDM - Q'!AO163</f>
        <v>104.518</v>
      </c>
      <c r="K162" s="21">
        <f>'CDM - Q'!AP163</f>
        <v>862.47799999999995</v>
      </c>
      <c r="L162" s="21">
        <f>'CDM - Q'!AQ163</f>
        <v>194.273</v>
      </c>
      <c r="M162" s="21"/>
      <c r="O162" s="42">
        <f t="shared" si="7"/>
        <v>486.34020045780835</v>
      </c>
      <c r="P162" s="44">
        <f t="shared" si="9"/>
        <v>375.34108957308786</v>
      </c>
      <c r="Q162" s="44">
        <f t="shared" si="6"/>
        <v>1.9623688952066027</v>
      </c>
      <c r="R162" s="44"/>
      <c r="S162" s="43"/>
      <c r="T162" s="44"/>
      <c r="U162" s="44">
        <f t="shared" si="8"/>
        <v>104.518</v>
      </c>
    </row>
    <row r="163" spans="1:21" x14ac:dyDescent="0.25">
      <c r="A163">
        <v>1988</v>
      </c>
      <c r="B163" s="1">
        <v>32203</v>
      </c>
      <c r="C163" s="21">
        <f>'CDM - Q'!AH164</f>
        <v>441.48700000000002</v>
      </c>
      <c r="D163" s="21">
        <f>'CDM - Q'!AI164</f>
        <v>401.27100000000002</v>
      </c>
      <c r="E163" s="21">
        <f>'CDM - Q'!AJ164</f>
        <v>17.506</v>
      </c>
      <c r="F163" s="21">
        <f>'CDM - Q'!AK164</f>
        <v>72.010000000000005</v>
      </c>
      <c r="G163" s="21"/>
      <c r="H163" s="21"/>
      <c r="I163" s="21">
        <f>'CDM - Q'!AN164</f>
        <v>91.037000000000006</v>
      </c>
      <c r="J163" s="21">
        <f>'CDM - Q'!AO164</f>
        <v>107.288</v>
      </c>
      <c r="K163" s="21">
        <f>'CDM - Q'!AP164</f>
        <v>873.66099999999994</v>
      </c>
      <c r="L163" s="21">
        <f>'CDM - Q'!AQ164</f>
        <v>199.93899999999999</v>
      </c>
      <c r="M163" s="21"/>
      <c r="O163" s="42">
        <f t="shared" si="7"/>
        <v>484.9533706075552</v>
      </c>
      <c r="P163" s="44">
        <f t="shared" si="9"/>
        <v>374.0129371411528</v>
      </c>
      <c r="Q163" s="44">
        <f t="shared" si="6"/>
        <v>2.0037520273881975</v>
      </c>
      <c r="R163" s="44"/>
      <c r="S163" s="43"/>
      <c r="T163" s="44"/>
      <c r="U163" s="44">
        <f t="shared" si="8"/>
        <v>107.28800000000001</v>
      </c>
    </row>
    <row r="164" spans="1:21" x14ac:dyDescent="0.25">
      <c r="B164" s="1">
        <v>32295</v>
      </c>
      <c r="C164" s="21">
        <f>'CDM - Q'!AH165</f>
        <v>445.67899999999997</v>
      </c>
      <c r="D164" s="21">
        <f>'CDM - Q'!AI165</f>
        <v>404.37</v>
      </c>
      <c r="E164" s="21">
        <f>'CDM - Q'!AJ165</f>
        <v>18.303999999999998</v>
      </c>
      <c r="F164" s="21">
        <f>'CDM - Q'!AK165</f>
        <v>74.873000000000005</v>
      </c>
      <c r="G164" s="21"/>
      <c r="H164" s="21"/>
      <c r="I164" s="21">
        <f>'CDM - Q'!AN165</f>
        <v>92.808999999999997</v>
      </c>
      <c r="J164" s="21">
        <f>'CDM - Q'!AO165</f>
        <v>109.66200000000001</v>
      </c>
      <c r="K164" s="21">
        <f>'CDM - Q'!AP165</f>
        <v>868.76</v>
      </c>
      <c r="L164" s="21">
        <f>'CDM - Q'!AQ165</f>
        <v>203.48500000000001</v>
      </c>
      <c r="M164" s="21"/>
      <c r="O164" s="42">
        <f t="shared" si="7"/>
        <v>480.21097091876862</v>
      </c>
      <c r="P164" s="44">
        <f t="shared" si="9"/>
        <v>368.74213492367454</v>
      </c>
      <c r="Q164" s="44">
        <f t="shared" si="6"/>
        <v>2.1069109995856161</v>
      </c>
      <c r="R164" s="44"/>
      <c r="S164" s="43"/>
      <c r="T164" s="44"/>
      <c r="U164" s="44">
        <f t="shared" si="8"/>
        <v>109.66200000000002</v>
      </c>
    </row>
    <row r="165" spans="1:21" x14ac:dyDescent="0.25">
      <c r="B165" s="1">
        <v>32387</v>
      </c>
      <c r="C165" s="21">
        <f>'CDM - Q'!AH166</f>
        <v>451.12099999999998</v>
      </c>
      <c r="D165" s="21">
        <f>'CDM - Q'!AI166</f>
        <v>411.83699999999999</v>
      </c>
      <c r="E165" s="21">
        <f>'CDM - Q'!AJ166</f>
        <v>18.846</v>
      </c>
      <c r="F165" s="21">
        <f>'CDM - Q'!AK166</f>
        <v>76.409000000000006</v>
      </c>
      <c r="G165" s="21"/>
      <c r="H165" s="21"/>
      <c r="I165" s="21">
        <f>'CDM - Q'!AN166</f>
        <v>91.658000000000001</v>
      </c>
      <c r="J165" s="21">
        <f>'CDM - Q'!AO166</f>
        <v>108.893</v>
      </c>
      <c r="K165" s="21">
        <f>'CDM - Q'!AP166</f>
        <v>848.38699999999994</v>
      </c>
      <c r="L165" s="21">
        <f>'CDM - Q'!AQ166</f>
        <v>197.54900000000001</v>
      </c>
      <c r="M165" s="21"/>
      <c r="O165" s="42">
        <f t="shared" si="7"/>
        <v>492.17853324314297</v>
      </c>
      <c r="P165" s="44">
        <f t="shared" si="9"/>
        <v>378.20337395424866</v>
      </c>
      <c r="Q165" s="44">
        <f t="shared" si="6"/>
        <v>2.2213918883716985</v>
      </c>
      <c r="R165" s="44"/>
      <c r="S165" s="43"/>
      <c r="T165" s="44"/>
      <c r="U165" s="44">
        <f t="shared" si="8"/>
        <v>108.893</v>
      </c>
    </row>
    <row r="166" spans="1:21" x14ac:dyDescent="0.25">
      <c r="B166" s="1">
        <v>32478</v>
      </c>
      <c r="C166" s="21">
        <f>'CDM - Q'!AH167</f>
        <v>470.214</v>
      </c>
      <c r="D166" s="21">
        <f>'CDM - Q'!AI167</f>
        <v>432.495</v>
      </c>
      <c r="E166" s="21">
        <f>'CDM - Q'!AJ167</f>
        <v>18.774999999999999</v>
      </c>
      <c r="F166" s="21">
        <f>'CDM - Q'!AK167</f>
        <v>80.534000000000006</v>
      </c>
      <c r="G166" s="21"/>
      <c r="H166" s="21"/>
      <c r="I166" s="21">
        <f>'CDM - Q'!AN167</f>
        <v>92.472999999999999</v>
      </c>
      <c r="J166" s="21">
        <f>'CDM - Q'!AO167</f>
        <v>110.95099999999999</v>
      </c>
      <c r="K166" s="21">
        <f>'CDM - Q'!AP167</f>
        <v>835.57899999999995</v>
      </c>
      <c r="L166" s="21">
        <f>'CDM - Q'!AQ167</f>
        <v>200.733</v>
      </c>
      <c r="M166" s="21"/>
      <c r="O166" s="42">
        <f t="shared" si="7"/>
        <v>508.48788294961776</v>
      </c>
      <c r="P166" s="44">
        <f t="shared" si="9"/>
        <v>389.80721219276984</v>
      </c>
      <c r="Q166" s="44">
        <f t="shared" si="6"/>
        <v>2.2469449327951039</v>
      </c>
      <c r="R166" s="44"/>
      <c r="S166" s="43"/>
      <c r="T166" s="44"/>
      <c r="U166" s="44">
        <f t="shared" si="8"/>
        <v>110.95099999999998</v>
      </c>
    </row>
    <row r="167" spans="1:21" x14ac:dyDescent="0.25">
      <c r="A167">
        <v>1989</v>
      </c>
      <c r="B167" s="1">
        <v>32568</v>
      </c>
      <c r="C167" s="21">
        <f>'CDM - Q'!AH168</f>
        <v>481.98599999999999</v>
      </c>
      <c r="D167" s="21">
        <f>'CDM - Q'!AI168</f>
        <v>433.62200000000001</v>
      </c>
      <c r="E167" s="21">
        <f>'CDM - Q'!AJ168</f>
        <v>19.626000000000001</v>
      </c>
      <c r="F167" s="21">
        <f>'CDM - Q'!AK168</f>
        <v>79.495000000000005</v>
      </c>
      <c r="G167" s="21"/>
      <c r="H167" s="21"/>
      <c r="I167" s="21">
        <f>'CDM - Q'!AN168</f>
        <v>94.51</v>
      </c>
      <c r="J167" s="21">
        <f>'CDM - Q'!AO168</f>
        <v>111.664</v>
      </c>
      <c r="K167" s="21">
        <f>'CDM - Q'!AP168</f>
        <v>814.88699999999994</v>
      </c>
      <c r="L167" s="21">
        <f>'CDM - Q'!AQ168</f>
        <v>200.49100000000001</v>
      </c>
      <c r="M167" s="21"/>
      <c r="O167" s="42">
        <f t="shared" si="7"/>
        <v>509.9841286636335</v>
      </c>
      <c r="P167" s="44">
        <f t="shared" si="9"/>
        <v>388.32748244734205</v>
      </c>
      <c r="Q167" s="44">
        <f t="shared" ref="Q167:Q230" si="10">(E167/K167)*100</f>
        <v>2.4084320893571749</v>
      </c>
      <c r="R167" s="44"/>
      <c r="S167" s="43"/>
      <c r="T167" s="44"/>
      <c r="U167" s="44">
        <f t="shared" si="8"/>
        <v>111.664</v>
      </c>
    </row>
    <row r="168" spans="1:21" x14ac:dyDescent="0.25">
      <c r="B168" s="1">
        <v>32660</v>
      </c>
      <c r="C168" s="21">
        <f>'CDM - Q'!AH169</f>
        <v>490.71300000000002</v>
      </c>
      <c r="D168" s="21">
        <f>'CDM - Q'!AI169</f>
        <v>437.98399999999998</v>
      </c>
      <c r="E168" s="21">
        <f>'CDM - Q'!AJ169</f>
        <v>20.678999999999998</v>
      </c>
      <c r="F168" s="21">
        <f>'CDM - Q'!AK169</f>
        <v>82.789000000000001</v>
      </c>
      <c r="G168" s="21"/>
      <c r="H168" s="21"/>
      <c r="I168" s="21">
        <f>'CDM - Q'!AN169</f>
        <v>95.825999999999993</v>
      </c>
      <c r="J168" s="21">
        <f>'CDM - Q'!AO169</f>
        <v>111.205</v>
      </c>
      <c r="K168" s="21">
        <f>'CDM - Q'!AP169</f>
        <v>801.73199999999997</v>
      </c>
      <c r="L168" s="21">
        <f>'CDM - Q'!AQ169</f>
        <v>198.191</v>
      </c>
      <c r="M168" s="21"/>
      <c r="O168" s="42">
        <f t="shared" si="7"/>
        <v>512.08753365474934</v>
      </c>
      <c r="P168" s="44">
        <f t="shared" si="9"/>
        <v>393.85279438874147</v>
      </c>
      <c r="Q168" s="44">
        <f t="shared" si="10"/>
        <v>2.5792908353414856</v>
      </c>
      <c r="R168" s="44"/>
      <c r="S168" s="43"/>
      <c r="T168" s="44"/>
      <c r="U168" s="44">
        <f t="shared" si="8"/>
        <v>111.205</v>
      </c>
    </row>
    <row r="169" spans="1:21" x14ac:dyDescent="0.25">
      <c r="B169" s="1">
        <v>32752</v>
      </c>
      <c r="C169" s="21">
        <f>'CDM - Q'!AH170</f>
        <v>477.447</v>
      </c>
      <c r="D169" s="21">
        <f>'CDM - Q'!AI170</f>
        <v>428</v>
      </c>
      <c r="E169" s="21">
        <f>'CDM - Q'!AJ170</f>
        <v>21.835000000000001</v>
      </c>
      <c r="F169" s="21">
        <f>'CDM - Q'!AK170</f>
        <v>81.968999999999994</v>
      </c>
      <c r="G169" s="21"/>
      <c r="H169" s="21"/>
      <c r="I169" s="21">
        <f>'CDM - Q'!AN170</f>
        <v>93.811999999999998</v>
      </c>
      <c r="J169" s="21">
        <f>'CDM - Q'!AO170</f>
        <v>109.77200000000001</v>
      </c>
      <c r="K169" s="21">
        <f>'CDM - Q'!AP170</f>
        <v>786.46199999999999</v>
      </c>
      <c r="L169" s="21">
        <f>'CDM - Q'!AQ170</f>
        <v>193.91900000000001</v>
      </c>
      <c r="M169" s="21"/>
      <c r="O169" s="42">
        <f t="shared" si="7"/>
        <v>508.94022086726648</v>
      </c>
      <c r="P169" s="44">
        <f t="shared" si="9"/>
        <v>389.89906351346428</v>
      </c>
      <c r="Q169" s="44">
        <f t="shared" si="10"/>
        <v>2.776357916847858</v>
      </c>
      <c r="R169" s="44"/>
      <c r="S169" s="43"/>
      <c r="T169" s="44"/>
      <c r="U169" s="44">
        <f t="shared" si="8"/>
        <v>109.77200000000001</v>
      </c>
    </row>
    <row r="170" spans="1:21" x14ac:dyDescent="0.25">
      <c r="B170" s="1">
        <v>32843</v>
      </c>
      <c r="C170" s="21">
        <f>'CDM - Q'!AH171</f>
        <v>489.02</v>
      </c>
      <c r="D170" s="21">
        <f>'CDM - Q'!AI171</f>
        <v>435.911</v>
      </c>
      <c r="E170" s="21">
        <f>'CDM - Q'!AJ171</f>
        <v>23.68</v>
      </c>
      <c r="F170" s="21">
        <f>'CDM - Q'!AK171</f>
        <v>81.36</v>
      </c>
      <c r="G170" s="21"/>
      <c r="H170" s="21"/>
      <c r="I170" s="21">
        <f>'CDM - Q'!AN171</f>
        <v>94.125</v>
      </c>
      <c r="J170" s="21">
        <f>'CDM - Q'!AO171</f>
        <v>109.53100000000001</v>
      </c>
      <c r="K170" s="21">
        <f>'CDM - Q'!AP171</f>
        <v>769.63499999999999</v>
      </c>
      <c r="L170" s="21">
        <f>'CDM - Q'!AQ171</f>
        <v>189.239</v>
      </c>
      <c r="M170" s="21"/>
      <c r="O170" s="42">
        <f t="shared" si="7"/>
        <v>519.54316069057109</v>
      </c>
      <c r="P170" s="44">
        <f t="shared" si="9"/>
        <v>397.97956742839926</v>
      </c>
      <c r="Q170" s="44">
        <f t="shared" si="10"/>
        <v>3.0767831504544363</v>
      </c>
      <c r="R170" s="44"/>
      <c r="S170" s="43"/>
      <c r="T170" s="44"/>
      <c r="U170" s="44">
        <f t="shared" si="8"/>
        <v>109.53100000000001</v>
      </c>
    </row>
    <row r="171" spans="1:21" x14ac:dyDescent="0.25">
      <c r="A171">
        <v>1990</v>
      </c>
      <c r="B171" s="1">
        <v>32933</v>
      </c>
      <c r="C171" s="21">
        <f>'CDM - Q'!AH172</f>
        <v>510.37599999999998</v>
      </c>
      <c r="D171" s="21">
        <f>'CDM - Q'!AI172</f>
        <v>441.04899999999998</v>
      </c>
      <c r="E171" s="21">
        <f>'CDM - Q'!AJ172</f>
        <v>23.202000000000002</v>
      </c>
      <c r="F171" s="21">
        <f>'CDM - Q'!AK172</f>
        <v>81.463999999999999</v>
      </c>
      <c r="G171" s="21"/>
      <c r="H171" s="21"/>
      <c r="I171" s="21">
        <f>'CDM - Q'!AN172</f>
        <v>95.382999999999996</v>
      </c>
      <c r="J171" s="21">
        <f>'CDM - Q'!AO172</f>
        <v>109.74299999999999</v>
      </c>
      <c r="K171" s="21">
        <f>'CDM - Q'!AP172</f>
        <v>760.66899999999998</v>
      </c>
      <c r="L171" s="21">
        <f>'CDM - Q'!AQ172</f>
        <v>186.745</v>
      </c>
      <c r="M171" s="21"/>
      <c r="O171" s="42">
        <f t="shared" si="7"/>
        <v>535.0806747533627</v>
      </c>
      <c r="P171" s="44">
        <f t="shared" si="9"/>
        <v>401.89260362847745</v>
      </c>
      <c r="Q171" s="44">
        <f t="shared" si="10"/>
        <v>3.050209749575703</v>
      </c>
      <c r="R171" s="44"/>
      <c r="S171" s="43"/>
      <c r="T171" s="44"/>
      <c r="U171" s="44">
        <f t="shared" si="8"/>
        <v>109.74299999999999</v>
      </c>
    </row>
    <row r="172" spans="1:21" x14ac:dyDescent="0.25">
      <c r="B172" s="1">
        <v>33025</v>
      </c>
      <c r="C172" s="21">
        <f>'CDM - Q'!AH173</f>
        <v>495.803</v>
      </c>
      <c r="D172" s="21">
        <f>'CDM - Q'!AI173</f>
        <v>446.31400000000002</v>
      </c>
      <c r="E172" s="21">
        <f>'CDM - Q'!AJ173</f>
        <v>22.707999999999998</v>
      </c>
      <c r="F172" s="21">
        <f>'CDM - Q'!AK173</f>
        <v>82.653000000000006</v>
      </c>
      <c r="G172" s="21"/>
      <c r="H172" s="21"/>
      <c r="I172" s="21">
        <f>'CDM - Q'!AN173</f>
        <v>92.992000000000004</v>
      </c>
      <c r="J172" s="21">
        <f>'CDM - Q'!AO173</f>
        <v>109.539</v>
      </c>
      <c r="K172" s="21">
        <f>'CDM - Q'!AP173</f>
        <v>757.154</v>
      </c>
      <c r="L172" s="21">
        <f>'CDM - Q'!AQ173</f>
        <v>184.64699999999999</v>
      </c>
      <c r="M172" s="21"/>
      <c r="O172" s="42">
        <f t="shared" si="7"/>
        <v>533.16736923606334</v>
      </c>
      <c r="P172" s="44">
        <f t="shared" si="9"/>
        <v>407.4475757492765</v>
      </c>
      <c r="Q172" s="44">
        <f t="shared" si="10"/>
        <v>2.9991256732448086</v>
      </c>
      <c r="R172" s="44"/>
      <c r="S172" s="43"/>
      <c r="T172" s="44"/>
      <c r="U172" s="44">
        <f t="shared" si="8"/>
        <v>109.53900000000002</v>
      </c>
    </row>
    <row r="173" spans="1:21" x14ac:dyDescent="0.25">
      <c r="B173" s="1">
        <v>33117</v>
      </c>
      <c r="C173" s="21">
        <f>'CDM - Q'!AH174</f>
        <v>506.28300000000002</v>
      </c>
      <c r="D173" s="21">
        <f>'CDM - Q'!AI174</f>
        <v>448.03100000000001</v>
      </c>
      <c r="E173" s="21">
        <f>'CDM - Q'!AJ174</f>
        <v>22.510999999999999</v>
      </c>
      <c r="F173" s="21">
        <f>'CDM - Q'!AK174</f>
        <v>84.183999999999997</v>
      </c>
      <c r="G173" s="21"/>
      <c r="H173" s="21"/>
      <c r="I173" s="21">
        <f>'CDM - Q'!AN174</f>
        <v>95.635000000000005</v>
      </c>
      <c r="J173" s="21">
        <f>'CDM - Q'!AO174</f>
        <v>109.96899999999999</v>
      </c>
      <c r="K173" s="21">
        <f>'CDM - Q'!AP174</f>
        <v>755.10900000000004</v>
      </c>
      <c r="L173" s="21">
        <f>'CDM - Q'!AQ174</f>
        <v>185.077</v>
      </c>
      <c r="M173" s="21"/>
      <c r="O173" s="42">
        <f t="shared" si="7"/>
        <v>529.39091336853664</v>
      </c>
      <c r="P173" s="44">
        <f t="shared" si="9"/>
        <v>407.41572625012503</v>
      </c>
      <c r="Q173" s="44">
        <f t="shared" si="10"/>
        <v>2.9811590114804618</v>
      </c>
      <c r="R173" s="44"/>
      <c r="S173" s="43"/>
      <c r="T173" s="44"/>
      <c r="U173" s="44">
        <f t="shared" si="8"/>
        <v>109.96900000000001</v>
      </c>
    </row>
    <row r="174" spans="1:21" x14ac:dyDescent="0.25">
      <c r="B174" s="1">
        <v>33208</v>
      </c>
      <c r="C174" s="21">
        <f>'CDM - Q'!AH175</f>
        <v>519.82000000000005</v>
      </c>
      <c r="D174" s="21">
        <f>'CDM - Q'!AI175</f>
        <v>447.70499999999998</v>
      </c>
      <c r="E174" s="21">
        <f>'CDM - Q'!AJ175</f>
        <v>23.254000000000001</v>
      </c>
      <c r="F174" s="21">
        <f>'CDM - Q'!AK175</f>
        <v>83.602000000000004</v>
      </c>
      <c r="G174" s="21"/>
      <c r="H174" s="21"/>
      <c r="I174" s="21">
        <f>'CDM - Q'!AN175</f>
        <v>101.212</v>
      </c>
      <c r="J174" s="21">
        <f>'CDM - Q'!AO175</f>
        <v>111.188</v>
      </c>
      <c r="K174" s="21">
        <f>'CDM - Q'!AP175</f>
        <v>740.65899999999999</v>
      </c>
      <c r="L174" s="21">
        <f>'CDM - Q'!AQ175</f>
        <v>187.35499999999999</v>
      </c>
      <c r="M174" s="21"/>
      <c r="O174" s="42">
        <f t="shared" si="7"/>
        <v>513.59522586254593</v>
      </c>
      <c r="P174" s="44">
        <f t="shared" si="9"/>
        <v>402.65586214339669</v>
      </c>
      <c r="Q174" s="44">
        <f t="shared" si="10"/>
        <v>3.1396364588832384</v>
      </c>
      <c r="R174" s="44"/>
      <c r="S174" s="43"/>
      <c r="T174" s="44"/>
      <c r="U174" s="44">
        <f t="shared" si="8"/>
        <v>111.18800000000002</v>
      </c>
    </row>
    <row r="175" spans="1:21" x14ac:dyDescent="0.25">
      <c r="A175">
        <v>1991</v>
      </c>
      <c r="B175" s="1">
        <v>33298</v>
      </c>
      <c r="C175" s="21">
        <f>'CDM - Q'!AH176</f>
        <v>496.96699999999998</v>
      </c>
      <c r="D175" s="21">
        <f>'CDM - Q'!AI176</f>
        <v>439.67899999999997</v>
      </c>
      <c r="E175" s="21">
        <f>'CDM - Q'!AJ176</f>
        <v>24.968</v>
      </c>
      <c r="F175" s="21">
        <f>'CDM - Q'!AK176</f>
        <v>84.418000000000006</v>
      </c>
      <c r="G175" s="21"/>
      <c r="H175" s="21"/>
      <c r="I175" s="21">
        <f>'CDM - Q'!AN176</f>
        <v>97.358999999999995</v>
      </c>
      <c r="J175" s="21">
        <f>'CDM - Q'!AO176</f>
        <v>111.938</v>
      </c>
      <c r="K175" s="21">
        <f>'CDM - Q'!AP176</f>
        <v>709.56799999999998</v>
      </c>
      <c r="L175" s="21">
        <f>'CDM - Q'!AQ176</f>
        <v>188.46299999999999</v>
      </c>
      <c r="M175" s="21"/>
      <c r="O175" s="42">
        <f t="shared" si="7"/>
        <v>510.44792982672379</v>
      </c>
      <c r="P175" s="44">
        <f t="shared" si="9"/>
        <v>392.78797191302328</v>
      </c>
      <c r="Q175" s="44">
        <f t="shared" si="10"/>
        <v>3.5187607107423107</v>
      </c>
      <c r="R175" s="44"/>
      <c r="S175" s="43"/>
      <c r="T175" s="44"/>
      <c r="U175" s="44">
        <f t="shared" si="8"/>
        <v>111.93799999999999</v>
      </c>
    </row>
    <row r="176" spans="1:21" x14ac:dyDescent="0.25">
      <c r="B176" s="1">
        <v>33390</v>
      </c>
      <c r="C176" s="21">
        <f>'CDM - Q'!AH177</f>
        <v>491.02300000000002</v>
      </c>
      <c r="D176" s="21">
        <f>'CDM - Q'!AI177</f>
        <v>440.71</v>
      </c>
      <c r="E176" s="21">
        <f>'CDM - Q'!AJ177</f>
        <v>25.786999999999999</v>
      </c>
      <c r="F176" s="21">
        <f>'CDM - Q'!AK177</f>
        <v>83.073999999999998</v>
      </c>
      <c r="G176" s="21"/>
      <c r="H176" s="21"/>
      <c r="I176" s="21">
        <f>'CDM - Q'!AN177</f>
        <v>94.629000000000005</v>
      </c>
      <c r="J176" s="21">
        <f>'CDM - Q'!AO177</f>
        <v>110.59099999999999</v>
      </c>
      <c r="K176" s="21">
        <f>'CDM - Q'!AP177</f>
        <v>681.75699999999995</v>
      </c>
      <c r="L176" s="21">
        <f>'CDM - Q'!AQ177</f>
        <v>182.489</v>
      </c>
      <c r="M176" s="21"/>
      <c r="O176" s="42">
        <f t="shared" si="7"/>
        <v>518.89272844476852</v>
      </c>
      <c r="P176" s="44">
        <f t="shared" si="9"/>
        <v>398.50439909215038</v>
      </c>
      <c r="Q176" s="44">
        <f t="shared" si="10"/>
        <v>3.7824327436315288</v>
      </c>
      <c r="R176" s="44"/>
      <c r="S176" s="43"/>
      <c r="T176" s="44"/>
      <c r="U176" s="44">
        <f t="shared" si="8"/>
        <v>110.59099999999999</v>
      </c>
    </row>
    <row r="177" spans="1:21" x14ac:dyDescent="0.25">
      <c r="B177" s="1">
        <v>33482</v>
      </c>
      <c r="C177" s="21">
        <f>'CDM - Q'!AH178</f>
        <v>500.43599999999998</v>
      </c>
      <c r="D177" s="21">
        <f>'CDM - Q'!AI178</f>
        <v>450.34800000000001</v>
      </c>
      <c r="E177" s="21">
        <f>'CDM - Q'!AJ178</f>
        <v>26.571000000000002</v>
      </c>
      <c r="F177" s="21">
        <f>'CDM - Q'!AK178</f>
        <v>82.337000000000003</v>
      </c>
      <c r="G177" s="21"/>
      <c r="H177" s="21"/>
      <c r="I177" s="21">
        <f>'CDM - Q'!AN178</f>
        <v>92.781999999999996</v>
      </c>
      <c r="J177" s="21">
        <f>'CDM - Q'!AO178</f>
        <v>109.06399999999999</v>
      </c>
      <c r="K177" s="21">
        <f>'CDM - Q'!AP178</f>
        <v>646.68799999999999</v>
      </c>
      <c r="L177" s="21">
        <f>'CDM - Q'!AQ178</f>
        <v>177.238</v>
      </c>
      <c r="M177" s="21"/>
      <c r="O177" s="42">
        <f t="shared" si="7"/>
        <v>539.36754974025132</v>
      </c>
      <c r="P177" s="44">
        <f t="shared" si="9"/>
        <v>412.92085381060667</v>
      </c>
      <c r="Q177" s="44">
        <f t="shared" si="10"/>
        <v>4.1087819783264887</v>
      </c>
      <c r="R177" s="44"/>
      <c r="S177" s="43"/>
      <c r="T177" s="44"/>
      <c r="U177" s="44">
        <f t="shared" si="8"/>
        <v>109.06399999999998</v>
      </c>
    </row>
    <row r="178" spans="1:21" x14ac:dyDescent="0.25">
      <c r="B178" s="1">
        <v>33573</v>
      </c>
      <c r="C178" s="21">
        <f>'CDM - Q'!AH179</f>
        <v>514.45500000000004</v>
      </c>
      <c r="D178" s="21">
        <f>'CDM - Q'!AI179</f>
        <v>465.185</v>
      </c>
      <c r="E178" s="21">
        <f>'CDM - Q'!AJ179</f>
        <v>26.571000000000002</v>
      </c>
      <c r="F178" s="21">
        <f>'CDM - Q'!AK179</f>
        <v>83.756</v>
      </c>
      <c r="G178" s="21"/>
      <c r="H178" s="21"/>
      <c r="I178" s="21">
        <f>'CDM - Q'!AN179</f>
        <v>93.168000000000006</v>
      </c>
      <c r="J178" s="21">
        <f>'CDM - Q'!AO179</f>
        <v>109.542</v>
      </c>
      <c r="K178" s="21">
        <f>'CDM - Q'!AP179</f>
        <v>624.13</v>
      </c>
      <c r="L178" s="21">
        <f>'CDM - Q'!AQ179</f>
        <v>177.989</v>
      </c>
      <c r="M178" s="21"/>
      <c r="O178" s="42">
        <f t="shared" si="7"/>
        <v>552.17993302421439</v>
      </c>
      <c r="P178" s="44">
        <f t="shared" si="9"/>
        <v>424.66359935002095</v>
      </c>
      <c r="Q178" s="44">
        <f t="shared" si="10"/>
        <v>4.2572861423100958</v>
      </c>
      <c r="R178" s="44"/>
      <c r="S178" s="43"/>
      <c r="T178" s="44"/>
      <c r="U178" s="44">
        <f t="shared" si="8"/>
        <v>109.542</v>
      </c>
    </row>
    <row r="179" spans="1:21" x14ac:dyDescent="0.25">
      <c r="A179">
        <v>1992</v>
      </c>
      <c r="B179" s="1">
        <v>33664</v>
      </c>
      <c r="C179" s="21">
        <f>'CDM - Q'!AH180</f>
        <v>523.47</v>
      </c>
      <c r="D179" s="21">
        <f>'CDM - Q'!AI180</f>
        <v>476.755</v>
      </c>
      <c r="E179" s="21">
        <f>'CDM - Q'!AJ180</f>
        <v>28.1</v>
      </c>
      <c r="F179" s="21">
        <f>'CDM - Q'!AK180</f>
        <v>86.231999999999999</v>
      </c>
      <c r="G179" s="21"/>
      <c r="H179" s="21"/>
      <c r="I179" s="21">
        <f>'CDM - Q'!AN180</f>
        <v>93.489000000000004</v>
      </c>
      <c r="J179" s="21">
        <f>'CDM - Q'!AO180</f>
        <v>110.357</v>
      </c>
      <c r="K179" s="21">
        <f>'CDM - Q'!AP180</f>
        <v>610.51599999999996</v>
      </c>
      <c r="L179" s="21">
        <f>'CDM - Q'!AQ180</f>
        <v>178.917</v>
      </c>
      <c r="M179" s="21"/>
      <c r="O179" s="42">
        <f t="shared" si="7"/>
        <v>559.9268363122934</v>
      </c>
      <c r="P179" s="44">
        <f t="shared" si="9"/>
        <v>432.01156247451451</v>
      </c>
      <c r="Q179" s="44">
        <f t="shared" si="10"/>
        <v>4.6026639760464922</v>
      </c>
      <c r="R179" s="44"/>
      <c r="S179" s="43"/>
      <c r="T179" s="44"/>
      <c r="U179" s="44">
        <f t="shared" si="8"/>
        <v>110.35700000000001</v>
      </c>
    </row>
    <row r="180" spans="1:21" x14ac:dyDescent="0.25">
      <c r="B180" s="1">
        <v>33756</v>
      </c>
      <c r="C180" s="21">
        <f>'CDM - Q'!AH181</f>
        <v>537.88199999999995</v>
      </c>
      <c r="D180" s="21">
        <f>'CDM - Q'!AI181</f>
        <v>487.53300000000002</v>
      </c>
      <c r="E180" s="21">
        <f>'CDM - Q'!AJ181</f>
        <v>30.988</v>
      </c>
      <c r="F180" s="21">
        <f>'CDM - Q'!AK181</f>
        <v>88.522000000000006</v>
      </c>
      <c r="G180" s="21"/>
      <c r="H180" s="21"/>
      <c r="I180" s="21">
        <f>'CDM - Q'!AN181</f>
        <v>93.76</v>
      </c>
      <c r="J180" s="21">
        <f>'CDM - Q'!AO181</f>
        <v>109.554</v>
      </c>
      <c r="K180" s="21">
        <f>'CDM - Q'!AP181</f>
        <v>592.72900000000004</v>
      </c>
      <c r="L180" s="21">
        <f>'CDM - Q'!AQ181</f>
        <v>175.953</v>
      </c>
      <c r="M180" s="21"/>
      <c r="O180" s="42">
        <f t="shared" si="7"/>
        <v>573.6796075085324</v>
      </c>
      <c r="P180" s="44">
        <f t="shared" si="9"/>
        <v>445.01615641601404</v>
      </c>
      <c r="Q180" s="44">
        <f t="shared" si="10"/>
        <v>5.228021574783754</v>
      </c>
      <c r="R180" s="44"/>
      <c r="S180" s="43"/>
      <c r="T180" s="44"/>
      <c r="U180" s="44">
        <f t="shared" si="8"/>
        <v>109.554</v>
      </c>
    </row>
    <row r="181" spans="1:21" x14ac:dyDescent="0.25">
      <c r="B181" s="1">
        <v>33848</v>
      </c>
      <c r="C181" s="21">
        <f>'CDM - Q'!AH182</f>
        <v>553.86</v>
      </c>
      <c r="D181" s="21">
        <f>'CDM - Q'!AI182</f>
        <v>499.34899999999999</v>
      </c>
      <c r="E181" s="21">
        <f>'CDM - Q'!AJ182</f>
        <v>33.502000000000002</v>
      </c>
      <c r="F181" s="21">
        <f>'CDM - Q'!AK182</f>
        <v>92.944999999999993</v>
      </c>
      <c r="G181" s="21"/>
      <c r="H181" s="21"/>
      <c r="I181" s="21">
        <f>'CDM - Q'!AN182</f>
        <v>94.623000000000005</v>
      </c>
      <c r="J181" s="21">
        <f>'CDM - Q'!AO182</f>
        <v>110.34</v>
      </c>
      <c r="K181" s="21">
        <f>'CDM - Q'!AP182</f>
        <v>575.85799999999995</v>
      </c>
      <c r="L181" s="21">
        <f>'CDM - Q'!AQ182</f>
        <v>178.643</v>
      </c>
      <c r="M181" s="21"/>
      <c r="O181" s="42">
        <f t="shared" si="7"/>
        <v>585.33337560635368</v>
      </c>
      <c r="P181" s="44">
        <f t="shared" si="9"/>
        <v>452.55483052383545</v>
      </c>
      <c r="Q181" s="44">
        <f t="shared" si="10"/>
        <v>5.8177536823314089</v>
      </c>
      <c r="R181" s="44"/>
      <c r="S181" s="43"/>
      <c r="T181" s="44"/>
      <c r="U181" s="44">
        <f t="shared" si="8"/>
        <v>110.33999999999999</v>
      </c>
    </row>
    <row r="182" spans="1:21" x14ac:dyDescent="0.25">
      <c r="B182" s="1">
        <v>33939</v>
      </c>
      <c r="C182" s="21">
        <f>'CDM - Q'!AH183</f>
        <v>564.495</v>
      </c>
      <c r="D182" s="21">
        <f>'CDM - Q'!AI183</f>
        <v>509.75299999999999</v>
      </c>
      <c r="E182" s="21">
        <f>'CDM - Q'!AJ183</f>
        <v>34.156999999999996</v>
      </c>
      <c r="F182" s="21">
        <f>'CDM - Q'!AK183</f>
        <v>94.486999999999995</v>
      </c>
      <c r="G182" s="21"/>
      <c r="H182" s="21"/>
      <c r="I182" s="21">
        <f>'CDM - Q'!AN183</f>
        <v>93.998000000000005</v>
      </c>
      <c r="J182" s="21">
        <f>'CDM - Q'!AO183</f>
        <v>110.49</v>
      </c>
      <c r="K182" s="21">
        <f>'CDM - Q'!AP183</f>
        <v>562.81600000000003</v>
      </c>
      <c r="L182" s="21">
        <f>'CDM - Q'!AQ183</f>
        <v>177.83099999999999</v>
      </c>
      <c r="M182" s="21"/>
      <c r="O182" s="42">
        <f t="shared" si="7"/>
        <v>600.53937317815269</v>
      </c>
      <c r="P182" s="44">
        <f t="shared" si="9"/>
        <v>461.35668386279303</v>
      </c>
      <c r="Q182" s="44">
        <f t="shared" si="10"/>
        <v>6.0689461564703198</v>
      </c>
      <c r="R182" s="44"/>
      <c r="S182" s="43"/>
      <c r="T182" s="44"/>
      <c r="U182" s="44">
        <f t="shared" si="8"/>
        <v>110.49</v>
      </c>
    </row>
    <row r="183" spans="1:21" x14ac:dyDescent="0.25">
      <c r="A183">
        <v>1993</v>
      </c>
      <c r="B183" s="1">
        <v>34029</v>
      </c>
      <c r="C183" s="21">
        <f>'CDM - Q'!AH184</f>
        <v>575.86500000000001</v>
      </c>
      <c r="D183" s="21">
        <f>'CDM - Q'!AI184</f>
        <v>519.80499999999995</v>
      </c>
      <c r="E183" s="21">
        <f>'CDM - Q'!AJ184</f>
        <v>35.832999999999998</v>
      </c>
      <c r="F183" s="21">
        <f>'CDM - Q'!AK184</f>
        <v>97.037999999999997</v>
      </c>
      <c r="G183" s="21"/>
      <c r="H183" s="21"/>
      <c r="I183" s="21">
        <f>'CDM - Q'!AN184</f>
        <v>93.343000000000004</v>
      </c>
      <c r="J183" s="21">
        <f>'CDM - Q'!AO184</f>
        <v>109.37</v>
      </c>
      <c r="K183" s="21">
        <f>'CDM - Q'!AP184</f>
        <v>554.23599999999999</v>
      </c>
      <c r="L183" s="21">
        <f>'CDM - Q'!AQ184</f>
        <v>174.92699999999999</v>
      </c>
      <c r="M183" s="21"/>
      <c r="O183" s="42">
        <f t="shared" si="7"/>
        <v>616.93431751711432</v>
      </c>
      <c r="P183" s="44">
        <f t="shared" si="9"/>
        <v>475.2720124348541</v>
      </c>
      <c r="Q183" s="44">
        <f t="shared" si="10"/>
        <v>6.4652963719426371</v>
      </c>
      <c r="R183" s="44"/>
      <c r="S183" s="43"/>
      <c r="T183" s="44"/>
      <c r="U183" s="44">
        <f t="shared" si="8"/>
        <v>109.37</v>
      </c>
    </row>
    <row r="184" spans="1:21" x14ac:dyDescent="0.25">
      <c r="B184" s="1">
        <v>34121</v>
      </c>
      <c r="C184" s="21">
        <f>'CDM - Q'!AH185</f>
        <v>590.14499999999998</v>
      </c>
      <c r="D184" s="21">
        <f>'CDM - Q'!AI185</f>
        <v>535.35500000000002</v>
      </c>
      <c r="E184" s="21">
        <f>'CDM - Q'!AJ185</f>
        <v>37.664999999999999</v>
      </c>
      <c r="F184" s="21">
        <f>'CDM - Q'!AK185</f>
        <v>102.751</v>
      </c>
      <c r="G184" s="21"/>
      <c r="H184" s="21"/>
      <c r="I184" s="21">
        <f>'CDM - Q'!AN185</f>
        <v>93.528999999999996</v>
      </c>
      <c r="J184" s="21">
        <f>'CDM - Q'!AO185</f>
        <v>109.79600000000001</v>
      </c>
      <c r="K184" s="21">
        <f>'CDM - Q'!AP185</f>
        <v>533.92700000000002</v>
      </c>
      <c r="L184" s="21">
        <f>'CDM - Q'!AQ185</f>
        <v>176.13</v>
      </c>
      <c r="M184" s="21"/>
      <c r="O184" s="42">
        <f t="shared" si="7"/>
        <v>630.9754193886389</v>
      </c>
      <c r="P184" s="44">
        <f t="shared" si="9"/>
        <v>487.59062260920246</v>
      </c>
      <c r="Q184" s="44">
        <f t="shared" si="10"/>
        <v>7.0543351431937324</v>
      </c>
      <c r="R184" s="44"/>
      <c r="S184" s="43"/>
      <c r="T184" s="44"/>
      <c r="U184" s="44">
        <f t="shared" si="8"/>
        <v>109.79600000000002</v>
      </c>
    </row>
    <row r="185" spans="1:21" x14ac:dyDescent="0.25">
      <c r="B185" s="1">
        <v>34213</v>
      </c>
      <c r="C185" s="21">
        <f>'CDM - Q'!AH186</f>
        <v>592.10900000000004</v>
      </c>
      <c r="D185" s="21">
        <f>'CDM - Q'!AI186</f>
        <v>544.36699999999996</v>
      </c>
      <c r="E185" s="21">
        <f>'CDM - Q'!AJ186</f>
        <v>39.119999999999997</v>
      </c>
      <c r="F185" s="21">
        <f>'CDM - Q'!AK186</f>
        <v>104.96599999999999</v>
      </c>
      <c r="G185" s="21"/>
      <c r="H185" s="21"/>
      <c r="I185" s="21">
        <f>'CDM - Q'!AN186</f>
        <v>92.668999999999997</v>
      </c>
      <c r="J185" s="21">
        <f>'CDM - Q'!AO186</f>
        <v>109.973</v>
      </c>
      <c r="K185" s="21">
        <f>'CDM - Q'!AP186</f>
        <v>519.12900000000002</v>
      </c>
      <c r="L185" s="21">
        <f>'CDM - Q'!AQ186</f>
        <v>178.142</v>
      </c>
      <c r="M185" s="21"/>
      <c r="O185" s="42">
        <f t="shared" si="7"/>
        <v>638.95045808199086</v>
      </c>
      <c r="P185" s="44">
        <f t="shared" si="9"/>
        <v>495.00059105416784</v>
      </c>
      <c r="Q185" s="44">
        <f t="shared" si="10"/>
        <v>7.5356992192691985</v>
      </c>
      <c r="R185" s="44"/>
      <c r="S185" s="43"/>
      <c r="T185" s="44"/>
      <c r="U185" s="44">
        <f t="shared" si="8"/>
        <v>109.97299999999998</v>
      </c>
    </row>
    <row r="186" spans="1:21" x14ac:dyDescent="0.25">
      <c r="B186" s="1">
        <v>34304</v>
      </c>
      <c r="C186" s="21">
        <f>'CDM - Q'!AH187</f>
        <v>612.92399999999998</v>
      </c>
      <c r="D186" s="21">
        <f>'CDM - Q'!AI187</f>
        <v>565.58799999999997</v>
      </c>
      <c r="E186" s="21">
        <f>'CDM - Q'!AJ187</f>
        <v>39.53</v>
      </c>
      <c r="F186" s="21">
        <f>'CDM - Q'!AK187</f>
        <v>110.53400000000001</v>
      </c>
      <c r="G186" s="21"/>
      <c r="H186" s="21"/>
      <c r="I186" s="21">
        <f>'CDM - Q'!AN187</f>
        <v>92.13</v>
      </c>
      <c r="J186" s="21">
        <f>'CDM - Q'!AO187</f>
        <v>110.246</v>
      </c>
      <c r="K186" s="21">
        <f>'CDM - Q'!AP187</f>
        <v>501.48899999999998</v>
      </c>
      <c r="L186" s="21">
        <f>'CDM - Q'!AQ187</f>
        <v>178.33699999999999</v>
      </c>
      <c r="M186" s="21"/>
      <c r="O186" s="42">
        <f t="shared" si="7"/>
        <v>665.28166720937804</v>
      </c>
      <c r="P186" s="44">
        <f t="shared" si="9"/>
        <v>513.02360176332934</v>
      </c>
      <c r="Q186" s="44">
        <f t="shared" si="10"/>
        <v>7.8825258380542742</v>
      </c>
      <c r="R186" s="44"/>
      <c r="S186" s="43"/>
      <c r="T186" s="44"/>
      <c r="U186" s="44">
        <f t="shared" si="8"/>
        <v>110.24599999999998</v>
      </c>
    </row>
    <row r="187" spans="1:21" x14ac:dyDescent="0.25">
      <c r="A187">
        <v>1994</v>
      </c>
      <c r="B187" s="1">
        <v>34394</v>
      </c>
      <c r="C187" s="21">
        <f>'CDM - Q'!AH188</f>
        <v>627.22299999999996</v>
      </c>
      <c r="D187" s="21">
        <f>'CDM - Q'!AI188</f>
        <v>581.41999999999996</v>
      </c>
      <c r="E187" s="21">
        <f>'CDM - Q'!AJ188</f>
        <v>41.997999999999998</v>
      </c>
      <c r="F187" s="21">
        <f>'CDM - Q'!AK188</f>
        <v>117.791</v>
      </c>
      <c r="G187" s="21"/>
      <c r="H187" s="21"/>
      <c r="I187" s="21">
        <f>'CDM - Q'!AN188</f>
        <v>92.043000000000006</v>
      </c>
      <c r="J187" s="21">
        <f>'CDM - Q'!AO188</f>
        <v>110.29</v>
      </c>
      <c r="K187" s="21">
        <f>'CDM - Q'!AP188</f>
        <v>494.94799999999998</v>
      </c>
      <c r="L187" s="21">
        <f>'CDM - Q'!AQ188</f>
        <v>177.31</v>
      </c>
      <c r="M187" s="21"/>
      <c r="O187" s="42">
        <f t="shared" si="7"/>
        <v>681.44562867355467</v>
      </c>
      <c r="P187" s="44">
        <f t="shared" si="9"/>
        <v>527.17381448907418</v>
      </c>
      <c r="Q187" s="44">
        <f t="shared" si="10"/>
        <v>8.485335833259251</v>
      </c>
      <c r="R187" s="44"/>
      <c r="S187" s="43"/>
      <c r="T187" s="44"/>
      <c r="U187" s="44">
        <f t="shared" si="8"/>
        <v>110.28999999999999</v>
      </c>
    </row>
    <row r="188" spans="1:21" x14ac:dyDescent="0.25">
      <c r="B188" s="1">
        <v>34486</v>
      </c>
      <c r="C188" s="21">
        <f>'CDM - Q'!AH189</f>
        <v>662.02200000000005</v>
      </c>
      <c r="D188" s="21">
        <f>'CDM - Q'!AI189</f>
        <v>612.85299999999995</v>
      </c>
      <c r="E188" s="21">
        <f>'CDM - Q'!AJ189</f>
        <v>45.05</v>
      </c>
      <c r="F188" s="21">
        <f>'CDM - Q'!AK189</f>
        <v>123.081</v>
      </c>
      <c r="G188" s="21"/>
      <c r="H188" s="21"/>
      <c r="I188" s="21">
        <f>'CDM - Q'!AN189</f>
        <v>93.049000000000007</v>
      </c>
      <c r="J188" s="21">
        <f>'CDM - Q'!AO189</f>
        <v>110.81100000000001</v>
      </c>
      <c r="K188" s="21">
        <f>'CDM - Q'!AP189</f>
        <v>488.09199999999998</v>
      </c>
      <c r="L188" s="21">
        <f>'CDM - Q'!AQ189</f>
        <v>178.03700000000001</v>
      </c>
      <c r="M188" s="21"/>
      <c r="O188" s="42">
        <f t="shared" si="7"/>
        <v>711.47674880976683</v>
      </c>
      <c r="P188" s="44">
        <f t="shared" si="9"/>
        <v>553.06151916325985</v>
      </c>
      <c r="Q188" s="44">
        <f t="shared" si="10"/>
        <v>9.2298173295198449</v>
      </c>
      <c r="R188" s="44"/>
      <c r="S188" s="43"/>
      <c r="T188" s="44"/>
      <c r="U188" s="44">
        <f t="shared" si="8"/>
        <v>110.81100000000002</v>
      </c>
    </row>
    <row r="189" spans="1:21" x14ac:dyDescent="0.25">
      <c r="B189" s="1">
        <v>34578</v>
      </c>
      <c r="C189" s="21">
        <f>'CDM - Q'!AH190</f>
        <v>695.66</v>
      </c>
      <c r="D189" s="21">
        <f>'CDM - Q'!AI190</f>
        <v>637.13099999999997</v>
      </c>
      <c r="E189" s="21">
        <f>'CDM - Q'!AJ190</f>
        <v>46.973999999999997</v>
      </c>
      <c r="F189" s="21">
        <f>'CDM - Q'!AK190</f>
        <v>131.82900000000001</v>
      </c>
      <c r="G189" s="21"/>
      <c r="H189" s="21"/>
      <c r="I189" s="21">
        <f>'CDM - Q'!AN190</f>
        <v>94.507000000000005</v>
      </c>
      <c r="J189" s="21">
        <f>'CDM - Q'!AO190</f>
        <v>111.727</v>
      </c>
      <c r="K189" s="21">
        <f>'CDM - Q'!AP190</f>
        <v>474.92399999999998</v>
      </c>
      <c r="L189" s="21">
        <f>'CDM - Q'!AQ190</f>
        <v>179.12799999999999</v>
      </c>
      <c r="M189" s="21"/>
      <c r="O189" s="42">
        <f t="shared" si="7"/>
        <v>736.09362269461508</v>
      </c>
      <c r="P189" s="44">
        <f t="shared" si="9"/>
        <v>570.25696563946042</v>
      </c>
      <c r="Q189" s="44">
        <f t="shared" si="10"/>
        <v>9.8908456932056499</v>
      </c>
      <c r="R189" s="44"/>
      <c r="S189" s="43"/>
      <c r="T189" s="44"/>
      <c r="U189" s="44">
        <f t="shared" si="8"/>
        <v>111.727</v>
      </c>
    </row>
    <row r="190" spans="1:21" x14ac:dyDescent="0.25">
      <c r="B190" s="1">
        <v>34669</v>
      </c>
      <c r="C190" s="21">
        <f>'CDM - Q'!AH191</f>
        <v>722.34400000000005</v>
      </c>
      <c r="D190" s="21">
        <f>'CDM - Q'!AI191</f>
        <v>670.74300000000005</v>
      </c>
      <c r="E190" s="21">
        <f>'CDM - Q'!AJ191</f>
        <v>50.621000000000002</v>
      </c>
      <c r="F190" s="21">
        <f>'CDM - Q'!AK191</f>
        <v>137.52699999999999</v>
      </c>
      <c r="G190" s="21"/>
      <c r="H190" s="21"/>
      <c r="I190" s="21">
        <f>'CDM - Q'!AN191</f>
        <v>94.78</v>
      </c>
      <c r="J190" s="21">
        <f>'CDM - Q'!AO191</f>
        <v>112.771</v>
      </c>
      <c r="K190" s="21">
        <f>'CDM - Q'!AP191</f>
        <v>464.35599999999999</v>
      </c>
      <c r="L190" s="21">
        <f>'CDM - Q'!AQ191</f>
        <v>179.291</v>
      </c>
      <c r="M190" s="21"/>
      <c r="O190" s="42">
        <f t="shared" si="7"/>
        <v>762.12703101920238</v>
      </c>
      <c r="P190" s="44">
        <f t="shared" si="9"/>
        <v>594.78323327805913</v>
      </c>
      <c r="Q190" s="44">
        <f t="shared" si="10"/>
        <v>10.90133432108124</v>
      </c>
      <c r="R190" s="44"/>
      <c r="S190" s="43"/>
      <c r="T190" s="44"/>
      <c r="U190" s="44">
        <f t="shared" si="8"/>
        <v>112.771</v>
      </c>
    </row>
    <row r="191" spans="1:21" x14ac:dyDescent="0.25">
      <c r="A191">
        <v>1995</v>
      </c>
      <c r="B191" s="1">
        <v>34759</v>
      </c>
      <c r="C191" s="21">
        <f>'CDM - Q'!AH192</f>
        <v>745.46400000000006</v>
      </c>
      <c r="D191" s="21">
        <f>'CDM - Q'!AI192</f>
        <v>688.40800000000002</v>
      </c>
      <c r="E191" s="21">
        <f>'CDM - Q'!AJ192</f>
        <v>50.488</v>
      </c>
      <c r="F191" s="21">
        <f>'CDM - Q'!AK192</f>
        <v>145.05699999999999</v>
      </c>
      <c r="G191" s="21"/>
      <c r="H191" s="21"/>
      <c r="I191" s="21">
        <f>'CDM - Q'!AN192</f>
        <v>95.94</v>
      </c>
      <c r="J191" s="21">
        <f>'CDM - Q'!AO192</f>
        <v>113.303</v>
      </c>
      <c r="K191" s="21">
        <f>'CDM - Q'!AP192</f>
        <v>455.94799999999998</v>
      </c>
      <c r="L191" s="21">
        <f>'CDM - Q'!AQ192</f>
        <v>178.89599999999999</v>
      </c>
      <c r="M191" s="21"/>
      <c r="O191" s="42">
        <f t="shared" si="7"/>
        <v>777.01063164477807</v>
      </c>
      <c r="P191" s="44">
        <f t="shared" si="9"/>
        <v>607.58144091506847</v>
      </c>
      <c r="Q191" s="44">
        <f t="shared" si="10"/>
        <v>11.07319255704598</v>
      </c>
      <c r="R191" s="44"/>
      <c r="S191" s="43"/>
      <c r="T191" s="44"/>
      <c r="U191" s="44">
        <f t="shared" si="8"/>
        <v>113.303</v>
      </c>
    </row>
    <row r="192" spans="1:21" x14ac:dyDescent="0.25">
      <c r="B192" s="1">
        <v>34851</v>
      </c>
      <c r="C192" s="21">
        <f>'CDM - Q'!AH193</f>
        <v>764.255</v>
      </c>
      <c r="D192" s="21">
        <f>'CDM - Q'!AI193</f>
        <v>707.40300000000002</v>
      </c>
      <c r="E192" s="21">
        <f>'CDM - Q'!AJ193</f>
        <v>53.765999999999998</v>
      </c>
      <c r="F192" s="21">
        <f>'CDM - Q'!AK193</f>
        <v>155.428</v>
      </c>
      <c r="G192" s="21"/>
      <c r="H192" s="21"/>
      <c r="I192" s="21">
        <f>'CDM - Q'!AN193</f>
        <v>97.001000000000005</v>
      </c>
      <c r="J192" s="21">
        <f>'CDM - Q'!AO193</f>
        <v>114.288</v>
      </c>
      <c r="K192" s="21">
        <f>'CDM - Q'!AP193</f>
        <v>445.61399999999998</v>
      </c>
      <c r="L192" s="21">
        <f>'CDM - Q'!AQ193</f>
        <v>181.11500000000001</v>
      </c>
      <c r="M192" s="21"/>
      <c r="O192" s="42">
        <f t="shared" si="7"/>
        <v>787.88363006566942</v>
      </c>
      <c r="P192" s="44">
        <f t="shared" si="9"/>
        <v>618.9652456950862</v>
      </c>
      <c r="Q192" s="44">
        <f t="shared" si="10"/>
        <v>12.065599375244046</v>
      </c>
      <c r="R192" s="44"/>
      <c r="S192" s="43"/>
      <c r="T192" s="44"/>
      <c r="U192" s="44">
        <f t="shared" si="8"/>
        <v>114.28799999999998</v>
      </c>
    </row>
    <row r="193" spans="1:21" x14ac:dyDescent="0.25">
      <c r="B193" s="1">
        <v>34943</v>
      </c>
      <c r="C193" s="21">
        <f>'CDM - Q'!AH194</f>
        <v>759.71900000000005</v>
      </c>
      <c r="D193" s="21">
        <f>'CDM - Q'!AI194</f>
        <v>704.49199999999996</v>
      </c>
      <c r="E193" s="21">
        <f>'CDM - Q'!AJ194</f>
        <v>58.368000000000002</v>
      </c>
      <c r="F193" s="21">
        <f>'CDM - Q'!AK194</f>
        <v>160.27600000000001</v>
      </c>
      <c r="G193" s="21"/>
      <c r="H193" s="21"/>
      <c r="I193" s="21">
        <f>'CDM - Q'!AN194</f>
        <v>96.206999999999994</v>
      </c>
      <c r="J193" s="21">
        <f>'CDM - Q'!AO194</f>
        <v>114.051</v>
      </c>
      <c r="K193" s="21">
        <f>'CDM - Q'!AP194</f>
        <v>437.68299999999999</v>
      </c>
      <c r="L193" s="21">
        <f>'CDM - Q'!AQ194</f>
        <v>177.465</v>
      </c>
      <c r="M193" s="21"/>
      <c r="O193" s="42">
        <f t="shared" si="7"/>
        <v>789.67122974419749</v>
      </c>
      <c r="P193" s="44">
        <f t="shared" si="9"/>
        <v>617.69909952565069</v>
      </c>
      <c r="Q193" s="44">
        <f t="shared" si="10"/>
        <v>13.335679018833266</v>
      </c>
      <c r="R193" s="44"/>
      <c r="S193" s="43"/>
      <c r="T193" s="44"/>
      <c r="U193" s="44">
        <f t="shared" si="8"/>
        <v>114.05100000000002</v>
      </c>
    </row>
    <row r="194" spans="1:21" x14ac:dyDescent="0.25">
      <c r="B194" s="1">
        <v>35034</v>
      </c>
      <c r="C194" s="21">
        <f>'CDM - Q'!AH195</f>
        <v>760.35599999999999</v>
      </c>
      <c r="D194" s="21">
        <f>'CDM - Q'!AI195</f>
        <v>705.37599999999998</v>
      </c>
      <c r="E194" s="21">
        <f>'CDM - Q'!AJ195</f>
        <v>62.485999999999997</v>
      </c>
      <c r="F194" s="21">
        <f>'CDM - Q'!AK195</f>
        <v>159.881</v>
      </c>
      <c r="G194" s="21"/>
      <c r="H194" s="21"/>
      <c r="I194" s="21">
        <f>'CDM - Q'!AN195</f>
        <v>95.210999999999999</v>
      </c>
      <c r="J194" s="21">
        <f>'CDM - Q'!AO195</f>
        <v>112.866</v>
      </c>
      <c r="K194" s="21">
        <f>'CDM - Q'!AP195</f>
        <v>422.24</v>
      </c>
      <c r="L194" s="21">
        <f>'CDM - Q'!AQ195</f>
        <v>171.94800000000001</v>
      </c>
      <c r="M194" s="21"/>
      <c r="O194" s="42">
        <f t="shared" si="7"/>
        <v>798.60100198506473</v>
      </c>
      <c r="P194" s="44">
        <f t="shared" si="9"/>
        <v>624.96766076586391</v>
      </c>
      <c r="Q194" s="44">
        <f t="shared" si="10"/>
        <v>14.798692686623721</v>
      </c>
      <c r="R194" s="44"/>
      <c r="S194" s="43"/>
      <c r="T194" s="44"/>
      <c r="U194" s="44">
        <f t="shared" si="8"/>
        <v>112.866</v>
      </c>
    </row>
    <row r="195" spans="1:21" x14ac:dyDescent="0.25">
      <c r="A195">
        <v>1996</v>
      </c>
      <c r="B195" s="1">
        <v>35125</v>
      </c>
      <c r="C195" s="21">
        <f>'CDM - Q'!AH196</f>
        <v>784.52599999999995</v>
      </c>
      <c r="D195" s="21">
        <f>'CDM - Q'!AI196</f>
        <v>720.83600000000001</v>
      </c>
      <c r="E195" s="21">
        <f>'CDM - Q'!AJ196</f>
        <v>61.784999999999997</v>
      </c>
      <c r="F195" s="21">
        <f>'CDM - Q'!AK196</f>
        <v>158.70400000000001</v>
      </c>
      <c r="G195" s="21"/>
      <c r="H195" s="21"/>
      <c r="I195" s="21">
        <f>'CDM - Q'!AN196</f>
        <v>94.861000000000004</v>
      </c>
      <c r="J195" s="21">
        <f>'CDM - Q'!AO196</f>
        <v>111.31399999999999</v>
      </c>
      <c r="K195" s="21">
        <f>'CDM - Q'!AP196</f>
        <v>404.46899999999999</v>
      </c>
      <c r="L195" s="21">
        <f>'CDM - Q'!AQ196</f>
        <v>166.04400000000001</v>
      </c>
      <c r="M195" s="21"/>
      <c r="O195" s="42">
        <f t="shared" ref="O195:O258" si="11">(C195/I195)*100</f>
        <v>827.02691306226995</v>
      </c>
      <c r="P195" s="44">
        <f t="shared" si="9"/>
        <v>647.56993729450028</v>
      </c>
      <c r="Q195" s="44">
        <f t="shared" si="10"/>
        <v>15.275583542867313</v>
      </c>
      <c r="R195" s="44"/>
      <c r="S195" s="43"/>
      <c r="T195" s="44"/>
      <c r="U195" s="44">
        <f t="shared" si="8"/>
        <v>111.31400000000001</v>
      </c>
    </row>
    <row r="196" spans="1:21" x14ac:dyDescent="0.25">
      <c r="B196" s="1">
        <v>35217</v>
      </c>
      <c r="C196" s="21">
        <f>'CDM - Q'!AH197</f>
        <v>798.39700000000005</v>
      </c>
      <c r="D196" s="21">
        <f>'CDM - Q'!AI197</f>
        <v>727.38599999999997</v>
      </c>
      <c r="E196" s="21">
        <f>'CDM - Q'!AJ197</f>
        <v>60.881</v>
      </c>
      <c r="F196" s="21">
        <f>'CDM - Q'!AK197</f>
        <v>152.14099999999999</v>
      </c>
      <c r="G196" s="21"/>
      <c r="H196" s="21"/>
      <c r="I196" s="21">
        <f>'CDM - Q'!AN197</f>
        <v>94.165000000000006</v>
      </c>
      <c r="J196" s="21">
        <f>'CDM - Q'!AO197</f>
        <v>109.51300000000001</v>
      </c>
      <c r="K196" s="21">
        <f>'CDM - Q'!AP197</f>
        <v>381.49799999999999</v>
      </c>
      <c r="L196" s="21">
        <f>'CDM - Q'!AQ197</f>
        <v>158.102</v>
      </c>
      <c r="M196" s="21"/>
      <c r="O196" s="42">
        <f t="shared" si="11"/>
        <v>847.87022779164226</v>
      </c>
      <c r="P196" s="44">
        <f t="shared" si="9"/>
        <v>664.20059718937466</v>
      </c>
      <c r="Q196" s="44">
        <f t="shared" si="10"/>
        <v>15.958406072902086</v>
      </c>
      <c r="R196" s="44"/>
      <c r="S196" s="43"/>
      <c r="T196" s="44"/>
      <c r="U196" s="44">
        <f t="shared" si="8"/>
        <v>109.51300000000002</v>
      </c>
    </row>
    <row r="197" spans="1:21" x14ac:dyDescent="0.25">
      <c r="B197" s="1">
        <v>35309</v>
      </c>
      <c r="C197" s="21">
        <f>'CDM - Q'!AH198</f>
        <v>814.40899999999999</v>
      </c>
      <c r="D197" s="21">
        <f>'CDM - Q'!AI198</f>
        <v>741.20500000000004</v>
      </c>
      <c r="E197" s="21">
        <f>'CDM - Q'!AJ198</f>
        <v>61.042999999999999</v>
      </c>
      <c r="F197" s="21">
        <f>'CDM - Q'!AK198</f>
        <v>152.084</v>
      </c>
      <c r="G197" s="21"/>
      <c r="H197" s="21"/>
      <c r="I197" s="21">
        <f>'CDM - Q'!AN198</f>
        <v>92.897999999999996</v>
      </c>
      <c r="J197" s="21">
        <f>'CDM - Q'!AO198</f>
        <v>107.767</v>
      </c>
      <c r="K197" s="21">
        <f>'CDM - Q'!AP198</f>
        <v>367.80799999999999</v>
      </c>
      <c r="L197" s="21">
        <f>'CDM - Q'!AQ198</f>
        <v>150.428</v>
      </c>
      <c r="M197" s="21"/>
      <c r="O197" s="42">
        <f t="shared" si="11"/>
        <v>876.67011130487197</v>
      </c>
      <c r="P197" s="44">
        <f t="shared" si="9"/>
        <v>687.78475785722901</v>
      </c>
      <c r="Q197" s="44">
        <f t="shared" si="10"/>
        <v>16.596430746476422</v>
      </c>
      <c r="R197" s="44"/>
      <c r="S197" s="43"/>
      <c r="T197" s="44"/>
      <c r="U197" s="44">
        <f t="shared" si="8"/>
        <v>107.76700000000001</v>
      </c>
    </row>
    <row r="198" spans="1:21" x14ac:dyDescent="0.25">
      <c r="B198" s="1">
        <v>35400</v>
      </c>
      <c r="C198" s="21">
        <f>'CDM - Q'!AH199</f>
        <v>832.45899999999995</v>
      </c>
      <c r="D198" s="21">
        <f>'CDM - Q'!AI199</f>
        <v>749.37900000000002</v>
      </c>
      <c r="E198" s="21">
        <f>'CDM - Q'!AJ199</f>
        <v>62.347000000000001</v>
      </c>
      <c r="F198" s="21">
        <f>'CDM - Q'!AK199</f>
        <v>153.99</v>
      </c>
      <c r="G198" s="21"/>
      <c r="H198" s="21"/>
      <c r="I198" s="21">
        <f>'CDM - Q'!AN199</f>
        <v>92.694999999999993</v>
      </c>
      <c r="J198" s="21">
        <f>'CDM - Q'!AO199</f>
        <v>106.379</v>
      </c>
      <c r="K198" s="21">
        <f>'CDM - Q'!AP199</f>
        <v>358.43400000000003</v>
      </c>
      <c r="L198" s="21">
        <f>'CDM - Q'!AQ199</f>
        <v>142.34</v>
      </c>
      <c r="M198" s="21"/>
      <c r="O198" s="42">
        <f t="shared" si="11"/>
        <v>898.06246291601485</v>
      </c>
      <c r="P198" s="44">
        <f t="shared" si="9"/>
        <v>704.44260615347014</v>
      </c>
      <c r="Q198" s="44">
        <f t="shared" si="10"/>
        <v>17.394276212636079</v>
      </c>
      <c r="R198" s="44"/>
      <c r="S198" s="43"/>
      <c r="T198" s="44"/>
      <c r="U198" s="44">
        <f t="shared" si="8"/>
        <v>106.379</v>
      </c>
    </row>
    <row r="199" spans="1:21" x14ac:dyDescent="0.25">
      <c r="A199">
        <v>1997</v>
      </c>
      <c r="B199" s="1">
        <v>35490</v>
      </c>
      <c r="C199" s="21">
        <f>'CDM - Q'!AH200</f>
        <v>861.45899999999995</v>
      </c>
      <c r="D199" s="21">
        <f>'CDM - Q'!AI200</f>
        <v>778.00300000000004</v>
      </c>
      <c r="E199" s="21">
        <f>'CDM - Q'!AJ200</f>
        <v>66.921999999999997</v>
      </c>
      <c r="F199" s="21">
        <f>'CDM - Q'!AK200</f>
        <v>157.90299999999999</v>
      </c>
      <c r="G199" s="21"/>
      <c r="H199" s="21"/>
      <c r="I199" s="21">
        <f>'CDM - Q'!AN200</f>
        <v>91.956999999999994</v>
      </c>
      <c r="J199" s="21">
        <f>'CDM - Q'!AO200</f>
        <v>105.48099999999999</v>
      </c>
      <c r="K199" s="21">
        <f>'CDM - Q'!AP200</f>
        <v>346.01600000000002</v>
      </c>
      <c r="L199" s="21">
        <f>'CDM - Q'!AQ200</f>
        <v>137.74700000000001</v>
      </c>
      <c r="M199" s="21"/>
      <c r="O199" s="42">
        <f t="shared" si="11"/>
        <v>936.80633339495648</v>
      </c>
      <c r="P199" s="44">
        <f t="shared" si="9"/>
        <v>737.57643556659502</v>
      </c>
      <c r="Q199" s="44">
        <f t="shared" si="10"/>
        <v>19.340724128364002</v>
      </c>
      <c r="R199" s="44"/>
      <c r="S199" s="43"/>
      <c r="T199" s="44"/>
      <c r="U199" s="44">
        <f t="shared" si="8"/>
        <v>105.48100000000001</v>
      </c>
    </row>
    <row r="200" spans="1:21" x14ac:dyDescent="0.25">
      <c r="B200" s="1">
        <v>35582</v>
      </c>
      <c r="C200" s="21">
        <f>'CDM - Q'!AH201</f>
        <v>871.95899999999995</v>
      </c>
      <c r="D200" s="21">
        <f>'CDM - Q'!AI201</f>
        <v>804.01900000000001</v>
      </c>
      <c r="E200" s="21">
        <f>'CDM - Q'!AJ201</f>
        <v>70.575000000000003</v>
      </c>
      <c r="F200" s="21">
        <f>'CDM - Q'!AK201</f>
        <v>164.97300000000001</v>
      </c>
      <c r="G200" s="21"/>
      <c r="H200" s="21"/>
      <c r="I200" s="21">
        <f>'CDM - Q'!AN201</f>
        <v>89.664000000000001</v>
      </c>
      <c r="J200" s="21">
        <f>'CDM - Q'!AO201</f>
        <v>104.542</v>
      </c>
      <c r="K200" s="21">
        <f>'CDM - Q'!AP201</f>
        <v>333.73500000000001</v>
      </c>
      <c r="L200" s="21">
        <f>'CDM - Q'!AQ201</f>
        <v>136.221</v>
      </c>
      <c r="M200" s="21"/>
      <c r="O200" s="42">
        <f t="shared" si="11"/>
        <v>972.47390256959306</v>
      </c>
      <c r="P200" s="44">
        <f t="shared" si="9"/>
        <v>769.08706548564214</v>
      </c>
      <c r="Q200" s="44">
        <f t="shared" si="10"/>
        <v>21.147017843498585</v>
      </c>
      <c r="R200" s="44"/>
      <c r="S200" s="43"/>
      <c r="T200" s="44"/>
      <c r="U200" s="44">
        <f t="shared" si="8"/>
        <v>104.542</v>
      </c>
    </row>
    <row r="201" spans="1:21" x14ac:dyDescent="0.25">
      <c r="B201" s="1">
        <v>35674</v>
      </c>
      <c r="C201" s="21">
        <f>'CDM - Q'!AH202</f>
        <v>898.36900000000003</v>
      </c>
      <c r="D201" s="21">
        <f>'CDM - Q'!AI202</f>
        <v>831.33900000000006</v>
      </c>
      <c r="E201" s="21">
        <f>'CDM - Q'!AJ202</f>
        <v>72.548000000000002</v>
      </c>
      <c r="F201" s="21">
        <f>'CDM - Q'!AK202</f>
        <v>169.792</v>
      </c>
      <c r="G201" s="21"/>
      <c r="H201" s="21"/>
      <c r="I201" s="21">
        <f>'CDM - Q'!AN202</f>
        <v>89.135999999999996</v>
      </c>
      <c r="J201" s="21">
        <f>'CDM - Q'!AO202</f>
        <v>104.129</v>
      </c>
      <c r="K201" s="21">
        <f>'CDM - Q'!AP202</f>
        <v>321.63099999999997</v>
      </c>
      <c r="L201" s="21">
        <f>'CDM - Q'!AQ202</f>
        <v>135.36000000000001</v>
      </c>
      <c r="M201" s="21"/>
      <c r="O201" s="42">
        <f t="shared" si="11"/>
        <v>1007.8632651229583</v>
      </c>
      <c r="P201" s="44">
        <f t="shared" si="9"/>
        <v>798.37413208616238</v>
      </c>
      <c r="Q201" s="44">
        <f t="shared" si="10"/>
        <v>22.55628344282734</v>
      </c>
      <c r="R201" s="44"/>
      <c r="S201" s="43"/>
      <c r="T201" s="44"/>
      <c r="U201" s="44">
        <f t="shared" si="8"/>
        <v>104.129</v>
      </c>
    </row>
    <row r="202" spans="1:21" x14ac:dyDescent="0.25">
      <c r="B202" s="1">
        <v>35765</v>
      </c>
      <c r="C202" s="21">
        <f>'CDM - Q'!AH203</f>
        <v>910.83</v>
      </c>
      <c r="D202" s="21">
        <f>'CDM - Q'!AI203</f>
        <v>842.173</v>
      </c>
      <c r="E202" s="21">
        <f>'CDM - Q'!AJ203</f>
        <v>70.659000000000006</v>
      </c>
      <c r="F202" s="21">
        <f>'CDM - Q'!AK203</f>
        <v>174.55199999999999</v>
      </c>
      <c r="G202" s="21"/>
      <c r="H202" s="21"/>
      <c r="I202" s="21">
        <f>'CDM - Q'!AN203</f>
        <v>88.388999999999996</v>
      </c>
      <c r="J202" s="21">
        <f>'CDM - Q'!AO203</f>
        <v>103.327</v>
      </c>
      <c r="K202" s="21">
        <f>'CDM - Q'!AP203</f>
        <v>305.46699999999998</v>
      </c>
      <c r="L202" s="21">
        <f>'CDM - Q'!AQ203</f>
        <v>133.708</v>
      </c>
      <c r="M202" s="21"/>
      <c r="O202" s="42">
        <f t="shared" si="11"/>
        <v>1030.4789057461901</v>
      </c>
      <c r="P202" s="44">
        <f t="shared" si="9"/>
        <v>815.05608408257274</v>
      </c>
      <c r="Q202" s="44">
        <f t="shared" si="10"/>
        <v>23.131467556233574</v>
      </c>
      <c r="R202" s="44"/>
      <c r="S202" s="43"/>
      <c r="T202" s="44"/>
      <c r="U202" s="44">
        <f t="shared" si="8"/>
        <v>103.32700000000001</v>
      </c>
    </row>
    <row r="203" spans="1:21" x14ac:dyDescent="0.25">
      <c r="A203">
        <v>1998</v>
      </c>
      <c r="B203" s="1">
        <v>35855</v>
      </c>
      <c r="C203" s="21">
        <f>'CDM - Q'!AH204</f>
        <v>920.8</v>
      </c>
      <c r="D203" s="21">
        <f>'CDM - Q'!AI204</f>
        <v>862.39800000000002</v>
      </c>
      <c r="E203" s="21">
        <f>'CDM - Q'!AJ204</f>
        <v>72.712000000000003</v>
      </c>
      <c r="F203" s="21">
        <f>'CDM - Q'!AK204</f>
        <v>177.923</v>
      </c>
      <c r="G203" s="21"/>
      <c r="H203" s="21"/>
      <c r="I203" s="21">
        <f>'CDM - Q'!AN204</f>
        <v>86.18</v>
      </c>
      <c r="J203" s="21">
        <f>'CDM - Q'!AO204</f>
        <v>101.887</v>
      </c>
      <c r="K203" s="21">
        <f>'CDM - Q'!AP204</f>
        <v>288.76299999999998</v>
      </c>
      <c r="L203" s="21">
        <f>'CDM - Q'!AQ204</f>
        <v>131.52699999999999</v>
      </c>
      <c r="M203" s="21"/>
      <c r="O203" s="42">
        <f t="shared" si="11"/>
        <v>1068.4613599443026</v>
      </c>
      <c r="P203" s="44">
        <f t="shared" si="9"/>
        <v>846.42594246567273</v>
      </c>
      <c r="Q203" s="44">
        <f t="shared" si="10"/>
        <v>25.180511353601396</v>
      </c>
      <c r="R203" s="44"/>
      <c r="S203" s="43"/>
      <c r="T203" s="44"/>
      <c r="U203" s="44">
        <f t="shared" si="8"/>
        <v>101.88700000000001</v>
      </c>
    </row>
    <row r="204" spans="1:21" x14ac:dyDescent="0.25">
      <c r="B204" s="1">
        <v>35947</v>
      </c>
      <c r="C204" s="21">
        <f>'CDM - Q'!AH205</f>
        <v>926.87599999999998</v>
      </c>
      <c r="D204" s="21">
        <f>'CDM - Q'!AI205</f>
        <v>875.46799999999996</v>
      </c>
      <c r="E204" s="21">
        <f>'CDM - Q'!AJ205</f>
        <v>71.798000000000002</v>
      </c>
      <c r="F204" s="21">
        <f>'CDM - Q'!AK205</f>
        <v>174.92500000000001</v>
      </c>
      <c r="G204" s="21"/>
      <c r="H204" s="21"/>
      <c r="I204" s="21">
        <f>'CDM - Q'!AN205</f>
        <v>84.765000000000001</v>
      </c>
      <c r="J204" s="21">
        <f>'CDM - Q'!AO205</f>
        <v>100.935</v>
      </c>
      <c r="K204" s="21">
        <f>'CDM - Q'!AP205</f>
        <v>273.399</v>
      </c>
      <c r="L204" s="21">
        <f>'CDM - Q'!AQ205</f>
        <v>130.548</v>
      </c>
      <c r="M204" s="21"/>
      <c r="O204" s="42">
        <f t="shared" si="11"/>
        <v>1093.4654633398218</v>
      </c>
      <c r="P204" s="44">
        <f t="shared" si="9"/>
        <v>867.35820082231123</v>
      </c>
      <c r="Q204" s="44">
        <f t="shared" si="10"/>
        <v>26.261251869977581</v>
      </c>
      <c r="R204" s="44"/>
      <c r="S204" s="43"/>
      <c r="T204" s="44"/>
      <c r="U204" s="44">
        <f t="shared" si="8"/>
        <v>100.93500000000002</v>
      </c>
    </row>
    <row r="205" spans="1:21" x14ac:dyDescent="0.25">
      <c r="B205" s="1">
        <v>36039</v>
      </c>
      <c r="C205" s="21">
        <f>'CDM - Q'!AH206</f>
        <v>922.49800000000005</v>
      </c>
      <c r="D205" s="21">
        <f>'CDM - Q'!AI206</f>
        <v>875.21600000000001</v>
      </c>
      <c r="E205" s="21">
        <f>'CDM - Q'!AJ206</f>
        <v>70.885999999999996</v>
      </c>
      <c r="F205" s="21">
        <f>'CDM - Q'!AK206</f>
        <v>174.108</v>
      </c>
      <c r="G205" s="21"/>
      <c r="H205" s="21"/>
      <c r="I205" s="21">
        <f>'CDM - Q'!AN206</f>
        <v>83.412999999999997</v>
      </c>
      <c r="J205" s="21">
        <f>'CDM - Q'!AO206</f>
        <v>99.805000000000007</v>
      </c>
      <c r="K205" s="21">
        <f>'CDM - Q'!AP206</f>
        <v>265.89400000000001</v>
      </c>
      <c r="L205" s="21">
        <f>'CDM - Q'!AQ206</f>
        <v>128.792</v>
      </c>
      <c r="M205" s="21"/>
      <c r="O205" s="42">
        <f t="shared" si="11"/>
        <v>1105.9403210530734</v>
      </c>
      <c r="P205" s="44">
        <f t="shared" si="9"/>
        <v>876.92600571113667</v>
      </c>
      <c r="Q205" s="44">
        <f t="shared" si="10"/>
        <v>26.659495889339357</v>
      </c>
      <c r="R205" s="44"/>
      <c r="S205" s="43"/>
      <c r="T205" s="44"/>
      <c r="U205" s="44">
        <f t="shared" si="8"/>
        <v>99.805000000000007</v>
      </c>
    </row>
    <row r="206" spans="1:21" x14ac:dyDescent="0.25">
      <c r="B206" s="1">
        <v>36130</v>
      </c>
      <c r="C206" s="21">
        <f>'CDM - Q'!AH207</f>
        <v>952.82899999999995</v>
      </c>
      <c r="D206" s="21">
        <f>'CDM - Q'!AI207</f>
        <v>906.30700000000002</v>
      </c>
      <c r="E206" s="21">
        <f>'CDM - Q'!AJ207</f>
        <v>74.498999999999995</v>
      </c>
      <c r="F206" s="21">
        <f>'CDM - Q'!AK207</f>
        <v>175.21299999999999</v>
      </c>
      <c r="G206" s="21"/>
      <c r="H206" s="21"/>
      <c r="I206" s="21">
        <f>'CDM - Q'!AN207</f>
        <v>83.094999999999999</v>
      </c>
      <c r="J206" s="21">
        <f>'CDM - Q'!AO207</f>
        <v>99.552999999999997</v>
      </c>
      <c r="K206" s="21">
        <f>'CDM - Q'!AP207</f>
        <v>255.32499999999999</v>
      </c>
      <c r="L206" s="21">
        <f>'CDM - Q'!AQ207</f>
        <v>129.61600000000001</v>
      </c>
      <c r="M206" s="21"/>
      <c r="O206" s="42">
        <f t="shared" si="11"/>
        <v>1146.6742884650098</v>
      </c>
      <c r="P206" s="44">
        <f t="shared" si="9"/>
        <v>910.3763824294598</v>
      </c>
      <c r="Q206" s="44">
        <f t="shared" si="10"/>
        <v>29.178106335063152</v>
      </c>
      <c r="R206" s="44"/>
      <c r="S206" s="43"/>
      <c r="T206" s="44"/>
      <c r="U206" s="44">
        <f t="shared" si="8"/>
        <v>99.552999999999997</v>
      </c>
    </row>
    <row r="207" spans="1:21" x14ac:dyDescent="0.25">
      <c r="A207">
        <v>1999</v>
      </c>
      <c r="B207" s="1">
        <v>36220</v>
      </c>
      <c r="C207" s="21">
        <f>'CDM - Q'!AH208</f>
        <v>978.93899999999996</v>
      </c>
      <c r="D207" s="21">
        <f>'CDM - Q'!AI208</f>
        <v>929.47699999999998</v>
      </c>
      <c r="E207" s="21">
        <f>'CDM - Q'!AJ208</f>
        <v>78.376000000000005</v>
      </c>
      <c r="F207" s="21">
        <f>'CDM - Q'!AK208</f>
        <v>178.43299999999999</v>
      </c>
      <c r="G207" s="21">
        <f>'CDM - Q'!AL208</f>
        <v>33.360999999999997</v>
      </c>
      <c r="H207" s="21"/>
      <c r="I207" s="21">
        <f>'CDM - Q'!AN208</f>
        <v>82.784999999999997</v>
      </c>
      <c r="J207" s="21">
        <f>'CDM - Q'!AO208</f>
        <v>99.322000000000003</v>
      </c>
      <c r="K207" s="21">
        <f>'CDM - Q'!AP208</f>
        <v>249.16800000000001</v>
      </c>
      <c r="L207" s="21">
        <f>'CDM - Q'!AQ208</f>
        <v>129.83000000000001</v>
      </c>
      <c r="M207" s="21">
        <f>'CDM - Q'!AR208</f>
        <v>172.49100000000001</v>
      </c>
      <c r="O207" s="42">
        <f t="shared" si="11"/>
        <v>1182.5077006704114</v>
      </c>
      <c r="P207" s="44">
        <f t="shared" si="9"/>
        <v>935.82187229415445</v>
      </c>
      <c r="Q207" s="44">
        <f t="shared" si="10"/>
        <v>31.455082514608616</v>
      </c>
      <c r="R207" s="44"/>
      <c r="S207" s="43"/>
      <c r="T207" s="44"/>
      <c r="U207" s="44">
        <f t="shared" ref="U207:U270" si="12">((D207-G207)/(P207-S207))*100</f>
        <v>95.757112173835381</v>
      </c>
    </row>
    <row r="208" spans="1:21" x14ac:dyDescent="0.25">
      <c r="B208" s="1">
        <v>36312</v>
      </c>
      <c r="C208" s="21">
        <f>'CDM - Q'!AH209</f>
        <v>1024.0160000000001</v>
      </c>
      <c r="D208" s="21">
        <f>'CDM - Q'!AI209</f>
        <v>958.52499999999998</v>
      </c>
      <c r="E208" s="21">
        <f>'CDM - Q'!AJ209</f>
        <v>81.835999999999999</v>
      </c>
      <c r="F208" s="21">
        <f>'CDM - Q'!AK209</f>
        <v>187.059</v>
      </c>
      <c r="G208" s="21">
        <f>'CDM - Q'!AL209</f>
        <v>37.649000000000001</v>
      </c>
      <c r="H208" s="21"/>
      <c r="I208" s="21">
        <f>'CDM - Q'!AN209</f>
        <v>83.795000000000002</v>
      </c>
      <c r="J208" s="21">
        <f>'CDM - Q'!AO209</f>
        <v>98.712000000000003</v>
      </c>
      <c r="K208" s="21">
        <f>'CDM - Q'!AP209</f>
        <v>237.59899999999999</v>
      </c>
      <c r="L208" s="21">
        <f>'CDM - Q'!AQ209</f>
        <v>128.66300000000001</v>
      </c>
      <c r="M208" s="21">
        <f>'CDM - Q'!AR209</f>
        <v>170.99700000000001</v>
      </c>
      <c r="O208" s="42">
        <f t="shared" si="11"/>
        <v>1222.0490482725702</v>
      </c>
      <c r="P208" s="44">
        <f t="shared" si="9"/>
        <v>971.0318907528972</v>
      </c>
      <c r="Q208" s="44">
        <f t="shared" si="10"/>
        <v>34.442905904486132</v>
      </c>
      <c r="R208" s="44"/>
      <c r="S208" s="43"/>
      <c r="T208" s="44"/>
      <c r="U208" s="44">
        <f t="shared" si="12"/>
        <v>94.834784394773237</v>
      </c>
    </row>
    <row r="209" spans="1:21" x14ac:dyDescent="0.25">
      <c r="B209" s="1">
        <v>36404</v>
      </c>
      <c r="C209" s="21">
        <f>'CDM - Q'!AH210</f>
        <v>1077.2719999999999</v>
      </c>
      <c r="D209" s="21">
        <f>'CDM - Q'!AI210</f>
        <v>996.40499999999997</v>
      </c>
      <c r="E209" s="21">
        <f>'CDM - Q'!AJ210</f>
        <v>81.747</v>
      </c>
      <c r="F209" s="21">
        <f>'CDM - Q'!AK210</f>
        <v>193.887</v>
      </c>
      <c r="G209" s="21">
        <f>'CDM - Q'!AL210</f>
        <v>38.356000000000002</v>
      </c>
      <c r="H209" s="21"/>
      <c r="I209" s="21">
        <f>'CDM - Q'!AN210</f>
        <v>84.909000000000006</v>
      </c>
      <c r="J209" s="21">
        <f>'CDM - Q'!AO210</f>
        <v>98.588999999999999</v>
      </c>
      <c r="K209" s="21">
        <f>'CDM - Q'!AP210</f>
        <v>229.44499999999999</v>
      </c>
      <c r="L209" s="21">
        <f>'CDM - Q'!AQ210</f>
        <v>127.601</v>
      </c>
      <c r="M209" s="21">
        <f>'CDM - Q'!AR210</f>
        <v>167.74299999999999</v>
      </c>
      <c r="O209" s="42">
        <f t="shared" si="11"/>
        <v>1268.7371185622253</v>
      </c>
      <c r="P209" s="44">
        <f t="shared" si="9"/>
        <v>1010.6654900648145</v>
      </c>
      <c r="Q209" s="44">
        <f t="shared" si="10"/>
        <v>35.62814617882281</v>
      </c>
      <c r="R209" s="44"/>
      <c r="S209" s="43"/>
      <c r="T209" s="44"/>
      <c r="U209" s="44">
        <f t="shared" si="12"/>
        <v>94.79387684826952</v>
      </c>
    </row>
    <row r="210" spans="1:21" x14ac:dyDescent="0.25">
      <c r="B210" s="1">
        <v>36495</v>
      </c>
      <c r="C210" s="21">
        <f>'CDM - Q'!AH211</f>
        <v>1124.6110000000001</v>
      </c>
      <c r="D210" s="21">
        <f>'CDM - Q'!AI211</f>
        <v>1031.961</v>
      </c>
      <c r="E210" s="21">
        <f>'CDM - Q'!AJ211</f>
        <v>83.957999999999998</v>
      </c>
      <c r="F210" s="21">
        <f>'CDM - Q'!AK211</f>
        <v>203.95</v>
      </c>
      <c r="G210" s="21">
        <f>'CDM - Q'!AL211</f>
        <v>41.170999999999999</v>
      </c>
      <c r="H210" s="21"/>
      <c r="I210" s="21">
        <f>'CDM - Q'!AN211</f>
        <v>86.35</v>
      </c>
      <c r="J210" s="21">
        <f>'CDM - Q'!AO211</f>
        <v>98.831999999999994</v>
      </c>
      <c r="K210" s="21">
        <f>'CDM - Q'!AP211</f>
        <v>228.227</v>
      </c>
      <c r="L210" s="21">
        <f>'CDM - Q'!AQ211</f>
        <v>127.295</v>
      </c>
      <c r="M210" s="21">
        <f>'CDM - Q'!AR211</f>
        <v>167.02600000000001</v>
      </c>
      <c r="O210" s="42">
        <f t="shared" si="11"/>
        <v>1302.3867979154606</v>
      </c>
      <c r="P210" s="44">
        <f t="shared" si="9"/>
        <v>1044.1567508499272</v>
      </c>
      <c r="Q210" s="44">
        <f t="shared" si="10"/>
        <v>36.787058498775345</v>
      </c>
      <c r="R210" s="44"/>
      <c r="S210" s="43"/>
      <c r="T210" s="44"/>
      <c r="U210" s="44">
        <f t="shared" si="12"/>
        <v>94.889009642806258</v>
      </c>
    </row>
    <row r="211" spans="1:21" x14ac:dyDescent="0.25">
      <c r="A211">
        <v>2000</v>
      </c>
      <c r="B211" s="1">
        <v>36586</v>
      </c>
      <c r="C211" s="21">
        <f>'CDM - Q'!AH212</f>
        <v>1193.644</v>
      </c>
      <c r="D211" s="21">
        <f>'CDM - Q'!AI212</f>
        <v>1071.0540000000001</v>
      </c>
      <c r="E211" s="21">
        <f>'CDM - Q'!AJ212</f>
        <v>83.278000000000006</v>
      </c>
      <c r="F211" s="21">
        <f>'CDM - Q'!AK212</f>
        <v>214.393</v>
      </c>
      <c r="G211" s="21">
        <f>'CDM - Q'!AL212</f>
        <v>43.152999999999999</v>
      </c>
      <c r="H211" s="21"/>
      <c r="I211" s="21">
        <f>'CDM - Q'!AN212</f>
        <v>88.265000000000001</v>
      </c>
      <c r="J211" s="21">
        <f>'CDM - Q'!AO212</f>
        <v>99.075999999999993</v>
      </c>
      <c r="K211" s="21">
        <f>'CDM - Q'!AP212</f>
        <v>227.447</v>
      </c>
      <c r="L211" s="21">
        <f>'CDM - Q'!AQ212</f>
        <v>126.789</v>
      </c>
      <c r="M211" s="21">
        <f>'CDM - Q'!AR212</f>
        <v>165.56100000000001</v>
      </c>
      <c r="O211" s="42">
        <f t="shared" si="11"/>
        <v>1352.3412451141448</v>
      </c>
      <c r="P211" s="44">
        <f t="shared" ref="P211:P274" si="13">(D211/J211)*100</f>
        <v>1081.0428358028182</v>
      </c>
      <c r="Q211" s="44">
        <f t="shared" si="10"/>
        <v>36.614244197549326</v>
      </c>
      <c r="R211" s="44">
        <f t="shared" ref="R211:R242" si="14">(F211/L211)*100</f>
        <v>169.09432206263949</v>
      </c>
      <c r="S211" s="44">
        <f t="shared" ref="S211:S242" si="15">(G211/M211)*100</f>
        <v>26.064713308085842</v>
      </c>
      <c r="T211" s="44"/>
      <c r="U211" s="44">
        <f t="shared" si="12"/>
        <v>97.433394881146697</v>
      </c>
    </row>
    <row r="212" spans="1:21" x14ac:dyDescent="0.25">
      <c r="B212" s="1">
        <v>36678</v>
      </c>
      <c r="C212" s="21">
        <f>'CDM - Q'!AH213</f>
        <v>1232.2929999999999</v>
      </c>
      <c r="D212" s="21">
        <f>'CDM - Q'!AI213</f>
        <v>1113.943</v>
      </c>
      <c r="E212" s="21">
        <f>'CDM - Q'!AJ213</f>
        <v>89.528999999999996</v>
      </c>
      <c r="F212" s="21">
        <f>'CDM - Q'!AK213</f>
        <v>232.39699999999999</v>
      </c>
      <c r="G212" s="21">
        <f>'CDM - Q'!AL213</f>
        <v>47.36</v>
      </c>
      <c r="H212" s="21"/>
      <c r="I212" s="21">
        <f>'CDM - Q'!AN213</f>
        <v>88.539000000000001</v>
      </c>
      <c r="J212" s="21">
        <f>'CDM - Q'!AO213</f>
        <v>99.676000000000002</v>
      </c>
      <c r="K212" s="21">
        <f>'CDM - Q'!AP213</f>
        <v>222.87799999999999</v>
      </c>
      <c r="L212" s="21">
        <f>'CDM - Q'!AQ213</f>
        <v>127.039</v>
      </c>
      <c r="M212" s="21">
        <f>'CDM - Q'!AR213</f>
        <v>165.47800000000001</v>
      </c>
      <c r="O212" s="42">
        <f t="shared" si="11"/>
        <v>1391.8081297507313</v>
      </c>
      <c r="P212" s="44">
        <f t="shared" si="13"/>
        <v>1117.5639070588707</v>
      </c>
      <c r="Q212" s="44">
        <f t="shared" si="10"/>
        <v>40.169509776649107</v>
      </c>
      <c r="R212" s="44">
        <f t="shared" si="14"/>
        <v>182.9335873235778</v>
      </c>
      <c r="S212" s="44">
        <f t="shared" si="15"/>
        <v>28.620118686471919</v>
      </c>
      <c r="T212" s="44"/>
      <c r="U212" s="44">
        <f t="shared" si="12"/>
        <v>97.946561740728555</v>
      </c>
    </row>
    <row r="213" spans="1:21" x14ac:dyDescent="0.25">
      <c r="B213" s="1">
        <v>36770</v>
      </c>
      <c r="C213" s="21">
        <f>'CDM - Q'!AH214</f>
        <v>1285.0619999999999</v>
      </c>
      <c r="D213" s="21">
        <f>'CDM - Q'!AI214</f>
        <v>1158.425</v>
      </c>
      <c r="E213" s="21">
        <f>'CDM - Q'!AJ214</f>
        <v>95.953999999999994</v>
      </c>
      <c r="F213" s="21">
        <f>'CDM - Q'!AK214</f>
        <v>240.173</v>
      </c>
      <c r="G213" s="21">
        <f>'CDM - Q'!AL214</f>
        <v>53.542999999999999</v>
      </c>
      <c r="H213" s="21"/>
      <c r="I213" s="21">
        <f>'CDM - Q'!AN214</f>
        <v>89.197999999999993</v>
      </c>
      <c r="J213" s="21">
        <f>'CDM - Q'!AO214</f>
        <v>99.968000000000004</v>
      </c>
      <c r="K213" s="21">
        <f>'CDM - Q'!AP214</f>
        <v>221.78800000000001</v>
      </c>
      <c r="L213" s="21">
        <f>'CDM - Q'!AQ214</f>
        <v>126.35299999999999</v>
      </c>
      <c r="M213" s="21">
        <f>'CDM - Q'!AR214</f>
        <v>163.53899999999999</v>
      </c>
      <c r="O213" s="42">
        <f t="shared" si="11"/>
        <v>1440.6847687167874</v>
      </c>
      <c r="P213" s="44">
        <f t="shared" si="13"/>
        <v>1158.7958146606913</v>
      </c>
      <c r="Q213" s="44">
        <f t="shared" si="10"/>
        <v>43.26383753855032</v>
      </c>
      <c r="R213" s="44">
        <f t="shared" si="14"/>
        <v>190.08096364945828</v>
      </c>
      <c r="S213" s="44">
        <f t="shared" si="15"/>
        <v>32.740202642794685</v>
      </c>
      <c r="T213" s="44"/>
      <c r="U213" s="44">
        <f t="shared" si="12"/>
        <v>98.119665512793503</v>
      </c>
    </row>
    <row r="214" spans="1:21" x14ac:dyDescent="0.25">
      <c r="B214" s="1">
        <v>36861</v>
      </c>
      <c r="C214" s="21">
        <f>'CDM - Q'!AH215</f>
        <v>1293.691</v>
      </c>
      <c r="D214" s="21">
        <f>'CDM - Q'!AI215</f>
        <v>1156.7049999999999</v>
      </c>
      <c r="E214" s="21">
        <f>'CDM - Q'!AJ215</f>
        <v>90.489000000000004</v>
      </c>
      <c r="F214" s="21">
        <f>'CDM - Q'!AK215</f>
        <v>239.005</v>
      </c>
      <c r="G214" s="21">
        <f>'CDM - Q'!AL215</f>
        <v>49.442999999999998</v>
      </c>
      <c r="H214" s="21"/>
      <c r="I214" s="21">
        <f>'CDM - Q'!AN215</f>
        <v>89.649000000000001</v>
      </c>
      <c r="J214" s="21">
        <f>'CDM - Q'!AO215</f>
        <v>99.947999999999993</v>
      </c>
      <c r="K214" s="21">
        <f>'CDM - Q'!AP215</f>
        <v>217.071</v>
      </c>
      <c r="L214" s="21">
        <f>'CDM - Q'!AQ215</f>
        <v>125.76</v>
      </c>
      <c r="M214" s="21">
        <f>'CDM - Q'!AR215</f>
        <v>163.31899999999999</v>
      </c>
      <c r="O214" s="42">
        <f t="shared" si="11"/>
        <v>1443.0623877566957</v>
      </c>
      <c r="P214" s="44">
        <f t="shared" si="13"/>
        <v>1157.3067995357587</v>
      </c>
      <c r="Q214" s="44">
        <f t="shared" si="10"/>
        <v>41.686360683831559</v>
      </c>
      <c r="R214" s="44">
        <f t="shared" si="14"/>
        <v>190.04850508905849</v>
      </c>
      <c r="S214" s="44">
        <f t="shared" si="15"/>
        <v>30.273881177327805</v>
      </c>
      <c r="T214" s="44"/>
      <c r="U214" s="44">
        <f t="shared" si="12"/>
        <v>98.245755023089473</v>
      </c>
    </row>
    <row r="215" spans="1:21" x14ac:dyDescent="0.25">
      <c r="A215">
        <v>2001</v>
      </c>
      <c r="B215" s="1">
        <v>36951</v>
      </c>
      <c r="C215" s="21">
        <f>'CDM - Q'!AH216</f>
        <v>1265.827</v>
      </c>
      <c r="D215" s="21">
        <f>'CDM - Q'!AI216</f>
        <v>1134.461</v>
      </c>
      <c r="E215" s="21">
        <f>'CDM - Q'!AJ216</f>
        <v>83.328999999999994</v>
      </c>
      <c r="F215" s="21">
        <f>'CDM - Q'!AK216</f>
        <v>225.98599999999999</v>
      </c>
      <c r="G215" s="21">
        <f>'CDM - Q'!AL216</f>
        <v>42.414999999999999</v>
      </c>
      <c r="H215" s="21"/>
      <c r="I215" s="21">
        <f>'CDM - Q'!AN216</f>
        <v>89.218999999999994</v>
      </c>
      <c r="J215" s="21">
        <f>'CDM - Q'!AO216</f>
        <v>100.47</v>
      </c>
      <c r="K215" s="21">
        <f>'CDM - Q'!AP216</f>
        <v>213.30799999999999</v>
      </c>
      <c r="L215" s="21">
        <f>'CDM - Q'!AQ216</f>
        <v>125.51</v>
      </c>
      <c r="M215" s="21">
        <f>'CDM - Q'!AR216</f>
        <v>161.87200000000001</v>
      </c>
      <c r="O215" s="42">
        <f t="shared" si="11"/>
        <v>1418.7863571660746</v>
      </c>
      <c r="P215" s="44">
        <f t="shared" si="13"/>
        <v>1129.1539763113369</v>
      </c>
      <c r="Q215" s="44">
        <f t="shared" si="10"/>
        <v>39.065107731543122</v>
      </c>
      <c r="R215" s="44">
        <f t="shared" si="14"/>
        <v>180.05417894988446</v>
      </c>
      <c r="S215" s="44">
        <f t="shared" si="15"/>
        <v>26.202802214095083</v>
      </c>
      <c r="T215" s="44"/>
      <c r="U215" s="44">
        <f t="shared" si="12"/>
        <v>99.011273177512365</v>
      </c>
    </row>
    <row r="216" spans="1:21" x14ac:dyDescent="0.25">
      <c r="B216" s="1">
        <v>37043</v>
      </c>
      <c r="C216" s="21">
        <f>'CDM - Q'!AH217</f>
        <v>1188.6410000000001</v>
      </c>
      <c r="D216" s="21">
        <f>'CDM - Q'!AI217</f>
        <v>1074.415</v>
      </c>
      <c r="E216" s="21">
        <f>'CDM - Q'!AJ217</f>
        <v>75.073999999999998</v>
      </c>
      <c r="F216" s="21">
        <f>'CDM - Q'!AK217</f>
        <v>194.917</v>
      </c>
      <c r="G216" s="21">
        <f>'CDM - Q'!AL217</f>
        <v>30.858000000000001</v>
      </c>
      <c r="H216" s="21"/>
      <c r="I216" s="21">
        <f>'CDM - Q'!AN217</f>
        <v>87.272000000000006</v>
      </c>
      <c r="J216" s="21">
        <f>'CDM - Q'!AO217</f>
        <v>98.988</v>
      </c>
      <c r="K216" s="21">
        <f>'CDM - Q'!AP217</f>
        <v>205.51499999999999</v>
      </c>
      <c r="L216" s="21">
        <f>'CDM - Q'!AQ217</f>
        <v>124.95099999999999</v>
      </c>
      <c r="M216" s="21">
        <f>'CDM - Q'!AR217</f>
        <v>159.28200000000001</v>
      </c>
      <c r="O216" s="42">
        <f t="shared" si="11"/>
        <v>1361.9958291319094</v>
      </c>
      <c r="P216" s="44">
        <f t="shared" si="13"/>
        <v>1085.3992403119569</v>
      </c>
      <c r="Q216" s="44">
        <f t="shared" si="10"/>
        <v>36.529693696323875</v>
      </c>
      <c r="R216" s="44">
        <f t="shared" si="14"/>
        <v>155.99474994197726</v>
      </c>
      <c r="S216" s="44">
        <f t="shared" si="15"/>
        <v>19.373187177458846</v>
      </c>
      <c r="T216" s="44"/>
      <c r="U216" s="44">
        <f t="shared" si="12"/>
        <v>97.892260412545184</v>
      </c>
    </row>
    <row r="217" spans="1:21" x14ac:dyDescent="0.25">
      <c r="B217" s="1">
        <v>37135</v>
      </c>
      <c r="C217" s="21">
        <f>'CDM - Q'!AH218</f>
        <v>1144.4000000000001</v>
      </c>
      <c r="D217" s="21">
        <f>'CDM - Q'!AI218</f>
        <v>1041.26</v>
      </c>
      <c r="E217" s="21">
        <f>'CDM - Q'!AJ218</f>
        <v>69.539000000000001</v>
      </c>
      <c r="F217" s="21">
        <f>'CDM - Q'!AK218</f>
        <v>180.61600000000001</v>
      </c>
      <c r="G217" s="21">
        <f>'CDM - Q'!AL218</f>
        <v>25.143000000000001</v>
      </c>
      <c r="H217" s="21"/>
      <c r="I217" s="21">
        <f>'CDM - Q'!AN218</f>
        <v>85.715999999999994</v>
      </c>
      <c r="J217" s="21">
        <f>'CDM - Q'!AO218</f>
        <v>97.57</v>
      </c>
      <c r="K217" s="21">
        <f>'CDM - Q'!AP218</f>
        <v>197.583</v>
      </c>
      <c r="L217" s="21">
        <f>'CDM - Q'!AQ218</f>
        <v>124.593</v>
      </c>
      <c r="M217" s="21">
        <f>'CDM - Q'!AR218</f>
        <v>158.76900000000001</v>
      </c>
      <c r="O217" s="42">
        <f t="shared" si="11"/>
        <v>1335.1066312007094</v>
      </c>
      <c r="P217" s="44">
        <f t="shared" si="13"/>
        <v>1067.1927846674184</v>
      </c>
      <c r="Q217" s="44">
        <f t="shared" si="10"/>
        <v>35.194829514684969</v>
      </c>
      <c r="R217" s="44">
        <f t="shared" si="14"/>
        <v>144.96480540640326</v>
      </c>
      <c r="S217" s="44">
        <f t="shared" si="15"/>
        <v>15.836214878219298</v>
      </c>
      <c r="T217" s="44"/>
      <c r="U217" s="44">
        <f t="shared" si="12"/>
        <v>96.648180950040114</v>
      </c>
    </row>
    <row r="218" spans="1:21" x14ac:dyDescent="0.25">
      <c r="B218" s="1">
        <v>37226</v>
      </c>
      <c r="C218" s="21">
        <f>'CDM - Q'!AH219</f>
        <v>1105.885</v>
      </c>
      <c r="D218" s="21">
        <f>'CDM - Q'!AI219</f>
        <v>1016.924</v>
      </c>
      <c r="E218" s="21">
        <f>'CDM - Q'!AJ219</f>
        <v>68.313000000000002</v>
      </c>
      <c r="F218" s="21">
        <f>'CDM - Q'!AK219</f>
        <v>173.30199999999999</v>
      </c>
      <c r="G218" s="21">
        <f>'CDM - Q'!AL219</f>
        <v>23.385999999999999</v>
      </c>
      <c r="H218" s="21"/>
      <c r="I218" s="21">
        <f>'CDM - Q'!AN219</f>
        <v>83.441999999999993</v>
      </c>
      <c r="J218" s="21">
        <f>'CDM - Q'!AO219</f>
        <v>96.411000000000001</v>
      </c>
      <c r="K218" s="21">
        <f>'CDM - Q'!AP219</f>
        <v>190.047</v>
      </c>
      <c r="L218" s="21">
        <f>'CDM - Q'!AQ219</f>
        <v>124.324</v>
      </c>
      <c r="M218" s="21">
        <f>'CDM - Q'!AR219</f>
        <v>157.923</v>
      </c>
      <c r="O218" s="42">
        <f t="shared" si="11"/>
        <v>1325.333764770739</v>
      </c>
      <c r="P218" s="44">
        <f t="shared" si="13"/>
        <v>1054.7800562176515</v>
      </c>
      <c r="Q218" s="44">
        <f t="shared" si="10"/>
        <v>35.945318789562585</v>
      </c>
      <c r="R218" s="44">
        <f t="shared" si="14"/>
        <v>139.39545059682763</v>
      </c>
      <c r="S218" s="44">
        <f t="shared" si="15"/>
        <v>14.808482614945257</v>
      </c>
      <c r="T218" s="44"/>
      <c r="U218" s="44">
        <f t="shared" si="12"/>
        <v>95.535111268296561</v>
      </c>
    </row>
    <row r="219" spans="1:21" x14ac:dyDescent="0.25">
      <c r="A219">
        <v>2002</v>
      </c>
      <c r="B219" s="1">
        <v>37316</v>
      </c>
      <c r="C219" s="21">
        <f>'CDM - Q'!AH220</f>
        <v>1121.5519999999999</v>
      </c>
      <c r="D219" s="21">
        <f>'CDM - Q'!AI220</f>
        <v>1035.175</v>
      </c>
      <c r="E219" s="21">
        <f>'CDM - Q'!AJ220</f>
        <v>75.384</v>
      </c>
      <c r="F219" s="21">
        <f>'CDM - Q'!AK220</f>
        <v>175.02500000000001</v>
      </c>
      <c r="G219" s="21">
        <f>'CDM - Q'!AL220</f>
        <v>25.251999999999999</v>
      </c>
      <c r="H219" s="21"/>
      <c r="I219" s="21">
        <f>'CDM - Q'!AN220</f>
        <v>83.149000000000001</v>
      </c>
      <c r="J219" s="21">
        <f>'CDM - Q'!AO220</f>
        <v>95.837999999999994</v>
      </c>
      <c r="K219" s="21">
        <f>'CDM - Q'!AP220</f>
        <v>188.56100000000001</v>
      </c>
      <c r="L219" s="21">
        <f>'CDM - Q'!AQ220</f>
        <v>122.627</v>
      </c>
      <c r="M219" s="21">
        <f>'CDM - Q'!AR220</f>
        <v>156.827</v>
      </c>
      <c r="O219" s="42">
        <f t="shared" si="11"/>
        <v>1348.8460474569747</v>
      </c>
      <c r="P219" s="44">
        <f t="shared" si="13"/>
        <v>1080.1300110603311</v>
      </c>
      <c r="Q219" s="44">
        <f t="shared" si="10"/>
        <v>39.9785745726847</v>
      </c>
      <c r="R219" s="44">
        <f t="shared" si="14"/>
        <v>142.72957831472678</v>
      </c>
      <c r="S219" s="44">
        <f t="shared" si="15"/>
        <v>16.101819202050667</v>
      </c>
      <c r="T219" s="44"/>
      <c r="U219" s="44">
        <f t="shared" si="12"/>
        <v>94.915060308337502</v>
      </c>
    </row>
    <row r="220" spans="1:21" x14ac:dyDescent="0.25">
      <c r="B220" s="1">
        <v>37408</v>
      </c>
      <c r="C220" s="21">
        <f>'CDM - Q'!AH221</f>
        <v>1197.3979999999999</v>
      </c>
      <c r="D220" s="21">
        <f>'CDM - Q'!AI221</f>
        <v>1087.326</v>
      </c>
      <c r="E220" s="21">
        <f>'CDM - Q'!AJ221</f>
        <v>76.153999999999996</v>
      </c>
      <c r="F220" s="21">
        <f>'CDM - Q'!AK221</f>
        <v>186.29</v>
      </c>
      <c r="G220" s="21">
        <f>'CDM - Q'!AL221</f>
        <v>27.329000000000001</v>
      </c>
      <c r="H220" s="21"/>
      <c r="I220" s="21">
        <f>'CDM - Q'!AN221</f>
        <v>85.052000000000007</v>
      </c>
      <c r="J220" s="21">
        <f>'CDM - Q'!AO221</f>
        <v>96.248000000000005</v>
      </c>
      <c r="K220" s="21">
        <f>'CDM - Q'!AP221</f>
        <v>187.905</v>
      </c>
      <c r="L220" s="21">
        <f>'CDM - Q'!AQ221</f>
        <v>122.166</v>
      </c>
      <c r="M220" s="21">
        <f>'CDM - Q'!AR221</f>
        <v>157.54</v>
      </c>
      <c r="O220" s="42">
        <f t="shared" si="11"/>
        <v>1407.8422612049098</v>
      </c>
      <c r="P220" s="44">
        <f t="shared" si="13"/>
        <v>1129.7128252015625</v>
      </c>
      <c r="Q220" s="44">
        <f t="shared" si="10"/>
        <v>40.527926345759823</v>
      </c>
      <c r="R220" s="44">
        <f t="shared" si="14"/>
        <v>152.48923595763142</v>
      </c>
      <c r="S220" s="44">
        <f t="shared" si="15"/>
        <v>17.347340358004317</v>
      </c>
      <c r="T220" s="44"/>
      <c r="U220" s="44">
        <f t="shared" si="12"/>
        <v>95.292151225734685</v>
      </c>
    </row>
    <row r="221" spans="1:21" x14ac:dyDescent="0.25">
      <c r="B221" s="1">
        <v>37500</v>
      </c>
      <c r="C221" s="21">
        <f>'CDM - Q'!AH222</f>
        <v>1226.3820000000001</v>
      </c>
      <c r="D221" s="21">
        <f>'CDM - Q'!AI222</f>
        <v>1113.415</v>
      </c>
      <c r="E221" s="21">
        <f>'CDM - Q'!AJ222</f>
        <v>75.56</v>
      </c>
      <c r="F221" s="21">
        <f>'CDM - Q'!AK222</f>
        <v>189.07499999999999</v>
      </c>
      <c r="G221" s="21">
        <f>'CDM - Q'!AL222</f>
        <v>26.452999999999999</v>
      </c>
      <c r="H221" s="21"/>
      <c r="I221" s="21">
        <f>'CDM - Q'!AN222</f>
        <v>85.478999999999999</v>
      </c>
      <c r="J221" s="21">
        <f>'CDM - Q'!AO222</f>
        <v>96.504000000000005</v>
      </c>
      <c r="K221" s="21">
        <f>'CDM - Q'!AP222</f>
        <v>185.255</v>
      </c>
      <c r="L221" s="21">
        <f>'CDM - Q'!AQ222</f>
        <v>122.143</v>
      </c>
      <c r="M221" s="21">
        <f>'CDM - Q'!AR222</f>
        <v>154.90799999999999</v>
      </c>
      <c r="O221" s="42">
        <f t="shared" si="11"/>
        <v>1434.7172989857158</v>
      </c>
      <c r="P221" s="44">
        <f t="shared" si="13"/>
        <v>1153.7501036226477</v>
      </c>
      <c r="Q221" s="44">
        <f t="shared" si="10"/>
        <v>40.787023292218841</v>
      </c>
      <c r="R221" s="44">
        <f t="shared" si="14"/>
        <v>154.79806456366717</v>
      </c>
      <c r="S221" s="44">
        <f t="shared" si="15"/>
        <v>17.076587393807937</v>
      </c>
      <c r="T221" s="44"/>
      <c r="U221" s="44">
        <f t="shared" si="12"/>
        <v>95.626579178710145</v>
      </c>
    </row>
    <row r="222" spans="1:21" x14ac:dyDescent="0.25">
      <c r="B222" s="1">
        <v>37591</v>
      </c>
      <c r="C222" s="21">
        <f>'CDM - Q'!AH223</f>
        <v>1250.075</v>
      </c>
      <c r="D222" s="21">
        <f>'CDM - Q'!AI223</f>
        <v>1122.338</v>
      </c>
      <c r="E222" s="21">
        <f>'CDM - Q'!AJ223</f>
        <v>73.805000000000007</v>
      </c>
      <c r="F222" s="21">
        <f>'CDM - Q'!AK223</f>
        <v>186.464</v>
      </c>
      <c r="G222" s="21">
        <f>'CDM - Q'!AL223</f>
        <v>25.178999999999998</v>
      </c>
      <c r="H222" s="21"/>
      <c r="I222" s="21">
        <f>'CDM - Q'!AN223</f>
        <v>86.004999999999995</v>
      </c>
      <c r="J222" s="21">
        <f>'CDM - Q'!AO223</f>
        <v>96.503</v>
      </c>
      <c r="K222" s="21">
        <f>'CDM - Q'!AP223</f>
        <v>181.01499999999999</v>
      </c>
      <c r="L222" s="21">
        <f>'CDM - Q'!AQ223</f>
        <v>121.63200000000001</v>
      </c>
      <c r="M222" s="21">
        <f>'CDM - Q'!AR223</f>
        <v>153.1</v>
      </c>
      <c r="O222" s="42">
        <f t="shared" si="11"/>
        <v>1453.491076100227</v>
      </c>
      <c r="P222" s="44">
        <f t="shared" si="13"/>
        <v>1163.008403883817</v>
      </c>
      <c r="Q222" s="44">
        <f t="shared" si="10"/>
        <v>40.772864127282276</v>
      </c>
      <c r="R222" s="44">
        <f t="shared" si="14"/>
        <v>153.3017626940279</v>
      </c>
      <c r="S222" s="44">
        <f t="shared" si="15"/>
        <v>16.446113651208361</v>
      </c>
      <c r="T222" s="44"/>
      <c r="U222" s="44">
        <f t="shared" si="12"/>
        <v>95.691181311868718</v>
      </c>
    </row>
    <row r="223" spans="1:21" x14ac:dyDescent="0.25">
      <c r="A223">
        <v>2003</v>
      </c>
      <c r="B223" s="1">
        <v>37681</v>
      </c>
      <c r="C223" s="21">
        <f>'CDM - Q'!AH224</f>
        <v>1279.749</v>
      </c>
      <c r="D223" s="21">
        <f>'CDM - Q'!AI224</f>
        <v>1130.0609999999999</v>
      </c>
      <c r="E223" s="21">
        <f>'CDM - Q'!AJ224</f>
        <v>74.540000000000006</v>
      </c>
      <c r="F223" s="21">
        <f>'CDM - Q'!AK224</f>
        <v>189.34399999999999</v>
      </c>
      <c r="G223" s="21">
        <f>'CDM - Q'!AL224</f>
        <v>24.524000000000001</v>
      </c>
      <c r="H223" s="21"/>
      <c r="I223" s="21">
        <f>'CDM - Q'!AN224</f>
        <v>88.122</v>
      </c>
      <c r="J223" s="21">
        <f>'CDM - Q'!AO224</f>
        <v>96.793999999999997</v>
      </c>
      <c r="K223" s="21">
        <f>'CDM - Q'!AP224</f>
        <v>177.649</v>
      </c>
      <c r="L223" s="21">
        <f>'CDM - Q'!AQ224</f>
        <v>117.38200000000001</v>
      </c>
      <c r="M223" s="21">
        <f>'CDM - Q'!AR224</f>
        <v>151.565</v>
      </c>
      <c r="O223" s="42">
        <f t="shared" si="11"/>
        <v>1452.2468850003404</v>
      </c>
      <c r="P223" s="44">
        <f t="shared" si="13"/>
        <v>1167.4907535591049</v>
      </c>
      <c r="Q223" s="44">
        <f t="shared" si="10"/>
        <v>41.959144155047319</v>
      </c>
      <c r="R223" s="44">
        <f t="shared" si="14"/>
        <v>161.30582201700429</v>
      </c>
      <c r="S223" s="44">
        <f t="shared" si="15"/>
        <v>16.180516610035301</v>
      </c>
      <c r="T223" s="44"/>
      <c r="U223" s="44">
        <f t="shared" si="12"/>
        <v>96.024248245167428</v>
      </c>
    </row>
    <row r="224" spans="1:21" x14ac:dyDescent="0.25">
      <c r="B224" s="1">
        <v>37773</v>
      </c>
      <c r="C224" s="21">
        <f>'CDM - Q'!AH225</f>
        <v>1281.9100000000001</v>
      </c>
      <c r="D224" s="21">
        <f>'CDM - Q'!AI225</f>
        <v>1147.876</v>
      </c>
      <c r="E224" s="21">
        <f>'CDM - Q'!AJ225</f>
        <v>75.281000000000006</v>
      </c>
      <c r="F224" s="21">
        <f>'CDM - Q'!AK225</f>
        <v>194.67599999999999</v>
      </c>
      <c r="G224" s="21">
        <f>'CDM - Q'!AL225</f>
        <v>24.527000000000001</v>
      </c>
      <c r="H224" s="21"/>
      <c r="I224" s="21">
        <f>'CDM - Q'!AN225</f>
        <v>86.033000000000001</v>
      </c>
      <c r="J224" s="21">
        <f>'CDM - Q'!AO225</f>
        <v>96.527000000000001</v>
      </c>
      <c r="K224" s="21">
        <f>'CDM - Q'!AP225</f>
        <v>174.93199999999999</v>
      </c>
      <c r="L224" s="21">
        <f>'CDM - Q'!AQ225</f>
        <v>117.20699999999999</v>
      </c>
      <c r="M224" s="21">
        <f>'CDM - Q'!AR225</f>
        <v>151.18100000000001</v>
      </c>
      <c r="O224" s="42">
        <f t="shared" si="11"/>
        <v>1490.021270907675</v>
      </c>
      <c r="P224" s="44">
        <f t="shared" si="13"/>
        <v>1189.1760854475949</v>
      </c>
      <c r="Q224" s="44">
        <f t="shared" si="10"/>
        <v>43.034436238081092</v>
      </c>
      <c r="R224" s="44">
        <f t="shared" si="14"/>
        <v>166.09588164529424</v>
      </c>
      <c r="S224" s="44">
        <f t="shared" si="15"/>
        <v>16.223599526395514</v>
      </c>
      <c r="T224" s="44"/>
      <c r="U224" s="44">
        <f t="shared" si="12"/>
        <v>95.771057522228404</v>
      </c>
    </row>
    <row r="225" spans="1:21" x14ac:dyDescent="0.25">
      <c r="B225" s="1">
        <v>37865</v>
      </c>
      <c r="C225" s="21">
        <f>'CDM - Q'!AH226</f>
        <v>1293.03</v>
      </c>
      <c r="D225" s="21">
        <f>'CDM - Q'!AI226</f>
        <v>1154.973</v>
      </c>
      <c r="E225" s="21">
        <f>'CDM - Q'!AJ226</f>
        <v>75.98</v>
      </c>
      <c r="F225" s="21">
        <f>'CDM - Q'!AK226</f>
        <v>197.00299999999999</v>
      </c>
      <c r="G225" s="21">
        <f>'CDM - Q'!AL226</f>
        <v>24.591000000000001</v>
      </c>
      <c r="H225" s="21"/>
      <c r="I225" s="21">
        <f>'CDM - Q'!AN226</f>
        <v>86.168000000000006</v>
      </c>
      <c r="J225" s="21">
        <f>'CDM - Q'!AO226</f>
        <v>96.481999999999999</v>
      </c>
      <c r="K225" s="21">
        <f>'CDM - Q'!AP226</f>
        <v>172.22900000000001</v>
      </c>
      <c r="L225" s="21">
        <f>'CDM - Q'!AQ226</f>
        <v>116.249</v>
      </c>
      <c r="M225" s="21">
        <f>'CDM - Q'!AR226</f>
        <v>153.154</v>
      </c>
      <c r="O225" s="42">
        <f t="shared" si="11"/>
        <v>1500.5918670504129</v>
      </c>
      <c r="P225" s="44">
        <f t="shared" si="13"/>
        <v>1197.0865031819405</v>
      </c>
      <c r="Q225" s="44">
        <f t="shared" si="10"/>
        <v>44.115683189242226</v>
      </c>
      <c r="R225" s="44">
        <f t="shared" si="14"/>
        <v>169.4664040120775</v>
      </c>
      <c r="S225" s="44">
        <f t="shared" si="15"/>
        <v>16.056387688209252</v>
      </c>
      <c r="T225" s="44"/>
      <c r="U225" s="44">
        <f t="shared" si="12"/>
        <v>95.711530567316856</v>
      </c>
    </row>
    <row r="226" spans="1:21" x14ac:dyDescent="0.25">
      <c r="B226" s="1">
        <v>37956</v>
      </c>
      <c r="C226" s="21">
        <f>'CDM - Q'!AH227</f>
        <v>1341.454</v>
      </c>
      <c r="D226" s="21">
        <f>'CDM - Q'!AI227</f>
        <v>1201.607</v>
      </c>
      <c r="E226" s="21">
        <f>'CDM - Q'!AJ227</f>
        <v>80.643000000000001</v>
      </c>
      <c r="F226" s="21">
        <f>'CDM - Q'!AK227</f>
        <v>206.64099999999999</v>
      </c>
      <c r="G226" s="21">
        <f>'CDM - Q'!AL227</f>
        <v>24.972999999999999</v>
      </c>
      <c r="H226" s="21"/>
      <c r="I226" s="21">
        <f>'CDM - Q'!AN227</f>
        <v>86.593000000000004</v>
      </c>
      <c r="J226" s="21">
        <f>'CDM - Q'!AO227</f>
        <v>96.406000000000006</v>
      </c>
      <c r="K226" s="21">
        <f>'CDM - Q'!AP227</f>
        <v>168.77</v>
      </c>
      <c r="L226" s="21">
        <f>'CDM - Q'!AQ227</f>
        <v>115.58</v>
      </c>
      <c r="M226" s="21">
        <f>'CDM - Q'!AR227</f>
        <v>152.00299999999999</v>
      </c>
      <c r="O226" s="42">
        <f t="shared" si="11"/>
        <v>1549.1483145288878</v>
      </c>
      <c r="P226" s="44">
        <f t="shared" si="13"/>
        <v>1246.4027135240544</v>
      </c>
      <c r="Q226" s="44">
        <f t="shared" si="10"/>
        <v>47.78278129999407</v>
      </c>
      <c r="R226" s="44">
        <f t="shared" si="14"/>
        <v>178.78612216646479</v>
      </c>
      <c r="S226" s="44">
        <f t="shared" si="15"/>
        <v>16.429281001032876</v>
      </c>
      <c r="T226" s="44"/>
      <c r="U226" s="44">
        <f t="shared" si="12"/>
        <v>95.663367101059464</v>
      </c>
    </row>
    <row r="227" spans="1:21" x14ac:dyDescent="0.25">
      <c r="A227">
        <v>2004</v>
      </c>
      <c r="B227" s="1">
        <v>38047</v>
      </c>
      <c r="C227" s="21">
        <f>'CDM - Q'!AH228</f>
        <v>1414.5139999999999</v>
      </c>
      <c r="D227" s="21">
        <f>'CDM - Q'!AI228</f>
        <v>1245.5809999999999</v>
      </c>
      <c r="E227" s="21">
        <f>'CDM - Q'!AJ228</f>
        <v>84.16</v>
      </c>
      <c r="F227" s="21">
        <f>'CDM - Q'!AK228</f>
        <v>221.10599999999999</v>
      </c>
      <c r="G227" s="21">
        <f>'CDM - Q'!AL228</f>
        <v>26.734000000000002</v>
      </c>
      <c r="H227" s="21"/>
      <c r="I227" s="21">
        <f>'CDM - Q'!AN228</f>
        <v>88.763999999999996</v>
      </c>
      <c r="J227" s="21">
        <f>'CDM - Q'!AO228</f>
        <v>97.64</v>
      </c>
      <c r="K227" s="21">
        <f>'CDM - Q'!AP228</f>
        <v>167.298</v>
      </c>
      <c r="L227" s="21">
        <f>'CDM - Q'!AQ228</f>
        <v>115.916</v>
      </c>
      <c r="M227" s="21">
        <f>'CDM - Q'!AR228</f>
        <v>148.76900000000001</v>
      </c>
      <c r="O227" s="42">
        <f t="shared" si="11"/>
        <v>1593.5672119327655</v>
      </c>
      <c r="P227" s="44">
        <f t="shared" si="13"/>
        <v>1275.6872183531339</v>
      </c>
      <c r="Q227" s="44">
        <f t="shared" si="10"/>
        <v>50.305442981984235</v>
      </c>
      <c r="R227" s="44">
        <f t="shared" si="14"/>
        <v>190.74674764484627</v>
      </c>
      <c r="S227" s="44">
        <f t="shared" si="15"/>
        <v>17.970141628968399</v>
      </c>
      <c r="T227" s="44"/>
      <c r="U227" s="44">
        <f t="shared" si="12"/>
        <v>96.909473724773932</v>
      </c>
    </row>
    <row r="228" spans="1:21" x14ac:dyDescent="0.25">
      <c r="B228" s="1">
        <v>38139</v>
      </c>
      <c r="C228" s="21">
        <f>'CDM - Q'!AH229</f>
        <v>1495.9960000000001</v>
      </c>
      <c r="D228" s="21">
        <f>'CDM - Q'!AI229</f>
        <v>1320.479</v>
      </c>
      <c r="E228" s="21">
        <f>'CDM - Q'!AJ229</f>
        <v>87.888999999999996</v>
      </c>
      <c r="F228" s="21">
        <f>'CDM - Q'!AK229</f>
        <v>230.34899999999999</v>
      </c>
      <c r="G228" s="21">
        <f>'CDM - Q'!AL229</f>
        <v>27.402000000000001</v>
      </c>
      <c r="H228" s="21"/>
      <c r="I228" s="21">
        <f>'CDM - Q'!AN229</f>
        <v>90.131</v>
      </c>
      <c r="J228" s="21">
        <f>'CDM - Q'!AO229</f>
        <v>98.456000000000003</v>
      </c>
      <c r="K228" s="21">
        <f>'CDM - Q'!AP229</f>
        <v>164.15299999999999</v>
      </c>
      <c r="L228" s="21">
        <f>'CDM - Q'!AQ229</f>
        <v>115.735</v>
      </c>
      <c r="M228" s="21">
        <f>'CDM - Q'!AR229</f>
        <v>146.083</v>
      </c>
      <c r="O228" s="42">
        <f t="shared" si="11"/>
        <v>1659.8018439826476</v>
      </c>
      <c r="P228" s="44">
        <f t="shared" si="13"/>
        <v>1341.1869261395952</v>
      </c>
      <c r="Q228" s="44">
        <f t="shared" si="10"/>
        <v>53.540903912813043</v>
      </c>
      <c r="R228" s="44">
        <f t="shared" si="14"/>
        <v>199.03140795783469</v>
      </c>
      <c r="S228" s="44">
        <f t="shared" si="15"/>
        <v>18.757829453119118</v>
      </c>
      <c r="T228" s="44"/>
      <c r="U228" s="44">
        <f t="shared" si="12"/>
        <v>97.780440799433265</v>
      </c>
    </row>
    <row r="229" spans="1:21" x14ac:dyDescent="0.25">
      <c r="B229" s="1">
        <v>38231</v>
      </c>
      <c r="C229" s="21">
        <f>'CDM - Q'!AH230</f>
        <v>1533.0730000000001</v>
      </c>
      <c r="D229" s="21">
        <f>'CDM - Q'!AI230</f>
        <v>1344.712</v>
      </c>
      <c r="E229" s="21">
        <f>'CDM - Q'!AJ230</f>
        <v>90.662000000000006</v>
      </c>
      <c r="F229" s="21">
        <f>'CDM - Q'!AK230</f>
        <v>237.922</v>
      </c>
      <c r="G229" s="21">
        <f>'CDM - Q'!AL230</f>
        <v>27.361999999999998</v>
      </c>
      <c r="H229" s="21"/>
      <c r="I229" s="21">
        <f>'CDM - Q'!AN230</f>
        <v>91.15</v>
      </c>
      <c r="J229" s="21">
        <f>'CDM - Q'!AO230</f>
        <v>98.856999999999999</v>
      </c>
      <c r="K229" s="21">
        <f>'CDM - Q'!AP230</f>
        <v>160.09399999999999</v>
      </c>
      <c r="L229" s="21">
        <f>'CDM - Q'!AQ230</f>
        <v>115.761</v>
      </c>
      <c r="M229" s="21">
        <f>'CDM - Q'!AR230</f>
        <v>144.43899999999999</v>
      </c>
      <c r="O229" s="42">
        <f t="shared" si="11"/>
        <v>1681.9232035106968</v>
      </c>
      <c r="P229" s="44">
        <f t="shared" si="13"/>
        <v>1360.259769161516</v>
      </c>
      <c r="Q229" s="44">
        <f t="shared" si="10"/>
        <v>56.630479593238981</v>
      </c>
      <c r="R229" s="44">
        <f t="shared" si="14"/>
        <v>205.52863226820776</v>
      </c>
      <c r="S229" s="44">
        <f t="shared" si="15"/>
        <v>18.943637106321702</v>
      </c>
      <c r="T229" s="44"/>
      <c r="U229" s="44">
        <f t="shared" si="12"/>
        <v>98.213237619197713</v>
      </c>
    </row>
    <row r="230" spans="1:21" x14ac:dyDescent="0.25">
      <c r="B230" s="1">
        <v>38322</v>
      </c>
      <c r="C230" s="21">
        <f>'CDM - Q'!AH231</f>
        <v>1610.8989999999999</v>
      </c>
      <c r="D230" s="21">
        <f>'CDM - Q'!AI231</f>
        <v>1384.0239999999999</v>
      </c>
      <c r="E230" s="21">
        <f>'CDM - Q'!AJ231</f>
        <v>92.387</v>
      </c>
      <c r="F230" s="21">
        <f>'CDM - Q'!AK231</f>
        <v>242.62899999999999</v>
      </c>
      <c r="G230" s="21">
        <f>'CDM - Q'!AL231</f>
        <v>25.763000000000002</v>
      </c>
      <c r="H230" s="21"/>
      <c r="I230" s="21">
        <f>'CDM - Q'!AN231</f>
        <v>93.429000000000002</v>
      </c>
      <c r="J230" s="21">
        <f>'CDM - Q'!AO231</f>
        <v>99.59</v>
      </c>
      <c r="K230" s="21">
        <f>'CDM - Q'!AP231</f>
        <v>156.85499999999999</v>
      </c>
      <c r="L230" s="21">
        <f>'CDM - Q'!AQ231</f>
        <v>116.47</v>
      </c>
      <c r="M230" s="21">
        <f>'CDM - Q'!AR231</f>
        <v>142.63</v>
      </c>
      <c r="O230" s="42">
        <f t="shared" si="11"/>
        <v>1724.1959134744029</v>
      </c>
      <c r="P230" s="44">
        <f t="shared" si="13"/>
        <v>1389.7218596244602</v>
      </c>
      <c r="Q230" s="44">
        <f t="shared" si="10"/>
        <v>58.899620668770524</v>
      </c>
      <c r="R230" s="44">
        <f t="shared" si="14"/>
        <v>208.31888039838583</v>
      </c>
      <c r="S230" s="44">
        <f t="shared" si="15"/>
        <v>18.062819883614949</v>
      </c>
      <c r="T230" s="44"/>
      <c r="U230" s="44">
        <f t="shared" si="12"/>
        <v>99.023223749294388</v>
      </c>
    </row>
    <row r="231" spans="1:21" x14ac:dyDescent="0.25">
      <c r="A231">
        <v>2005</v>
      </c>
      <c r="B231" s="1">
        <v>38412</v>
      </c>
      <c r="C231" s="21">
        <f>'CDM - Q'!AH232</f>
        <v>1642.3689999999999</v>
      </c>
      <c r="D231" s="21">
        <f>'CDM - Q'!AI232</f>
        <v>1417.585</v>
      </c>
      <c r="E231" s="21">
        <f>'CDM - Q'!AJ232</f>
        <v>91.516000000000005</v>
      </c>
      <c r="F231" s="21">
        <f>'CDM - Q'!AK232</f>
        <v>248.93700000000001</v>
      </c>
      <c r="G231" s="21">
        <f>'CDM - Q'!AL232</f>
        <v>25.08</v>
      </c>
      <c r="H231" s="21"/>
      <c r="I231" s="21">
        <f>'CDM - Q'!AN232</f>
        <v>94.165999999999997</v>
      </c>
      <c r="J231" s="21">
        <f>'CDM - Q'!AO232</f>
        <v>100.336</v>
      </c>
      <c r="K231" s="21">
        <f>'CDM - Q'!AP232</f>
        <v>153.87899999999999</v>
      </c>
      <c r="L231" s="21">
        <f>'CDM - Q'!AQ232</f>
        <v>117.46</v>
      </c>
      <c r="M231" s="21">
        <f>'CDM - Q'!AR232</f>
        <v>142.24600000000001</v>
      </c>
      <c r="O231" s="42">
        <f t="shared" si="11"/>
        <v>1744.1210203258076</v>
      </c>
      <c r="P231" s="44">
        <f t="shared" si="13"/>
        <v>1412.8378647743582</v>
      </c>
      <c r="Q231" s="44">
        <f t="shared" ref="Q231:Q294" si="16">(E231/K231)*100</f>
        <v>59.472702577999605</v>
      </c>
      <c r="R231" s="44">
        <f t="shared" si="14"/>
        <v>211.93342414438959</v>
      </c>
      <c r="S231" s="44">
        <f t="shared" si="15"/>
        <v>17.631427245757347</v>
      </c>
      <c r="T231" s="44"/>
      <c r="U231" s="44">
        <f t="shared" si="12"/>
        <v>99.806377217310867</v>
      </c>
    </row>
    <row r="232" spans="1:21" x14ac:dyDescent="0.25">
      <c r="B232" s="1">
        <v>38504</v>
      </c>
      <c r="C232" s="21">
        <f>'CDM - Q'!AH233</f>
        <v>1687.4639999999999</v>
      </c>
      <c r="D232" s="21">
        <f>'CDM - Q'!AI233</f>
        <v>1446.7729999999999</v>
      </c>
      <c r="E232" s="21">
        <f>'CDM - Q'!AJ233</f>
        <v>92.727999999999994</v>
      </c>
      <c r="F232" s="21">
        <f>'CDM - Q'!AK233</f>
        <v>263.86500000000001</v>
      </c>
      <c r="G232" s="21">
        <f>'CDM - Q'!AL233</f>
        <v>25.425000000000001</v>
      </c>
      <c r="H232" s="21"/>
      <c r="I232" s="21">
        <f>'CDM - Q'!AN233</f>
        <v>95.38</v>
      </c>
      <c r="J232" s="21">
        <f>'CDM - Q'!AO233</f>
        <v>100.617</v>
      </c>
      <c r="K232" s="21">
        <f>'CDM - Q'!AP233</f>
        <v>151.858</v>
      </c>
      <c r="L232" s="21">
        <f>'CDM - Q'!AQ233</f>
        <v>117.931</v>
      </c>
      <c r="M232" s="21">
        <f>'CDM - Q'!AR233</f>
        <v>141.53299999999999</v>
      </c>
      <c r="O232" s="42">
        <f t="shared" si="11"/>
        <v>1769.2010903753405</v>
      </c>
      <c r="P232" s="44">
        <f t="shared" si="13"/>
        <v>1437.9011499050855</v>
      </c>
      <c r="Q232" s="44">
        <f t="shared" si="16"/>
        <v>61.062308208984703</v>
      </c>
      <c r="R232" s="44">
        <f t="shared" si="14"/>
        <v>223.74524086118157</v>
      </c>
      <c r="S232" s="44">
        <f t="shared" si="15"/>
        <v>17.964008393802157</v>
      </c>
      <c r="T232" s="44"/>
      <c r="U232" s="44">
        <f t="shared" si="12"/>
        <v>100.09936062995119</v>
      </c>
    </row>
    <row r="233" spans="1:21" x14ac:dyDescent="0.25">
      <c r="B233" s="1">
        <v>38596</v>
      </c>
      <c r="C233" s="21">
        <f>'CDM - Q'!AH234</f>
        <v>1733.059</v>
      </c>
      <c r="D233" s="21">
        <f>'CDM - Q'!AI234</f>
        <v>1454.8879999999999</v>
      </c>
      <c r="E233" s="21">
        <f>'CDM - Q'!AJ234</f>
        <v>94.218000000000004</v>
      </c>
      <c r="F233" s="21">
        <f>'CDM - Q'!AK234</f>
        <v>266.68700000000001</v>
      </c>
      <c r="G233" s="21">
        <f>'CDM - Q'!AL234</f>
        <v>25.954000000000001</v>
      </c>
      <c r="H233" s="21"/>
      <c r="I233" s="21">
        <f>'CDM - Q'!AN234</f>
        <v>97.531999999999996</v>
      </c>
      <c r="J233" s="21">
        <f>'CDM - Q'!AO234</f>
        <v>100.66800000000001</v>
      </c>
      <c r="K233" s="21">
        <f>'CDM - Q'!AP234</f>
        <v>147.547</v>
      </c>
      <c r="L233" s="21">
        <f>'CDM - Q'!AQ234</f>
        <v>117.161</v>
      </c>
      <c r="M233" s="21">
        <f>'CDM - Q'!AR234</f>
        <v>139.779</v>
      </c>
      <c r="O233" s="42">
        <f t="shared" si="11"/>
        <v>1776.9132182258129</v>
      </c>
      <c r="P233" s="44">
        <f t="shared" si="13"/>
        <v>1445.2338379624109</v>
      </c>
      <c r="Q233" s="44">
        <f t="shared" si="16"/>
        <v>63.856262750174523</v>
      </c>
      <c r="R233" s="44">
        <f t="shared" si="14"/>
        <v>227.62438012649261</v>
      </c>
      <c r="S233" s="44">
        <f t="shared" si="15"/>
        <v>18.567882156833289</v>
      </c>
      <c r="T233" s="44"/>
      <c r="U233" s="44">
        <f t="shared" si="12"/>
        <v>100.1589751395688</v>
      </c>
    </row>
    <row r="234" spans="1:21" x14ac:dyDescent="0.25">
      <c r="B234" s="1">
        <v>38687</v>
      </c>
      <c r="C234" s="21">
        <f>'CDM - Q'!AH235</f>
        <v>1828.1110000000001</v>
      </c>
      <c r="D234" s="21">
        <f>'CDM - Q'!AI235</f>
        <v>1519.057</v>
      </c>
      <c r="E234" s="21">
        <f>'CDM - Q'!AJ235</f>
        <v>95.528999999999996</v>
      </c>
      <c r="F234" s="21">
        <f>'CDM - Q'!AK235</f>
        <v>274.57900000000001</v>
      </c>
      <c r="G234" s="21">
        <f>'CDM - Q'!AL235</f>
        <v>26.928999999999998</v>
      </c>
      <c r="H234" s="21"/>
      <c r="I234" s="21">
        <f>'CDM - Q'!AN235</f>
        <v>99.471999999999994</v>
      </c>
      <c r="J234" s="21">
        <f>'CDM - Q'!AO235</f>
        <v>101.741</v>
      </c>
      <c r="K234" s="21">
        <f>'CDM - Q'!AP235</f>
        <v>144.06800000000001</v>
      </c>
      <c r="L234" s="21">
        <f>'CDM - Q'!AQ235</f>
        <v>116.51600000000001</v>
      </c>
      <c r="M234" s="21">
        <f>'CDM - Q'!AR235</f>
        <v>138.57300000000001</v>
      </c>
      <c r="O234" s="42">
        <f t="shared" si="11"/>
        <v>1837.814661412257</v>
      </c>
      <c r="P234" s="44">
        <f t="shared" si="13"/>
        <v>1493.062777051533</v>
      </c>
      <c r="Q234" s="44">
        <f t="shared" si="16"/>
        <v>66.308271094205509</v>
      </c>
      <c r="R234" s="44">
        <f t="shared" si="14"/>
        <v>235.65776374060215</v>
      </c>
      <c r="S234" s="44">
        <f t="shared" si="15"/>
        <v>19.433078593954086</v>
      </c>
      <c r="T234" s="44"/>
      <c r="U234" s="44">
        <f t="shared" si="12"/>
        <v>101.25528832391089</v>
      </c>
    </row>
    <row r="235" spans="1:21" x14ac:dyDescent="0.25">
      <c r="A235">
        <v>2006</v>
      </c>
      <c r="B235" s="1">
        <v>38777</v>
      </c>
      <c r="C235" s="21">
        <f>'CDM - Q'!AH236</f>
        <v>1857.6759999999999</v>
      </c>
      <c r="D235" s="21">
        <f>'CDM - Q'!AI236</f>
        <v>1553.4870000000001</v>
      </c>
      <c r="E235" s="21">
        <f>'CDM - Q'!AJ236</f>
        <v>99.369</v>
      </c>
      <c r="F235" s="21">
        <f>'CDM - Q'!AK236</f>
        <v>282.47399999999999</v>
      </c>
      <c r="G235" s="21">
        <f>'CDM - Q'!AL236</f>
        <v>27.268000000000001</v>
      </c>
      <c r="H235" s="21"/>
      <c r="I235" s="21">
        <f>'CDM - Q'!AN236</f>
        <v>99.557000000000002</v>
      </c>
      <c r="J235" s="21">
        <f>'CDM - Q'!AO236</f>
        <v>101.021</v>
      </c>
      <c r="K235" s="21">
        <f>'CDM - Q'!AP236</f>
        <v>141.47</v>
      </c>
      <c r="L235" s="21">
        <f>'CDM - Q'!AQ236</f>
        <v>116.524</v>
      </c>
      <c r="M235" s="21">
        <f>'CDM - Q'!AR236</f>
        <v>139.39599999999999</v>
      </c>
      <c r="O235" s="42">
        <f t="shared" si="11"/>
        <v>1865.9421236075814</v>
      </c>
      <c r="P235" s="44">
        <f t="shared" si="13"/>
        <v>1537.7862028687105</v>
      </c>
      <c r="Q235" s="44">
        <f t="shared" si="16"/>
        <v>70.240333639640923</v>
      </c>
      <c r="R235" s="44">
        <f t="shared" si="14"/>
        <v>242.41701280422916</v>
      </c>
      <c r="S235" s="44">
        <f t="shared" si="15"/>
        <v>19.561536916410805</v>
      </c>
      <c r="T235" s="44"/>
      <c r="U235" s="44">
        <f t="shared" si="12"/>
        <v>100.52655804025461</v>
      </c>
    </row>
    <row r="236" spans="1:21" x14ac:dyDescent="0.25">
      <c r="B236" s="1">
        <v>38869</v>
      </c>
      <c r="C236" s="21">
        <f>'CDM - Q'!AH237</f>
        <v>1899.932</v>
      </c>
      <c r="D236" s="21">
        <f>'CDM - Q'!AI237</f>
        <v>1572.2460000000001</v>
      </c>
      <c r="E236" s="21">
        <f>'CDM - Q'!AJ237</f>
        <v>100.503</v>
      </c>
      <c r="F236" s="21">
        <f>'CDM - Q'!AK237</f>
        <v>290.678</v>
      </c>
      <c r="G236" s="21">
        <f>'CDM - Q'!AL237</f>
        <v>27.056000000000001</v>
      </c>
      <c r="H236" s="21"/>
      <c r="I236" s="21">
        <f>'CDM - Q'!AN237</f>
        <v>100.67100000000001</v>
      </c>
      <c r="J236" s="21">
        <f>'CDM - Q'!AO237</f>
        <v>101.119</v>
      </c>
      <c r="K236" s="21">
        <f>'CDM - Q'!AP237</f>
        <v>138.75700000000001</v>
      </c>
      <c r="L236" s="21">
        <f>'CDM - Q'!AQ237</f>
        <v>116.97499999999999</v>
      </c>
      <c r="M236" s="21">
        <f>'CDM - Q'!AR237</f>
        <v>139.286</v>
      </c>
      <c r="O236" s="42">
        <f t="shared" si="11"/>
        <v>1887.2684288424668</v>
      </c>
      <c r="P236" s="44">
        <f t="shared" si="13"/>
        <v>1554.8472591698892</v>
      </c>
      <c r="Q236" s="44">
        <f t="shared" si="16"/>
        <v>72.430940421023806</v>
      </c>
      <c r="R236" s="44">
        <f t="shared" si="14"/>
        <v>248.49583244282968</v>
      </c>
      <c r="S236" s="44">
        <f t="shared" si="15"/>
        <v>19.424780667116583</v>
      </c>
      <c r="T236" s="44"/>
      <c r="U236" s="44">
        <f t="shared" si="12"/>
        <v>100.63614553218943</v>
      </c>
    </row>
    <row r="237" spans="1:21" x14ac:dyDescent="0.25">
      <c r="B237" s="1">
        <v>38961</v>
      </c>
      <c r="C237" s="21">
        <f>'CDM - Q'!AH238</f>
        <v>1944.0319999999999</v>
      </c>
      <c r="D237" s="21">
        <f>'CDM - Q'!AI238</f>
        <v>1595.848</v>
      </c>
      <c r="E237" s="21">
        <f>'CDM - Q'!AJ238</f>
        <v>103.262</v>
      </c>
      <c r="F237" s="21">
        <f>'CDM - Q'!AK238</f>
        <v>298.21100000000001</v>
      </c>
      <c r="G237" s="21">
        <f>'CDM - Q'!AL238</f>
        <v>28.388000000000002</v>
      </c>
      <c r="H237" s="21"/>
      <c r="I237" s="21">
        <f>'CDM - Q'!AN238</f>
        <v>101.65900000000001</v>
      </c>
      <c r="J237" s="21">
        <f>'CDM - Q'!AO238</f>
        <v>102.09</v>
      </c>
      <c r="K237" s="21">
        <f>'CDM - Q'!AP238</f>
        <v>136.99100000000001</v>
      </c>
      <c r="L237" s="21">
        <f>'CDM - Q'!AQ238</f>
        <v>117.902</v>
      </c>
      <c r="M237" s="21">
        <f>'CDM - Q'!AR238</f>
        <v>140.38200000000001</v>
      </c>
      <c r="O237" s="42">
        <f t="shared" si="11"/>
        <v>1912.3068296953538</v>
      </c>
      <c r="P237" s="44">
        <f t="shared" si="13"/>
        <v>1563.1775884023898</v>
      </c>
      <c r="Q237" s="44">
        <f t="shared" si="16"/>
        <v>75.378674511464254</v>
      </c>
      <c r="R237" s="44">
        <f t="shared" si="14"/>
        <v>252.93124798561516</v>
      </c>
      <c r="S237" s="44">
        <f t="shared" si="15"/>
        <v>20.221965779088489</v>
      </c>
      <c r="T237" s="44"/>
      <c r="U237" s="44">
        <f t="shared" si="12"/>
        <v>101.58814531133675</v>
      </c>
    </row>
    <row r="238" spans="1:21" x14ac:dyDescent="0.25">
      <c r="B238" s="1">
        <v>39052</v>
      </c>
      <c r="C238" s="21">
        <f>'CDM - Q'!AH239</f>
        <v>1900.921</v>
      </c>
      <c r="D238" s="21">
        <f>'CDM - Q'!AI239</f>
        <v>1614.3140000000001</v>
      </c>
      <c r="E238" s="21">
        <f>'CDM - Q'!AJ239</f>
        <v>103.29900000000001</v>
      </c>
      <c r="F238" s="21">
        <f>'CDM - Q'!AK239</f>
        <v>298.79199999999997</v>
      </c>
      <c r="G238" s="21">
        <f>'CDM - Q'!AL239</f>
        <v>27.23</v>
      </c>
      <c r="H238" s="21"/>
      <c r="I238" s="21">
        <f>'CDM - Q'!AN239</f>
        <v>100.155</v>
      </c>
      <c r="J238" s="21">
        <f>'CDM - Q'!AO239</f>
        <v>102.366</v>
      </c>
      <c r="K238" s="21">
        <f>'CDM - Q'!AP239</f>
        <v>136.018</v>
      </c>
      <c r="L238" s="21">
        <f>'CDM - Q'!AQ239</f>
        <v>118.295</v>
      </c>
      <c r="M238" s="21">
        <f>'CDM - Q'!AR239</f>
        <v>141.15</v>
      </c>
      <c r="O238" s="42">
        <f t="shared" si="11"/>
        <v>1897.9791323448655</v>
      </c>
      <c r="P238" s="44">
        <f t="shared" si="13"/>
        <v>1577.0021296133482</v>
      </c>
      <c r="Q238" s="44">
        <f t="shared" si="16"/>
        <v>75.945095502065911</v>
      </c>
      <c r="R238" s="44">
        <f t="shared" si="14"/>
        <v>252.58210406187916</v>
      </c>
      <c r="S238" s="44">
        <f t="shared" si="15"/>
        <v>19.291533829259652</v>
      </c>
      <c r="T238" s="44"/>
      <c r="U238" s="44">
        <f t="shared" si="12"/>
        <v>101.88567788492998</v>
      </c>
    </row>
    <row r="239" spans="1:21" x14ac:dyDescent="0.25">
      <c r="A239">
        <v>2007</v>
      </c>
      <c r="B239" s="1">
        <v>39142</v>
      </c>
      <c r="C239" s="21">
        <f>'CDM - Q'!AH240</f>
        <v>1938.16</v>
      </c>
      <c r="D239" s="21">
        <f>'CDM - Q'!AI240</f>
        <v>1641.337</v>
      </c>
      <c r="E239" s="21">
        <f>'CDM - Q'!AJ240</f>
        <v>109.12</v>
      </c>
      <c r="F239" s="21">
        <f>'CDM - Q'!AK240</f>
        <v>299.90899999999999</v>
      </c>
      <c r="G239" s="21">
        <f>'CDM - Q'!AL240</f>
        <v>27.451000000000001</v>
      </c>
      <c r="H239" s="21"/>
      <c r="I239" s="21">
        <f>'CDM - Q'!AN240</f>
        <v>100.792</v>
      </c>
      <c r="J239" s="21">
        <f>'CDM - Q'!AO240</f>
        <v>102.72499999999999</v>
      </c>
      <c r="K239" s="21">
        <f>'CDM - Q'!AP240</f>
        <v>132.65799999999999</v>
      </c>
      <c r="L239" s="21">
        <f>'CDM - Q'!AQ240</f>
        <v>118.73699999999999</v>
      </c>
      <c r="M239" s="21">
        <f>'CDM - Q'!AR240</f>
        <v>138.68299999999999</v>
      </c>
      <c r="O239" s="42">
        <f t="shared" si="11"/>
        <v>1922.9303913008969</v>
      </c>
      <c r="P239" s="44">
        <f t="shared" si="13"/>
        <v>1597.7970309077637</v>
      </c>
      <c r="Q239" s="44">
        <f t="shared" si="16"/>
        <v>82.256629830089409</v>
      </c>
      <c r="R239" s="44">
        <f t="shared" si="14"/>
        <v>252.58259851604811</v>
      </c>
      <c r="S239" s="44">
        <f t="shared" si="15"/>
        <v>19.794062718574015</v>
      </c>
      <c r="T239" s="44"/>
      <c r="U239" s="44">
        <f t="shared" si="12"/>
        <v>102.27395211125537</v>
      </c>
    </row>
    <row r="240" spans="1:21" x14ac:dyDescent="0.25">
      <c r="B240" s="1">
        <v>39234</v>
      </c>
      <c r="C240" s="21">
        <f>'CDM - Q'!AH241</f>
        <v>1980.15</v>
      </c>
      <c r="D240" s="21">
        <f>'CDM - Q'!AI241</f>
        <v>1653.653</v>
      </c>
      <c r="E240" s="21">
        <f>'CDM - Q'!AJ241</f>
        <v>104.31</v>
      </c>
      <c r="F240" s="21">
        <f>'CDM - Q'!AK241</f>
        <v>307.53199999999998</v>
      </c>
      <c r="G240" s="21">
        <f>'CDM - Q'!AL241</f>
        <v>26.262</v>
      </c>
      <c r="H240" s="21"/>
      <c r="I240" s="21">
        <f>'CDM - Q'!AN241</f>
        <v>102.539</v>
      </c>
      <c r="J240" s="21">
        <f>'CDM - Q'!AO241</f>
        <v>103.223</v>
      </c>
      <c r="K240" s="21">
        <f>'CDM - Q'!AP241</f>
        <v>130.35400000000001</v>
      </c>
      <c r="L240" s="21">
        <f>'CDM - Q'!AQ241</f>
        <v>118.58</v>
      </c>
      <c r="M240" s="21">
        <f>'CDM - Q'!AR241</f>
        <v>132.708</v>
      </c>
      <c r="O240" s="42">
        <f t="shared" si="11"/>
        <v>1931.1188913486576</v>
      </c>
      <c r="P240" s="44">
        <f t="shared" si="13"/>
        <v>1602.0198986659948</v>
      </c>
      <c r="Q240" s="44">
        <f t="shared" si="16"/>
        <v>80.020559399788254</v>
      </c>
      <c r="R240" s="44">
        <f t="shared" si="14"/>
        <v>259.34558947545958</v>
      </c>
      <c r="S240" s="44">
        <f t="shared" si="15"/>
        <v>19.789311872682884</v>
      </c>
      <c r="T240" s="44"/>
      <c r="U240" s="44">
        <f t="shared" si="12"/>
        <v>102.85422450960289</v>
      </c>
    </row>
    <row r="241" spans="1:21" x14ac:dyDescent="0.25">
      <c r="B241" s="1">
        <v>39326</v>
      </c>
      <c r="C241" s="21">
        <f>'CDM - Q'!AH242</f>
        <v>2015.0550000000001</v>
      </c>
      <c r="D241" s="21">
        <f>'CDM - Q'!AI242</f>
        <v>1670.097</v>
      </c>
      <c r="E241" s="21">
        <f>'CDM - Q'!AJ242</f>
        <v>103.637</v>
      </c>
      <c r="F241" s="21">
        <f>'CDM - Q'!AK242</f>
        <v>314.80700000000002</v>
      </c>
      <c r="G241" s="21">
        <f>'CDM - Q'!AL242</f>
        <v>26.196999999999999</v>
      </c>
      <c r="H241" s="21"/>
      <c r="I241" s="21">
        <f>'CDM - Q'!AN242</f>
        <v>103.983</v>
      </c>
      <c r="J241" s="21">
        <f>'CDM - Q'!AO242</f>
        <v>103.37</v>
      </c>
      <c r="K241" s="21">
        <f>'CDM - Q'!AP242</f>
        <v>130.38800000000001</v>
      </c>
      <c r="L241" s="21">
        <f>'CDM - Q'!AQ242</f>
        <v>118.227</v>
      </c>
      <c r="M241" s="21">
        <f>'CDM - Q'!AR242</f>
        <v>134.298</v>
      </c>
      <c r="O241" s="42">
        <f t="shared" si="11"/>
        <v>1937.8696517700007</v>
      </c>
      <c r="P241" s="44">
        <f t="shared" si="13"/>
        <v>1615.6496082035408</v>
      </c>
      <c r="Q241" s="44">
        <f t="shared" si="16"/>
        <v>79.483541430192957</v>
      </c>
      <c r="R241" s="44">
        <f t="shared" si="14"/>
        <v>266.2733554940919</v>
      </c>
      <c r="S241" s="44">
        <f t="shared" si="15"/>
        <v>19.506619607142326</v>
      </c>
      <c r="T241" s="44"/>
      <c r="U241" s="44">
        <f t="shared" si="12"/>
        <v>102.99202588645255</v>
      </c>
    </row>
    <row r="242" spans="1:21" x14ac:dyDescent="0.25">
      <c r="B242" s="1">
        <v>39417</v>
      </c>
      <c r="C242" s="21">
        <f>'CDM - Q'!AH243</f>
        <v>2077.5169999999998</v>
      </c>
      <c r="D242" s="21">
        <f>'CDM - Q'!AI243</f>
        <v>1659.04</v>
      </c>
      <c r="E242" s="21">
        <f>'CDM - Q'!AJ243</f>
        <v>104.818</v>
      </c>
      <c r="F242" s="21">
        <f>'CDM - Q'!AK243</f>
        <v>314.37799999999999</v>
      </c>
      <c r="G242" s="21">
        <f>'CDM - Q'!AL243</f>
        <v>27.047000000000001</v>
      </c>
      <c r="H242" s="21"/>
      <c r="I242" s="21">
        <f>'CDM - Q'!AN243</f>
        <v>108.31</v>
      </c>
      <c r="J242" s="21">
        <f>'CDM - Q'!AO243</f>
        <v>104.074</v>
      </c>
      <c r="K242" s="21">
        <f>'CDM - Q'!AP243</f>
        <v>129.33600000000001</v>
      </c>
      <c r="L242" s="21">
        <f>'CDM - Q'!AQ243</f>
        <v>117.419</v>
      </c>
      <c r="M242" s="21">
        <f>'CDM - Q'!AR243</f>
        <v>134.846</v>
      </c>
      <c r="O242" s="42">
        <f t="shared" si="11"/>
        <v>1918.1211337826608</v>
      </c>
      <c r="P242" s="44">
        <f t="shared" si="13"/>
        <v>1594.0965082537425</v>
      </c>
      <c r="Q242" s="44">
        <f t="shared" si="16"/>
        <v>81.043174367538811</v>
      </c>
      <c r="R242" s="44">
        <f t="shared" si="14"/>
        <v>267.74031459985179</v>
      </c>
      <c r="S242" s="44">
        <f t="shared" si="15"/>
        <v>20.057695445174495</v>
      </c>
      <c r="T242" s="44"/>
      <c r="U242" s="44">
        <f t="shared" si="12"/>
        <v>103.68187790033106</v>
      </c>
    </row>
    <row r="243" spans="1:21" x14ac:dyDescent="0.25">
      <c r="A243">
        <v>2008</v>
      </c>
      <c r="B243" s="1">
        <v>39508</v>
      </c>
      <c r="C243" s="21">
        <f>'CDM - Q'!AH244</f>
        <v>2165.4609999999998</v>
      </c>
      <c r="D243" s="21">
        <f>'CDM - Q'!AI244</f>
        <v>1696.461</v>
      </c>
      <c r="E243" s="21">
        <f>'CDM - Q'!AJ244</f>
        <v>106.339</v>
      </c>
      <c r="F243" s="21">
        <f>'CDM - Q'!AK244</f>
        <v>321.55799999999999</v>
      </c>
      <c r="G243" s="21">
        <f>'CDM - Q'!AL244</f>
        <v>27.257999999999999</v>
      </c>
      <c r="H243" s="21"/>
      <c r="I243" s="21">
        <f>'CDM - Q'!AN244</f>
        <v>113.02200000000001</v>
      </c>
      <c r="J243" s="21">
        <f>'CDM - Q'!AO244</f>
        <v>106.057</v>
      </c>
      <c r="K243" s="21">
        <f>'CDM - Q'!AP244</f>
        <v>125.94</v>
      </c>
      <c r="L243" s="21">
        <f>'CDM - Q'!AQ244</f>
        <v>118.008</v>
      </c>
      <c r="M243" s="21">
        <f>'CDM - Q'!AR244</f>
        <v>132.32400000000001</v>
      </c>
      <c r="O243" s="42">
        <f t="shared" si="11"/>
        <v>1915.9641485728439</v>
      </c>
      <c r="P243" s="44">
        <f t="shared" si="13"/>
        <v>1599.5747569703085</v>
      </c>
      <c r="Q243" s="44">
        <f t="shared" si="16"/>
        <v>84.436239479117035</v>
      </c>
      <c r="R243" s="44">
        <f t="shared" ref="R243:R274" si="17">(F243/L243)*100</f>
        <v>272.4883058775676</v>
      </c>
      <c r="S243" s="44">
        <f t="shared" ref="S243:S274" si="18">(G243/M243)*100</f>
        <v>20.59943774371996</v>
      </c>
      <c r="T243" s="44"/>
      <c r="U243" s="44">
        <f t="shared" si="12"/>
        <v>105.71431862643723</v>
      </c>
    </row>
    <row r="244" spans="1:21" x14ac:dyDescent="0.25">
      <c r="B244" s="1">
        <v>39600</v>
      </c>
      <c r="C244" s="21">
        <f>'CDM - Q'!AH245</f>
        <v>2258.7249999999999</v>
      </c>
      <c r="D244" s="21">
        <f>'CDM - Q'!AI245</f>
        <v>1738.53</v>
      </c>
      <c r="E244" s="21">
        <f>'CDM - Q'!AJ245</f>
        <v>108.84</v>
      </c>
      <c r="F244" s="21">
        <f>'CDM - Q'!AK245</f>
        <v>329.46300000000002</v>
      </c>
      <c r="G244" s="21">
        <f>'CDM - Q'!AL245</f>
        <v>27.106000000000002</v>
      </c>
      <c r="H244" s="21"/>
      <c r="I244" s="21">
        <f>'CDM - Q'!AN245</f>
        <v>118.92</v>
      </c>
      <c r="J244" s="21">
        <f>'CDM - Q'!AO245</f>
        <v>108.904</v>
      </c>
      <c r="K244" s="21">
        <f>'CDM - Q'!AP245</f>
        <v>124.96899999999999</v>
      </c>
      <c r="L244" s="21">
        <f>'CDM - Q'!AQ245</f>
        <v>119.319</v>
      </c>
      <c r="M244" s="21">
        <f>'CDM - Q'!AR245</f>
        <v>130.68</v>
      </c>
      <c r="O244" s="42">
        <f t="shared" si="11"/>
        <v>1899.3651194080051</v>
      </c>
      <c r="P244" s="44">
        <f t="shared" si="13"/>
        <v>1596.3876441636671</v>
      </c>
      <c r="Q244" s="44">
        <f t="shared" si="16"/>
        <v>87.09359921260473</v>
      </c>
      <c r="R244" s="44">
        <f t="shared" si="17"/>
        <v>276.11947803786489</v>
      </c>
      <c r="S244" s="44">
        <f t="shared" si="18"/>
        <v>20.742271196816652</v>
      </c>
      <c r="T244" s="44"/>
      <c r="U244" s="44">
        <f t="shared" si="12"/>
        <v>108.6173341643168</v>
      </c>
    </row>
    <row r="245" spans="1:21" x14ac:dyDescent="0.25">
      <c r="B245" s="1">
        <v>39692</v>
      </c>
      <c r="C245" s="21">
        <f>'CDM - Q'!AH246</f>
        <v>2274.7150000000001</v>
      </c>
      <c r="D245" s="21">
        <f>'CDM - Q'!AI246</f>
        <v>1720.511</v>
      </c>
      <c r="E245" s="21">
        <f>'CDM - Q'!AJ246</f>
        <v>103.148</v>
      </c>
      <c r="F245" s="21">
        <f>'CDM - Q'!AK246</f>
        <v>328.96800000000002</v>
      </c>
      <c r="G245" s="21">
        <f>'CDM - Q'!AL246</f>
        <v>25.686</v>
      </c>
      <c r="H245" s="21"/>
      <c r="I245" s="21">
        <f>'CDM - Q'!AN246</f>
        <v>122.062</v>
      </c>
      <c r="J245" s="21">
        <f>'CDM - Q'!AO246</f>
        <v>109.875</v>
      </c>
      <c r="K245" s="21">
        <f>'CDM - Q'!AP246</f>
        <v>122.255</v>
      </c>
      <c r="L245" s="21">
        <f>'CDM - Q'!AQ246</f>
        <v>119.979</v>
      </c>
      <c r="M245" s="21">
        <f>'CDM - Q'!AR246</f>
        <v>128.48699999999999</v>
      </c>
      <c r="O245" s="42">
        <f t="shared" si="11"/>
        <v>1863.5734298962823</v>
      </c>
      <c r="P245" s="44">
        <f t="shared" si="13"/>
        <v>1565.8803185437998</v>
      </c>
      <c r="Q245" s="44">
        <f t="shared" si="16"/>
        <v>84.371191362316466</v>
      </c>
      <c r="R245" s="44">
        <f t="shared" si="17"/>
        <v>274.18798289700698</v>
      </c>
      <c r="S245" s="44">
        <f t="shared" si="18"/>
        <v>19.991127507062973</v>
      </c>
      <c r="T245" s="44"/>
      <c r="U245" s="44">
        <f t="shared" si="12"/>
        <v>109.63431336649563</v>
      </c>
    </row>
    <row r="246" spans="1:21" x14ac:dyDescent="0.25">
      <c r="B246" s="1">
        <v>39783</v>
      </c>
      <c r="C246" s="21">
        <f>'CDM - Q'!AH247</f>
        <v>1895.8130000000001</v>
      </c>
      <c r="D246" s="21">
        <f>'CDM - Q'!AI247</f>
        <v>1534.6959999999999</v>
      </c>
      <c r="E246" s="21">
        <f>'CDM - Q'!AJ247</f>
        <v>86.561999999999998</v>
      </c>
      <c r="F246" s="21">
        <f>'CDM - Q'!AK247</f>
        <v>307.91000000000003</v>
      </c>
      <c r="G246" s="21">
        <f>'CDM - Q'!AL247</f>
        <v>23.13</v>
      </c>
      <c r="H246" s="21"/>
      <c r="I246" s="21">
        <f>'CDM - Q'!AN247</f>
        <v>106.974</v>
      </c>
      <c r="J246" s="21">
        <f>'CDM - Q'!AO247</f>
        <v>106.629</v>
      </c>
      <c r="K246" s="21">
        <f>'CDM - Q'!AP247</f>
        <v>120.01300000000001</v>
      </c>
      <c r="L246" s="21">
        <f>'CDM - Q'!AQ247</f>
        <v>118.797</v>
      </c>
      <c r="M246" s="21">
        <f>'CDM - Q'!AR247</f>
        <v>127.72</v>
      </c>
      <c r="O246" s="42">
        <f t="shared" si="11"/>
        <v>1772.2184829958683</v>
      </c>
      <c r="P246" s="44">
        <f t="shared" si="13"/>
        <v>1439.2857477796845</v>
      </c>
      <c r="Q246" s="44">
        <f t="shared" si="16"/>
        <v>72.127186221492664</v>
      </c>
      <c r="R246" s="44">
        <f t="shared" si="17"/>
        <v>259.19004688670594</v>
      </c>
      <c r="S246" s="44">
        <f t="shared" si="18"/>
        <v>18.109927967428749</v>
      </c>
      <c r="T246" s="44"/>
      <c r="U246" s="44">
        <f t="shared" si="12"/>
        <v>106.36023910114689</v>
      </c>
    </row>
    <row r="247" spans="1:21" x14ac:dyDescent="0.25">
      <c r="A247">
        <v>2009</v>
      </c>
      <c r="B247" s="1">
        <v>39873</v>
      </c>
      <c r="C247" s="21">
        <f>'CDM - Q'!AH248</f>
        <v>1522.9760000000001</v>
      </c>
      <c r="D247" s="21">
        <f>'CDM - Q'!AI248</f>
        <v>1300.338</v>
      </c>
      <c r="E247" s="21">
        <f>'CDM - Q'!AJ248</f>
        <v>81.424999999999997</v>
      </c>
      <c r="F247" s="21">
        <f>'CDM - Q'!AK248</f>
        <v>260.63</v>
      </c>
      <c r="G247" s="21">
        <f>'CDM - Q'!AL248</f>
        <v>20.975999999999999</v>
      </c>
      <c r="H247" s="21"/>
      <c r="I247" s="21">
        <f>'CDM - Q'!AN248</f>
        <v>96.700999999999993</v>
      </c>
      <c r="J247" s="21">
        <f>'CDM - Q'!AO248</f>
        <v>103.327</v>
      </c>
      <c r="K247" s="21">
        <f>'CDM - Q'!AP248</f>
        <v>117.471</v>
      </c>
      <c r="L247" s="21">
        <f>'CDM - Q'!AQ248</f>
        <v>117.18300000000001</v>
      </c>
      <c r="M247" s="21">
        <f>'CDM - Q'!AR248</f>
        <v>124.102</v>
      </c>
      <c r="O247" s="42">
        <f t="shared" si="11"/>
        <v>1574.9330410233608</v>
      </c>
      <c r="P247" s="44">
        <f t="shared" si="13"/>
        <v>1258.468744858556</v>
      </c>
      <c r="Q247" s="44">
        <f t="shared" si="16"/>
        <v>69.31497986737152</v>
      </c>
      <c r="R247" s="44">
        <f t="shared" si="17"/>
        <v>222.41280731846769</v>
      </c>
      <c r="S247" s="44">
        <f t="shared" si="18"/>
        <v>16.90222558862871</v>
      </c>
      <c r="T247" s="44"/>
      <c r="U247" s="44">
        <f t="shared" si="12"/>
        <v>103.04417686394262</v>
      </c>
    </row>
    <row r="248" spans="1:21" x14ac:dyDescent="0.25">
      <c r="B248" s="1">
        <v>39965</v>
      </c>
      <c r="C248" s="21">
        <f>'CDM - Q'!AH249</f>
        <v>1473.6120000000001</v>
      </c>
      <c r="D248" s="21">
        <f>'CDM - Q'!AI249</f>
        <v>1233.8520000000001</v>
      </c>
      <c r="E248" s="21">
        <f>'CDM - Q'!AJ249</f>
        <v>84.781000000000006</v>
      </c>
      <c r="F248" s="21">
        <f>'CDM - Q'!AK249</f>
        <v>235.559</v>
      </c>
      <c r="G248" s="21">
        <f>'CDM - Q'!AL249</f>
        <v>22.562999999999999</v>
      </c>
      <c r="H248" s="21"/>
      <c r="I248" s="21">
        <f>'CDM - Q'!AN249</f>
        <v>98.585999999999999</v>
      </c>
      <c r="J248" s="21">
        <f>'CDM - Q'!AO249</f>
        <v>102.151</v>
      </c>
      <c r="K248" s="21">
        <f>'CDM - Q'!AP249</f>
        <v>116.319</v>
      </c>
      <c r="L248" s="21">
        <f>'CDM - Q'!AQ249</f>
        <v>116.07899999999999</v>
      </c>
      <c r="M248" s="21">
        <f>'CDM - Q'!AR249</f>
        <v>126.24</v>
      </c>
      <c r="O248" s="42">
        <f t="shared" si="11"/>
        <v>1494.7477329438257</v>
      </c>
      <c r="P248" s="44">
        <f t="shared" si="13"/>
        <v>1207.8707012168263</v>
      </c>
      <c r="Q248" s="44">
        <f t="shared" si="16"/>
        <v>72.886630731006974</v>
      </c>
      <c r="R248" s="44">
        <f t="shared" si="17"/>
        <v>202.92990118798406</v>
      </c>
      <c r="S248" s="44">
        <f t="shared" si="18"/>
        <v>17.87309885931559</v>
      </c>
      <c r="T248" s="44"/>
      <c r="U248" s="44">
        <f t="shared" si="12"/>
        <v>101.7891966841201</v>
      </c>
    </row>
    <row r="249" spans="1:21" x14ac:dyDescent="0.25">
      <c r="B249" s="1">
        <v>40057</v>
      </c>
      <c r="C249" s="21">
        <f>'CDM - Q'!AH250</f>
        <v>1606.5619999999999</v>
      </c>
      <c r="D249" s="21">
        <f>'CDM - Q'!AI250</f>
        <v>1317.518</v>
      </c>
      <c r="E249" s="21">
        <f>'CDM - Q'!AJ250</f>
        <v>97.938000000000002</v>
      </c>
      <c r="F249" s="21">
        <f>'CDM - Q'!AK250</f>
        <v>243.398</v>
      </c>
      <c r="G249" s="21">
        <f>'CDM - Q'!AL250</f>
        <v>24.34</v>
      </c>
      <c r="H249" s="21"/>
      <c r="I249" s="21">
        <f>'CDM - Q'!AN250</f>
        <v>102.369</v>
      </c>
      <c r="J249" s="21">
        <f>'CDM - Q'!AO250</f>
        <v>102.432</v>
      </c>
      <c r="K249" s="21">
        <f>'CDM - Q'!AP250</f>
        <v>116.37</v>
      </c>
      <c r="L249" s="21">
        <f>'CDM - Q'!AQ250</f>
        <v>115.67700000000001</v>
      </c>
      <c r="M249" s="21">
        <f>'CDM - Q'!AR250</f>
        <v>124.486</v>
      </c>
      <c r="O249" s="42">
        <f t="shared" si="11"/>
        <v>1569.3833094003066</v>
      </c>
      <c r="P249" s="44">
        <f t="shared" si="13"/>
        <v>1286.236722899094</v>
      </c>
      <c r="Q249" s="44">
        <f t="shared" si="16"/>
        <v>84.160866202629549</v>
      </c>
      <c r="R249" s="44">
        <f t="shared" si="17"/>
        <v>210.41174995893738</v>
      </c>
      <c r="S249" s="44">
        <f t="shared" si="18"/>
        <v>19.552399466606683</v>
      </c>
      <c r="T249" s="44"/>
      <c r="U249" s="44">
        <f t="shared" si="12"/>
        <v>102.09157688915892</v>
      </c>
    </row>
    <row r="250" spans="1:21" x14ac:dyDescent="0.25">
      <c r="B250" s="1">
        <v>40148</v>
      </c>
      <c r="C250" s="21">
        <f>'CDM - Q'!AH251</f>
        <v>1749.307</v>
      </c>
      <c r="D250" s="21">
        <f>'CDM - Q'!AI251</f>
        <v>1429.9069999999999</v>
      </c>
      <c r="E250" s="21">
        <f>'CDM - Q'!AJ251</f>
        <v>112.562</v>
      </c>
      <c r="F250" s="21">
        <f>'CDM - Q'!AK251</f>
        <v>257.19200000000001</v>
      </c>
      <c r="G250" s="21">
        <f>'CDM - Q'!AL251</f>
        <v>25.991</v>
      </c>
      <c r="H250" s="21"/>
      <c r="I250" s="21">
        <f>'CDM - Q'!AN251</f>
        <v>105.428</v>
      </c>
      <c r="J250" s="21">
        <f>'CDM - Q'!AO251</f>
        <v>103.34699999999999</v>
      </c>
      <c r="K250" s="21">
        <f>'CDM - Q'!AP251</f>
        <v>115.343</v>
      </c>
      <c r="L250" s="21">
        <f>'CDM - Q'!AQ251</f>
        <v>115.238</v>
      </c>
      <c r="M250" s="21">
        <f>'CDM - Q'!AR251</f>
        <v>124.321</v>
      </c>
      <c r="O250" s="42">
        <f t="shared" si="11"/>
        <v>1659.243275031301</v>
      </c>
      <c r="P250" s="44">
        <f t="shared" si="13"/>
        <v>1383.597975751594</v>
      </c>
      <c r="Q250" s="44">
        <f t="shared" si="16"/>
        <v>97.588930407566991</v>
      </c>
      <c r="R250" s="44">
        <f t="shared" si="17"/>
        <v>223.18332494489667</v>
      </c>
      <c r="S250" s="44">
        <f t="shared" si="18"/>
        <v>20.906363365803042</v>
      </c>
      <c r="T250" s="44"/>
      <c r="U250" s="44">
        <f t="shared" si="12"/>
        <v>103.02521768238036</v>
      </c>
    </row>
    <row r="251" spans="1:21" x14ac:dyDescent="0.25">
      <c r="A251">
        <v>2010</v>
      </c>
      <c r="B251" s="1">
        <v>40238</v>
      </c>
      <c r="C251" s="21">
        <f>'CDM - Q'!AH252</f>
        <v>1838.02</v>
      </c>
      <c r="D251" s="21">
        <f>'CDM - Q'!AI252</f>
        <v>1484.1859999999999</v>
      </c>
      <c r="E251" s="21">
        <f>'CDM - Q'!AJ252</f>
        <v>113.419</v>
      </c>
      <c r="F251" s="21">
        <f>'CDM - Q'!AK252</f>
        <v>267.01600000000002</v>
      </c>
      <c r="G251" s="21">
        <f>'CDM - Q'!AL252</f>
        <v>25.071999999999999</v>
      </c>
      <c r="H251" s="21"/>
      <c r="I251" s="21">
        <f>'CDM - Q'!AN252</f>
        <v>107.43600000000001</v>
      </c>
      <c r="J251" s="21">
        <f>'CDM - Q'!AO252</f>
        <v>104.173</v>
      </c>
      <c r="K251" s="21">
        <f>'CDM - Q'!AP252</f>
        <v>114.676</v>
      </c>
      <c r="L251" s="21">
        <f>'CDM - Q'!AQ252</f>
        <v>114.196</v>
      </c>
      <c r="M251" s="21">
        <f>'CDM - Q'!AR252</f>
        <v>121.964</v>
      </c>
      <c r="O251" s="42">
        <f t="shared" si="11"/>
        <v>1710.8045720242749</v>
      </c>
      <c r="P251" s="44">
        <f t="shared" si="13"/>
        <v>1424.731936298273</v>
      </c>
      <c r="Q251" s="44">
        <f t="shared" si="16"/>
        <v>98.903868289790367</v>
      </c>
      <c r="R251" s="44">
        <f t="shared" si="17"/>
        <v>233.82255070230133</v>
      </c>
      <c r="S251" s="44">
        <f t="shared" si="18"/>
        <v>20.556885638385097</v>
      </c>
      <c r="T251" s="44"/>
      <c r="U251" s="44">
        <f t="shared" si="12"/>
        <v>103.91254276411577</v>
      </c>
    </row>
    <row r="252" spans="1:21" x14ac:dyDescent="0.25">
      <c r="B252" s="1">
        <v>40330</v>
      </c>
      <c r="C252" s="21">
        <f>'CDM - Q'!AH253</f>
        <v>1925.769</v>
      </c>
      <c r="D252" s="21">
        <f>'CDM - Q'!AI253</f>
        <v>1570.68</v>
      </c>
      <c r="E252" s="21">
        <f>'CDM - Q'!AJ253</f>
        <v>119.598</v>
      </c>
      <c r="F252" s="21">
        <f>'CDM - Q'!AK253</f>
        <v>291.89600000000002</v>
      </c>
      <c r="G252" s="21">
        <f>'CDM - Q'!AL253</f>
        <v>27.792000000000002</v>
      </c>
      <c r="H252" s="21"/>
      <c r="I252" s="21">
        <f>'CDM - Q'!AN253</f>
        <v>106.666</v>
      </c>
      <c r="J252" s="21">
        <f>'CDM - Q'!AO253</f>
        <v>104.348</v>
      </c>
      <c r="K252" s="21">
        <f>'CDM - Q'!AP253</f>
        <v>114.596</v>
      </c>
      <c r="L252" s="21">
        <f>'CDM - Q'!AQ253</f>
        <v>113.339</v>
      </c>
      <c r="M252" s="21">
        <f>'CDM - Q'!AR253</f>
        <v>119.27800000000001</v>
      </c>
      <c r="O252" s="42">
        <f t="shared" si="11"/>
        <v>1805.4197213732587</v>
      </c>
      <c r="P252" s="44">
        <f t="shared" si="13"/>
        <v>1505.2324912791812</v>
      </c>
      <c r="Q252" s="44">
        <f t="shared" si="16"/>
        <v>104.36489929840482</v>
      </c>
      <c r="R252" s="44">
        <f t="shared" si="17"/>
        <v>257.54241699679727</v>
      </c>
      <c r="S252" s="44">
        <f t="shared" si="18"/>
        <v>23.300189473331208</v>
      </c>
      <c r="T252" s="44"/>
      <c r="U252" s="44">
        <f t="shared" si="12"/>
        <v>104.11325794841444</v>
      </c>
    </row>
    <row r="253" spans="1:21" x14ac:dyDescent="0.25">
      <c r="B253" s="1">
        <v>40422</v>
      </c>
      <c r="C253" s="21">
        <f>'CDM - Q'!AH254</f>
        <v>1982.309</v>
      </c>
      <c r="D253" s="21">
        <f>'CDM - Q'!AI254</f>
        <v>1635.9390000000001</v>
      </c>
      <c r="E253" s="21">
        <f>'CDM - Q'!AJ254</f>
        <v>119.684</v>
      </c>
      <c r="F253" s="21">
        <f>'CDM - Q'!AK254</f>
        <v>314.69900000000001</v>
      </c>
      <c r="G253" s="21">
        <f>'CDM - Q'!AL254</f>
        <v>34.936999999999998</v>
      </c>
      <c r="H253" s="21"/>
      <c r="I253" s="21">
        <f>'CDM - Q'!AN254</f>
        <v>105.795</v>
      </c>
      <c r="J253" s="21">
        <f>'CDM - Q'!AO254</f>
        <v>104.133</v>
      </c>
      <c r="K253" s="21">
        <f>'CDM - Q'!AP254</f>
        <v>114.11199999999999</v>
      </c>
      <c r="L253" s="21">
        <f>'CDM - Q'!AQ254</f>
        <v>112.977</v>
      </c>
      <c r="M253" s="21">
        <f>'CDM - Q'!AR254</f>
        <v>118.566</v>
      </c>
      <c r="O253" s="42">
        <f t="shared" si="11"/>
        <v>1873.7265466231866</v>
      </c>
      <c r="P253" s="44">
        <f t="shared" si="13"/>
        <v>1571.0091901702631</v>
      </c>
      <c r="Q253" s="44">
        <f t="shared" si="16"/>
        <v>104.88292204150309</v>
      </c>
      <c r="R253" s="44">
        <f t="shared" si="17"/>
        <v>278.55138656540709</v>
      </c>
      <c r="S253" s="44">
        <f t="shared" si="18"/>
        <v>29.466288818042269</v>
      </c>
      <c r="T253" s="44"/>
      <c r="U253" s="44">
        <f t="shared" si="12"/>
        <v>103.85711604883801</v>
      </c>
    </row>
    <row r="254" spans="1:21" x14ac:dyDescent="0.25">
      <c r="B254" s="1">
        <v>40513</v>
      </c>
      <c r="C254" s="21">
        <f>'CDM - Q'!AH255</f>
        <v>2042.076</v>
      </c>
      <c r="D254" s="21">
        <f>'CDM - Q'!AI255</f>
        <v>1682.7809999999999</v>
      </c>
      <c r="E254" s="21">
        <f>'CDM - Q'!AJ255</f>
        <v>116.333</v>
      </c>
      <c r="F254" s="21">
        <f>'CDM - Q'!AK255</f>
        <v>333.79899999999998</v>
      </c>
      <c r="G254" s="21">
        <f>'CDM - Q'!AL255</f>
        <v>38.03</v>
      </c>
      <c r="H254" s="21"/>
      <c r="I254" s="21">
        <f>'CDM - Q'!AN255</f>
        <v>108.42100000000001</v>
      </c>
      <c r="J254" s="21">
        <f>'CDM - Q'!AO255</f>
        <v>105.008</v>
      </c>
      <c r="K254" s="21">
        <f>'CDM - Q'!AP255</f>
        <v>113.188</v>
      </c>
      <c r="L254" s="21">
        <f>'CDM - Q'!AQ255</f>
        <v>113.423</v>
      </c>
      <c r="M254" s="21">
        <f>'CDM - Q'!AR255</f>
        <v>118.621</v>
      </c>
      <c r="O254" s="42">
        <f t="shared" si="11"/>
        <v>1883.4690696451794</v>
      </c>
      <c r="P254" s="44">
        <f t="shared" si="13"/>
        <v>1602.5264741733963</v>
      </c>
      <c r="Q254" s="44">
        <f t="shared" si="16"/>
        <v>102.77856309856168</v>
      </c>
      <c r="R254" s="44">
        <f t="shared" si="17"/>
        <v>294.29568958676811</v>
      </c>
      <c r="S254" s="44">
        <f t="shared" si="18"/>
        <v>32.060090540460791</v>
      </c>
      <c r="T254" s="44"/>
      <c r="U254" s="44">
        <f t="shared" si="12"/>
        <v>104.73009910566968</v>
      </c>
    </row>
    <row r="255" spans="1:21" x14ac:dyDescent="0.25">
      <c r="A255">
        <v>2011</v>
      </c>
      <c r="B255" s="1">
        <v>40603</v>
      </c>
      <c r="C255" s="21">
        <f>'CDM - Q'!AH256</f>
        <v>2159.8409999999999</v>
      </c>
      <c r="D255" s="21">
        <f>'CDM - Q'!AI256</f>
        <v>1718.1410000000001</v>
      </c>
      <c r="E255" s="21">
        <f>'CDM - Q'!AJ256</f>
        <v>113.13</v>
      </c>
      <c r="F255" s="21">
        <f>'CDM - Q'!AK256</f>
        <v>345.30799999999999</v>
      </c>
      <c r="G255" s="21">
        <f>'CDM - Q'!AL256</f>
        <v>39.798000000000002</v>
      </c>
      <c r="H255" s="21"/>
      <c r="I255" s="21">
        <f>'CDM - Q'!AN256</f>
        <v>113.59699999999999</v>
      </c>
      <c r="J255" s="21">
        <f>'CDM - Q'!AO256</f>
        <v>106.875</v>
      </c>
      <c r="K255" s="21">
        <f>'CDM - Q'!AP256</f>
        <v>110.74299999999999</v>
      </c>
      <c r="L255" s="21">
        <f>'CDM - Q'!AQ256</f>
        <v>114.346</v>
      </c>
      <c r="M255" s="21">
        <f>'CDM - Q'!AR256</f>
        <v>117.03100000000001</v>
      </c>
      <c r="O255" s="42">
        <f t="shared" si="11"/>
        <v>1901.3186967965705</v>
      </c>
      <c r="P255" s="44">
        <f t="shared" si="13"/>
        <v>1607.6173099415205</v>
      </c>
      <c r="Q255" s="44">
        <f t="shared" si="16"/>
        <v>102.15544097595333</v>
      </c>
      <c r="R255" s="44">
        <f t="shared" si="17"/>
        <v>301.98520280552003</v>
      </c>
      <c r="S255" s="44">
        <f t="shared" si="18"/>
        <v>34.006374379437929</v>
      </c>
      <c r="T255" s="44"/>
      <c r="U255" s="44">
        <f t="shared" si="12"/>
        <v>106.65552469616691</v>
      </c>
    </row>
    <row r="256" spans="1:21" x14ac:dyDescent="0.25">
      <c r="B256" s="1">
        <v>40695</v>
      </c>
      <c r="C256" s="21">
        <f>'CDM - Q'!AH257</f>
        <v>2231.4870000000001</v>
      </c>
      <c r="D256" s="21">
        <f>'CDM - Q'!AI257</f>
        <v>1750.683</v>
      </c>
      <c r="E256" s="21">
        <f>'CDM - Q'!AJ257</f>
        <v>120.407</v>
      </c>
      <c r="F256" s="21">
        <f>'CDM - Q'!AK257</f>
        <v>353.35199999999998</v>
      </c>
      <c r="G256" s="21">
        <f>'CDM - Q'!AL257</f>
        <v>40.084000000000003</v>
      </c>
      <c r="H256" s="21"/>
      <c r="I256" s="21">
        <f>'CDM - Q'!AN257</f>
        <v>117.414</v>
      </c>
      <c r="J256" s="21">
        <f>'CDM - Q'!AO257</f>
        <v>108.292</v>
      </c>
      <c r="K256" s="21">
        <f>'CDM - Q'!AP257</f>
        <v>109.148</v>
      </c>
      <c r="L256" s="21">
        <f>'CDM - Q'!AQ257</f>
        <v>114.654</v>
      </c>
      <c r="M256" s="21">
        <f>'CDM - Q'!AR257</f>
        <v>116.867</v>
      </c>
      <c r="O256" s="42">
        <f t="shared" si="11"/>
        <v>1900.5288977464356</v>
      </c>
      <c r="P256" s="44">
        <f t="shared" si="13"/>
        <v>1616.6318841650352</v>
      </c>
      <c r="Q256" s="44">
        <f t="shared" si="16"/>
        <v>110.31535163264559</v>
      </c>
      <c r="R256" s="44">
        <f t="shared" si="17"/>
        <v>308.18985818200849</v>
      </c>
      <c r="S256" s="44">
        <f t="shared" si="18"/>
        <v>34.298818314836524</v>
      </c>
      <c r="T256" s="44"/>
      <c r="U256" s="44">
        <f t="shared" si="12"/>
        <v>108.10612739618655</v>
      </c>
    </row>
    <row r="257" spans="1:21" x14ac:dyDescent="0.25">
      <c r="B257" s="1">
        <v>40787</v>
      </c>
      <c r="C257" s="21">
        <f>'CDM - Q'!AH258</f>
        <v>2249.944</v>
      </c>
      <c r="D257" s="21">
        <f>'CDM - Q'!AI258</f>
        <v>1790.098</v>
      </c>
      <c r="E257" s="21">
        <f>'CDM - Q'!AJ258</f>
        <v>124.58199999999999</v>
      </c>
      <c r="F257" s="21">
        <f>'CDM - Q'!AK258</f>
        <v>361.6</v>
      </c>
      <c r="G257" s="21">
        <f>'CDM - Q'!AL258</f>
        <v>40.103000000000002</v>
      </c>
      <c r="H257" s="21"/>
      <c r="I257" s="21">
        <f>'CDM - Q'!AN258</f>
        <v>117.20099999999999</v>
      </c>
      <c r="J257" s="21">
        <f>'CDM - Q'!AO258</f>
        <v>108.624</v>
      </c>
      <c r="K257" s="21">
        <f>'CDM - Q'!AP258</f>
        <v>107.633</v>
      </c>
      <c r="L257" s="21">
        <f>'CDM - Q'!AQ258</f>
        <v>114.742</v>
      </c>
      <c r="M257" s="21">
        <f>'CDM - Q'!AR258</f>
        <v>114.509</v>
      </c>
      <c r="O257" s="42">
        <f t="shared" si="11"/>
        <v>1919.7310603151852</v>
      </c>
      <c r="P257" s="44">
        <f t="shared" si="13"/>
        <v>1647.9765061128298</v>
      </c>
      <c r="Q257" s="44">
        <f t="shared" si="16"/>
        <v>115.74702925682642</v>
      </c>
      <c r="R257" s="44">
        <f t="shared" si="17"/>
        <v>315.14179637796099</v>
      </c>
      <c r="S257" s="44">
        <f t="shared" si="18"/>
        <v>35.021701350985509</v>
      </c>
      <c r="T257" s="44"/>
      <c r="U257" s="44">
        <f t="shared" si="12"/>
        <v>108.49622040453824</v>
      </c>
    </row>
    <row r="258" spans="1:21" x14ac:dyDescent="0.25">
      <c r="B258" s="1">
        <v>40878</v>
      </c>
      <c r="C258" s="21">
        <f>'CDM - Q'!AH259</f>
        <v>2283.2550000000001</v>
      </c>
      <c r="D258" s="21">
        <f>'CDM - Q'!AI259</f>
        <v>1817.0119999999999</v>
      </c>
      <c r="E258" s="21">
        <f>'CDM - Q'!AJ259</f>
        <v>120.758</v>
      </c>
      <c r="F258" s="21">
        <f>'CDM - Q'!AK259</f>
        <v>372.44200000000001</v>
      </c>
      <c r="G258" s="21">
        <f>'CDM - Q'!AL259</f>
        <v>41.662999999999997</v>
      </c>
      <c r="H258" s="21"/>
      <c r="I258" s="21">
        <f>'CDM - Q'!AN259</f>
        <v>116.94199999999999</v>
      </c>
      <c r="J258" s="21">
        <f>'CDM - Q'!AO259</f>
        <v>107.999</v>
      </c>
      <c r="K258" s="21">
        <f>'CDM - Q'!AP259</f>
        <v>106.473</v>
      </c>
      <c r="L258" s="21">
        <f>'CDM - Q'!AQ259</f>
        <v>114.352</v>
      </c>
      <c r="M258" s="21">
        <f>'CDM - Q'!AR259</f>
        <v>112.646</v>
      </c>
      <c r="O258" s="42">
        <f t="shared" si="11"/>
        <v>1952.4678900651609</v>
      </c>
      <c r="P258" s="44">
        <f t="shared" si="13"/>
        <v>1682.4340966120058</v>
      </c>
      <c r="Q258" s="44">
        <f t="shared" si="16"/>
        <v>113.41654691799799</v>
      </c>
      <c r="R258" s="44">
        <f t="shared" si="17"/>
        <v>325.69784524975518</v>
      </c>
      <c r="S258" s="44">
        <f t="shared" si="18"/>
        <v>36.985778456403239</v>
      </c>
      <c r="T258" s="44"/>
      <c r="U258" s="44">
        <f t="shared" si="12"/>
        <v>107.89454645345558</v>
      </c>
    </row>
    <row r="259" spans="1:21" x14ac:dyDescent="0.25">
      <c r="A259">
        <v>2012</v>
      </c>
      <c r="B259" s="1">
        <v>40969</v>
      </c>
      <c r="C259" s="21">
        <f>'CDM - Q'!AH260</f>
        <v>2319.4639999999999</v>
      </c>
      <c r="D259" s="21">
        <f>'CDM - Q'!AI260</f>
        <v>1852.904</v>
      </c>
      <c r="E259" s="21">
        <f>'CDM - Q'!AJ260</f>
        <v>126.48099999999999</v>
      </c>
      <c r="F259" s="21">
        <f>'CDM - Q'!AK260</f>
        <v>389.798</v>
      </c>
      <c r="G259" s="21">
        <f>'CDM - Q'!AL260</f>
        <v>44.619</v>
      </c>
      <c r="H259" s="21"/>
      <c r="I259" s="21">
        <f>'CDM - Q'!AN260</f>
        <v>118.15600000000001</v>
      </c>
      <c r="J259" s="21">
        <f>'CDM - Q'!AO260</f>
        <v>107.77800000000001</v>
      </c>
      <c r="K259" s="21">
        <f>'CDM - Q'!AP260</f>
        <v>107.02800000000001</v>
      </c>
      <c r="L259" s="21">
        <f>'CDM - Q'!AQ260</f>
        <v>114.468</v>
      </c>
      <c r="M259" s="21">
        <f>'CDM - Q'!AR260</f>
        <v>113.797</v>
      </c>
      <c r="O259" s="42">
        <f t="shared" ref="O259:O310" si="19">(C259/I259)*100</f>
        <v>1963.0522360269474</v>
      </c>
      <c r="P259" s="44">
        <f t="shared" si="13"/>
        <v>1719.1857336376625</v>
      </c>
      <c r="Q259" s="44">
        <f t="shared" si="16"/>
        <v>118.17561759539559</v>
      </c>
      <c r="R259" s="44">
        <f t="shared" si="17"/>
        <v>340.53010448334902</v>
      </c>
      <c r="S259" s="44">
        <f t="shared" si="18"/>
        <v>39.209293742365794</v>
      </c>
      <c r="T259" s="44"/>
      <c r="U259" s="44">
        <f t="shared" si="12"/>
        <v>107.63752139956797</v>
      </c>
    </row>
    <row r="260" spans="1:21" x14ac:dyDescent="0.25">
      <c r="B260" s="1">
        <v>41061</v>
      </c>
      <c r="C260" s="21">
        <f>'CDM - Q'!AH261</f>
        <v>2304.2469999999998</v>
      </c>
      <c r="D260" s="21">
        <f>'CDM - Q'!AI261</f>
        <v>1857.6279999999999</v>
      </c>
      <c r="E260" s="21">
        <f>'CDM - Q'!AJ261</f>
        <v>124.557</v>
      </c>
      <c r="F260" s="21">
        <f>'CDM - Q'!AK261</f>
        <v>393.47899999999998</v>
      </c>
      <c r="G260" s="21">
        <f>'CDM - Q'!AL261</f>
        <v>39.07</v>
      </c>
      <c r="H260" s="21"/>
      <c r="I260" s="21">
        <f>'CDM - Q'!AN261</f>
        <v>116.98</v>
      </c>
      <c r="J260" s="21">
        <f>'CDM - Q'!AO261</f>
        <v>107.693</v>
      </c>
      <c r="K260" s="21">
        <f>'CDM - Q'!AP261</f>
        <v>106.49</v>
      </c>
      <c r="L260" s="21">
        <f>'CDM - Q'!AQ261</f>
        <v>113.812</v>
      </c>
      <c r="M260" s="21">
        <f>'CDM - Q'!AR261</f>
        <v>110.563</v>
      </c>
      <c r="O260" s="42">
        <f t="shared" si="19"/>
        <v>1969.778594631561</v>
      </c>
      <c r="P260" s="44">
        <f t="shared" si="13"/>
        <v>1724.9291968837344</v>
      </c>
      <c r="Q260" s="44">
        <f t="shared" si="16"/>
        <v>116.96591229223404</v>
      </c>
      <c r="R260" s="44">
        <f t="shared" si="17"/>
        <v>345.72716409517449</v>
      </c>
      <c r="S260" s="44">
        <f t="shared" si="18"/>
        <v>35.337318994600366</v>
      </c>
      <c r="T260" s="44"/>
      <c r="U260" s="44">
        <f t="shared" si="12"/>
        <v>107.63297479104763</v>
      </c>
    </row>
    <row r="261" spans="1:21" x14ac:dyDescent="0.25">
      <c r="B261" s="1">
        <v>41153</v>
      </c>
      <c r="C261" s="21">
        <f>'CDM - Q'!AH262</f>
        <v>2273.1329999999998</v>
      </c>
      <c r="D261" s="21">
        <f>'CDM - Q'!AI262</f>
        <v>1865.1890000000001</v>
      </c>
      <c r="E261" s="21">
        <f>'CDM - Q'!AJ262</f>
        <v>117.68899999999999</v>
      </c>
      <c r="F261" s="21">
        <f>'CDM - Q'!AK262</f>
        <v>391.19099999999997</v>
      </c>
      <c r="G261" s="21">
        <f>'CDM - Q'!AL262</f>
        <v>39.247999999999998</v>
      </c>
      <c r="H261" s="21"/>
      <c r="I261" s="21">
        <f>'CDM - Q'!AN262</f>
        <v>114.68</v>
      </c>
      <c r="J261" s="21">
        <f>'CDM - Q'!AO262</f>
        <v>107.086</v>
      </c>
      <c r="K261" s="21">
        <f>'CDM - Q'!AP262</f>
        <v>106.79300000000001</v>
      </c>
      <c r="L261" s="21">
        <f>'CDM - Q'!AQ262</f>
        <v>113.246</v>
      </c>
      <c r="M261" s="21">
        <f>'CDM - Q'!AR262</f>
        <v>110.069</v>
      </c>
      <c r="O261" s="42">
        <f t="shared" si="19"/>
        <v>1982.1529473317053</v>
      </c>
      <c r="P261" s="44">
        <f t="shared" si="13"/>
        <v>1741.7673645481202</v>
      </c>
      <c r="Q261" s="44">
        <f t="shared" si="16"/>
        <v>110.2029159214555</v>
      </c>
      <c r="R261" s="44">
        <f t="shared" si="17"/>
        <v>345.43471734100979</v>
      </c>
      <c r="S261" s="44">
        <f t="shared" si="18"/>
        <v>35.657632939338043</v>
      </c>
      <c r="T261" s="44"/>
      <c r="U261" s="44">
        <f t="shared" si="12"/>
        <v>107.02365540569436</v>
      </c>
    </row>
    <row r="262" spans="1:21" x14ac:dyDescent="0.25">
      <c r="B262" s="1">
        <v>41244</v>
      </c>
      <c r="C262" s="21">
        <f>'CDM - Q'!AH263</f>
        <v>2276.2170000000001</v>
      </c>
      <c r="D262" s="21">
        <f>'CDM - Q'!AI263</f>
        <v>1859.972</v>
      </c>
      <c r="E262" s="21">
        <f>'CDM - Q'!AJ263</f>
        <v>120.29</v>
      </c>
      <c r="F262" s="21">
        <f>'CDM - Q'!AK263</f>
        <v>383.07799999999997</v>
      </c>
      <c r="G262" s="21">
        <f>'CDM - Q'!AL263</f>
        <v>38.917999999999999</v>
      </c>
      <c r="H262" s="21"/>
      <c r="I262" s="21">
        <f>'CDM - Q'!AN263</f>
        <v>115.95099999999999</v>
      </c>
      <c r="J262" s="21">
        <f>'CDM - Q'!AO263</f>
        <v>107.379</v>
      </c>
      <c r="K262" s="21">
        <f>'CDM - Q'!AP263</f>
        <v>106.26300000000001</v>
      </c>
      <c r="L262" s="21">
        <f>'CDM - Q'!AQ263</f>
        <v>113.111</v>
      </c>
      <c r="M262" s="21">
        <f>'CDM - Q'!AR263</f>
        <v>108.315</v>
      </c>
      <c r="O262" s="42">
        <f t="shared" si="19"/>
        <v>1963.0852687773286</v>
      </c>
      <c r="P262" s="44">
        <f t="shared" si="13"/>
        <v>1732.1561944141777</v>
      </c>
      <c r="Q262" s="44">
        <f t="shared" si="16"/>
        <v>113.20026726141744</v>
      </c>
      <c r="R262" s="44">
        <f t="shared" si="17"/>
        <v>338.67439948369298</v>
      </c>
      <c r="S262" s="44">
        <f t="shared" si="18"/>
        <v>35.930388219544845</v>
      </c>
      <c r="T262" s="44"/>
      <c r="U262" s="44">
        <f t="shared" si="12"/>
        <v>107.35917313305183</v>
      </c>
    </row>
    <row r="263" spans="1:21" x14ac:dyDescent="0.25">
      <c r="A263">
        <v>2013</v>
      </c>
      <c r="B263" s="1">
        <v>41334</v>
      </c>
      <c r="C263" s="21">
        <f>'CDM - Q'!AH264</f>
        <v>2289.1689999999999</v>
      </c>
      <c r="D263" s="21">
        <f>'CDM - Q'!AI264</f>
        <v>1885.0260000000001</v>
      </c>
      <c r="E263" s="21">
        <f>'CDM - Q'!AJ264</f>
        <v>122.962</v>
      </c>
      <c r="F263" s="21">
        <f>'CDM - Q'!AK264</f>
        <v>385.65100000000001</v>
      </c>
      <c r="G263" s="21">
        <f>'CDM - Q'!AL264</f>
        <v>40.298000000000002</v>
      </c>
      <c r="H263" s="21"/>
      <c r="I263" s="21">
        <f>'CDM - Q'!AN264</f>
        <v>116.04300000000001</v>
      </c>
      <c r="J263" s="21">
        <f>'CDM - Q'!AO264</f>
        <v>107.36199999999999</v>
      </c>
      <c r="K263" s="21">
        <f>'CDM - Q'!AP264</f>
        <v>106.033</v>
      </c>
      <c r="L263" s="21">
        <f>'CDM - Q'!AQ264</f>
        <v>112.58499999999999</v>
      </c>
      <c r="M263" s="21">
        <f>'CDM - Q'!AR264</f>
        <v>108.206</v>
      </c>
      <c r="O263" s="42">
        <f t="shared" si="19"/>
        <v>1972.6902958386113</v>
      </c>
      <c r="P263" s="44">
        <f t="shared" si="13"/>
        <v>1755.7664723086382</v>
      </c>
      <c r="Q263" s="44">
        <f t="shared" si="16"/>
        <v>115.96578423698283</v>
      </c>
      <c r="R263" s="44">
        <f t="shared" si="17"/>
        <v>342.54207931784879</v>
      </c>
      <c r="S263" s="44">
        <f t="shared" si="18"/>
        <v>37.241927434707875</v>
      </c>
      <c r="T263" s="44"/>
      <c r="U263" s="44">
        <f t="shared" si="12"/>
        <v>107.34370978305276</v>
      </c>
    </row>
    <row r="264" spans="1:21" x14ac:dyDescent="0.25">
      <c r="B264" s="1">
        <v>41426</v>
      </c>
      <c r="C264" s="21">
        <f>'CDM - Q'!AH265</f>
        <v>2290.145</v>
      </c>
      <c r="D264" s="21">
        <f>'CDM - Q'!AI265</f>
        <v>1905.5309999999999</v>
      </c>
      <c r="E264" s="21">
        <f>'CDM - Q'!AJ265</f>
        <v>118.18300000000001</v>
      </c>
      <c r="F264" s="21">
        <f>'CDM - Q'!AK265</f>
        <v>387.99900000000002</v>
      </c>
      <c r="G264" s="21">
        <f>'CDM - Q'!AL265</f>
        <v>41.41</v>
      </c>
      <c r="H264" s="21"/>
      <c r="I264" s="21">
        <f>'CDM - Q'!AN265</f>
        <v>114.212</v>
      </c>
      <c r="J264" s="21">
        <f>'CDM - Q'!AO265</f>
        <v>106.617</v>
      </c>
      <c r="K264" s="21">
        <f>'CDM - Q'!AP265</f>
        <v>106.193</v>
      </c>
      <c r="L264" s="21">
        <f>'CDM - Q'!AQ265</f>
        <v>111.473</v>
      </c>
      <c r="M264" s="21">
        <f>'CDM - Q'!AR265</f>
        <v>106.726</v>
      </c>
      <c r="O264" s="42">
        <f t="shared" si="19"/>
        <v>2005.1702097853113</v>
      </c>
      <c r="P264" s="44">
        <f t="shared" si="13"/>
        <v>1787.2675089338472</v>
      </c>
      <c r="Q264" s="44">
        <f t="shared" si="16"/>
        <v>111.29076304464513</v>
      </c>
      <c r="R264" s="44">
        <f t="shared" si="17"/>
        <v>348.06545082665758</v>
      </c>
      <c r="S264" s="44">
        <f t="shared" si="18"/>
        <v>38.800292337387326</v>
      </c>
      <c r="T264" s="44"/>
      <c r="U264" s="44">
        <f t="shared" si="12"/>
        <v>106.61458117748812</v>
      </c>
    </row>
    <row r="265" spans="1:21" x14ac:dyDescent="0.25">
      <c r="B265" s="1">
        <v>41518</v>
      </c>
      <c r="C265" s="21">
        <f>'CDM - Q'!AH266</f>
        <v>2295.5650000000001</v>
      </c>
      <c r="D265" s="21">
        <f>'CDM - Q'!AI266</f>
        <v>1906.386</v>
      </c>
      <c r="E265" s="21">
        <f>'CDM - Q'!AJ266</f>
        <v>120.705</v>
      </c>
      <c r="F265" s="21">
        <f>'CDM - Q'!AK266</f>
        <v>392.47300000000001</v>
      </c>
      <c r="G265" s="21">
        <f>'CDM - Q'!AL266</f>
        <v>43.146999999999998</v>
      </c>
      <c r="H265" s="21"/>
      <c r="I265" s="21">
        <f>'CDM - Q'!AN266</f>
        <v>113.506</v>
      </c>
      <c r="J265" s="21">
        <f>'CDM - Q'!AO266</f>
        <v>105.462</v>
      </c>
      <c r="K265" s="21">
        <f>'CDM - Q'!AP266</f>
        <v>106.027</v>
      </c>
      <c r="L265" s="21">
        <f>'CDM - Q'!AQ266</f>
        <v>111.027</v>
      </c>
      <c r="M265" s="21">
        <f>'CDM - Q'!AR266</f>
        <v>106.616</v>
      </c>
      <c r="O265" s="42">
        <f t="shared" si="19"/>
        <v>2022.4173171462301</v>
      </c>
      <c r="P265" s="44">
        <f t="shared" si="13"/>
        <v>1807.6520452864538</v>
      </c>
      <c r="Q265" s="44">
        <f t="shared" si="16"/>
        <v>113.84364360021505</v>
      </c>
      <c r="R265" s="44">
        <f t="shared" si="17"/>
        <v>353.49329442387887</v>
      </c>
      <c r="S265" s="44">
        <f t="shared" si="18"/>
        <v>40.469535529376458</v>
      </c>
      <c r="T265" s="44"/>
      <c r="U265" s="44">
        <f t="shared" si="12"/>
        <v>105.43557271037767</v>
      </c>
    </row>
    <row r="266" spans="1:21" x14ac:dyDescent="0.25">
      <c r="B266" s="1">
        <v>41609</v>
      </c>
      <c r="C266" s="21">
        <f>'CDM - Q'!AH267</f>
        <v>2300.6729999999998</v>
      </c>
      <c r="D266" s="21">
        <f>'CDM - Q'!AI267</f>
        <v>1927.568</v>
      </c>
      <c r="E266" s="21">
        <f>'CDM - Q'!AJ267</f>
        <v>122.98699999999999</v>
      </c>
      <c r="F266" s="21">
        <f>'CDM - Q'!AK267</f>
        <v>397.08499999999998</v>
      </c>
      <c r="G266" s="21">
        <f>'CDM - Q'!AL267</f>
        <v>41.875999999999998</v>
      </c>
      <c r="H266" s="21"/>
      <c r="I266" s="21">
        <f>'CDM - Q'!AN267</f>
        <v>112.964</v>
      </c>
      <c r="J266" s="21">
        <f>'CDM - Q'!AO267</f>
        <v>105.215</v>
      </c>
      <c r="K266" s="21">
        <f>'CDM - Q'!AP267</f>
        <v>105.708</v>
      </c>
      <c r="L266" s="21">
        <f>'CDM - Q'!AQ267</f>
        <v>110.38500000000001</v>
      </c>
      <c r="M266" s="21">
        <f>'CDM - Q'!AR267</f>
        <v>107</v>
      </c>
      <c r="O266" s="42">
        <f t="shared" si="19"/>
        <v>2036.642647215042</v>
      </c>
      <c r="P266" s="44">
        <f t="shared" si="13"/>
        <v>1832.0277526968589</v>
      </c>
      <c r="Q266" s="44">
        <f t="shared" si="16"/>
        <v>116.34597192265485</v>
      </c>
      <c r="R266" s="44">
        <f t="shared" si="17"/>
        <v>359.72731802328212</v>
      </c>
      <c r="S266" s="44">
        <f t="shared" si="18"/>
        <v>39.136448598130841</v>
      </c>
      <c r="T266" s="44"/>
      <c r="U266" s="44">
        <f t="shared" si="12"/>
        <v>105.1760358081452</v>
      </c>
    </row>
    <row r="267" spans="1:21" x14ac:dyDescent="0.25">
      <c r="A267">
        <v>2014</v>
      </c>
      <c r="B267" s="1">
        <v>41699</v>
      </c>
      <c r="C267" s="21">
        <f>'CDM - Q'!AH268</f>
        <v>2360.7739999999999</v>
      </c>
      <c r="D267" s="21">
        <f>'CDM - Q'!AI268</f>
        <v>1967.4870000000001</v>
      </c>
      <c r="E267" s="21">
        <f>'CDM - Q'!AJ268</f>
        <v>119.535</v>
      </c>
      <c r="F267" s="21">
        <f>'CDM - Q'!AK268</f>
        <v>405.92599999999999</v>
      </c>
      <c r="G267" s="21">
        <f>'CDM - Q'!AL268</f>
        <v>41.512</v>
      </c>
      <c r="H267" s="21"/>
      <c r="I267" s="21">
        <f>'CDM - Q'!AN268</f>
        <v>114.49299999999999</v>
      </c>
      <c r="J267" s="21">
        <f>'CDM - Q'!AO268</f>
        <v>106.05500000000001</v>
      </c>
      <c r="K267" s="21">
        <f>'CDM - Q'!AP268</f>
        <v>105.274</v>
      </c>
      <c r="L267" s="21">
        <f>'CDM - Q'!AQ268</f>
        <v>110</v>
      </c>
      <c r="M267" s="21">
        <f>'CDM - Q'!AR268</f>
        <v>106.726</v>
      </c>
      <c r="O267" s="42">
        <f t="shared" si="19"/>
        <v>2061.9374110207614</v>
      </c>
      <c r="P267" s="44">
        <f t="shared" si="13"/>
        <v>1855.1572297392863</v>
      </c>
      <c r="Q267" s="44">
        <f t="shared" si="16"/>
        <v>113.54655470486539</v>
      </c>
      <c r="R267" s="44">
        <f t="shared" si="17"/>
        <v>369.02363636363634</v>
      </c>
      <c r="S267" s="44">
        <f t="shared" si="18"/>
        <v>38.895864175552347</v>
      </c>
      <c r="T267" s="44"/>
      <c r="U267" s="44">
        <f t="shared" si="12"/>
        <v>106.04063030334916</v>
      </c>
    </row>
    <row r="268" spans="1:21" x14ac:dyDescent="0.25">
      <c r="B268" s="1">
        <v>41791</v>
      </c>
      <c r="C268" s="21">
        <f>'CDM - Q'!AH269</f>
        <v>2405.6590000000001</v>
      </c>
      <c r="D268" s="21">
        <f>'CDM - Q'!AI269</f>
        <v>2042.6</v>
      </c>
      <c r="E268" s="21">
        <f>'CDM - Q'!AJ269</f>
        <v>119.44799999999999</v>
      </c>
      <c r="F268" s="21">
        <f>'CDM - Q'!AK269</f>
        <v>424.79599999999999</v>
      </c>
      <c r="G268" s="21">
        <f>'CDM - Q'!AL269</f>
        <v>44.478000000000002</v>
      </c>
      <c r="H268" s="21"/>
      <c r="I268" s="21">
        <f>'CDM - Q'!AN269</f>
        <v>113.48699999999999</v>
      </c>
      <c r="J268" s="21">
        <f>'CDM - Q'!AO269</f>
        <v>105.651</v>
      </c>
      <c r="K268" s="21">
        <f>'CDM - Q'!AP269</f>
        <v>105.501</v>
      </c>
      <c r="L268" s="21">
        <f>'CDM - Q'!AQ269</f>
        <v>109.455</v>
      </c>
      <c r="M268" s="21">
        <f>'CDM - Q'!AR269</f>
        <v>106.452</v>
      </c>
      <c r="O268" s="42">
        <f t="shared" si="19"/>
        <v>2119.7661406152251</v>
      </c>
      <c r="P268" s="44">
        <f t="shared" si="13"/>
        <v>1933.3465845093751</v>
      </c>
      <c r="Q268" s="44">
        <f t="shared" si="16"/>
        <v>113.21977990729945</v>
      </c>
      <c r="R268" s="44">
        <f t="shared" si="17"/>
        <v>388.10104609200124</v>
      </c>
      <c r="S268" s="44">
        <f t="shared" si="18"/>
        <v>41.782211701048361</v>
      </c>
      <c r="T268" s="44"/>
      <c r="U268" s="44">
        <f t="shared" si="12"/>
        <v>105.63330694548192</v>
      </c>
    </row>
    <row r="269" spans="1:21" x14ac:dyDescent="0.25">
      <c r="B269" s="1">
        <v>41883</v>
      </c>
      <c r="C269" s="21">
        <f>'CDM - Q'!AH270</f>
        <v>2392.7150000000001</v>
      </c>
      <c r="D269" s="21">
        <f>'CDM - Q'!AI270</f>
        <v>2048.8820000000001</v>
      </c>
      <c r="E269" s="21">
        <f>'CDM - Q'!AJ270</f>
        <v>120.29600000000001</v>
      </c>
      <c r="F269" s="21">
        <f>'CDM - Q'!AK270</f>
        <v>431.35500000000002</v>
      </c>
      <c r="G269" s="21">
        <f>'CDM - Q'!AL270</f>
        <v>44.457999999999998</v>
      </c>
      <c r="H269" s="21"/>
      <c r="I269" s="21">
        <f>'CDM - Q'!AN270</f>
        <v>112.599</v>
      </c>
      <c r="J269" s="21">
        <f>'CDM - Q'!AO270</f>
        <v>105.416</v>
      </c>
      <c r="K269" s="21">
        <f>'CDM - Q'!AP270</f>
        <v>105.20399999999999</v>
      </c>
      <c r="L269" s="21">
        <f>'CDM - Q'!AQ270</f>
        <v>109.05800000000001</v>
      </c>
      <c r="M269" s="21">
        <f>'CDM - Q'!AR270</f>
        <v>106.232</v>
      </c>
      <c r="O269" s="42">
        <f t="shared" si="19"/>
        <v>2124.9877885238766</v>
      </c>
      <c r="P269" s="44">
        <f t="shared" si="13"/>
        <v>1943.6157699021023</v>
      </c>
      <c r="Q269" s="44">
        <f t="shared" si="16"/>
        <v>114.34546214972816</v>
      </c>
      <c r="R269" s="44">
        <f t="shared" si="17"/>
        <v>395.52806763373616</v>
      </c>
      <c r="S269" s="44">
        <f t="shared" si="18"/>
        <v>41.849913397093154</v>
      </c>
      <c r="T269" s="44"/>
      <c r="U269" s="44">
        <f t="shared" si="12"/>
        <v>105.39804325247756</v>
      </c>
    </row>
    <row r="270" spans="1:21" x14ac:dyDescent="0.25">
      <c r="B270" s="1">
        <v>41974</v>
      </c>
      <c r="C270" s="21">
        <f>'CDM - Q'!AH271</f>
        <v>2398.1030000000001</v>
      </c>
      <c r="D270" s="21">
        <f>'CDM - Q'!AI271</f>
        <v>2083.8159999999998</v>
      </c>
      <c r="E270" s="21">
        <f>'CDM - Q'!AJ271</f>
        <v>128.66800000000001</v>
      </c>
      <c r="F270" s="21">
        <f>'CDM - Q'!AK271</f>
        <v>431.89499999999998</v>
      </c>
      <c r="G270" s="21">
        <f>'CDM - Q'!AL271</f>
        <v>45.725999999999999</v>
      </c>
      <c r="H270" s="21"/>
      <c r="I270" s="21">
        <f>'CDM - Q'!AN271</f>
        <v>110.05800000000001</v>
      </c>
      <c r="J270" s="21">
        <f>'CDM - Q'!AO271</f>
        <v>104.898</v>
      </c>
      <c r="K270" s="21">
        <f>'CDM - Q'!AP271</f>
        <v>105.06699999999999</v>
      </c>
      <c r="L270" s="21">
        <f>'CDM - Q'!AQ271</f>
        <v>108.36799999999999</v>
      </c>
      <c r="M270" s="21">
        <f>'CDM - Q'!AR271</f>
        <v>105.739</v>
      </c>
      <c r="O270" s="42">
        <f t="shared" si="19"/>
        <v>2178.9447382289341</v>
      </c>
      <c r="P270" s="44">
        <f t="shared" si="13"/>
        <v>1986.5164254799899</v>
      </c>
      <c r="Q270" s="44">
        <f t="shared" si="16"/>
        <v>122.4628094454015</v>
      </c>
      <c r="R270" s="44">
        <f t="shared" si="17"/>
        <v>398.54477336483092</v>
      </c>
      <c r="S270" s="44">
        <f t="shared" si="18"/>
        <v>43.244214528225157</v>
      </c>
      <c r="T270" s="44"/>
      <c r="U270" s="44">
        <f t="shared" si="12"/>
        <v>104.87928497684817</v>
      </c>
    </row>
    <row r="271" spans="1:21" x14ac:dyDescent="0.25">
      <c r="A271">
        <v>2015</v>
      </c>
      <c r="B271" s="1">
        <v>42064</v>
      </c>
      <c r="C271" s="21">
        <f>'CDM - Q'!AH272</f>
        <v>2330.096</v>
      </c>
      <c r="D271" s="21">
        <f>'CDM - Q'!AI272</f>
        <v>2105.6170000000002</v>
      </c>
      <c r="E271" s="21">
        <f>'CDM - Q'!AJ272</f>
        <v>123.06399999999999</v>
      </c>
      <c r="F271" s="21">
        <f>'CDM - Q'!AK272</f>
        <v>439.15600000000001</v>
      </c>
      <c r="G271" s="21">
        <f>'CDM - Q'!AL272</f>
        <v>44.250999999999998</v>
      </c>
      <c r="H271" s="21"/>
      <c r="I271" s="21">
        <f>'CDM - Q'!AN272</f>
        <v>104.643</v>
      </c>
      <c r="J271" s="21">
        <f>'CDM - Q'!AO272</f>
        <v>103.482</v>
      </c>
      <c r="K271" s="21">
        <f>'CDM - Q'!AP272</f>
        <v>104.4</v>
      </c>
      <c r="L271" s="21">
        <f>'CDM - Q'!AQ272</f>
        <v>107.077</v>
      </c>
      <c r="M271" s="21">
        <f>'CDM - Q'!AR272</f>
        <v>105.191</v>
      </c>
      <c r="O271" s="42">
        <f t="shared" si="19"/>
        <v>2226.7098611469473</v>
      </c>
      <c r="P271" s="44">
        <f t="shared" si="13"/>
        <v>2034.7664328095711</v>
      </c>
      <c r="Q271" s="44">
        <f t="shared" si="16"/>
        <v>117.87739463601532</v>
      </c>
      <c r="R271" s="44">
        <f t="shared" si="17"/>
        <v>410.13102720472182</v>
      </c>
      <c r="S271" s="44">
        <f t="shared" si="18"/>
        <v>42.067287125324405</v>
      </c>
      <c r="T271" s="44"/>
      <c r="U271" s="44">
        <f t="shared" ref="U271:U310" si="20">((D271-G271)/(P271-S271))*100</f>
        <v>103.44592180231878</v>
      </c>
    </row>
    <row r="272" spans="1:21" x14ac:dyDescent="0.25">
      <c r="B272" s="1">
        <v>42156</v>
      </c>
      <c r="C272" s="21">
        <f>'CDM - Q'!AH273</f>
        <v>2309.085</v>
      </c>
      <c r="D272" s="21">
        <f>'CDM - Q'!AI273</f>
        <v>2103.3220000000001</v>
      </c>
      <c r="E272" s="21">
        <f>'CDM - Q'!AJ273</f>
        <v>119.152</v>
      </c>
      <c r="F272" s="21">
        <f>'CDM - Q'!AK273</f>
        <v>437.86099999999999</v>
      </c>
      <c r="G272" s="21">
        <f>'CDM - Q'!AL273</f>
        <v>46.015999999999998</v>
      </c>
      <c r="H272" s="21"/>
      <c r="I272" s="21">
        <f>'CDM - Q'!AN273</f>
        <v>102.922</v>
      </c>
      <c r="J272" s="21">
        <f>'CDM - Q'!AO273</f>
        <v>102.374</v>
      </c>
      <c r="K272" s="21">
        <f>'CDM - Q'!AP273</f>
        <v>103.053</v>
      </c>
      <c r="L272" s="21">
        <f>'CDM - Q'!AQ273</f>
        <v>106.17100000000001</v>
      </c>
      <c r="M272" s="21">
        <f>'CDM - Q'!AR273</f>
        <v>104.643</v>
      </c>
      <c r="O272" s="42">
        <f t="shared" si="19"/>
        <v>2243.5290802743825</v>
      </c>
      <c r="P272" s="44">
        <f t="shared" si="13"/>
        <v>2054.5470529626664</v>
      </c>
      <c r="Q272" s="44">
        <f t="shared" si="16"/>
        <v>115.62205855239537</v>
      </c>
      <c r="R272" s="44">
        <f t="shared" si="17"/>
        <v>412.41111037854023</v>
      </c>
      <c r="S272" s="44">
        <f t="shared" si="18"/>
        <v>43.974274437850596</v>
      </c>
      <c r="T272" s="44"/>
      <c r="U272" s="44">
        <f t="shared" si="20"/>
        <v>102.32437353048583</v>
      </c>
    </row>
    <row r="273" spans="1:21" x14ac:dyDescent="0.25">
      <c r="B273" s="1">
        <v>42248</v>
      </c>
      <c r="C273" s="21">
        <f>'CDM - Q'!AH274</f>
        <v>2290.9229999999998</v>
      </c>
      <c r="D273" s="21">
        <f>'CDM - Q'!AI274</f>
        <v>2094.5050000000001</v>
      </c>
      <c r="E273" s="21">
        <f>'CDM - Q'!AJ274</f>
        <v>121.9</v>
      </c>
      <c r="F273" s="21">
        <f>'CDM - Q'!AK274</f>
        <v>424.185</v>
      </c>
      <c r="G273" s="21">
        <f>'CDM - Q'!AL274</f>
        <v>46.774000000000001</v>
      </c>
      <c r="H273" s="21"/>
      <c r="I273" s="21">
        <f>'CDM - Q'!AN274</f>
        <v>101.607</v>
      </c>
      <c r="J273" s="21">
        <f>'CDM - Q'!AO274</f>
        <v>101.52</v>
      </c>
      <c r="K273" s="21">
        <f>'CDM - Q'!AP274</f>
        <v>101.89</v>
      </c>
      <c r="L273" s="21">
        <f>'CDM - Q'!AQ274</f>
        <v>105.072</v>
      </c>
      <c r="M273" s="21">
        <f>'CDM - Q'!AR274</f>
        <v>103.38200000000001</v>
      </c>
      <c r="O273" s="42">
        <f t="shared" si="19"/>
        <v>2254.690129617054</v>
      </c>
      <c r="P273" s="44">
        <f t="shared" si="13"/>
        <v>2063.1451930654057</v>
      </c>
      <c r="Q273" s="44">
        <f t="shared" si="16"/>
        <v>119.63882618510158</v>
      </c>
      <c r="R273" s="44">
        <f t="shared" si="17"/>
        <v>403.70888533576971</v>
      </c>
      <c r="S273" s="44">
        <f t="shared" si="18"/>
        <v>45.243852895088118</v>
      </c>
      <c r="T273" s="44"/>
      <c r="U273" s="44">
        <f t="shared" si="20"/>
        <v>101.47825164867402</v>
      </c>
    </row>
    <row r="274" spans="1:21" x14ac:dyDescent="0.25">
      <c r="B274" s="1">
        <v>42339</v>
      </c>
      <c r="C274" s="21">
        <f>'CDM - Q'!AH275</f>
        <v>2228.2600000000002</v>
      </c>
      <c r="D274" s="21">
        <f>'CDM - Q'!AI275</f>
        <v>2065.9720000000002</v>
      </c>
      <c r="E274" s="21">
        <f>'CDM - Q'!AJ275</f>
        <v>116.986</v>
      </c>
      <c r="F274" s="21">
        <f>'CDM - Q'!AK275</f>
        <v>425.34300000000002</v>
      </c>
      <c r="G274" s="21">
        <f>'CDM - Q'!AL275</f>
        <v>47.945999999999998</v>
      </c>
      <c r="H274" s="21"/>
      <c r="I274" s="21">
        <f>'CDM - Q'!AN275</f>
        <v>99.04</v>
      </c>
      <c r="J274" s="21">
        <f>'CDM - Q'!AO275</f>
        <v>100.39100000000001</v>
      </c>
      <c r="K274" s="21">
        <f>'CDM - Q'!AP275</f>
        <v>101.123</v>
      </c>
      <c r="L274" s="21">
        <f>'CDM - Q'!AQ275</f>
        <v>103.964</v>
      </c>
      <c r="M274" s="21">
        <f>'CDM - Q'!AR275</f>
        <v>102.61499999999999</v>
      </c>
      <c r="O274" s="42">
        <f t="shared" si="19"/>
        <v>2249.8586429725365</v>
      </c>
      <c r="P274" s="44">
        <f t="shared" si="13"/>
        <v>2057.9255112510086</v>
      </c>
      <c r="Q274" s="44">
        <f t="shared" si="16"/>
        <v>115.68683682248351</v>
      </c>
      <c r="R274" s="44">
        <f t="shared" si="17"/>
        <v>409.12527413335386</v>
      </c>
      <c r="S274" s="44">
        <f t="shared" si="18"/>
        <v>46.72416313404473</v>
      </c>
      <c r="T274" s="44"/>
      <c r="U274" s="44">
        <f t="shared" si="20"/>
        <v>100.33933210563062</v>
      </c>
    </row>
    <row r="275" spans="1:21" x14ac:dyDescent="0.25">
      <c r="A275">
        <v>2016</v>
      </c>
      <c r="B275" s="1">
        <v>42430</v>
      </c>
      <c r="C275" s="21">
        <f>'CDM - Q'!AH276</f>
        <v>2179.7649999999999</v>
      </c>
      <c r="D275" s="21">
        <f>'CDM - Q'!AI276</f>
        <v>2042.425</v>
      </c>
      <c r="E275" s="21">
        <f>'CDM - Q'!AJ276</f>
        <v>114.91200000000001</v>
      </c>
      <c r="F275" s="21">
        <f>'CDM - Q'!AK276</f>
        <v>421.37599999999998</v>
      </c>
      <c r="G275" s="21">
        <f>'CDM - Q'!AL276</f>
        <v>51.298999999999999</v>
      </c>
      <c r="H275" s="21"/>
      <c r="I275" s="21">
        <f>'CDM - Q'!AN276</f>
        <v>96.894999999999996</v>
      </c>
      <c r="J275" s="21">
        <f>'CDM - Q'!AO276</f>
        <v>99.45</v>
      </c>
      <c r="K275" s="21">
        <f>'CDM - Q'!AP276</f>
        <v>100.17</v>
      </c>
      <c r="L275" s="21">
        <f>'CDM - Q'!AQ276</f>
        <v>102.64</v>
      </c>
      <c r="M275" s="21">
        <f>'CDM - Q'!AR276</f>
        <v>102.395</v>
      </c>
      <c r="O275" s="42">
        <f t="shared" si="19"/>
        <v>2249.6155632385571</v>
      </c>
      <c r="P275" s="44">
        <f t="shared" ref="P275:P310" si="21">(D275/J275)*100</f>
        <v>2053.7204625439917</v>
      </c>
      <c r="Q275" s="44">
        <f t="shared" si="16"/>
        <v>114.71698113207547</v>
      </c>
      <c r="R275" s="44">
        <f t="shared" ref="R275:R310" si="22">(F275/L275)*100</f>
        <v>410.5378020265004</v>
      </c>
      <c r="S275" s="44">
        <f t="shared" ref="S275:S310" si="23">(G275/M275)*100</f>
        <v>50.099125933883492</v>
      </c>
      <c r="T275" s="44"/>
      <c r="U275" s="44">
        <f t="shared" si="20"/>
        <v>99.376362370384356</v>
      </c>
    </row>
    <row r="276" spans="1:21" x14ac:dyDescent="0.25">
      <c r="B276" s="1">
        <v>42522</v>
      </c>
      <c r="C276" s="21">
        <f>'CDM - Q'!AH277</f>
        <v>2193.6439999999998</v>
      </c>
      <c r="D276" s="21">
        <f>'CDM - Q'!AI277</f>
        <v>2043.001</v>
      </c>
      <c r="E276" s="21">
        <f>'CDM - Q'!AJ277</f>
        <v>114.072</v>
      </c>
      <c r="F276" s="21">
        <f>'CDM - Q'!AK277</f>
        <v>427.964</v>
      </c>
      <c r="G276" s="21">
        <f>'CDM - Q'!AL277</f>
        <v>53.262999999999998</v>
      </c>
      <c r="H276" s="21"/>
      <c r="I276" s="21">
        <f>'CDM - Q'!AN277</f>
        <v>97.441999999999993</v>
      </c>
      <c r="J276" s="21">
        <f>'CDM - Q'!AO277</f>
        <v>99.378</v>
      </c>
      <c r="K276" s="21">
        <f>'CDM - Q'!AP277</f>
        <v>100.01900000000001</v>
      </c>
      <c r="L276" s="21">
        <f>'CDM - Q'!AQ277</f>
        <v>102.04900000000001</v>
      </c>
      <c r="M276" s="21">
        <f>'CDM - Q'!AR277</f>
        <v>101.18899999999999</v>
      </c>
      <c r="O276" s="42">
        <f t="shared" si="19"/>
        <v>2251.2304755649511</v>
      </c>
      <c r="P276" s="44">
        <f t="shared" si="21"/>
        <v>2055.7880013685121</v>
      </c>
      <c r="Q276" s="44">
        <f t="shared" si="16"/>
        <v>114.05033043721693</v>
      </c>
      <c r="R276" s="44">
        <f t="shared" si="22"/>
        <v>419.37108643886756</v>
      </c>
      <c r="S276" s="44">
        <f t="shared" si="23"/>
        <v>52.637144353635279</v>
      </c>
      <c r="T276" s="44"/>
      <c r="U276" s="44">
        <f t="shared" si="20"/>
        <v>99.330412037220967</v>
      </c>
    </row>
    <row r="277" spans="1:21" x14ac:dyDescent="0.25">
      <c r="B277" s="1">
        <v>42614</v>
      </c>
      <c r="C277" s="21">
        <f>'CDM - Q'!AH278</f>
        <v>2224.643</v>
      </c>
      <c r="D277" s="21">
        <f>'CDM - Q'!AI278</f>
        <v>2054.0500000000002</v>
      </c>
      <c r="E277" s="21">
        <f>'CDM - Q'!AJ278</f>
        <v>113.069</v>
      </c>
      <c r="F277" s="21">
        <f>'CDM - Q'!AK278</f>
        <v>430.94099999999997</v>
      </c>
      <c r="G277" s="21">
        <f>'CDM - Q'!AL278</f>
        <v>52.209000000000003</v>
      </c>
      <c r="H277" s="21"/>
      <c r="I277" s="21">
        <f>'CDM - Q'!AN278</f>
        <v>98.319000000000003</v>
      </c>
      <c r="J277" s="21">
        <f>'CDM - Q'!AO278</f>
        <v>99.649000000000001</v>
      </c>
      <c r="K277" s="21">
        <f>'CDM - Q'!AP278</f>
        <v>99.316000000000003</v>
      </c>
      <c r="L277" s="21">
        <f>'CDM - Q'!AQ278</f>
        <v>101.289</v>
      </c>
      <c r="M277" s="21">
        <f>'CDM - Q'!AR278</f>
        <v>100.532</v>
      </c>
      <c r="O277" s="42">
        <f t="shared" si="19"/>
        <v>2262.6786277321776</v>
      </c>
      <c r="P277" s="44">
        <f t="shared" si="21"/>
        <v>2061.2851107386932</v>
      </c>
      <c r="Q277" s="44">
        <f t="shared" si="16"/>
        <v>113.84771839381369</v>
      </c>
      <c r="R277" s="44">
        <f t="shared" si="22"/>
        <v>425.45686106092467</v>
      </c>
      <c r="S277" s="44">
        <f t="shared" si="23"/>
        <v>51.932717940556252</v>
      </c>
      <c r="T277" s="44"/>
      <c r="U277" s="44">
        <f t="shared" si="20"/>
        <v>99.626178423204465</v>
      </c>
    </row>
    <row r="278" spans="1:21" x14ac:dyDescent="0.25">
      <c r="B278" s="1">
        <v>42705</v>
      </c>
      <c r="C278" s="21">
        <f>'CDM - Q'!AH279</f>
        <v>2276.7330000000002</v>
      </c>
      <c r="D278" s="21">
        <f>'CDM - Q'!AI279</f>
        <v>2096.915</v>
      </c>
      <c r="E278" s="21">
        <f>'CDM - Q'!AJ279</f>
        <v>116.27500000000001</v>
      </c>
      <c r="F278" s="21">
        <f>'CDM - Q'!AK279</f>
        <v>435.85700000000003</v>
      </c>
      <c r="G278" s="21">
        <f>'CDM - Q'!AL279</f>
        <v>50.344999999999999</v>
      </c>
      <c r="H278" s="21"/>
      <c r="I278" s="21">
        <f>'CDM - Q'!AN279</f>
        <v>98.585999999999999</v>
      </c>
      <c r="J278" s="21">
        <f>'CDM - Q'!AO279</f>
        <v>99.489000000000004</v>
      </c>
      <c r="K278" s="21">
        <f>'CDM - Q'!AP279</f>
        <v>98.715999999999994</v>
      </c>
      <c r="L278" s="21">
        <f>'CDM - Q'!AQ279</f>
        <v>100.76600000000001</v>
      </c>
      <c r="M278" s="21">
        <f>'CDM - Q'!AR279</f>
        <v>100.093</v>
      </c>
      <c r="O278" s="42">
        <f t="shared" si="19"/>
        <v>2309.387742681517</v>
      </c>
      <c r="P278" s="44">
        <f t="shared" si="21"/>
        <v>2107.6852717385841</v>
      </c>
      <c r="Q278" s="44">
        <f t="shared" si="16"/>
        <v>117.78739008873941</v>
      </c>
      <c r="R278" s="44">
        <f t="shared" si="22"/>
        <v>432.54371514201216</v>
      </c>
      <c r="S278" s="44">
        <f t="shared" si="23"/>
        <v>50.298222652932765</v>
      </c>
      <c r="T278" s="44"/>
      <c r="U278" s="44">
        <f t="shared" si="20"/>
        <v>99.474233635792615</v>
      </c>
    </row>
    <row r="279" spans="1:21" x14ac:dyDescent="0.25">
      <c r="A279">
        <v>2017</v>
      </c>
      <c r="B279" s="1">
        <v>42795</v>
      </c>
      <c r="C279" s="21">
        <f>'CDM - Q'!AH280</f>
        <v>2332.9969999999998</v>
      </c>
      <c r="D279" s="21">
        <f>'CDM - Q'!AI280</f>
        <v>2119.4209999999998</v>
      </c>
      <c r="E279" s="21">
        <f>'CDM - Q'!AJ280</f>
        <v>119.375</v>
      </c>
      <c r="F279" s="21">
        <f>'CDM - Q'!AK280</f>
        <v>447.37299999999999</v>
      </c>
      <c r="G279" s="21">
        <f>'CDM - Q'!AL280</f>
        <v>52.564999999999998</v>
      </c>
      <c r="H279" s="21"/>
      <c r="I279" s="21">
        <f>'CDM - Q'!AN280</f>
        <v>99.789000000000001</v>
      </c>
      <c r="J279" s="21">
        <f>'CDM - Q'!AO280</f>
        <v>99.546999999999997</v>
      </c>
      <c r="K279" s="21">
        <f>'CDM - Q'!AP280</f>
        <v>99.212999999999994</v>
      </c>
      <c r="L279" s="21">
        <f>'CDM - Q'!AQ280</f>
        <v>100.086</v>
      </c>
      <c r="M279" s="21">
        <f>'CDM - Q'!AR280</f>
        <v>99.435000000000002</v>
      </c>
      <c r="O279" s="42">
        <f t="shared" si="19"/>
        <v>2337.9300323682969</v>
      </c>
      <c r="P279" s="44">
        <f t="shared" si="21"/>
        <v>2129.0656674736556</v>
      </c>
      <c r="Q279" s="44">
        <f t="shared" si="16"/>
        <v>120.32193361757028</v>
      </c>
      <c r="R279" s="44">
        <f t="shared" si="22"/>
        <v>446.98858981276101</v>
      </c>
      <c r="S279" s="44">
        <f t="shared" si="23"/>
        <v>52.863679790818118</v>
      </c>
      <c r="T279" s="44"/>
      <c r="U279" s="44">
        <f t="shared" si="20"/>
        <v>99.549851712969968</v>
      </c>
    </row>
    <row r="280" spans="1:21" x14ac:dyDescent="0.25">
      <c r="B280" s="1">
        <v>42887</v>
      </c>
      <c r="C280" s="21">
        <f>'CDM - Q'!AH281</f>
        <v>2347.5810000000001</v>
      </c>
      <c r="D280" s="21">
        <f>'CDM - Q'!AI281</f>
        <v>2160.306</v>
      </c>
      <c r="E280" s="21">
        <f>'CDM - Q'!AJ281</f>
        <v>125.90900000000001</v>
      </c>
      <c r="F280" s="21">
        <f>'CDM - Q'!AK281</f>
        <v>456.96800000000002</v>
      </c>
      <c r="G280" s="21">
        <f>'CDM - Q'!AL281</f>
        <v>51.037999999999997</v>
      </c>
      <c r="H280" s="21"/>
      <c r="I280" s="21">
        <f>'CDM - Q'!AN281</f>
        <v>99.641999999999996</v>
      </c>
      <c r="J280" s="21">
        <f>'CDM - Q'!AO281</f>
        <v>100.024</v>
      </c>
      <c r="K280" s="21">
        <f>'CDM - Q'!AP281</f>
        <v>99.956999999999994</v>
      </c>
      <c r="L280" s="21">
        <f>'CDM - Q'!AQ281</f>
        <v>99.855000000000004</v>
      </c>
      <c r="M280" s="21">
        <f>'CDM - Q'!AR281</f>
        <v>99.819000000000003</v>
      </c>
      <c r="O280" s="42">
        <f t="shared" si="19"/>
        <v>2356.015535617511</v>
      </c>
      <c r="P280" s="44">
        <f t="shared" si="21"/>
        <v>2159.7876509637686</v>
      </c>
      <c r="Q280" s="44">
        <f t="shared" si="16"/>
        <v>125.96316416058906</v>
      </c>
      <c r="R280" s="44">
        <f t="shared" si="22"/>
        <v>457.63156577036705</v>
      </c>
      <c r="S280" s="44">
        <f t="shared" si="23"/>
        <v>51.130546288782696</v>
      </c>
      <c r="T280" s="44"/>
      <c r="U280" s="44">
        <f t="shared" si="20"/>
        <v>100.02897082335767</v>
      </c>
    </row>
    <row r="281" spans="1:21" x14ac:dyDescent="0.25">
      <c r="B281" s="1">
        <v>42979</v>
      </c>
      <c r="C281" s="21">
        <f>'CDM - Q'!AH282</f>
        <v>2338.4169999999999</v>
      </c>
      <c r="D281" s="21">
        <f>'CDM - Q'!AI282</f>
        <v>2159.3040000000001</v>
      </c>
      <c r="E281" s="21">
        <f>'CDM - Q'!AJ282</f>
        <v>133.92400000000001</v>
      </c>
      <c r="F281" s="21">
        <f>'CDM - Q'!AK282</f>
        <v>462.822</v>
      </c>
      <c r="G281" s="21">
        <f>'CDM - Q'!AL282</f>
        <v>53.271000000000001</v>
      </c>
      <c r="H281" s="21"/>
      <c r="I281" s="21">
        <f>'CDM - Q'!AN282</f>
        <v>99.57</v>
      </c>
      <c r="J281" s="21">
        <f>'CDM - Q'!AO282</f>
        <v>100.116</v>
      </c>
      <c r="K281" s="21">
        <f>'CDM - Q'!AP282</f>
        <v>100.36199999999999</v>
      </c>
      <c r="L281" s="21">
        <f>'CDM - Q'!AQ282</f>
        <v>100.08799999999999</v>
      </c>
      <c r="M281" s="21">
        <f>'CDM - Q'!AR282</f>
        <v>100.203</v>
      </c>
      <c r="O281" s="42">
        <f t="shared" si="19"/>
        <v>2348.5156171537615</v>
      </c>
      <c r="P281" s="44">
        <f t="shared" si="21"/>
        <v>2156.8021095529184</v>
      </c>
      <c r="Q281" s="44">
        <f t="shared" si="16"/>
        <v>133.44094378350374</v>
      </c>
      <c r="R281" s="44">
        <f t="shared" si="22"/>
        <v>462.41507473423394</v>
      </c>
      <c r="S281" s="44">
        <f t="shared" si="23"/>
        <v>53.163078949732046</v>
      </c>
      <c r="T281" s="44"/>
      <c r="U281" s="44">
        <f t="shared" si="20"/>
        <v>100.11380133958284</v>
      </c>
    </row>
    <row r="282" spans="1:21" x14ac:dyDescent="0.25">
      <c r="B282" s="1">
        <v>43070</v>
      </c>
      <c r="C282" s="21">
        <f>'CDM - Q'!AH283</f>
        <v>2460.6060000000002</v>
      </c>
      <c r="D282" s="21">
        <f>'CDM - Q'!AI283</f>
        <v>2250.8829999999998</v>
      </c>
      <c r="E282" s="21">
        <f>'CDM - Q'!AJ283</f>
        <v>134.47200000000001</v>
      </c>
      <c r="F282" s="21">
        <f>'CDM - Q'!AK283</f>
        <v>485.15800000000002</v>
      </c>
      <c r="G282" s="21">
        <f>'CDM - Q'!AL283</f>
        <v>59.734999999999999</v>
      </c>
      <c r="H282" s="21"/>
      <c r="I282" s="21">
        <f>'CDM - Q'!AN283</f>
        <v>100.999</v>
      </c>
      <c r="J282" s="21">
        <f>'CDM - Q'!AO283</f>
        <v>100.312</v>
      </c>
      <c r="K282" s="21">
        <f>'CDM - Q'!AP283</f>
        <v>100.46899999999999</v>
      </c>
      <c r="L282" s="21">
        <f>'CDM - Q'!AQ283</f>
        <v>99.971000000000004</v>
      </c>
      <c r="M282" s="21">
        <f>'CDM - Q'!AR283</f>
        <v>100.477</v>
      </c>
      <c r="O282" s="42">
        <f t="shared" si="19"/>
        <v>2436.2676858186715</v>
      </c>
      <c r="P282" s="44">
        <f t="shared" si="21"/>
        <v>2243.882087885796</v>
      </c>
      <c r="Q282" s="44">
        <f t="shared" si="16"/>
        <v>133.84427037195553</v>
      </c>
      <c r="R282" s="44">
        <f t="shared" si="22"/>
        <v>485.29873663362378</v>
      </c>
      <c r="S282" s="44">
        <f t="shared" si="23"/>
        <v>59.451416742139983</v>
      </c>
      <c r="T282" s="44"/>
      <c r="U282" s="44">
        <f t="shared" si="20"/>
        <v>100.30750936365615</v>
      </c>
    </row>
    <row r="283" spans="1:21" x14ac:dyDescent="0.25">
      <c r="A283">
        <v>2018</v>
      </c>
      <c r="B283" s="1">
        <v>43160</v>
      </c>
      <c r="C283" s="21">
        <f>'CDM - Q'!AH284</f>
        <v>2526.65</v>
      </c>
      <c r="D283" s="21">
        <f>'CDM - Q'!AI284</f>
        <v>2296.3989999999999</v>
      </c>
      <c r="E283" s="21">
        <f>'CDM - Q'!AJ284</f>
        <v>141.48099999999999</v>
      </c>
      <c r="F283" s="21">
        <f>'CDM - Q'!AK284</f>
        <v>490.08699999999999</v>
      </c>
      <c r="G283" s="21">
        <f>'CDM - Q'!AL284</f>
        <v>55.283999999999999</v>
      </c>
      <c r="H283" s="21"/>
      <c r="I283" s="21">
        <f>'CDM - Q'!AN284</f>
        <v>102.655</v>
      </c>
      <c r="J283" s="21">
        <f>'CDM - Q'!AO284</f>
        <v>100.913</v>
      </c>
      <c r="K283" s="21">
        <f>'CDM - Q'!AP284</f>
        <v>100.489</v>
      </c>
      <c r="L283" s="21">
        <f>'CDM - Q'!AQ284</f>
        <v>99.771000000000001</v>
      </c>
      <c r="M283" s="21">
        <f>'CDM - Q'!AR284</f>
        <v>100.696</v>
      </c>
      <c r="O283" s="42">
        <f t="shared" si="19"/>
        <v>2461.3024207296285</v>
      </c>
      <c r="P283" s="44">
        <f t="shared" si="21"/>
        <v>2275.6225659726697</v>
      </c>
      <c r="Q283" s="44">
        <f t="shared" si="16"/>
        <v>140.79252455492639</v>
      </c>
      <c r="R283" s="44">
        <f t="shared" si="22"/>
        <v>491.21187519419465</v>
      </c>
      <c r="S283" s="44">
        <f t="shared" si="23"/>
        <v>54.901882895050448</v>
      </c>
      <c r="T283" s="44"/>
      <c r="U283" s="44">
        <f t="shared" si="20"/>
        <v>100.91836479381624</v>
      </c>
    </row>
    <row r="284" spans="1:21" x14ac:dyDescent="0.25">
      <c r="B284" s="1">
        <v>43252</v>
      </c>
      <c r="C284" s="21">
        <f>'CDM - Q'!AH285</f>
        <v>2538.0300000000002</v>
      </c>
      <c r="D284" s="21">
        <f>'CDM - Q'!AI285</f>
        <v>2297.2220000000002</v>
      </c>
      <c r="E284" s="21">
        <f>'CDM - Q'!AJ285</f>
        <v>143.80000000000001</v>
      </c>
      <c r="F284" s="21">
        <f>'CDM - Q'!AK285</f>
        <v>497.59</v>
      </c>
      <c r="G284" s="21">
        <f>'CDM - Q'!AL285</f>
        <v>53.438000000000002</v>
      </c>
      <c r="H284" s="21"/>
      <c r="I284" s="21">
        <f>'CDM - Q'!AN285</f>
        <v>102.896</v>
      </c>
      <c r="J284" s="21">
        <f>'CDM - Q'!AO285</f>
        <v>100.886</v>
      </c>
      <c r="K284" s="21">
        <f>'CDM - Q'!AP285</f>
        <v>100.502</v>
      </c>
      <c r="L284" s="21">
        <f>'CDM - Q'!AQ285</f>
        <v>99.471000000000004</v>
      </c>
      <c r="M284" s="21">
        <f>'CDM - Q'!AR285</f>
        <v>100.86</v>
      </c>
      <c r="O284" s="42">
        <f t="shared" si="19"/>
        <v>2466.5973410045099</v>
      </c>
      <c r="P284" s="44">
        <f t="shared" si="21"/>
        <v>2277.0473603869718</v>
      </c>
      <c r="Q284" s="44">
        <f t="shared" si="16"/>
        <v>143.08172971682157</v>
      </c>
      <c r="R284" s="44">
        <f t="shared" si="22"/>
        <v>500.23624976123688</v>
      </c>
      <c r="S284" s="44">
        <f t="shared" si="23"/>
        <v>52.982351774737261</v>
      </c>
      <c r="T284" s="44"/>
      <c r="U284" s="44">
        <f t="shared" si="20"/>
        <v>100.88661937989258</v>
      </c>
    </row>
    <row r="285" spans="1:21" x14ac:dyDescent="0.25">
      <c r="B285" s="1">
        <v>43344</v>
      </c>
      <c r="C285" s="21">
        <f>'CDM - Q'!AH286</f>
        <v>2584.777</v>
      </c>
      <c r="D285" s="21">
        <f>'CDM - Q'!AI286</f>
        <v>2324.8649999999998</v>
      </c>
      <c r="E285" s="21">
        <f>'CDM - Q'!AJ286</f>
        <v>146.18199999999999</v>
      </c>
      <c r="F285" s="21">
        <f>'CDM - Q'!AK286</f>
        <v>499.58199999999999</v>
      </c>
      <c r="G285" s="21">
        <f>'CDM - Q'!AL286</f>
        <v>54.328000000000003</v>
      </c>
      <c r="H285" s="21"/>
      <c r="I285" s="21">
        <f>'CDM - Q'!AN286</f>
        <v>102.958</v>
      </c>
      <c r="J285" s="21">
        <f>'CDM - Q'!AO286</f>
        <v>100.48</v>
      </c>
      <c r="K285" s="21">
        <f>'CDM - Q'!AP286</f>
        <v>100.164</v>
      </c>
      <c r="L285" s="21">
        <f>'CDM - Q'!AQ286</f>
        <v>98.978999999999999</v>
      </c>
      <c r="M285" s="21">
        <f>'CDM - Q'!AR286</f>
        <v>100.25700000000001</v>
      </c>
      <c r="O285" s="42">
        <f t="shared" si="19"/>
        <v>2510.5159385380448</v>
      </c>
      <c r="P285" s="44">
        <f t="shared" si="21"/>
        <v>2313.7589570063692</v>
      </c>
      <c r="Q285" s="44">
        <f t="shared" si="16"/>
        <v>145.94265404736231</v>
      </c>
      <c r="R285" s="44">
        <f t="shared" si="22"/>
        <v>504.73534790208026</v>
      </c>
      <c r="S285" s="44">
        <f t="shared" si="23"/>
        <v>54.188734951175476</v>
      </c>
      <c r="T285" s="44"/>
      <c r="U285" s="44">
        <f t="shared" si="20"/>
        <v>100.48534795855252</v>
      </c>
    </row>
    <row r="286" spans="1:21" x14ac:dyDescent="0.25">
      <c r="B286" s="1">
        <v>43435</v>
      </c>
      <c r="C286" s="21">
        <f>'CDM - Q'!AH287</f>
        <v>2586.7420000000002</v>
      </c>
      <c r="D286" s="21">
        <f>'CDM - Q'!AI287</f>
        <v>2362.2820000000002</v>
      </c>
      <c r="E286" s="21">
        <f>'CDM - Q'!AJ287</f>
        <v>137.328</v>
      </c>
      <c r="F286" s="21">
        <f>'CDM - Q'!AK287</f>
        <v>499.38900000000001</v>
      </c>
      <c r="G286" s="21">
        <f>'CDM - Q'!AL287</f>
        <v>54.079000000000001</v>
      </c>
      <c r="H286" s="21"/>
      <c r="I286" s="21">
        <f>'CDM - Q'!AN287</f>
        <v>102.327</v>
      </c>
      <c r="J286" s="21">
        <f>'CDM - Q'!AO287</f>
        <v>100.366</v>
      </c>
      <c r="K286" s="21">
        <f>'CDM - Q'!AP287</f>
        <v>99.533000000000001</v>
      </c>
      <c r="L286" s="21">
        <f>'CDM - Q'!AQ287</f>
        <v>98.590999999999994</v>
      </c>
      <c r="M286" s="21">
        <f>'CDM - Q'!AR287</f>
        <v>100.203</v>
      </c>
      <c r="O286" s="42">
        <f t="shared" si="19"/>
        <v>2527.9173629638317</v>
      </c>
      <c r="P286" s="44">
        <f t="shared" si="21"/>
        <v>2353.6675766693902</v>
      </c>
      <c r="Q286" s="44">
        <f t="shared" si="16"/>
        <v>137.97233078476486</v>
      </c>
      <c r="R286" s="44">
        <f t="shared" si="22"/>
        <v>506.52595064458222</v>
      </c>
      <c r="S286" s="44">
        <f t="shared" si="23"/>
        <v>53.969442032673676</v>
      </c>
      <c r="T286" s="44"/>
      <c r="U286" s="44">
        <f t="shared" si="20"/>
        <v>100.36982529294554</v>
      </c>
    </row>
    <row r="287" spans="1:21" x14ac:dyDescent="0.25">
      <c r="A287">
        <v>2019</v>
      </c>
      <c r="B287" s="1">
        <v>43525</v>
      </c>
      <c r="C287" s="21">
        <f>'CDM - Q'!AH288</f>
        <v>2533.7310000000002</v>
      </c>
      <c r="D287" s="21">
        <f>'CDM - Q'!AI288</f>
        <v>2336.2800000000002</v>
      </c>
      <c r="E287" s="21">
        <f>'CDM - Q'!AJ288</f>
        <v>132.232</v>
      </c>
      <c r="F287" s="21">
        <f>'CDM - Q'!AK288</f>
        <v>488.834</v>
      </c>
      <c r="G287" s="21">
        <f>'CDM - Q'!AL288</f>
        <v>51.761000000000003</v>
      </c>
      <c r="H287" s="21"/>
      <c r="I287" s="21">
        <f>'CDM - Q'!AN288</f>
        <v>100.767</v>
      </c>
      <c r="J287" s="21">
        <f>'CDM - Q'!AO288</f>
        <v>99.873999999999995</v>
      </c>
      <c r="K287" s="21">
        <f>'CDM - Q'!AP288</f>
        <v>98.05</v>
      </c>
      <c r="L287" s="21">
        <f>'CDM - Q'!AQ288</f>
        <v>98.376999999999995</v>
      </c>
      <c r="M287" s="21">
        <f>'CDM - Q'!AR288</f>
        <v>98.668000000000006</v>
      </c>
      <c r="O287" s="42">
        <f t="shared" si="19"/>
        <v>2514.4452052755369</v>
      </c>
      <c r="P287" s="44">
        <f t="shared" si="21"/>
        <v>2339.2274265574629</v>
      </c>
      <c r="Q287" s="44">
        <f t="shared" si="16"/>
        <v>134.86180520142784</v>
      </c>
      <c r="R287" s="44">
        <f t="shared" si="22"/>
        <v>496.89866533844292</v>
      </c>
      <c r="S287" s="44">
        <f t="shared" si="23"/>
        <v>52.459764057242467</v>
      </c>
      <c r="T287" s="44"/>
      <c r="U287" s="44">
        <f t="shared" si="20"/>
        <v>99.901666332916321</v>
      </c>
    </row>
    <row r="288" spans="1:21" x14ac:dyDescent="0.25">
      <c r="B288" s="1">
        <v>43617</v>
      </c>
      <c r="C288" s="21">
        <f>'CDM - Q'!AH289</f>
        <v>2561.04</v>
      </c>
      <c r="D288" s="21">
        <f>'CDM - Q'!AI289</f>
        <v>2333.9650000000001</v>
      </c>
      <c r="E288" s="21">
        <f>'CDM - Q'!AJ289</f>
        <v>136.56</v>
      </c>
      <c r="F288" s="21">
        <f>'CDM - Q'!AK289</f>
        <v>484.56599999999997</v>
      </c>
      <c r="G288" s="21">
        <f>'CDM - Q'!AL289</f>
        <v>50.006</v>
      </c>
      <c r="H288" s="21"/>
      <c r="I288" s="21">
        <f>'CDM - Q'!AN289</f>
        <v>101.36499999999999</v>
      </c>
      <c r="J288" s="21">
        <f>'CDM - Q'!AO289</f>
        <v>99.265000000000001</v>
      </c>
      <c r="K288" s="21">
        <f>'CDM - Q'!AP289</f>
        <v>95.402000000000001</v>
      </c>
      <c r="L288" s="21">
        <f>'CDM - Q'!AQ289</f>
        <v>97.933000000000007</v>
      </c>
      <c r="M288" s="21">
        <f>'CDM - Q'!AR289</f>
        <v>96.474999999999994</v>
      </c>
      <c r="O288" s="42">
        <f t="shared" si="19"/>
        <v>2526.5525575889114</v>
      </c>
      <c r="P288" s="44">
        <f t="shared" si="21"/>
        <v>2351.2466629728506</v>
      </c>
      <c r="Q288" s="44">
        <f t="shared" si="16"/>
        <v>143.14165321481732</v>
      </c>
      <c r="R288" s="44">
        <f t="shared" si="22"/>
        <v>494.79337914696771</v>
      </c>
      <c r="S288" s="44">
        <f t="shared" si="23"/>
        <v>51.833117387924332</v>
      </c>
      <c r="T288" s="44"/>
      <c r="U288" s="44">
        <f t="shared" si="20"/>
        <v>99.327891861183474</v>
      </c>
    </row>
    <row r="289" spans="1:21" x14ac:dyDescent="0.25">
      <c r="B289" s="1">
        <v>43709</v>
      </c>
      <c r="C289" s="21">
        <f>'CDM - Q'!AH290</f>
        <v>2519.0100000000002</v>
      </c>
      <c r="D289" s="21">
        <f>'CDM - Q'!AI290</f>
        <v>2314.768</v>
      </c>
      <c r="E289" s="21">
        <f>'CDM - Q'!AJ290</f>
        <v>124.426</v>
      </c>
      <c r="F289" s="21">
        <f>'CDM - Q'!AK290</f>
        <v>491.58499999999998</v>
      </c>
      <c r="G289" s="21">
        <f>'CDM - Q'!AL290</f>
        <v>55.107999999999997</v>
      </c>
      <c r="H289" s="21"/>
      <c r="I289" s="21">
        <f>'CDM - Q'!AN290</f>
        <v>100.09399999999999</v>
      </c>
      <c r="J289" s="21">
        <f>'CDM - Q'!AO290</f>
        <v>98.742999999999995</v>
      </c>
      <c r="K289" s="21">
        <f>'CDM - Q'!AP290</f>
        <v>93.787000000000006</v>
      </c>
      <c r="L289" s="21">
        <f>'CDM - Q'!AQ290</f>
        <v>97.558999999999997</v>
      </c>
      <c r="M289" s="21">
        <f>'CDM - Q'!AR290</f>
        <v>94.447000000000003</v>
      </c>
      <c r="O289" s="42">
        <f t="shared" si="19"/>
        <v>2516.6443543069518</v>
      </c>
      <c r="P289" s="44">
        <f t="shared" si="21"/>
        <v>2344.2350343821845</v>
      </c>
      <c r="Q289" s="44">
        <f t="shared" si="16"/>
        <v>132.66870675040249</v>
      </c>
      <c r="R289" s="44">
        <f t="shared" si="22"/>
        <v>503.88482866778048</v>
      </c>
      <c r="S289" s="44">
        <f t="shared" si="23"/>
        <v>58.348068228742044</v>
      </c>
      <c r="T289" s="44"/>
      <c r="U289" s="44">
        <f t="shared" si="20"/>
        <v>98.852656909909427</v>
      </c>
    </row>
    <row r="290" spans="1:21" x14ac:dyDescent="0.25">
      <c r="B290" s="1">
        <v>43800</v>
      </c>
      <c r="C290" s="21">
        <f>'CDM - Q'!AH291</f>
        <v>2452.962</v>
      </c>
      <c r="D290" s="21">
        <f>'CDM - Q'!AI291</f>
        <v>2252.2489999999998</v>
      </c>
      <c r="E290" s="21">
        <f>'CDM - Q'!AJ291</f>
        <v>129.90700000000001</v>
      </c>
      <c r="F290" s="21">
        <f>'CDM - Q'!AK291</f>
        <v>477.173</v>
      </c>
      <c r="G290" s="21">
        <f>'CDM - Q'!AL291</f>
        <v>59.405999999999999</v>
      </c>
      <c r="H290" s="21"/>
      <c r="I290" s="21">
        <f>'CDM - Q'!AN291</f>
        <v>99.668999999999997</v>
      </c>
      <c r="J290" s="21">
        <f>'CDM - Q'!AO291</f>
        <v>98.281999999999996</v>
      </c>
      <c r="K290" s="21">
        <f>'CDM - Q'!AP291</f>
        <v>91.599000000000004</v>
      </c>
      <c r="L290" s="21">
        <f>'CDM - Q'!AQ291</f>
        <v>97.242000000000004</v>
      </c>
      <c r="M290" s="21">
        <f>'CDM - Q'!AR291</f>
        <v>94.447000000000003</v>
      </c>
      <c r="O290" s="42">
        <f t="shared" si="19"/>
        <v>2461.1082683682989</v>
      </c>
      <c r="P290" s="44">
        <f t="shared" si="21"/>
        <v>2291.619014672066</v>
      </c>
      <c r="Q290" s="44">
        <f t="shared" si="16"/>
        <v>141.82141726438061</v>
      </c>
      <c r="R290" s="44">
        <f t="shared" si="22"/>
        <v>490.70669052467036</v>
      </c>
      <c r="S290" s="44">
        <f t="shared" si="23"/>
        <v>62.898768621554943</v>
      </c>
      <c r="T290" s="44"/>
      <c r="U290" s="44">
        <f t="shared" si="20"/>
        <v>98.390231070315409</v>
      </c>
    </row>
    <row r="291" spans="1:21" x14ac:dyDescent="0.25">
      <c r="A291">
        <v>2020</v>
      </c>
      <c r="B291" s="1">
        <v>43891</v>
      </c>
      <c r="C291" s="21">
        <f>'CDM - Q'!AH292</f>
        <v>2372.8139999999999</v>
      </c>
      <c r="D291" s="21">
        <f>'CDM - Q'!AI292</f>
        <v>2192.2689999999998</v>
      </c>
      <c r="E291" s="21">
        <f>'CDM - Q'!AJ292</f>
        <v>122.76900000000001</v>
      </c>
      <c r="F291" s="21">
        <f>'CDM - Q'!AK292</f>
        <v>467.988</v>
      </c>
      <c r="G291" s="21">
        <f>'CDM - Q'!AL292</f>
        <v>64.703000000000003</v>
      </c>
      <c r="H291" s="21"/>
      <c r="I291" s="21">
        <f>'CDM - Q'!AN292</f>
        <v>99.234999999999999</v>
      </c>
      <c r="J291" s="21">
        <f>'CDM - Q'!AO292</f>
        <v>98.424999999999997</v>
      </c>
      <c r="K291" s="21">
        <f>'CDM - Q'!AP292</f>
        <v>90.867999999999995</v>
      </c>
      <c r="L291" s="21">
        <f>'CDM - Q'!AQ292</f>
        <v>97.546000000000006</v>
      </c>
      <c r="M291" s="21">
        <f>'CDM - Q'!AR292</f>
        <v>95.213999999999999</v>
      </c>
      <c r="O291" s="42">
        <f t="shared" si="19"/>
        <v>2391.1059605985793</v>
      </c>
      <c r="P291" s="44">
        <f t="shared" si="21"/>
        <v>2227.3497586995172</v>
      </c>
      <c r="Q291" s="44">
        <f t="shared" si="16"/>
        <v>135.10696834969406</v>
      </c>
      <c r="R291" s="44">
        <f t="shared" si="22"/>
        <v>479.76134336620663</v>
      </c>
      <c r="S291" s="44">
        <f t="shared" si="23"/>
        <v>67.955342701703529</v>
      </c>
      <c r="T291" s="44"/>
      <c r="U291" s="44">
        <f t="shared" si="20"/>
        <v>98.526048981047012</v>
      </c>
    </row>
    <row r="292" spans="1:21" x14ac:dyDescent="0.25">
      <c r="B292" s="1">
        <v>43983</v>
      </c>
      <c r="C292" s="21">
        <f>'CDM - Q'!AH293</f>
        <v>1938.596</v>
      </c>
      <c r="D292" s="21">
        <f>'CDM - Q'!AI293</f>
        <v>1857.2149999999999</v>
      </c>
      <c r="E292" s="21">
        <f>'CDM - Q'!AJ293</f>
        <v>147.423</v>
      </c>
      <c r="F292" s="21">
        <f>'CDM - Q'!AK293</f>
        <v>405.03300000000002</v>
      </c>
      <c r="G292" s="21">
        <f>'CDM - Q'!AL293</f>
        <v>53.854999999999997</v>
      </c>
      <c r="H292" s="21"/>
      <c r="I292" s="21">
        <f>'CDM - Q'!AN293</f>
        <v>95.569000000000003</v>
      </c>
      <c r="J292" s="21">
        <f>'CDM - Q'!AO293</f>
        <v>97.99</v>
      </c>
      <c r="K292" s="21">
        <f>'CDM - Q'!AP293</f>
        <v>92.402000000000001</v>
      </c>
      <c r="L292" s="21">
        <f>'CDM - Q'!AQ293</f>
        <v>97.55</v>
      </c>
      <c r="M292" s="21">
        <f>'CDM - Q'!AR293</f>
        <v>94.831000000000003</v>
      </c>
      <c r="O292" s="42">
        <f t="shared" si="19"/>
        <v>2028.4778536973286</v>
      </c>
      <c r="P292" s="44">
        <f t="shared" si="21"/>
        <v>1895.3107459944893</v>
      </c>
      <c r="Q292" s="44">
        <f t="shared" si="16"/>
        <v>159.54524793835631</v>
      </c>
      <c r="R292" s="44">
        <f t="shared" si="22"/>
        <v>415.20553562275762</v>
      </c>
      <c r="S292" s="44">
        <f t="shared" si="23"/>
        <v>56.790500996509572</v>
      </c>
      <c r="T292" s="44"/>
      <c r="U292" s="44">
        <f t="shared" si="20"/>
        <v>98.087579122740721</v>
      </c>
    </row>
    <row r="293" spans="1:21" x14ac:dyDescent="0.25">
      <c r="B293" s="1">
        <v>44075</v>
      </c>
      <c r="C293" s="21">
        <f>'CDM - Q'!AH294</f>
        <v>2360.4659999999999</v>
      </c>
      <c r="D293" s="21">
        <f>'CDM - Q'!AI294</f>
        <v>2248.5619999999999</v>
      </c>
      <c r="E293" s="21">
        <f>'CDM - Q'!AJ294</f>
        <v>152.84399999999999</v>
      </c>
      <c r="F293" s="21">
        <f>'CDM - Q'!AK294</f>
        <v>459.73399999999998</v>
      </c>
      <c r="G293" s="21">
        <f>'CDM - Q'!AL294</f>
        <v>56.942</v>
      </c>
      <c r="H293" s="21"/>
      <c r="I293" s="21">
        <f>'CDM - Q'!AN294</f>
        <v>97.796999999999997</v>
      </c>
      <c r="J293" s="21">
        <f>'CDM - Q'!AO294</f>
        <v>98.974999999999994</v>
      </c>
      <c r="K293" s="21">
        <f>'CDM - Q'!AP294</f>
        <v>92.725999999999999</v>
      </c>
      <c r="L293" s="21">
        <f>'CDM - Q'!AQ294</f>
        <v>97.597999999999999</v>
      </c>
      <c r="M293" s="21">
        <f>'CDM - Q'!AR294</f>
        <v>92.364000000000004</v>
      </c>
      <c r="O293" s="42">
        <f t="shared" si="19"/>
        <v>2413.6384551673364</v>
      </c>
      <c r="P293" s="44">
        <f t="shared" si="21"/>
        <v>2271.8484465774186</v>
      </c>
      <c r="Q293" s="44">
        <f t="shared" si="16"/>
        <v>164.83402713370577</v>
      </c>
      <c r="R293" s="44">
        <f t="shared" si="22"/>
        <v>471.04858706121024</v>
      </c>
      <c r="S293" s="44">
        <f t="shared" si="23"/>
        <v>61.64956043480143</v>
      </c>
      <c r="T293" s="44"/>
      <c r="U293" s="44">
        <f t="shared" si="20"/>
        <v>99.159402067429227</v>
      </c>
    </row>
    <row r="294" spans="1:21" x14ac:dyDescent="0.25">
      <c r="B294" s="1">
        <v>44166</v>
      </c>
      <c r="C294" s="21">
        <f>'CDM - Q'!AH295</f>
        <v>2548.498</v>
      </c>
      <c r="D294" s="21">
        <f>'CDM - Q'!AI295</f>
        <v>2421.605</v>
      </c>
      <c r="E294" s="21">
        <f>'CDM - Q'!AJ295</f>
        <v>160.13800000000001</v>
      </c>
      <c r="F294" s="21">
        <f>'CDM - Q'!AK295</f>
        <v>492.76400000000001</v>
      </c>
      <c r="G294" s="21">
        <f>'CDM - Q'!AL295</f>
        <v>59.308</v>
      </c>
      <c r="H294" s="21"/>
      <c r="I294" s="21">
        <f>'CDM - Q'!AN295</f>
        <v>98.465000000000003</v>
      </c>
      <c r="J294" s="21">
        <f>'CDM - Q'!AO295</f>
        <v>99.233000000000004</v>
      </c>
      <c r="K294" s="21">
        <f>'CDM - Q'!AP295</f>
        <v>91.662999999999997</v>
      </c>
      <c r="L294" s="21">
        <f>'CDM - Q'!AQ295</f>
        <v>97.685000000000002</v>
      </c>
      <c r="M294" s="21">
        <f>'CDM - Q'!AR295</f>
        <v>91.706000000000003</v>
      </c>
      <c r="O294" s="42">
        <f t="shared" si="19"/>
        <v>2588.227288884375</v>
      </c>
      <c r="P294" s="44">
        <f t="shared" si="21"/>
        <v>2440.3222718248971</v>
      </c>
      <c r="Q294" s="44">
        <f t="shared" si="16"/>
        <v>174.70298811952478</v>
      </c>
      <c r="R294" s="44">
        <f t="shared" si="22"/>
        <v>504.44182832574091</v>
      </c>
      <c r="S294" s="44">
        <f t="shared" si="23"/>
        <v>64.67188624517479</v>
      </c>
      <c r="T294" s="44"/>
      <c r="U294" s="44">
        <f t="shared" si="20"/>
        <v>99.437906113594082</v>
      </c>
    </row>
    <row r="295" spans="1:21" x14ac:dyDescent="0.25">
      <c r="A295">
        <v>2021</v>
      </c>
      <c r="B295" s="1">
        <v>44256</v>
      </c>
      <c r="C295" s="21">
        <f>'CDM - Q'!AH296</f>
        <v>2673.777</v>
      </c>
      <c r="D295" s="21">
        <f>'CDM - Q'!AI296</f>
        <v>2501.5590000000002</v>
      </c>
      <c r="E295" s="21">
        <f>'CDM - Q'!AJ296</f>
        <v>168.215</v>
      </c>
      <c r="F295" s="21">
        <f>'CDM - Q'!AK296</f>
        <v>516.26499999999999</v>
      </c>
      <c r="G295" s="21">
        <f>'CDM - Q'!AL296</f>
        <v>66.236999999999995</v>
      </c>
      <c r="H295" s="21"/>
      <c r="I295" s="21">
        <f>'CDM - Q'!AN296</f>
        <v>101.55500000000001</v>
      </c>
      <c r="J295" s="21">
        <f>'CDM - Q'!AO296</f>
        <v>100.818</v>
      </c>
      <c r="K295" s="21">
        <f>'CDM - Q'!AP296</f>
        <v>91.528000000000006</v>
      </c>
      <c r="L295" s="21">
        <f>'CDM - Q'!AQ296</f>
        <v>98.028999999999996</v>
      </c>
      <c r="M295" s="21">
        <f>'CDM - Q'!AR296</f>
        <v>92.802999999999997</v>
      </c>
      <c r="O295" s="42">
        <f t="shared" si="19"/>
        <v>2632.8363940721774</v>
      </c>
      <c r="P295" s="44">
        <f t="shared" si="21"/>
        <v>2481.2622745938229</v>
      </c>
      <c r="Q295" s="44">
        <f t="shared" ref="Q295:Q310" si="24">(E295/K295)*100</f>
        <v>183.7852897473997</v>
      </c>
      <c r="R295" s="44">
        <f t="shared" si="22"/>
        <v>526.64517642738372</v>
      </c>
      <c r="S295" s="44">
        <f t="shared" si="23"/>
        <v>71.373770244496399</v>
      </c>
      <c r="T295" s="44"/>
      <c r="U295" s="44">
        <f t="shared" si="20"/>
        <v>101.0553805956073</v>
      </c>
    </row>
    <row r="296" spans="1:21" x14ac:dyDescent="0.25">
      <c r="B296" s="1">
        <v>44348</v>
      </c>
      <c r="C296" s="21">
        <f>'CDM - Q'!AH297</f>
        <v>2799.5149999999999</v>
      </c>
      <c r="D296" s="21">
        <f>'CDM - Q'!AI297</f>
        <v>2592.9749999999999</v>
      </c>
      <c r="E296" s="21">
        <f>'CDM - Q'!AJ297</f>
        <v>161.81800000000001</v>
      </c>
      <c r="F296" s="21">
        <f>'CDM - Q'!AK297</f>
        <v>553.48800000000006</v>
      </c>
      <c r="G296" s="21">
        <f>'CDM - Q'!AL297</f>
        <v>69.510000000000005</v>
      </c>
      <c r="H296" s="21"/>
      <c r="I296" s="21">
        <f>'CDM - Q'!AN297</f>
        <v>104.77500000000001</v>
      </c>
      <c r="J296" s="21">
        <f>'CDM - Q'!AO297</f>
        <v>103.196</v>
      </c>
      <c r="K296" s="21">
        <f>'CDM - Q'!AP297</f>
        <v>92.412000000000006</v>
      </c>
      <c r="L296" s="21">
        <f>'CDM - Q'!AQ297</f>
        <v>98.447000000000003</v>
      </c>
      <c r="M296" s="21">
        <f>'CDM - Q'!AR297</f>
        <v>93.899000000000001</v>
      </c>
      <c r="O296" s="42">
        <f t="shared" si="19"/>
        <v>2671.9303268909566</v>
      </c>
      <c r="P296" s="44">
        <f t="shared" si="21"/>
        <v>2512.6700647311909</v>
      </c>
      <c r="Q296" s="44">
        <f t="shared" si="24"/>
        <v>175.10496472319613</v>
      </c>
      <c r="R296" s="44">
        <f t="shared" si="22"/>
        <v>562.21926518837552</v>
      </c>
      <c r="S296" s="44">
        <f t="shared" si="23"/>
        <v>74.026347458439389</v>
      </c>
      <c r="T296" s="44"/>
      <c r="U296" s="44">
        <f t="shared" si="20"/>
        <v>103.4782154574883</v>
      </c>
    </row>
    <row r="297" spans="1:21" x14ac:dyDescent="0.25">
      <c r="B297" s="1">
        <v>44440</v>
      </c>
      <c r="C297" s="21">
        <f>'CDM - Q'!AH298</f>
        <v>2839.6909999999998</v>
      </c>
      <c r="D297" s="21">
        <f>'CDM - Q'!AI298</f>
        <v>2610.3870000000002</v>
      </c>
      <c r="E297" s="21">
        <f>'CDM - Q'!AJ298</f>
        <v>168.18199999999999</v>
      </c>
      <c r="F297" s="21">
        <f>'CDM - Q'!AK298</f>
        <v>560.48299999999995</v>
      </c>
      <c r="G297" s="21">
        <f>'CDM - Q'!AL298</f>
        <v>71.692999999999998</v>
      </c>
      <c r="H297" s="21"/>
      <c r="I297" s="21">
        <f>'CDM - Q'!AN298</f>
        <v>106.34</v>
      </c>
      <c r="J297" s="21">
        <f>'CDM - Q'!AO298</f>
        <v>104.151</v>
      </c>
      <c r="K297" s="21">
        <f>'CDM - Q'!AP298</f>
        <v>94.067999999999998</v>
      </c>
      <c r="L297" s="21">
        <f>'CDM - Q'!AQ298</f>
        <v>98.915000000000006</v>
      </c>
      <c r="M297" s="21">
        <f>'CDM - Q'!AR298</f>
        <v>94.391999999999996</v>
      </c>
      <c r="O297" s="42">
        <f t="shared" si="19"/>
        <v>2670.3883769042691</v>
      </c>
      <c r="P297" s="44">
        <f t="shared" si="21"/>
        <v>2506.3484748106116</v>
      </c>
      <c r="Q297" s="44">
        <f t="shared" si="24"/>
        <v>178.78768550410339</v>
      </c>
      <c r="R297" s="44">
        <f t="shared" si="22"/>
        <v>566.63094576151241</v>
      </c>
      <c r="S297" s="44">
        <f t="shared" si="23"/>
        <v>75.952411221289935</v>
      </c>
      <c r="T297" s="44"/>
      <c r="U297" s="44">
        <f t="shared" si="20"/>
        <v>104.4559789259508</v>
      </c>
    </row>
    <row r="298" spans="1:21" x14ac:dyDescent="0.25">
      <c r="B298" s="1">
        <v>44531</v>
      </c>
      <c r="C298" s="21">
        <f>'CDM - Q'!AH299</f>
        <v>3045.431</v>
      </c>
      <c r="D298" s="21">
        <f>'CDM - Q'!AI299</f>
        <v>2788.6039999999998</v>
      </c>
      <c r="E298" s="21">
        <f>'CDM - Q'!AJ299</f>
        <v>179.72399999999999</v>
      </c>
      <c r="F298" s="21">
        <f>'CDM - Q'!AK299</f>
        <v>580.22</v>
      </c>
      <c r="G298" s="21">
        <f>'CDM - Q'!AL299</f>
        <v>72.709000000000003</v>
      </c>
      <c r="H298" s="21"/>
      <c r="I298" s="21">
        <f>'CDM - Q'!AN299</f>
        <v>108.17700000000001</v>
      </c>
      <c r="J298" s="21">
        <f>'CDM - Q'!AO299</f>
        <v>105.04900000000001</v>
      </c>
      <c r="K298" s="21">
        <f>'CDM - Q'!AP299</f>
        <v>94.391000000000005</v>
      </c>
      <c r="L298" s="21">
        <f>'CDM - Q'!AQ299</f>
        <v>99.382000000000005</v>
      </c>
      <c r="M298" s="21">
        <f>'CDM - Q'!AR299</f>
        <v>95.213999999999999</v>
      </c>
      <c r="O298" s="42">
        <f t="shared" si="19"/>
        <v>2815.2296698928603</v>
      </c>
      <c r="P298" s="44">
        <f t="shared" si="21"/>
        <v>2654.57453188512</v>
      </c>
      <c r="Q298" s="44">
        <f t="shared" si="24"/>
        <v>190.40374611986311</v>
      </c>
      <c r="R298" s="44">
        <f t="shared" si="22"/>
        <v>583.82805739469927</v>
      </c>
      <c r="S298" s="44">
        <f t="shared" si="23"/>
        <v>76.363770033818554</v>
      </c>
      <c r="T298" s="44"/>
      <c r="U298" s="44">
        <f t="shared" si="20"/>
        <v>105.34030189408693</v>
      </c>
    </row>
    <row r="299" spans="1:21" x14ac:dyDescent="0.25">
      <c r="A299">
        <v>2022</v>
      </c>
      <c r="B299" s="1">
        <v>44621</v>
      </c>
      <c r="C299" s="21">
        <f>'CDM - Q'!AH300</f>
        <v>3248.8359999999998</v>
      </c>
      <c r="D299" s="21">
        <f>'CDM - Q'!AI300</f>
        <v>2962.9079999999999</v>
      </c>
      <c r="E299" s="21">
        <f>'CDM - Q'!AJ300</f>
        <v>192.37</v>
      </c>
      <c r="F299" s="21">
        <f>'CDM - Q'!AK300</f>
        <v>615.46400000000006</v>
      </c>
      <c r="G299" s="21">
        <f>'CDM - Q'!AL300</f>
        <v>76.509</v>
      </c>
      <c r="H299" s="21"/>
      <c r="I299" s="21">
        <f>'CDM - Q'!AN300</f>
        <v>112.145</v>
      </c>
      <c r="J299" s="21">
        <f>'CDM - Q'!AO300</f>
        <v>107.834</v>
      </c>
      <c r="K299" s="21">
        <f>'CDM - Q'!AP300</f>
        <v>94.852999999999994</v>
      </c>
      <c r="L299" s="21">
        <f>'CDM - Q'!AQ300</f>
        <v>101.081</v>
      </c>
      <c r="M299" s="21">
        <f>'CDM - Q'!AR300</f>
        <v>97.188000000000002</v>
      </c>
      <c r="O299" s="42">
        <f t="shared" si="19"/>
        <v>2896.9958535824153</v>
      </c>
      <c r="P299" s="44">
        <f t="shared" si="21"/>
        <v>2747.656583266873</v>
      </c>
      <c r="Q299" s="44">
        <f t="shared" si="24"/>
        <v>202.80855639779452</v>
      </c>
      <c r="R299" s="44">
        <f t="shared" si="22"/>
        <v>608.88198573421312</v>
      </c>
      <c r="S299" s="44">
        <f t="shared" si="23"/>
        <v>78.722681812569448</v>
      </c>
      <c r="T299" s="44"/>
      <c r="U299" s="44">
        <f t="shared" si="20"/>
        <v>108.14801364796631</v>
      </c>
    </row>
    <row r="300" spans="1:21" x14ac:dyDescent="0.25">
      <c r="B300" s="1">
        <v>44713</v>
      </c>
      <c r="C300" s="21">
        <f>'CDM - Q'!AH301</f>
        <v>3374.607</v>
      </c>
      <c r="D300" s="21">
        <f>'CDM - Q'!AI301</f>
        <v>3033.2829999999999</v>
      </c>
      <c r="E300" s="21">
        <f>'CDM - Q'!AJ301</f>
        <v>181.322</v>
      </c>
      <c r="F300" s="21">
        <f>'CDM - Q'!AK301</f>
        <v>639.41300000000001</v>
      </c>
      <c r="G300" s="21">
        <f>'CDM - Q'!AL301</f>
        <v>80.412000000000006</v>
      </c>
      <c r="H300" s="21"/>
      <c r="I300" s="21">
        <f>'CDM - Q'!AN301</f>
        <v>115.324</v>
      </c>
      <c r="J300" s="21">
        <f>'CDM - Q'!AO301</f>
        <v>108.982</v>
      </c>
      <c r="K300" s="21">
        <f>'CDM - Q'!AP301</f>
        <v>95.230999999999995</v>
      </c>
      <c r="L300" s="21">
        <f>'CDM - Q'!AQ301</f>
        <v>102.376</v>
      </c>
      <c r="M300" s="21">
        <f>'CDM - Q'!AR301</f>
        <v>100.148</v>
      </c>
      <c r="O300" s="42">
        <f t="shared" si="19"/>
        <v>2926.1966286289062</v>
      </c>
      <c r="P300" s="44">
        <f t="shared" si="21"/>
        <v>2783.2880659191424</v>
      </c>
      <c r="Q300" s="44">
        <f t="shared" si="24"/>
        <v>190.40228497023031</v>
      </c>
      <c r="R300" s="44">
        <f t="shared" si="22"/>
        <v>624.57314214268968</v>
      </c>
      <c r="S300" s="44">
        <f t="shared" si="23"/>
        <v>80.293166114151077</v>
      </c>
      <c r="T300" s="44"/>
      <c r="U300" s="44">
        <f t="shared" si="20"/>
        <v>109.24441626630654</v>
      </c>
    </row>
    <row r="301" spans="1:21" x14ac:dyDescent="0.25">
      <c r="B301" s="1">
        <v>44805</v>
      </c>
      <c r="C301" s="21">
        <f>'CDM - Q'!AH302</f>
        <v>3242.511</v>
      </c>
      <c r="D301" s="21">
        <f>'CDM - Q'!AI302</f>
        <v>2919.3850000000002</v>
      </c>
      <c r="E301" s="21">
        <f>'CDM - Q'!AJ302</f>
        <v>182.93</v>
      </c>
      <c r="F301" s="21">
        <f>'CDM - Q'!AK302</f>
        <v>650.66499999999996</v>
      </c>
      <c r="G301" s="21">
        <f>'CDM - Q'!AL302</f>
        <v>76.343000000000004</v>
      </c>
      <c r="H301" s="21"/>
      <c r="I301" s="21">
        <f>'CDM - Q'!AN302</f>
        <v>113.413</v>
      </c>
      <c r="J301" s="21">
        <f>'CDM - Q'!AO302</f>
        <v>107.93</v>
      </c>
      <c r="K301" s="21">
        <f>'CDM - Q'!AP302</f>
        <v>94.558000000000007</v>
      </c>
      <c r="L301" s="21">
        <f>'CDM - Q'!AQ302</f>
        <v>102.629</v>
      </c>
      <c r="M301" s="21">
        <f>'CDM - Q'!AR302</f>
        <v>100.91500000000001</v>
      </c>
      <c r="O301" s="42">
        <f t="shared" si="19"/>
        <v>2859.0293881653779</v>
      </c>
      <c r="P301" s="44">
        <f t="shared" si="21"/>
        <v>2704.887427036042</v>
      </c>
      <c r="Q301" s="44">
        <f t="shared" si="24"/>
        <v>193.45798345988706</v>
      </c>
      <c r="R301" s="44">
        <f t="shared" si="22"/>
        <v>633.99721326330757</v>
      </c>
      <c r="S301" s="44">
        <f t="shared" si="23"/>
        <v>75.650795223703113</v>
      </c>
      <c r="T301" s="44"/>
      <c r="U301" s="44">
        <f t="shared" si="20"/>
        <v>108.13184198031978</v>
      </c>
    </row>
    <row r="302" spans="1:21" x14ac:dyDescent="0.25">
      <c r="B302" s="1">
        <v>44896</v>
      </c>
      <c r="C302" s="21">
        <f>'CDM - Q'!AH303</f>
        <v>3161.605</v>
      </c>
      <c r="D302" s="21">
        <f>'CDM - Q'!AI303</f>
        <v>2875.8629999999998</v>
      </c>
      <c r="E302" s="21">
        <f>'CDM - Q'!AJ303</f>
        <v>162.38999999999999</v>
      </c>
      <c r="F302" s="21">
        <f>'CDM - Q'!AK303</f>
        <v>665.048</v>
      </c>
      <c r="G302" s="21">
        <f>'CDM - Q'!AL303</f>
        <v>79.522999999999996</v>
      </c>
      <c r="H302" s="21"/>
      <c r="I302" s="21">
        <f>'CDM - Q'!AN303</f>
        <v>111.38500000000001</v>
      </c>
      <c r="J302" s="21">
        <f>'CDM - Q'!AO303</f>
        <v>107.199</v>
      </c>
      <c r="K302" s="21">
        <f>'CDM - Q'!AP303</f>
        <v>94.811999999999998</v>
      </c>
      <c r="L302" s="21">
        <f>'CDM - Q'!AQ303</f>
        <v>102.65300000000001</v>
      </c>
      <c r="M302" s="21">
        <f>'CDM - Q'!AR303</f>
        <v>101.18899999999999</v>
      </c>
      <c r="O302" s="42">
        <f t="shared" si="19"/>
        <v>2838.4477263545359</v>
      </c>
      <c r="P302" s="44">
        <f t="shared" si="21"/>
        <v>2682.7330478829094</v>
      </c>
      <c r="Q302" s="44">
        <f t="shared" si="24"/>
        <v>171.27578787495253</v>
      </c>
      <c r="R302" s="44">
        <f t="shared" si="22"/>
        <v>647.86026711347938</v>
      </c>
      <c r="S302" s="44">
        <f t="shared" si="23"/>
        <v>78.588581762839837</v>
      </c>
      <c r="T302" s="44"/>
      <c r="U302" s="44">
        <f t="shared" si="20"/>
        <v>107.38037141872869</v>
      </c>
    </row>
    <row r="303" spans="1:21" x14ac:dyDescent="0.25">
      <c r="A303">
        <v>2023</v>
      </c>
      <c r="B303" s="1">
        <v>44986</v>
      </c>
      <c r="C303" s="21">
        <f>'CDM - Q'!AH304</f>
        <v>3129.6460000000002</v>
      </c>
      <c r="D303" s="21">
        <f>'CDM - Q'!AI304</f>
        <v>2860.2930000000001</v>
      </c>
      <c r="E303" s="21">
        <f>'CDM - Q'!AJ304</f>
        <v>152.55699999999999</v>
      </c>
      <c r="F303" s="21">
        <f>'CDM - Q'!AK304</f>
        <v>665.62800000000004</v>
      </c>
      <c r="G303" s="21">
        <f>'CDM - Q'!AL304</f>
        <v>78.033000000000001</v>
      </c>
      <c r="H303" s="21"/>
      <c r="I303" s="21">
        <f>'CDM - Q'!AN304</f>
        <v>110.611</v>
      </c>
      <c r="J303" s="21">
        <f>'CDM - Q'!AO304</f>
        <v>107.28700000000001</v>
      </c>
      <c r="K303" s="21">
        <f>'CDM - Q'!AP304</f>
        <v>93.289000000000001</v>
      </c>
      <c r="L303" s="21">
        <f>'CDM - Q'!AQ304</f>
        <v>103.761</v>
      </c>
      <c r="M303" s="21">
        <f>'CDM - Q'!AR304</f>
        <v>101.13500000000001</v>
      </c>
      <c r="O303" s="42">
        <f t="shared" si="19"/>
        <v>2829.4166041352128</v>
      </c>
      <c r="P303" s="44">
        <f t="shared" si="21"/>
        <v>2666.0201142729316</v>
      </c>
      <c r="Q303" s="44">
        <f t="shared" si="24"/>
        <v>163.53160608431861</v>
      </c>
      <c r="R303" s="44">
        <f t="shared" si="22"/>
        <v>641.50114204759018</v>
      </c>
      <c r="S303" s="44">
        <f t="shared" si="23"/>
        <v>77.157265041775844</v>
      </c>
      <c r="T303" s="44"/>
      <c r="U303" s="44">
        <f t="shared" si="20"/>
        <v>107.4703513485189</v>
      </c>
    </row>
    <row r="304" spans="1:21" x14ac:dyDescent="0.25">
      <c r="B304" s="1">
        <v>45078</v>
      </c>
      <c r="C304" s="21">
        <f>'CDM - Q'!AH305</f>
        <v>3049.7829999999999</v>
      </c>
      <c r="D304" s="21">
        <f>'CDM - Q'!AI305</f>
        <v>2813.3910000000001</v>
      </c>
      <c r="E304" s="21">
        <f>'CDM - Q'!AJ305</f>
        <v>153.148</v>
      </c>
      <c r="F304" s="21">
        <f>'CDM - Q'!AK305</f>
        <v>650.38</v>
      </c>
      <c r="G304" s="21">
        <f>'CDM - Q'!AL305</f>
        <v>70.213999999999999</v>
      </c>
      <c r="H304" s="21"/>
      <c r="I304" s="21">
        <f>'CDM - Q'!AN305</f>
        <v>108.97199999999999</v>
      </c>
      <c r="J304" s="21">
        <f>'CDM - Q'!AO305</f>
        <v>106.256</v>
      </c>
      <c r="K304" s="21">
        <f>'CDM - Q'!AP305</f>
        <v>90.864000000000004</v>
      </c>
      <c r="L304" s="21">
        <f>'CDM - Q'!AQ305</f>
        <v>104.154</v>
      </c>
      <c r="M304" s="21">
        <f>'CDM - Q'!AR305</f>
        <v>102.121</v>
      </c>
      <c r="O304" s="42">
        <f t="shared" si="19"/>
        <v>2798.6849832984622</v>
      </c>
      <c r="P304" s="44">
        <f t="shared" si="21"/>
        <v>2647.7478918837528</v>
      </c>
      <c r="Q304" s="44">
        <f t="shared" si="24"/>
        <v>168.5463990139109</v>
      </c>
      <c r="R304" s="44">
        <f t="shared" si="22"/>
        <v>624.44073199301033</v>
      </c>
      <c r="S304" s="44">
        <f t="shared" si="23"/>
        <v>68.755691777401324</v>
      </c>
      <c r="T304" s="44"/>
      <c r="U304" s="44">
        <f t="shared" si="20"/>
        <v>106.36623871475371</v>
      </c>
    </row>
    <row r="305" spans="1:21" x14ac:dyDescent="0.25">
      <c r="B305" s="1">
        <v>45170</v>
      </c>
      <c r="C305" s="21">
        <f>'CDM - Q'!AH306</f>
        <v>3083.982</v>
      </c>
      <c r="D305" s="21">
        <f>'CDM - Q'!AI306</f>
        <v>2827.2840000000001</v>
      </c>
      <c r="E305" s="21">
        <f>'CDM - Q'!AJ306</f>
        <v>154.554</v>
      </c>
      <c r="F305" s="21">
        <f>'CDM - Q'!AK306</f>
        <v>646.00199999999995</v>
      </c>
      <c r="G305" s="21">
        <f>'CDM - Q'!AL306</f>
        <v>72.128</v>
      </c>
      <c r="H305" s="21"/>
      <c r="I305" s="21">
        <f>'CDM - Q'!AN306</f>
        <v>109.092</v>
      </c>
      <c r="J305" s="21">
        <f>'CDM - Q'!AO306</f>
        <v>105.916</v>
      </c>
      <c r="K305" s="21">
        <f>'CDM - Q'!AP306</f>
        <v>90.445999999999998</v>
      </c>
      <c r="L305" s="21">
        <f>'CDM - Q'!AQ306</f>
        <v>103.889</v>
      </c>
      <c r="M305" s="21">
        <f>'CDM - Q'!AR306</f>
        <v>100.91500000000001</v>
      </c>
      <c r="O305" s="42">
        <f t="shared" si="19"/>
        <v>2826.9552304476956</v>
      </c>
      <c r="P305" s="44">
        <f t="shared" si="21"/>
        <v>2669.3644019789267</v>
      </c>
      <c r="Q305" s="44">
        <f t="shared" si="24"/>
        <v>170.87986201711519</v>
      </c>
      <c r="R305" s="44">
        <f t="shared" si="22"/>
        <v>621.81944190434024</v>
      </c>
      <c r="S305" s="44">
        <f t="shared" si="23"/>
        <v>71.474012783035221</v>
      </c>
      <c r="T305" s="44"/>
      <c r="U305" s="44">
        <f t="shared" si="20"/>
        <v>106.0535891528813</v>
      </c>
    </row>
    <row r="306" spans="1:21" x14ac:dyDescent="0.25">
      <c r="B306" s="1">
        <v>45261</v>
      </c>
      <c r="C306" s="21">
        <f>'CDM - Q'!AH307</f>
        <v>3106.8629999999998</v>
      </c>
      <c r="D306" s="21">
        <f>'CDM - Q'!AI307</f>
        <v>2831.8939999999998</v>
      </c>
      <c r="E306" s="21">
        <f>'CDM - Q'!AJ307</f>
        <v>162.68100000000001</v>
      </c>
      <c r="F306" s="21">
        <f>'CDM - Q'!AK307</f>
        <v>651.08799999999997</v>
      </c>
      <c r="G306" s="21">
        <f>'CDM - Q'!AL307</f>
        <v>71.194000000000003</v>
      </c>
      <c r="H306" s="21"/>
      <c r="I306" s="21">
        <f>'CDM - Q'!AN307</f>
        <v>109.15300000000001</v>
      </c>
      <c r="J306" s="21">
        <f>'CDM - Q'!AO307</f>
        <v>105.411</v>
      </c>
      <c r="K306" s="21">
        <f>'CDM - Q'!AP307</f>
        <v>89.96</v>
      </c>
      <c r="L306" s="21">
        <f>'CDM - Q'!AQ307</f>
        <v>103.571</v>
      </c>
      <c r="M306" s="21">
        <f>'CDM - Q'!AR307</f>
        <v>100.312</v>
      </c>
      <c r="O306" s="42">
        <f t="shared" si="19"/>
        <v>2846.3377094537022</v>
      </c>
      <c r="P306" s="44">
        <f t="shared" si="21"/>
        <v>2686.5260741288857</v>
      </c>
      <c r="Q306" s="44">
        <f t="shared" si="24"/>
        <v>180.83703868385953</v>
      </c>
      <c r="R306" s="44">
        <f t="shared" si="22"/>
        <v>628.63929092120384</v>
      </c>
      <c r="S306" s="44">
        <f t="shared" si="23"/>
        <v>70.972565595342544</v>
      </c>
      <c r="T306" s="44"/>
      <c r="U306" s="44">
        <f t="shared" si="20"/>
        <v>105.54936043146887</v>
      </c>
    </row>
    <row r="307" spans="1:21" x14ac:dyDescent="0.25">
      <c r="A307">
        <v>2024</v>
      </c>
      <c r="B307" s="1">
        <v>45352</v>
      </c>
      <c r="C307" s="21">
        <f>'CDM - Q'!AH308</f>
        <v>3175.7260000000001</v>
      </c>
      <c r="D307" s="21">
        <f>'CDM - Q'!AI308</f>
        <v>2918.6750000000002</v>
      </c>
      <c r="E307" s="21">
        <f>'CDM - Q'!AJ308</f>
        <v>184.12299999999999</v>
      </c>
      <c r="F307" s="21">
        <f>'CDM - Q'!AK308</f>
        <v>668.77599999999995</v>
      </c>
      <c r="G307" s="21">
        <f>'CDM - Q'!AL308</f>
        <v>75.34</v>
      </c>
      <c r="H307" s="21"/>
      <c r="I307" s="21">
        <f>'CDM - Q'!AN308</f>
        <v>109.598</v>
      </c>
      <c r="J307" s="21">
        <f>'CDM - Q'!AO308</f>
        <v>106.229</v>
      </c>
      <c r="K307" s="21">
        <f>'CDM - Q'!AP308</f>
        <v>89.537999999999997</v>
      </c>
      <c r="L307" s="21">
        <f>'CDM - Q'!AQ308</f>
        <v>104.069</v>
      </c>
      <c r="M307" s="21">
        <f>'CDM - Q'!AR308</f>
        <v>98.831999999999994</v>
      </c>
      <c r="O307" s="42">
        <f t="shared" si="19"/>
        <v>2897.6130951294731</v>
      </c>
      <c r="P307" s="44">
        <f t="shared" si="21"/>
        <v>2747.531276769997</v>
      </c>
      <c r="Q307" s="44">
        <f t="shared" si="24"/>
        <v>205.63671290401842</v>
      </c>
      <c r="R307" s="44">
        <f t="shared" si="22"/>
        <v>642.62748753231017</v>
      </c>
      <c r="S307" s="44">
        <f t="shared" si="23"/>
        <v>76.230370730127902</v>
      </c>
      <c r="T307" s="44"/>
      <c r="U307" s="44">
        <f t="shared" si="20"/>
        <v>106.44008668477439</v>
      </c>
    </row>
    <row r="308" spans="1:21" x14ac:dyDescent="0.25">
      <c r="B308" s="1">
        <v>45444</v>
      </c>
      <c r="C308" s="21">
        <f>'CDM - Q'!AH309</f>
        <v>3259.942</v>
      </c>
      <c r="D308" s="21">
        <f>'CDM - Q'!AI309</f>
        <v>2989.788</v>
      </c>
      <c r="E308" s="21">
        <f>'CDM - Q'!AJ309</f>
        <v>214.00399999999999</v>
      </c>
      <c r="F308" s="21">
        <f>'CDM - Q'!AK309</f>
        <v>680.10900000000004</v>
      </c>
      <c r="G308" s="21">
        <f>'CDM - Q'!AL309</f>
        <v>82.296000000000006</v>
      </c>
      <c r="H308" s="21"/>
      <c r="I308" s="21">
        <f>'CDM - Q'!AN309</f>
        <v>110.102</v>
      </c>
      <c r="J308" s="21">
        <f>'CDM - Q'!AO309</f>
        <v>106.61199999999999</v>
      </c>
      <c r="K308" s="21">
        <f>'CDM - Q'!AP309</f>
        <v>89.347999999999999</v>
      </c>
      <c r="L308" s="21">
        <f>'CDM - Q'!AQ309</f>
        <v>103.989</v>
      </c>
      <c r="M308" s="21">
        <f>'CDM - Q'!AR309</f>
        <v>98.228999999999999</v>
      </c>
      <c r="O308" s="42">
        <f t="shared" si="19"/>
        <v>2960.8381319140431</v>
      </c>
      <c r="P308" s="44">
        <f t="shared" si="21"/>
        <v>2804.363486286722</v>
      </c>
      <c r="Q308" s="44">
        <f t="shared" si="24"/>
        <v>239.51739266687557</v>
      </c>
      <c r="R308" s="44">
        <f t="shared" si="22"/>
        <v>654.02013674523266</v>
      </c>
      <c r="S308" s="44">
        <f t="shared" si="23"/>
        <v>83.779739180893628</v>
      </c>
      <c r="T308" s="44"/>
      <c r="U308" s="44">
        <f t="shared" si="20"/>
        <v>106.87015252123761</v>
      </c>
    </row>
    <row r="309" spans="1:21" x14ac:dyDescent="0.25">
      <c r="B309" s="1">
        <v>45536</v>
      </c>
      <c r="C309" s="21">
        <f>'CDM - Q'!AH310</f>
        <v>3330.8629999999998</v>
      </c>
      <c r="D309" s="21">
        <f>'CDM - Q'!AI310</f>
        <v>3078.7060000000001</v>
      </c>
      <c r="E309" s="21">
        <f>'CDM - Q'!AJ310</f>
        <v>245.511</v>
      </c>
      <c r="F309" s="21">
        <f>'CDM - Q'!AK310</f>
        <v>706.13599999999997</v>
      </c>
      <c r="G309" s="21">
        <f>'CDM - Q'!AL310</f>
        <v>87.855999999999995</v>
      </c>
      <c r="H309" s="21"/>
      <c r="I309" s="21">
        <f>'CDM - Q'!AN310</f>
        <v>110.137</v>
      </c>
      <c r="J309" s="21">
        <f>'CDM - Q'!AO310</f>
        <v>106.98399999999999</v>
      </c>
      <c r="K309" s="21">
        <f>'CDM - Q'!AP310</f>
        <v>89.361999999999995</v>
      </c>
      <c r="L309" s="21">
        <f>'CDM - Q'!AQ310</f>
        <v>104.361</v>
      </c>
      <c r="M309" s="21">
        <f>'CDM - Q'!AR310</f>
        <v>98.613</v>
      </c>
      <c r="O309" s="42">
        <f t="shared" si="19"/>
        <v>3024.290656182754</v>
      </c>
      <c r="P309" s="44">
        <f t="shared" si="21"/>
        <v>2877.7256412173783</v>
      </c>
      <c r="Q309" s="44">
        <f t="shared" si="24"/>
        <v>274.73758420805268</v>
      </c>
      <c r="R309" s="44">
        <f t="shared" si="22"/>
        <v>676.62824235106984</v>
      </c>
      <c r="S309" s="44">
        <f t="shared" si="23"/>
        <v>89.091701905428295</v>
      </c>
      <c r="T309" s="44"/>
      <c r="U309" s="44">
        <f t="shared" si="20"/>
        <v>107.25143798321352</v>
      </c>
    </row>
    <row r="310" spans="1:21" x14ac:dyDescent="0.25">
      <c r="B310" s="1">
        <v>45627</v>
      </c>
      <c r="C310" s="21">
        <f>'CDM - Q'!AH311</f>
        <v>3302.7080000000001</v>
      </c>
      <c r="D310" s="21">
        <f>'CDM - Q'!AI311</f>
        <v>3065.748</v>
      </c>
      <c r="E310" s="21">
        <f>'CDM - Q'!AJ311</f>
        <v>226.03</v>
      </c>
      <c r="F310" s="21">
        <f>'CDM - Q'!AK311</f>
        <v>703.99300000000005</v>
      </c>
      <c r="G310" s="21">
        <f>'CDM - Q'!AL311</f>
        <v>83.971000000000004</v>
      </c>
      <c r="H310" s="21"/>
      <c r="I310" s="21">
        <f>'CDM - Q'!AN311</f>
        <v>110.059</v>
      </c>
      <c r="J310" s="21">
        <f>'CDM - Q'!AO311</f>
        <v>107.38</v>
      </c>
      <c r="K310" s="21">
        <f>'CDM - Q'!AP311</f>
        <v>90.555999999999997</v>
      </c>
      <c r="L310" s="21">
        <f>'CDM - Q'!AQ311</f>
        <v>104.19499999999999</v>
      </c>
      <c r="M310" s="21">
        <f>'CDM - Q'!AR311</f>
        <v>97.242999999999995</v>
      </c>
      <c r="O310" s="42">
        <f t="shared" si="19"/>
        <v>3000.8522701460129</v>
      </c>
      <c r="P310" s="44">
        <f t="shared" si="21"/>
        <v>2855.045632333768</v>
      </c>
      <c r="Q310" s="44">
        <f t="shared" si="24"/>
        <v>249.6024559388666</v>
      </c>
      <c r="R310" s="44">
        <f t="shared" si="22"/>
        <v>675.64950333509296</v>
      </c>
      <c r="S310" s="44">
        <f t="shared" si="23"/>
        <v>86.351716833088261</v>
      </c>
      <c r="T310" s="44"/>
      <c r="U310" s="44">
        <f t="shared" si="20"/>
        <v>107.69615894723368</v>
      </c>
    </row>
    <row r="311" spans="1:21" x14ac:dyDescent="0.25">
      <c r="A311">
        <v>2025</v>
      </c>
      <c r="B311" s="1">
        <v>45717</v>
      </c>
      <c r="C311" s="21">
        <f>'CDM - Q'!AH312</f>
        <v>3681.4319999999998</v>
      </c>
      <c r="D311" s="21">
        <f>'CDM - Q'!AI312</f>
        <v>3441.6030000000001</v>
      </c>
      <c r="E311" s="21">
        <f>'CDM - Q'!AJ312</f>
        <v>304.09699999999998</v>
      </c>
      <c r="F311" s="21">
        <f>'CDM - Q'!AK312</f>
        <v>722.65499999999997</v>
      </c>
      <c r="G311" s="21">
        <f>'CDM - Q'!AL312</f>
        <v>78.831999999999994</v>
      </c>
      <c r="H311" s="21"/>
      <c r="I311" s="21">
        <f>'CDM - Q'!AN312</f>
        <v>110.48399999999999</v>
      </c>
      <c r="J311" s="21">
        <f>'CDM - Q'!AO312</f>
        <v>107.43</v>
      </c>
      <c r="K311" s="21">
        <f>'CDM - Q'!AP312</f>
        <v>89.983000000000004</v>
      </c>
      <c r="L311" s="21">
        <f>'CDM - Q'!AQ312</f>
        <v>103.672</v>
      </c>
      <c r="M311" s="21">
        <f>'CDM - Q'!AR312</f>
        <v>96.037000000000006</v>
      </c>
      <c r="O311" s="42">
        <f t="shared" ref="O311" si="25">(C311/I311)*100</f>
        <v>3332.0951449983709</v>
      </c>
      <c r="P311" s="44">
        <f t="shared" ref="P311" si="26">(D311/J311)*100</f>
        <v>3203.5772130689752</v>
      </c>
      <c r="Q311" s="44">
        <f t="shared" ref="Q311" si="27">(E311/K311)*100</f>
        <v>337.94939044041649</v>
      </c>
      <c r="R311" s="44">
        <f t="shared" ref="R311" si="28">(F311/L311)*100</f>
        <v>697.05899374951764</v>
      </c>
      <c r="S311" s="44">
        <f t="shared" ref="S311" si="29">(G311/M311)*100</f>
        <v>82.085029728125605</v>
      </c>
      <c r="T311" s="44"/>
      <c r="U311" s="44">
        <f t="shared" ref="U311" si="30">((D311-G311)/(P311-S311))*100</f>
        <v>107.72959861782887</v>
      </c>
    </row>
    <row r="312" spans="1:21" x14ac:dyDescent="0.25">
      <c r="B312" s="1">
        <v>45809</v>
      </c>
      <c r="C312" s="21">
        <f>'CDM - Q'!AH313</f>
        <v>3279.3090000000002</v>
      </c>
      <c r="D312" s="21">
        <f>'CDM - Q'!AI313</f>
        <v>3072.69</v>
      </c>
      <c r="E312" s="21">
        <f>'CDM - Q'!AJ313</f>
        <v>336.20699999999999</v>
      </c>
      <c r="F312" s="21">
        <f>'CDM - Q'!AK313</f>
        <v>710.75099999999998</v>
      </c>
      <c r="G312" s="21">
        <f>'CDM - Q'!AL313</f>
        <v>74.165999999999997</v>
      </c>
      <c r="H312" s="21"/>
      <c r="I312" s="21">
        <f>'CDM - Q'!AN313</f>
        <v>109.61499999999999</v>
      </c>
      <c r="J312" s="21">
        <f>'CDM - Q'!AO313</f>
        <v>107.476</v>
      </c>
      <c r="K312" s="21">
        <f>'CDM - Q'!AP313</f>
        <v>90.353999999999999</v>
      </c>
      <c r="L312" s="21">
        <f>'CDM - Q'!AQ313</f>
        <v>104.794</v>
      </c>
      <c r="M312" s="21">
        <f>'CDM - Q'!AR313</f>
        <v>102.34</v>
      </c>
      <c r="O312" s="42">
        <f t="shared" ref="O312" si="31">(C312/I312)*100</f>
        <v>2991.6608128449579</v>
      </c>
      <c r="P312" s="44">
        <f t="shared" ref="P312" si="32">(D312/J312)*100</f>
        <v>2858.954557296513</v>
      </c>
      <c r="Q312" s="44">
        <f t="shared" ref="Q312" si="33">(E312/K312)*100</f>
        <v>372.09974101865993</v>
      </c>
      <c r="R312" s="44">
        <f t="shared" ref="R312" si="34">(F312/L312)*100</f>
        <v>678.23634940931731</v>
      </c>
      <c r="S312" s="44">
        <f t="shared" ref="S312" si="35">(G312/M312)*100</f>
        <v>72.470197381278084</v>
      </c>
      <c r="T312" s="44"/>
      <c r="U312" s="44">
        <f t="shared" ref="U312" si="36">((D312-G312)/(P312-S312))*100</f>
        <v>107.60957582016412</v>
      </c>
    </row>
    <row r="313" spans="1:21" x14ac:dyDescent="0.25">
      <c r="B313" s="1">
        <v>45901</v>
      </c>
      <c r="C313" s="21">
        <f>'CDM - Q'!AH314</f>
        <v>3222.962</v>
      </c>
      <c r="D313" s="21">
        <f>'CDM - Q'!AI314</f>
        <v>3012.748</v>
      </c>
      <c r="E313" s="21">
        <f>'CDM - Q'!AJ314</f>
        <v>358.28199999999998</v>
      </c>
      <c r="F313" s="21">
        <f>'CDM - Q'!AK314</f>
        <v>698.05799999999999</v>
      </c>
      <c r="G313" s="21">
        <f>'CDM - Q'!AL314</f>
        <v>66.483999999999995</v>
      </c>
      <c r="H313" s="21"/>
      <c r="I313" s="21">
        <f>'CDM - Q'!AN314</f>
        <v>109.741</v>
      </c>
      <c r="J313" s="21">
        <f>'CDM - Q'!AO314</f>
        <v>107.658</v>
      </c>
      <c r="K313" s="21">
        <f>'CDM - Q'!AP314</f>
        <v>91.132000000000005</v>
      </c>
      <c r="L313" s="21">
        <f>'CDM - Q'!AQ314</f>
        <v>105.081</v>
      </c>
      <c r="M313" s="21">
        <f>'CDM - Q'!AR314</f>
        <v>101.73699999999999</v>
      </c>
      <c r="O313" s="42">
        <f t="shared" ref="O313:O315" si="37">(C313/I313)*100</f>
        <v>2936.8804731139685</v>
      </c>
      <c r="P313" s="44">
        <f t="shared" ref="P313:P315" si="38">(D313/J313)*100</f>
        <v>2798.443218339557</v>
      </c>
      <c r="Q313" s="44">
        <f t="shared" ref="Q313:Q315" si="39">(E313/K313)*100</f>
        <v>393.14620550410393</v>
      </c>
      <c r="R313" s="44">
        <f t="shared" ref="R313:R315" si="40">(F313/L313)*100</f>
        <v>664.30467924743766</v>
      </c>
      <c r="S313" s="44">
        <f t="shared" ref="S313:S315" si="41">(G313/M313)*100</f>
        <v>65.348889784444196</v>
      </c>
      <c r="T313" s="44"/>
      <c r="U313" s="44">
        <f t="shared" ref="U313:U315" si="42">((D313-G313)/(P313-S313))*100</f>
        <v>107.79957241935305</v>
      </c>
    </row>
    <row r="314" spans="1:21" x14ac:dyDescent="0.25">
      <c r="B314" s="1">
        <v>45992</v>
      </c>
      <c r="C314" s="21">
        <f>'CDM - Q'!AH315</f>
        <v>3217.4180000000001</v>
      </c>
      <c r="D314" s="21">
        <f>'CDM - Q'!AI315</f>
        <v>3015.25</v>
      </c>
      <c r="E314" s="21">
        <f>'CDM - Q'!AJ315</f>
        <v>435.72899999999998</v>
      </c>
      <c r="F314" s="21">
        <f>'CDM - Q'!AK315</f>
        <v>706.28800000000001</v>
      </c>
      <c r="G314" s="21">
        <f>'CDM - Q'!AL315</f>
        <v>87.182000000000002</v>
      </c>
      <c r="H314" s="21"/>
      <c r="I314" s="21">
        <f>'CDM - Q'!AN315</f>
        <v>110.21</v>
      </c>
      <c r="J314" s="21">
        <f>'CDM - Q'!AO315</f>
        <v>108.346</v>
      </c>
      <c r="K314" s="21">
        <f>'CDM - Q'!AP315</f>
        <v>92.203000000000003</v>
      </c>
      <c r="L314" s="21">
        <f>'CDM - Q'!AQ315</f>
        <v>105.42400000000001</v>
      </c>
      <c r="M314" s="21">
        <f>'CDM - Q'!AR315</f>
        <v>101.217</v>
      </c>
      <c r="O314" s="42">
        <f t="shared" si="37"/>
        <v>2919.3521459032759</v>
      </c>
      <c r="P314" s="44">
        <f t="shared" si="38"/>
        <v>2782.9822974544513</v>
      </c>
      <c r="Q314" s="44">
        <f t="shared" si="39"/>
        <v>472.57572964003333</v>
      </c>
      <c r="R314" s="44">
        <f t="shared" si="40"/>
        <v>669.94991652754584</v>
      </c>
      <c r="S314" s="44">
        <f t="shared" si="41"/>
        <v>86.133752235296441</v>
      </c>
      <c r="T314" s="44"/>
      <c r="U314" s="44">
        <f t="shared" si="42"/>
        <v>108.5736907692032</v>
      </c>
    </row>
    <row r="315" spans="1:21" x14ac:dyDescent="0.25">
      <c r="A315">
        <v>2026</v>
      </c>
      <c r="B315" s="1">
        <v>46082</v>
      </c>
      <c r="C315" s="21">
        <f>'CDM - Q'!AH316</f>
        <v>3411.5450000000001</v>
      </c>
      <c r="D315" s="21">
        <f>'CDM - Q'!AI316</f>
        <v>3195.5540000000001</v>
      </c>
      <c r="E315" s="21">
        <f>'CDM - Q'!AJ316</f>
        <v>556.35699999999997</v>
      </c>
      <c r="F315" s="21">
        <f>'CDM - Q'!AK316</f>
        <v>757.98800000000006</v>
      </c>
      <c r="G315" s="21">
        <f>'CDM - Q'!AL316</f>
        <v>111.83</v>
      </c>
      <c r="H315" s="21"/>
      <c r="I315" s="21">
        <f>'CDM - Q'!AN316</f>
        <v>112.447</v>
      </c>
      <c r="J315" s="21">
        <f>'CDM - Q'!AO316</f>
        <v>110.40300000000001</v>
      </c>
      <c r="K315" s="21">
        <f>'CDM - Q'!AP316</f>
        <v>97.021000000000001</v>
      </c>
      <c r="L315" s="21">
        <f>'CDM - Q'!AQ316</f>
        <v>106.52800000000001</v>
      </c>
      <c r="M315" s="21">
        <f>'CDM - Q'!AR316</f>
        <v>103.874</v>
      </c>
      <c r="O315" s="42">
        <f t="shared" si="37"/>
        <v>3033.913754924542</v>
      </c>
      <c r="P315" s="44">
        <f t="shared" si="38"/>
        <v>2894.4448973306885</v>
      </c>
      <c r="Q315" s="44">
        <f t="shared" si="39"/>
        <v>573.43977077127624</v>
      </c>
      <c r="R315" s="44">
        <f t="shared" si="40"/>
        <v>711.53875037548812</v>
      </c>
      <c r="S315" s="44">
        <f t="shared" si="41"/>
        <v>107.65927951171612</v>
      </c>
      <c r="T315" s="44"/>
      <c r="U315" s="44">
        <f t="shared" si="42"/>
        <v>110.65522874391111</v>
      </c>
    </row>
    <row r="316" spans="1:21" x14ac:dyDescent="0.25">
      <c r="B316" s="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O316" s="42"/>
      <c r="P316" s="44"/>
      <c r="Q316" s="44"/>
      <c r="R316" s="44"/>
      <c r="S316" s="44"/>
      <c r="T316" s="44"/>
      <c r="U316" s="44"/>
    </row>
    <row r="317" spans="1:21" x14ac:dyDescent="0.25">
      <c r="B317" s="1"/>
    </row>
    <row r="318" spans="1:21" x14ac:dyDescent="0.25">
      <c r="B318" s="1"/>
    </row>
    <row r="319" spans="1:21" x14ac:dyDescent="0.25">
      <c r="B319" s="1"/>
    </row>
    <row r="320" spans="1:21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5F83-33C2-4EA0-8C76-C945D8245F51}">
  <dimension ref="A1:R191"/>
  <sheetViews>
    <sheetView workbookViewId="0">
      <pane xSplit="2" ySplit="2" topLeftCell="C163" activePane="bottomRight" state="frozen"/>
      <selection pane="topRight" activeCell="C1" sqref="C1"/>
      <selection pane="bottomLeft" activeCell="A3" sqref="A3"/>
      <selection pane="bottomRight" activeCell="Q188" sqref="Q188"/>
    </sheetView>
  </sheetViews>
  <sheetFormatPr defaultRowHeight="15" x14ac:dyDescent="0.25"/>
  <sheetData>
    <row r="1" spans="1:18" ht="60" x14ac:dyDescent="0.25">
      <c r="A1" s="7"/>
      <c r="B1" s="7"/>
      <c r="C1" s="7" t="s">
        <v>152</v>
      </c>
      <c r="D1" s="7" t="s">
        <v>10</v>
      </c>
      <c r="E1" s="7" t="s">
        <v>9</v>
      </c>
      <c r="F1" s="7" t="s">
        <v>153</v>
      </c>
      <c r="G1" s="7" t="s">
        <v>141</v>
      </c>
      <c r="H1" s="7" t="s">
        <v>43</v>
      </c>
      <c r="I1" s="7" t="s">
        <v>154</v>
      </c>
      <c r="J1" s="7" t="s">
        <v>155</v>
      </c>
      <c r="K1" s="7" t="s">
        <v>156</v>
      </c>
      <c r="L1" s="4" t="s">
        <v>11</v>
      </c>
      <c r="M1" s="4" t="s">
        <v>157</v>
      </c>
      <c r="N1" s="7" t="s">
        <v>158</v>
      </c>
      <c r="O1" s="7" t="s">
        <v>21</v>
      </c>
      <c r="P1" s="7" t="s">
        <v>159</v>
      </c>
      <c r="Q1" s="7" t="s">
        <v>160</v>
      </c>
      <c r="R1" s="7" t="s">
        <v>181</v>
      </c>
    </row>
    <row r="2" spans="1:18" x14ac:dyDescent="0.25">
      <c r="A2" s="5"/>
      <c r="B2" s="4" t="s">
        <v>0</v>
      </c>
      <c r="C2" s="7" t="s">
        <v>22</v>
      </c>
      <c r="D2" s="7" t="s">
        <v>22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8" x14ac:dyDescent="0.25">
      <c r="A3">
        <v>1982</v>
      </c>
      <c r="B3" s="1">
        <v>30011</v>
      </c>
      <c r="C3" s="21">
        <f>'CDM - Q'!BE140</f>
        <v>670633</v>
      </c>
      <c r="E3" s="20">
        <f>'CDM - Q'!BG140</f>
        <v>95.68</v>
      </c>
      <c r="F3" s="20">
        <f>AVERAGEIFS('TW - M'!C:C,'TW - M'!$B:$B,"&gt;="&amp;EDATE('TW - Q'!$B3,-2),'TW - M'!$B:$B,"&lt;="&amp;EOMONTH('TW - Q'!$B3,0))</f>
        <v>55.79</v>
      </c>
      <c r="G3" s="20">
        <f>AVERAGEIFS('TW - M'!F:F,'TW - M'!$B:$B,"&gt;="&amp;EDATE('TW - Q'!$B3,-2),'TW - M'!$B:$B,"&lt;="&amp;EOMONTH('TW - Q'!$B3,0))</f>
        <v>58.175391950849303</v>
      </c>
      <c r="H3" s="20">
        <f>AVERAGEIFS('TW - M'!E:E,'TW - M'!$B:$B,"&gt;="&amp;EDATE('TW - Q'!$B3,-2),'TW - M'!$B:$B,"&lt;="&amp;EOMONTH('TW - Q'!$B3,0))</f>
        <v>11.416666666666666</v>
      </c>
      <c r="L3" s="20">
        <v>0</v>
      </c>
    </row>
    <row r="4" spans="1:18" x14ac:dyDescent="0.25">
      <c r="B4" s="1">
        <v>30103</v>
      </c>
      <c r="C4" s="21">
        <f>'CDM - Q'!BE141</f>
        <v>664218</v>
      </c>
      <c r="E4" s="20">
        <f>'CDM - Q'!BG141</f>
        <v>95.75</v>
      </c>
      <c r="F4" s="20">
        <f>AVERAGEIFS('TW - M'!C:C,'TW - M'!$B:$B,"&gt;="&amp;EDATE('TW - Q'!$B4,-2),'TW - M'!$B:$B,"&lt;="&amp;EOMONTH('TW - Q'!$B4,0))</f>
        <v>56.043333333333329</v>
      </c>
      <c r="G4" s="20">
        <f>AVERAGEIFS('TW - M'!F:F,'TW - M'!$B:$B,"&gt;="&amp;EDATE('TW - Q'!$B4,-2),'TW - M'!$B:$B,"&lt;="&amp;EOMONTH('TW - Q'!$B4,0))</f>
        <v>58.552583086193863</v>
      </c>
      <c r="H4" s="20">
        <f>AVERAGEIFS('TW - M'!E:E,'TW - M'!$B:$B,"&gt;="&amp;EDATE('TW - Q'!$B4,-2),'TW - M'!$B:$B,"&lt;="&amp;EOMONTH('TW - Q'!$B4,0))</f>
        <v>10.25</v>
      </c>
      <c r="L4" s="20">
        <v>0</v>
      </c>
      <c r="M4" s="20">
        <f>(F4/F3-1)*400</f>
        <v>1.816335066021324</v>
      </c>
      <c r="N4" s="20">
        <f>(G4/G3-1)*400</f>
        <v>2.5934755070545101</v>
      </c>
    </row>
    <row r="5" spans="1:18" x14ac:dyDescent="0.25">
      <c r="B5" s="1">
        <v>30195</v>
      </c>
      <c r="C5" s="21">
        <f>'CDM - Q'!BE142</f>
        <v>673454</v>
      </c>
      <c r="E5" s="20">
        <f>'CDM - Q'!BG142</f>
        <v>97.01</v>
      </c>
      <c r="F5" s="20">
        <f>AVERAGEIFS('TW - M'!C:C,'TW - M'!$B:$B,"&gt;="&amp;EDATE('TW - Q'!$B5,-2),'TW - M'!$B:$B,"&lt;="&amp;EOMONTH('TW - Q'!$B5,0))</f>
        <v>56.859999999999992</v>
      </c>
      <c r="G5" s="20">
        <f>AVERAGEIFS('TW - M'!F:F,'TW - M'!$B:$B,"&gt;="&amp;EDATE('TW - Q'!$B5,-2),'TW - M'!$B:$B,"&lt;="&amp;EOMONTH('TW - Q'!$B5,0))</f>
        <v>58.964169388989461</v>
      </c>
      <c r="H5" s="20">
        <f>AVERAGEIFS('TW - M'!E:E,'TW - M'!$B:$B,"&gt;="&amp;EDATE('TW - Q'!$B5,-2),'TW - M'!$B:$B,"&lt;="&amp;EOMONTH('TW - Q'!$B5,0))</f>
        <v>9</v>
      </c>
      <c r="L5" s="20">
        <v>0</v>
      </c>
      <c r="M5" s="20">
        <f t="shared" ref="M5:M68" si="0">(F5/F4-1)*400</f>
        <v>5.8288229346338483</v>
      </c>
      <c r="N5" s="20">
        <f t="shared" ref="N5:N68" si="1">(G5/G4-1)*400</f>
        <v>2.8117379702255363</v>
      </c>
    </row>
    <row r="6" spans="1:18" x14ac:dyDescent="0.25">
      <c r="B6" s="1">
        <v>30286</v>
      </c>
      <c r="C6" s="21">
        <f>'CDM - Q'!BE143</f>
        <v>683506</v>
      </c>
      <c r="E6" s="20">
        <f>'CDM - Q'!BG143</f>
        <v>96.22</v>
      </c>
      <c r="F6" s="20">
        <f>AVERAGEIFS('TW - M'!C:C,'TW - M'!$B:$B,"&gt;="&amp;EDATE('TW - Q'!$B6,-2),'TW - M'!$B:$B,"&lt;="&amp;EOMONTH('TW - Q'!$B6,0))</f>
        <v>56.696666666666665</v>
      </c>
      <c r="G6" s="20">
        <f>AVERAGEIFS('TW - M'!F:F,'TW - M'!$B:$B,"&gt;="&amp;EDATE('TW - Q'!$B6,-2),'TW - M'!$B:$B,"&lt;="&amp;EOMONTH('TW - Q'!$B6,0))</f>
        <v>59.150305506730433</v>
      </c>
      <c r="H6" s="20">
        <f>AVERAGEIFS('TW - M'!E:E,'TW - M'!$B:$B,"&gt;="&amp;EDATE('TW - Q'!$B6,-2),'TW - M'!$B:$B,"&lt;="&amp;EOMONTH('TW - Q'!$B6,0))</f>
        <v>8.25</v>
      </c>
      <c r="L6" s="20">
        <v>0</v>
      </c>
      <c r="M6" s="20">
        <f t="shared" si="0"/>
        <v>-1.1490209872200285</v>
      </c>
      <c r="N6" s="20">
        <f t="shared" si="1"/>
        <v>1.262706621121179</v>
      </c>
    </row>
    <row r="7" spans="1:18" x14ac:dyDescent="0.25">
      <c r="A7">
        <v>1983</v>
      </c>
      <c r="B7" s="1">
        <v>30376</v>
      </c>
      <c r="C7" s="21">
        <f>'CDM - Q'!BE144</f>
        <v>700651</v>
      </c>
      <c r="E7" s="20">
        <f>'CDM - Q'!BG144</f>
        <v>95.48</v>
      </c>
      <c r="F7" s="20">
        <f>AVERAGEIFS('TW - M'!C:C,'TW - M'!$B:$B,"&gt;="&amp;EDATE('TW - Q'!$B7,-2),'TW - M'!$B:$B,"&lt;="&amp;EOMONTH('TW - Q'!$B7,0))</f>
        <v>57.306666666666665</v>
      </c>
      <c r="G7" s="20">
        <f>AVERAGEIFS('TW - M'!F:F,'TW - M'!$B:$B,"&gt;="&amp;EDATE('TW - Q'!$B7,-2),'TW - M'!$B:$B,"&lt;="&amp;EOMONTH('TW - Q'!$B7,0))</f>
        <v>59.27914316811863</v>
      </c>
      <c r="H7" s="20">
        <f>AVERAGEIFS('TW - M'!E:E,'TW - M'!$B:$B,"&gt;="&amp;EDATE('TW - Q'!$B7,-2),'TW - M'!$B:$B,"&lt;="&amp;EOMONTH('TW - Q'!$B7,0))</f>
        <v>7.583333333333333</v>
      </c>
      <c r="L7" s="20">
        <v>0</v>
      </c>
      <c r="M7" s="20">
        <f t="shared" si="0"/>
        <v>4.30360397436651</v>
      </c>
      <c r="N7" s="20">
        <f t="shared" si="1"/>
        <v>0.87125610111034035</v>
      </c>
      <c r="O7" s="20">
        <f>AVERAGE(N4:N7)</f>
        <v>1.8847940498778915</v>
      </c>
    </row>
    <row r="8" spans="1:18" x14ac:dyDescent="0.25">
      <c r="B8" s="1">
        <v>30468</v>
      </c>
      <c r="C8" s="21">
        <f>'CDM - Q'!BE145</f>
        <v>716423</v>
      </c>
      <c r="E8" s="20">
        <f>'CDM - Q'!BG145</f>
        <v>96.99</v>
      </c>
      <c r="F8" s="20">
        <f>AVERAGEIFS('TW - M'!C:C,'TW - M'!$B:$B,"&gt;="&amp;EDATE('TW - Q'!$B8,-2),'TW - M'!$B:$B,"&lt;="&amp;EOMONTH('TW - Q'!$B8,0))</f>
        <v>57.596666666666664</v>
      </c>
      <c r="G8" s="20">
        <f>AVERAGEIFS('TW - M'!F:F,'TW - M'!$B:$B,"&gt;="&amp;EDATE('TW - Q'!$B8,-2),'TW - M'!$B:$B,"&lt;="&amp;EOMONTH('TW - Q'!$B8,0))</f>
        <v>59.187369722494829</v>
      </c>
      <c r="H8" s="20">
        <f>AVERAGEIFS('TW - M'!E:E,'TW - M'!$B:$B,"&gt;="&amp;EDATE('TW - Q'!$B8,-2),'TW - M'!$B:$B,"&lt;="&amp;EOMONTH('TW - Q'!$B8,0))</f>
        <v>7.25</v>
      </c>
      <c r="L8" s="20">
        <v>0</v>
      </c>
      <c r="M8" s="20">
        <f t="shared" si="0"/>
        <v>2.024197301070263</v>
      </c>
      <c r="N8" s="20">
        <f t="shared" si="1"/>
        <v>-0.61926296986802853</v>
      </c>
      <c r="O8" s="20">
        <f t="shared" ref="O8:O71" si="2">AVERAGE(N5:N8)</f>
        <v>1.0816094306472568</v>
      </c>
    </row>
    <row r="9" spans="1:18" x14ac:dyDescent="0.25">
      <c r="B9" s="1">
        <v>30560</v>
      </c>
      <c r="C9" s="21">
        <f>'CDM - Q'!BE146</f>
        <v>749898</v>
      </c>
      <c r="E9" s="20">
        <f>'CDM - Q'!BG146</f>
        <v>96.47</v>
      </c>
      <c r="F9" s="20">
        <f>AVERAGEIFS('TW - M'!C:C,'TW - M'!$B:$B,"&gt;="&amp;EDATE('TW - Q'!$B9,-2),'TW - M'!$B:$B,"&lt;="&amp;EOMONTH('TW - Q'!$B9,0))</f>
        <v>56.873333333333335</v>
      </c>
      <c r="G9" s="20">
        <f>AVERAGEIFS('TW - M'!F:F,'TW - M'!$B:$B,"&gt;="&amp;EDATE('TW - Q'!$B9,-2),'TW - M'!$B:$B,"&lt;="&amp;EOMONTH('TW - Q'!$B9,0))</f>
        <v>59.195148822703494</v>
      </c>
      <c r="H9" s="20">
        <f>AVERAGEIFS('TW - M'!E:E,'TW - M'!$B:$B,"&gt;="&amp;EDATE('TW - Q'!$B9,-2),'TW - M'!$B:$B,"&lt;="&amp;EOMONTH('TW - Q'!$B9,0))</f>
        <v>7.25</v>
      </c>
      <c r="L9" s="20">
        <v>0</v>
      </c>
      <c r="M9" s="20">
        <f t="shared" si="0"/>
        <v>-5.0234388564152521</v>
      </c>
      <c r="N9" s="20">
        <f t="shared" si="1"/>
        <v>5.2572704245079649E-2</v>
      </c>
      <c r="O9" s="20">
        <f t="shared" si="2"/>
        <v>0.39181811415214263</v>
      </c>
    </row>
    <row r="10" spans="1:18" x14ac:dyDescent="0.25">
      <c r="B10" s="1">
        <v>30651</v>
      </c>
      <c r="C10" s="21">
        <f>'CDM - Q'!BE147</f>
        <v>767748</v>
      </c>
      <c r="E10" s="20">
        <f>'CDM - Q'!BG147</f>
        <v>95.26</v>
      </c>
      <c r="F10" s="20">
        <f>AVERAGEIFS('TW - M'!C:C,'TW - M'!$B:$B,"&gt;="&amp;EDATE('TW - Q'!$B10,-2),'TW - M'!$B:$B,"&lt;="&amp;EOMONTH('TW - Q'!$B10,0))</f>
        <v>56.686666666666667</v>
      </c>
      <c r="G10" s="20">
        <f>AVERAGEIFS('TW - M'!F:F,'TW - M'!$B:$B,"&gt;="&amp;EDATE('TW - Q'!$B10,-2),'TW - M'!$B:$B,"&lt;="&amp;EOMONTH('TW - Q'!$B10,0))</f>
        <v>59.223334664992763</v>
      </c>
      <c r="H10" s="20">
        <f>AVERAGEIFS('TW - M'!E:E,'TW - M'!$B:$B,"&gt;="&amp;EDATE('TW - Q'!$B10,-2),'TW - M'!$B:$B,"&lt;="&amp;EOMONTH('TW - Q'!$B10,0))</f>
        <v>7.25</v>
      </c>
      <c r="L10" s="20">
        <v>0</v>
      </c>
      <c r="M10" s="20">
        <f t="shared" si="0"/>
        <v>-1.3128589848786731</v>
      </c>
      <c r="N10" s="20">
        <f t="shared" si="1"/>
        <v>0.19046048772466406</v>
      </c>
      <c r="O10" s="20">
        <f t="shared" si="2"/>
        <v>0.12375658080301388</v>
      </c>
    </row>
    <row r="11" spans="1:18" x14ac:dyDescent="0.25">
      <c r="A11">
        <v>1984</v>
      </c>
      <c r="B11" s="1">
        <v>30742</v>
      </c>
      <c r="C11" s="21">
        <f>'CDM - Q'!BE148</f>
        <v>785243</v>
      </c>
      <c r="E11" s="20">
        <f>'CDM - Q'!BG148</f>
        <v>97.38</v>
      </c>
      <c r="F11" s="20">
        <f>AVERAGEIFS('TW - M'!C:C,'TW - M'!$B:$B,"&gt;="&amp;EDATE('TW - Q'!$B11,-2),'TW - M'!$B:$B,"&lt;="&amp;EOMONTH('TW - Q'!$B11,0))</f>
        <v>56.629999999999995</v>
      </c>
      <c r="G11" s="20">
        <f>AVERAGEIFS('TW - M'!F:F,'TW - M'!$B:$B,"&gt;="&amp;EDATE('TW - Q'!$B11,-2),'TW - M'!$B:$B,"&lt;="&amp;EOMONTH('TW - Q'!$B11,0))</f>
        <v>59.382091933957931</v>
      </c>
      <c r="H11" s="20">
        <f>AVERAGEIFS('TW - M'!E:E,'TW - M'!$B:$B,"&gt;="&amp;EDATE('TW - Q'!$B11,-2),'TW - M'!$B:$B,"&lt;="&amp;EOMONTH('TW - Q'!$B11,0))</f>
        <v>7.25</v>
      </c>
      <c r="L11" s="20">
        <v>0</v>
      </c>
      <c r="M11" s="20">
        <f t="shared" si="0"/>
        <v>-0.39985887333884307</v>
      </c>
      <c r="N11" s="20">
        <f t="shared" si="1"/>
        <v>1.0722616000142793</v>
      </c>
      <c r="O11" s="20">
        <f t="shared" si="2"/>
        <v>0.17400795552899861</v>
      </c>
    </row>
    <row r="12" spans="1:18" x14ac:dyDescent="0.25">
      <c r="B12" s="1">
        <v>30834</v>
      </c>
      <c r="C12" s="21">
        <f>'CDM - Q'!BE149</f>
        <v>800106</v>
      </c>
      <c r="E12" s="20">
        <f>'CDM - Q'!BG149</f>
        <v>98.12</v>
      </c>
      <c r="F12" s="20">
        <f>AVERAGEIFS('TW - M'!C:C,'TW - M'!$B:$B,"&gt;="&amp;EDATE('TW - Q'!$B12,-2),'TW - M'!$B:$B,"&lt;="&amp;EOMONTH('TW - Q'!$B12,0))</f>
        <v>57.293333333333329</v>
      </c>
      <c r="G12" s="20">
        <f>AVERAGEIFS('TW - M'!F:F,'TW - M'!$B:$B,"&gt;="&amp;EDATE('TW - Q'!$B12,-2),'TW - M'!$B:$B,"&lt;="&amp;EOMONTH('TW - Q'!$B12,0))</f>
        <v>59.887264846493274</v>
      </c>
      <c r="H12" s="20">
        <f>AVERAGEIFS('TW - M'!E:E,'TW - M'!$B:$B,"&gt;="&amp;EDATE('TW - Q'!$B12,-2),'TW - M'!$B:$B,"&lt;="&amp;EOMONTH('TW - Q'!$B12,0))</f>
        <v>7.083333333333333</v>
      </c>
      <c r="L12" s="20">
        <v>0</v>
      </c>
      <c r="M12" s="20">
        <f t="shared" si="0"/>
        <v>4.6853846606627947</v>
      </c>
      <c r="N12" s="20">
        <f t="shared" si="1"/>
        <v>3.4028636990234062</v>
      </c>
      <c r="O12" s="20">
        <f t="shared" si="2"/>
        <v>1.1795396227518573</v>
      </c>
    </row>
    <row r="13" spans="1:18" x14ac:dyDescent="0.25">
      <c r="B13" s="1">
        <v>30926</v>
      </c>
      <c r="C13" s="21">
        <f>'CDM - Q'!BE150</f>
        <v>824683</v>
      </c>
      <c r="E13" s="20">
        <f>'CDM - Q'!BG150</f>
        <v>94.81</v>
      </c>
      <c r="F13" s="20">
        <f>AVERAGEIFS('TW - M'!C:C,'TW - M'!$B:$B,"&gt;="&amp;EDATE('TW - Q'!$B13,-2),'TW - M'!$B:$B,"&lt;="&amp;EOMONTH('TW - Q'!$B13,0))</f>
        <v>57.28</v>
      </c>
      <c r="G13" s="20">
        <f>AVERAGEIFS('TW - M'!F:F,'TW - M'!$B:$B,"&gt;="&amp;EDATE('TW - Q'!$B13,-2),'TW - M'!$B:$B,"&lt;="&amp;EOMONTH('TW - Q'!$B13,0))</f>
        <v>60.120102458709233</v>
      </c>
      <c r="H13" s="20">
        <f>AVERAGEIFS('TW - M'!E:E,'TW - M'!$B:$B,"&gt;="&amp;EDATE('TW - Q'!$B13,-2),'TW - M'!$B:$B,"&lt;="&amp;EOMONTH('TW - Q'!$B13,0))</f>
        <v>7</v>
      </c>
      <c r="L13" s="20">
        <v>0</v>
      </c>
      <c r="M13" s="20">
        <f t="shared" si="0"/>
        <v>-9.3088201070479215E-2</v>
      </c>
      <c r="N13" s="20">
        <f t="shared" si="1"/>
        <v>1.5551727921639724</v>
      </c>
      <c r="O13" s="20">
        <f t="shared" si="2"/>
        <v>1.5551896447315805</v>
      </c>
    </row>
    <row r="14" spans="1:18" x14ac:dyDescent="0.25">
      <c r="B14" s="1">
        <v>31017</v>
      </c>
      <c r="C14" s="21">
        <f>'CDM - Q'!BE151</f>
        <v>819621</v>
      </c>
      <c r="E14" s="20">
        <f>'CDM - Q'!BG151</f>
        <v>94.93</v>
      </c>
      <c r="F14" s="20">
        <f>AVERAGEIFS('TW - M'!C:C,'TW - M'!$B:$B,"&gt;="&amp;EDATE('TW - Q'!$B14,-2),'TW - M'!$B:$B,"&lt;="&amp;EOMONTH('TW - Q'!$B14,0))</f>
        <v>57.20333333333334</v>
      </c>
      <c r="G14" s="20">
        <f>AVERAGEIFS('TW - M'!F:F,'TW - M'!$B:$B,"&gt;="&amp;EDATE('TW - Q'!$B14,-2),'TW - M'!$B:$B,"&lt;="&amp;EOMONTH('TW - Q'!$B14,0))</f>
        <v>59.822348197076366</v>
      </c>
      <c r="H14" s="20">
        <f>AVERAGEIFS('TW - M'!E:E,'TW - M'!$B:$B,"&gt;="&amp;EDATE('TW - Q'!$B14,-2),'TW - M'!$B:$B,"&lt;="&amp;EOMONTH('TW - Q'!$B14,0))</f>
        <v>6.833333333333333</v>
      </c>
      <c r="L14" s="20">
        <v>0</v>
      </c>
      <c r="M14" s="20">
        <f t="shared" si="0"/>
        <v>-0.53538175046550229</v>
      </c>
      <c r="N14" s="20">
        <f t="shared" si="1"/>
        <v>-1.9810629021290715</v>
      </c>
      <c r="O14" s="20">
        <f t="shared" si="2"/>
        <v>1.0123087972681466</v>
      </c>
    </row>
    <row r="15" spans="1:18" x14ac:dyDescent="0.25">
      <c r="A15">
        <v>1985</v>
      </c>
      <c r="B15" s="1">
        <v>31107</v>
      </c>
      <c r="C15" s="21">
        <f>'CDM - Q'!BE152</f>
        <v>827905</v>
      </c>
      <c r="E15" s="20">
        <f>'CDM - Q'!BG152</f>
        <v>95.75</v>
      </c>
      <c r="F15" s="20">
        <f>AVERAGEIFS('TW - M'!C:C,'TW - M'!$B:$B,"&gt;="&amp;EDATE('TW - Q'!$B15,-2),'TW - M'!$B:$B,"&lt;="&amp;EOMONTH('TW - Q'!$B15,0))</f>
        <v>57.44</v>
      </c>
      <c r="G15" s="20">
        <f>AVERAGEIFS('TW - M'!F:F,'TW - M'!$B:$B,"&gt;="&amp;EDATE('TW - Q'!$B15,-2),'TW - M'!$B:$B,"&lt;="&amp;EOMONTH('TW - Q'!$B15,0))</f>
        <v>59.690996638231901</v>
      </c>
      <c r="H15" s="20">
        <f>AVERAGEIFS('TW - M'!E:E,'TW - M'!$B:$B,"&gt;="&amp;EDATE('TW - Q'!$B15,-2),'TW - M'!$B:$B,"&lt;="&amp;EOMONTH('TW - Q'!$B15,0))</f>
        <v>6.75</v>
      </c>
      <c r="L15" s="20">
        <v>0</v>
      </c>
      <c r="M15" s="20">
        <f t="shared" si="0"/>
        <v>1.6549152147310231</v>
      </c>
      <c r="N15" s="20">
        <f t="shared" si="1"/>
        <v>-0.87827751870750426</v>
      </c>
      <c r="O15" s="20">
        <f t="shared" si="2"/>
        <v>0.52467401758770071</v>
      </c>
    </row>
    <row r="16" spans="1:18" x14ac:dyDescent="0.25">
      <c r="B16" s="1">
        <v>31199</v>
      </c>
      <c r="C16" s="21">
        <f>'CDM - Q'!BE153</f>
        <v>838175</v>
      </c>
      <c r="E16" s="20">
        <f>'CDM - Q'!BG153</f>
        <v>96.56</v>
      </c>
      <c r="F16" s="20">
        <f>AVERAGEIFS('TW - M'!C:C,'TW - M'!$B:$B,"&gt;="&amp;EDATE('TW - Q'!$B16,-2),'TW - M'!$B:$B,"&lt;="&amp;EOMONTH('TW - Q'!$B16,0))</f>
        <v>57.02</v>
      </c>
      <c r="G16" s="20">
        <f>AVERAGEIFS('TW - M'!F:F,'TW - M'!$B:$B,"&gt;="&amp;EDATE('TW - Q'!$B16,-2),'TW - M'!$B:$B,"&lt;="&amp;EOMONTH('TW - Q'!$B16,0))</f>
        <v>59.50464787245744</v>
      </c>
      <c r="H16" s="20">
        <f>AVERAGEIFS('TW - M'!E:E,'TW - M'!$B:$B,"&gt;="&amp;EDATE('TW - Q'!$B16,-2),'TW - M'!$B:$B,"&lt;="&amp;EOMONTH('TW - Q'!$B16,0))</f>
        <v>6.583333333333333</v>
      </c>
      <c r="L16" s="20">
        <v>0</v>
      </c>
      <c r="M16" s="20">
        <f t="shared" si="0"/>
        <v>-2.9247910863509308</v>
      </c>
      <c r="N16" s="20">
        <f t="shared" si="1"/>
        <v>-1.2487562699203369</v>
      </c>
      <c r="O16" s="20">
        <f t="shared" si="2"/>
        <v>-0.63823097464823508</v>
      </c>
    </row>
    <row r="17" spans="1:15" x14ac:dyDescent="0.25">
      <c r="B17" s="1">
        <v>31291</v>
      </c>
      <c r="C17" s="21">
        <f>'CDM - Q'!BE154</f>
        <v>854273</v>
      </c>
      <c r="E17" s="20">
        <f>'CDM - Q'!BG154</f>
        <v>94.89</v>
      </c>
      <c r="F17" s="20">
        <f>AVERAGEIFS('TW - M'!C:C,'TW - M'!$B:$B,"&gt;="&amp;EDATE('TW - Q'!$B17,-2),'TW - M'!$B:$B,"&lt;="&amp;EOMONTH('TW - Q'!$B17,0))</f>
        <v>56.813333333333333</v>
      </c>
      <c r="G17" s="20">
        <f>AVERAGEIFS('TW - M'!F:F,'TW - M'!$B:$B,"&gt;="&amp;EDATE('TW - Q'!$B17,-2),'TW - M'!$B:$B,"&lt;="&amp;EOMONTH('TW - Q'!$B17,0))</f>
        <v>59.119061631349602</v>
      </c>
      <c r="H17" s="20">
        <f>AVERAGEIFS('TW - M'!E:E,'TW - M'!$B:$B,"&gt;="&amp;EDATE('TW - Q'!$B17,-2),'TW - M'!$B:$B,"&lt;="&amp;EOMONTH('TW - Q'!$B17,0))</f>
        <v>6.083333333333333</v>
      </c>
      <c r="K17" s="20"/>
      <c r="L17" s="20">
        <v>0</v>
      </c>
      <c r="M17" s="20">
        <f t="shared" si="0"/>
        <v>-1.4497837016251847</v>
      </c>
      <c r="N17" s="20">
        <f t="shared" si="1"/>
        <v>-2.5919739374598461</v>
      </c>
      <c r="O17" s="20">
        <f t="shared" si="2"/>
        <v>-1.6750176570541897</v>
      </c>
    </row>
    <row r="18" spans="1:15" x14ac:dyDescent="0.25">
      <c r="B18" s="1">
        <v>31382</v>
      </c>
      <c r="C18" s="21">
        <f>'CDM - Q'!BE155</f>
        <v>864587</v>
      </c>
      <c r="E18" s="20">
        <f>'CDM - Q'!BG155</f>
        <v>94.96</v>
      </c>
      <c r="F18" s="20">
        <f>AVERAGEIFS('TW - M'!C:C,'TW - M'!$B:$B,"&gt;="&amp;EDATE('TW - Q'!$B18,-2),'TW - M'!$B:$B,"&lt;="&amp;EOMONTH('TW - Q'!$B18,0))</f>
        <v>56.78</v>
      </c>
      <c r="G18" s="20">
        <f>AVERAGEIFS('TW - M'!F:F,'TW - M'!$B:$B,"&gt;="&amp;EDATE('TW - Q'!$B18,-2),'TW - M'!$B:$B,"&lt;="&amp;EOMONTH('TW - Q'!$B18,0))</f>
        <v>59.192310158723103</v>
      </c>
      <c r="H18" s="20">
        <f>AVERAGEIFS('TW - M'!E:E,'TW - M'!$B:$B,"&gt;="&amp;EDATE('TW - Q'!$B18,-2),'TW - M'!$B:$B,"&lt;="&amp;EOMONTH('TW - Q'!$B18,0))</f>
        <v>5.416666666666667</v>
      </c>
      <c r="K18" s="20"/>
      <c r="L18" s="20">
        <v>0</v>
      </c>
      <c r="M18" s="20">
        <f t="shared" si="0"/>
        <v>-0.23468669326449643</v>
      </c>
      <c r="N18" s="20">
        <f t="shared" si="1"/>
        <v>0.49560006774305165</v>
      </c>
      <c r="O18" s="20">
        <f t="shared" si="2"/>
        <v>-1.0558519145861589</v>
      </c>
    </row>
    <row r="19" spans="1:15" x14ac:dyDescent="0.25">
      <c r="A19">
        <v>1986</v>
      </c>
      <c r="B19" s="1">
        <v>31472</v>
      </c>
      <c r="C19" s="21">
        <f>'CDM - Q'!BE156</f>
        <v>908941</v>
      </c>
      <c r="E19" s="20">
        <f>'CDM - Q'!BG156</f>
        <v>90.48</v>
      </c>
      <c r="F19" s="20">
        <f>AVERAGEIFS('TW - M'!C:C,'TW - M'!$B:$B,"&gt;="&amp;EDATE('TW - Q'!$B19,-2),'TW - M'!$B:$B,"&lt;="&amp;EOMONTH('TW - Q'!$B19,0))</f>
        <v>57.013333333333343</v>
      </c>
      <c r="G19" s="20">
        <f>AVERAGEIFS('TW - M'!F:F,'TW - M'!$B:$B,"&gt;="&amp;EDATE('TW - Q'!$B19,-2),'TW - M'!$B:$B,"&lt;="&amp;EOMONTH('TW - Q'!$B19,0))</f>
        <v>59.506161206513639</v>
      </c>
      <c r="H19" s="20">
        <f>AVERAGEIFS('TW - M'!E:E,'TW - M'!$B:$B,"&gt;="&amp;EDATE('TW - Q'!$B19,-2),'TW - M'!$B:$B,"&lt;="&amp;EOMONTH('TW - Q'!$B19,0))</f>
        <v>5.083333333333333</v>
      </c>
      <c r="K19" s="20"/>
      <c r="L19" s="20">
        <v>0</v>
      </c>
      <c r="M19" s="20">
        <f t="shared" si="0"/>
        <v>1.6437712809675098</v>
      </c>
      <c r="N19" s="20">
        <f t="shared" si="1"/>
        <v>2.1208906829211394</v>
      </c>
      <c r="O19" s="20">
        <f t="shared" si="2"/>
        <v>-0.306059864178998</v>
      </c>
    </row>
    <row r="20" spans="1:15" x14ac:dyDescent="0.25">
      <c r="B20" s="1">
        <v>31564</v>
      </c>
      <c r="C20" s="21">
        <f>'CDM - Q'!BE157</f>
        <v>925140</v>
      </c>
      <c r="E20" s="20">
        <f>'CDM - Q'!BG157</f>
        <v>85.82</v>
      </c>
      <c r="F20" s="20">
        <f>AVERAGEIFS('TW - M'!C:C,'TW - M'!$B:$B,"&gt;="&amp;EDATE('TW - Q'!$B20,-2),'TW - M'!$B:$B,"&lt;="&amp;EOMONTH('TW - Q'!$B20,0))</f>
        <v>57.143333333333338</v>
      </c>
      <c r="G20" s="20">
        <f>AVERAGEIFS('TW - M'!F:F,'TW - M'!$B:$B,"&gt;="&amp;EDATE('TW - Q'!$B20,-2),'TW - M'!$B:$B,"&lt;="&amp;EOMONTH('TW - Q'!$B20,0))</f>
        <v>59.9248512328979</v>
      </c>
      <c r="H20" s="20">
        <f>AVERAGEIFS('TW - M'!E:E,'TW - M'!$B:$B,"&gt;="&amp;EDATE('TW - Q'!$B20,-2),'TW - M'!$B:$B,"&lt;="&amp;EOMONTH('TW - Q'!$B20,0))</f>
        <v>4.75</v>
      </c>
      <c r="K20" s="20"/>
      <c r="L20" s="20">
        <v>0</v>
      </c>
      <c r="M20" s="20">
        <f t="shared" si="0"/>
        <v>0.91206735266604611</v>
      </c>
      <c r="N20" s="20">
        <f t="shared" si="1"/>
        <v>2.81443143294835</v>
      </c>
      <c r="O20" s="20">
        <f t="shared" si="2"/>
        <v>0.70973706153817373</v>
      </c>
    </row>
    <row r="21" spans="1:15" x14ac:dyDescent="0.25">
      <c r="B21" s="1">
        <v>31656</v>
      </c>
      <c r="C21" s="21">
        <f>'CDM - Q'!BE158</f>
        <v>955345</v>
      </c>
      <c r="E21" s="20">
        <f>'CDM - Q'!BG158</f>
        <v>82.71</v>
      </c>
      <c r="F21" s="20">
        <f>AVERAGEIFS('TW - M'!C:C,'TW - M'!$B:$B,"&gt;="&amp;EDATE('TW - Q'!$B21,-2),'TW - M'!$B:$B,"&lt;="&amp;EOMONTH('TW - Q'!$B21,0))</f>
        <v>57.486666666666672</v>
      </c>
      <c r="G21" s="20">
        <f>AVERAGEIFS('TW - M'!F:F,'TW - M'!$B:$B,"&gt;="&amp;EDATE('TW - Q'!$B21,-2),'TW - M'!$B:$B,"&lt;="&amp;EOMONTH('TW - Q'!$B21,0))</f>
        <v>60.260084228210196</v>
      </c>
      <c r="H21" s="20">
        <f>AVERAGEIFS('TW - M'!E:E,'TW - M'!$B:$B,"&gt;="&amp;EDATE('TW - Q'!$B21,-2),'TW - M'!$B:$B,"&lt;="&amp;EOMONTH('TW - Q'!$B21,0))</f>
        <v>4.75</v>
      </c>
      <c r="K21" s="20">
        <f>AVERAGEIFS('TW - M'!D:D,'TW - M'!$B:$B,"&gt;="&amp;EDATE('TW - Q'!$B21,-2),'TW - M'!$B:$B,"&lt;="&amp;EOMONTH('TW - Q'!$B21,0))</f>
        <v>109.79</v>
      </c>
      <c r="L21" s="20">
        <v>0</v>
      </c>
      <c r="M21" s="20">
        <f t="shared" si="0"/>
        <v>2.4033133057224987</v>
      </c>
      <c r="N21" s="20">
        <f t="shared" si="1"/>
        <v>2.2376892952769012</v>
      </c>
      <c r="O21" s="20">
        <f t="shared" si="2"/>
        <v>1.9171528697223605</v>
      </c>
    </row>
    <row r="22" spans="1:15" x14ac:dyDescent="0.25">
      <c r="B22" s="1">
        <v>31747</v>
      </c>
      <c r="C22" s="21">
        <f>'CDM - Q'!BE159</f>
        <v>985214</v>
      </c>
      <c r="E22" s="20">
        <f>'CDM - Q'!BG159</f>
        <v>82.13</v>
      </c>
      <c r="F22" s="20">
        <f>AVERAGEIFS('TW - M'!C:C,'TW - M'!$B:$B,"&gt;="&amp;EDATE('TW - Q'!$B22,-2),'TW - M'!$B:$B,"&lt;="&amp;EOMONTH('TW - Q'!$B22,0))</f>
        <v>57.993333333333339</v>
      </c>
      <c r="G22" s="20">
        <f>AVERAGEIFS('TW - M'!F:F,'TW - M'!$B:$B,"&gt;="&amp;EDATE('TW - Q'!$B22,-2),'TW - M'!$B:$B,"&lt;="&amp;EOMONTH('TW - Q'!$B22,0))</f>
        <v>60.548488833955027</v>
      </c>
      <c r="H22" s="20">
        <f>AVERAGEIFS('TW - M'!E:E,'TW - M'!$B:$B,"&gt;="&amp;EDATE('TW - Q'!$B22,-2),'TW - M'!$B:$B,"&lt;="&amp;EOMONTH('TW - Q'!$B22,0))</f>
        <v>4.5</v>
      </c>
      <c r="K22" s="20">
        <f>AVERAGEIFS('TW - M'!D:D,'TW - M'!$B:$B,"&gt;="&amp;EDATE('TW - Q'!$B22,-2),'TW - M'!$B:$B,"&lt;="&amp;EOMONTH('TW - Q'!$B22,0))</f>
        <v>107.20333333333333</v>
      </c>
      <c r="L22" s="20">
        <v>0</v>
      </c>
      <c r="M22" s="20">
        <f t="shared" si="0"/>
        <v>3.5254551780123045</v>
      </c>
      <c r="N22" s="20">
        <f t="shared" si="1"/>
        <v>1.9143989553855434</v>
      </c>
      <c r="O22" s="20">
        <f t="shared" si="2"/>
        <v>2.2718525916329835</v>
      </c>
    </row>
    <row r="23" spans="1:15" x14ac:dyDescent="0.25">
      <c r="A23">
        <v>1987</v>
      </c>
      <c r="B23" s="1">
        <v>31837</v>
      </c>
      <c r="C23" s="21">
        <f>'CDM - Q'!BE160</f>
        <v>1027282</v>
      </c>
      <c r="E23" s="20">
        <f>'CDM - Q'!BG160</f>
        <v>84.18</v>
      </c>
      <c r="F23" s="20">
        <f>AVERAGEIFS('TW - M'!C:C,'TW - M'!$B:$B,"&gt;="&amp;EDATE('TW - Q'!$B23,-2),'TW - M'!$B:$B,"&lt;="&amp;EOMONTH('TW - Q'!$B23,0))</f>
        <v>57.513333333333328</v>
      </c>
      <c r="G23" s="20">
        <f>AVERAGEIFS('TW - M'!F:F,'TW - M'!$B:$B,"&gt;="&amp;EDATE('TW - Q'!$B23,-2),'TW - M'!$B:$B,"&lt;="&amp;EOMONTH('TW - Q'!$B23,0))</f>
        <v>60.279918034159834</v>
      </c>
      <c r="H23" s="20">
        <f>AVERAGEIFS('TW - M'!E:E,'TW - M'!$B:$B,"&gt;="&amp;EDATE('TW - Q'!$B23,-2),'TW - M'!$B:$B,"&lt;="&amp;EOMONTH('TW - Q'!$B23,0))</f>
        <v>4.5</v>
      </c>
      <c r="K23" s="20">
        <f>AVERAGEIFS('TW - M'!D:D,'TW - M'!$B:$B,"&gt;="&amp;EDATE('TW - Q'!$B23,-2),'TW - M'!$B:$B,"&lt;="&amp;EOMONTH('TW - Q'!$B23,0))</f>
        <v>131.84333333333333</v>
      </c>
      <c r="L23" s="20">
        <v>0</v>
      </c>
      <c r="M23" s="20">
        <f t="shared" si="0"/>
        <v>-3.310725370732337</v>
      </c>
      <c r="N23" s="20">
        <f t="shared" si="1"/>
        <v>-1.7742527020399024</v>
      </c>
      <c r="O23" s="20">
        <f t="shared" si="2"/>
        <v>1.298066745392723</v>
      </c>
    </row>
    <row r="24" spans="1:15" x14ac:dyDescent="0.25">
      <c r="B24" s="1">
        <v>31929</v>
      </c>
      <c r="C24" s="21">
        <f>'CDM - Q'!BE161</f>
        <v>1058732</v>
      </c>
      <c r="E24" s="20">
        <f>'CDM - Q'!BG161</f>
        <v>80.53</v>
      </c>
      <c r="F24" s="20">
        <f>AVERAGEIFS('TW - M'!C:C,'TW - M'!$B:$B,"&gt;="&amp;EDATE('TW - Q'!$B24,-2),'TW - M'!$B:$B,"&lt;="&amp;EOMONTH('TW - Q'!$B24,0))</f>
        <v>57.206666666666671</v>
      </c>
      <c r="G24" s="20">
        <f>AVERAGEIFS('TW - M'!F:F,'TW - M'!$B:$B,"&gt;="&amp;EDATE('TW - Q'!$B24,-2),'TW - M'!$B:$B,"&lt;="&amp;EOMONTH('TW - Q'!$B24,0))</f>
        <v>60.008171302357333</v>
      </c>
      <c r="H24" s="20">
        <f>AVERAGEIFS('TW - M'!E:E,'TW - M'!$B:$B,"&gt;="&amp;EDATE('TW - Q'!$B24,-2),'TW - M'!$B:$B,"&lt;="&amp;EOMONTH('TW - Q'!$B24,0))</f>
        <v>4.5</v>
      </c>
      <c r="K24" s="20">
        <f>AVERAGEIFS('TW - M'!D:D,'TW - M'!$B:$B,"&gt;="&amp;EDATE('TW - Q'!$B24,-2),'TW - M'!$B:$B,"&lt;="&amp;EOMONTH('TW - Q'!$B24,0))</f>
        <v>104.73333333333333</v>
      </c>
      <c r="L24" s="20">
        <v>0</v>
      </c>
      <c r="M24" s="20">
        <f t="shared" si="0"/>
        <v>-2.1328387620261235</v>
      </c>
      <c r="N24" s="20">
        <f t="shared" si="1"/>
        <v>-1.8032322582025362</v>
      </c>
      <c r="O24" s="20">
        <f t="shared" si="2"/>
        <v>0.1436508226050015</v>
      </c>
    </row>
    <row r="25" spans="1:15" x14ac:dyDescent="0.25">
      <c r="B25" s="1">
        <v>32021</v>
      </c>
      <c r="C25" s="21">
        <f>'CDM - Q'!BE162</f>
        <v>1079749</v>
      </c>
      <c r="E25" s="20">
        <f>'CDM - Q'!BG162</f>
        <v>77.040000000000006</v>
      </c>
      <c r="F25" s="20">
        <f>AVERAGEIFS('TW - M'!C:C,'TW - M'!$B:$B,"&gt;="&amp;EDATE('TW - Q'!$B25,-2),'TW - M'!$B:$B,"&lt;="&amp;EOMONTH('TW - Q'!$B25,0))</f>
        <v>57.919999999999995</v>
      </c>
      <c r="G25" s="20">
        <f>AVERAGEIFS('TW - M'!F:F,'TW - M'!$B:$B,"&gt;="&amp;EDATE('TW - Q'!$B25,-2),'TW - M'!$B:$B,"&lt;="&amp;EOMONTH('TW - Q'!$B25,0))</f>
        <v>60.237310246560497</v>
      </c>
      <c r="H25" s="20">
        <f>AVERAGEIFS('TW - M'!E:E,'TW - M'!$B:$B,"&gt;="&amp;EDATE('TW - Q'!$B25,-2),'TW - M'!$B:$B,"&lt;="&amp;EOMONTH('TW - Q'!$B25,0))</f>
        <v>4.5</v>
      </c>
      <c r="K25" s="20">
        <f>AVERAGEIFS('TW - M'!D:D,'TW - M'!$B:$B,"&gt;="&amp;EDATE('TW - Q'!$B25,-2),'TW - M'!$B:$B,"&lt;="&amp;EOMONTH('TW - Q'!$B25,0))</f>
        <v>111.48333333333333</v>
      </c>
      <c r="L25" s="20">
        <v>0</v>
      </c>
      <c r="M25" s="20">
        <f t="shared" si="0"/>
        <v>4.9877636639085843</v>
      </c>
      <c r="N25" s="20">
        <f t="shared" si="1"/>
        <v>1.5273849492838387</v>
      </c>
      <c r="O25" s="20">
        <f t="shared" si="2"/>
        <v>-3.3925263893264113E-2</v>
      </c>
    </row>
    <row r="26" spans="1:15" x14ac:dyDescent="0.25">
      <c r="B26" s="1">
        <v>32112</v>
      </c>
      <c r="C26" s="21">
        <f>'CDM - Q'!BE163</f>
        <v>1090196</v>
      </c>
      <c r="E26" s="20">
        <f>'CDM - Q'!BG163</f>
        <v>78.48</v>
      </c>
      <c r="F26" s="20">
        <f>AVERAGEIFS('TW - M'!C:C,'TW - M'!$B:$B,"&gt;="&amp;EDATE('TW - Q'!$B26,-2),'TW - M'!$B:$B,"&lt;="&amp;EOMONTH('TW - Q'!$B26,0))</f>
        <v>58.176666666666669</v>
      </c>
      <c r="G26" s="20">
        <f>AVERAGEIFS('TW - M'!F:F,'TW - M'!$B:$B,"&gt;="&amp;EDATE('TW - Q'!$B26,-2),'TW - M'!$B:$B,"&lt;="&amp;EOMONTH('TW - Q'!$B26,0))</f>
        <v>60.622571440704398</v>
      </c>
      <c r="H26" s="20">
        <f>AVERAGEIFS('TW - M'!E:E,'TW - M'!$B:$B,"&gt;="&amp;EDATE('TW - Q'!$B26,-2),'TW - M'!$B:$B,"&lt;="&amp;EOMONTH('TW - Q'!$B26,0))</f>
        <v>4.5</v>
      </c>
      <c r="K26" s="20">
        <f>AVERAGEIFS('TW - M'!D:D,'TW - M'!$B:$B,"&gt;="&amp;EDATE('TW - Q'!$B26,-2),'TW - M'!$B:$B,"&lt;="&amp;EOMONTH('TW - Q'!$B26,0))</f>
        <v>112.42666666666666</v>
      </c>
      <c r="L26" s="20">
        <v>0</v>
      </c>
      <c r="M26" s="20">
        <f t="shared" si="0"/>
        <v>1.7725598526704189</v>
      </c>
      <c r="N26" s="20">
        <f t="shared" si="1"/>
        <v>2.5582894891353014</v>
      </c>
      <c r="O26" s="20">
        <f t="shared" si="2"/>
        <v>0.12704736954417539</v>
      </c>
    </row>
    <row r="27" spans="1:15" x14ac:dyDescent="0.25">
      <c r="A27">
        <v>1988</v>
      </c>
      <c r="B27" s="1">
        <v>32203</v>
      </c>
      <c r="C27" s="21">
        <f>'CDM - Q'!BE164</f>
        <v>1106548</v>
      </c>
      <c r="E27" s="20">
        <f>'CDM - Q'!BG164</f>
        <v>79.47</v>
      </c>
      <c r="F27" s="20">
        <f>AVERAGEIFS('TW - M'!C:C,'TW - M'!$B:$B,"&gt;="&amp;EDATE('TW - Q'!$B27,-2),'TW - M'!$B:$B,"&lt;="&amp;EOMONTH('TW - Q'!$B27,0))</f>
        <v>57.839999999999996</v>
      </c>
      <c r="G27" s="20">
        <f>AVERAGEIFS('TW - M'!F:F,'TW - M'!$B:$B,"&gt;="&amp;EDATE('TW - Q'!$B27,-2),'TW - M'!$B:$B,"&lt;="&amp;EOMONTH('TW - Q'!$B27,0))</f>
        <v>60.677158050405403</v>
      </c>
      <c r="H27" s="20">
        <f>AVERAGEIFS('TW - M'!E:E,'TW - M'!$B:$B,"&gt;="&amp;EDATE('TW - Q'!$B27,-2),'TW - M'!$B:$B,"&lt;="&amp;EOMONTH('TW - Q'!$B27,0))</f>
        <v>4.5</v>
      </c>
      <c r="K27" s="20">
        <f>AVERAGEIFS('TW - M'!D:D,'TW - M'!$B:$B,"&gt;="&amp;EDATE('TW - Q'!$B27,-2),'TW - M'!$B:$B,"&lt;="&amp;EOMONTH('TW - Q'!$B27,0))</f>
        <v>143.26999999999998</v>
      </c>
      <c r="L27" s="20">
        <v>0</v>
      </c>
      <c r="M27" s="20">
        <f t="shared" si="0"/>
        <v>-2.3147882885464099</v>
      </c>
      <c r="N27" s="20">
        <f t="shared" si="1"/>
        <v>0.36017350240182822</v>
      </c>
      <c r="O27" s="20">
        <f t="shared" si="2"/>
        <v>0.66065392065460804</v>
      </c>
    </row>
    <row r="28" spans="1:15" x14ac:dyDescent="0.25">
      <c r="B28" s="1">
        <v>32295</v>
      </c>
      <c r="C28" s="21">
        <f>'CDM - Q'!BE165</f>
        <v>1141060</v>
      </c>
      <c r="E28" s="20">
        <f>'CDM - Q'!BG165</f>
        <v>80.7</v>
      </c>
      <c r="F28" s="20">
        <f>AVERAGEIFS('TW - M'!C:C,'TW - M'!$B:$B,"&gt;="&amp;EDATE('TW - Q'!$B28,-2),'TW - M'!$B:$B,"&lt;="&amp;EOMONTH('TW - Q'!$B28,0))</f>
        <v>57.926666666666669</v>
      </c>
      <c r="G28" s="20">
        <f>AVERAGEIFS('TW - M'!F:F,'TW - M'!$B:$B,"&gt;="&amp;EDATE('TW - Q'!$B28,-2),'TW - M'!$B:$B,"&lt;="&amp;EOMONTH('TW - Q'!$B28,0))</f>
        <v>60.863579313483136</v>
      </c>
      <c r="H28" s="20">
        <f>AVERAGEIFS('TW - M'!E:E,'TW - M'!$B:$B,"&gt;="&amp;EDATE('TW - Q'!$B28,-2),'TW - M'!$B:$B,"&lt;="&amp;EOMONTH('TW - Q'!$B28,0))</f>
        <v>4.5</v>
      </c>
      <c r="K28" s="20">
        <f>AVERAGEIFS('TW - M'!D:D,'TW - M'!$B:$B,"&gt;="&amp;EDATE('TW - Q'!$B28,-2),'TW - M'!$B:$B,"&lt;="&amp;EOMONTH('TW - Q'!$B28,0))</f>
        <v>112.86333333333334</v>
      </c>
      <c r="L28" s="20">
        <v>0</v>
      </c>
      <c r="M28" s="20">
        <f t="shared" si="0"/>
        <v>0.59935454126334164</v>
      </c>
      <c r="N28" s="20">
        <f t="shared" si="1"/>
        <v>1.228938658747758</v>
      </c>
      <c r="O28" s="20">
        <f t="shared" si="2"/>
        <v>1.4186966498921816</v>
      </c>
    </row>
    <row r="29" spans="1:15" x14ac:dyDescent="0.25">
      <c r="B29" s="1">
        <v>32387</v>
      </c>
      <c r="C29" s="21">
        <f>'CDM - Q'!BE166</f>
        <v>1165129</v>
      </c>
      <c r="E29" s="20">
        <f>'CDM - Q'!BG166</f>
        <v>79.5</v>
      </c>
      <c r="F29" s="20">
        <f>AVERAGEIFS('TW - M'!C:C,'TW - M'!$B:$B,"&gt;="&amp;EDATE('TW - Q'!$B29,-2),'TW - M'!$B:$B,"&lt;="&amp;EOMONTH('TW - Q'!$B29,0))</f>
        <v>58.6</v>
      </c>
      <c r="G29" s="20">
        <f>AVERAGEIFS('TW - M'!F:F,'TW - M'!$B:$B,"&gt;="&amp;EDATE('TW - Q'!$B29,-2),'TW - M'!$B:$B,"&lt;="&amp;EOMONTH('TW - Q'!$B29,0))</f>
        <v>61.719569719261237</v>
      </c>
      <c r="H29" s="20">
        <f>AVERAGEIFS('TW - M'!E:E,'TW - M'!$B:$B,"&gt;="&amp;EDATE('TW - Q'!$B29,-2),'TW - M'!$B:$B,"&lt;="&amp;EOMONTH('TW - Q'!$B29,0))</f>
        <v>4.5</v>
      </c>
      <c r="K29" s="20">
        <f>AVERAGEIFS('TW - M'!D:D,'TW - M'!$B:$B,"&gt;="&amp;EDATE('TW - Q'!$B29,-2),'TW - M'!$B:$B,"&lt;="&amp;EOMONTH('TW - Q'!$B29,0))</f>
        <v>118.21333333333332</v>
      </c>
      <c r="L29" s="20">
        <v>0</v>
      </c>
      <c r="M29" s="20">
        <f t="shared" si="0"/>
        <v>4.6495569110369672</v>
      </c>
      <c r="N29" s="20">
        <f t="shared" si="1"/>
        <v>5.6256330333071425</v>
      </c>
      <c r="O29" s="20">
        <f t="shared" si="2"/>
        <v>2.4432586708980075</v>
      </c>
    </row>
    <row r="30" spans="1:15" x14ac:dyDescent="0.25">
      <c r="B30" s="1">
        <v>32478</v>
      </c>
      <c r="C30" s="21">
        <f>'CDM - Q'!BE167</f>
        <v>1184732</v>
      </c>
      <c r="E30" s="20">
        <f>'CDM - Q'!BG167</f>
        <v>80.86</v>
      </c>
      <c r="F30" s="20">
        <f>AVERAGEIFS('TW - M'!C:C,'TW - M'!$B:$B,"&gt;="&amp;EDATE('TW - Q'!$B30,-2),'TW - M'!$B:$B,"&lt;="&amp;EOMONTH('TW - Q'!$B30,0))</f>
        <v>59.416666666666664</v>
      </c>
      <c r="G30" s="20">
        <f>AVERAGEIFS('TW - M'!F:F,'TW - M'!$B:$B,"&gt;="&amp;EDATE('TW - Q'!$B30,-2),'TW - M'!$B:$B,"&lt;="&amp;EOMONTH('TW - Q'!$B30,0))</f>
        <v>62.146884577805167</v>
      </c>
      <c r="H30" s="20">
        <f>AVERAGEIFS('TW - M'!E:E,'TW - M'!$B:$B,"&gt;="&amp;EDATE('TW - Q'!$B30,-2),'TW - M'!$B:$B,"&lt;="&amp;EOMONTH('TW - Q'!$B30,0))</f>
        <v>4.5</v>
      </c>
      <c r="K30" s="20">
        <f>AVERAGEIFS('TW - M'!D:D,'TW - M'!$B:$B,"&gt;="&amp;EDATE('TW - Q'!$B30,-2),'TW - M'!$B:$B,"&lt;="&amp;EOMONTH('TW - Q'!$B30,0))</f>
        <v>117.64333333333332</v>
      </c>
      <c r="L30" s="20">
        <v>0</v>
      </c>
      <c r="M30" s="20">
        <f t="shared" si="0"/>
        <v>5.5745164960181448</v>
      </c>
      <c r="N30" s="20">
        <f t="shared" si="1"/>
        <v>2.7693962254605964</v>
      </c>
      <c r="O30" s="20">
        <f t="shared" si="2"/>
        <v>2.4960353549793313</v>
      </c>
    </row>
    <row r="31" spans="1:15" x14ac:dyDescent="0.25">
      <c r="A31">
        <v>1989</v>
      </c>
      <c r="B31" s="1">
        <v>32568</v>
      </c>
      <c r="C31" s="21">
        <f>'CDM - Q'!BE168</f>
        <v>1204474</v>
      </c>
      <c r="E31" s="20">
        <f>'CDM - Q'!BG168</f>
        <v>80</v>
      </c>
      <c r="F31" s="20">
        <f>AVERAGEIFS('TW - M'!C:C,'TW - M'!$B:$B,"&gt;="&amp;EDATE('TW - Q'!$B31,-2),'TW - M'!$B:$B,"&lt;="&amp;EOMONTH('TW - Q'!$B31,0))</f>
        <v>60.133333333333333</v>
      </c>
      <c r="G31" s="20">
        <f>AVERAGEIFS('TW - M'!F:F,'TW - M'!$B:$B,"&gt;="&amp;EDATE('TW - Q'!$B31,-2),'TW - M'!$B:$B,"&lt;="&amp;EOMONTH('TW - Q'!$B31,0))</f>
        <v>62.985666734108896</v>
      </c>
      <c r="H31" s="20">
        <f>AVERAGEIFS('TW - M'!E:E,'TW - M'!$B:$B,"&gt;="&amp;EDATE('TW - Q'!$B31,-2),'TW - M'!$B:$B,"&lt;="&amp;EOMONTH('TW - Q'!$B31,0))</f>
        <v>4.5</v>
      </c>
      <c r="K31" s="20">
        <f>AVERAGEIFS('TW - M'!D:D,'TW - M'!$B:$B,"&gt;="&amp;EDATE('TW - Q'!$B31,-2),'TW - M'!$B:$B,"&lt;="&amp;EOMONTH('TW - Q'!$B31,0))</f>
        <v>158.66333333333333</v>
      </c>
      <c r="L31" s="20">
        <v>0</v>
      </c>
      <c r="M31" s="20">
        <f t="shared" si="0"/>
        <v>4.8246844319775661</v>
      </c>
      <c r="N31" s="20">
        <f t="shared" si="1"/>
        <v>5.398707671362768</v>
      </c>
      <c r="O31" s="20">
        <f t="shared" si="2"/>
        <v>3.7556688972195662</v>
      </c>
    </row>
    <row r="32" spans="1:15" x14ac:dyDescent="0.25">
      <c r="B32" s="1">
        <v>32660</v>
      </c>
      <c r="C32" s="21">
        <f>'CDM - Q'!BE169</f>
        <v>1248968</v>
      </c>
      <c r="E32" s="20">
        <f>'CDM - Q'!BG169</f>
        <v>78.34</v>
      </c>
      <c r="F32" s="20">
        <f>AVERAGEIFS('TW - M'!C:C,'TW - M'!$B:$B,"&gt;="&amp;EDATE('TW - Q'!$B32,-2),'TW - M'!$B:$B,"&lt;="&amp;EOMONTH('TW - Q'!$B32,0))</f>
        <v>60.876666666666665</v>
      </c>
      <c r="G32" s="20">
        <f>AVERAGEIFS('TW - M'!F:F,'TW - M'!$B:$B,"&gt;="&amp;EDATE('TW - Q'!$B32,-2),'TW - M'!$B:$B,"&lt;="&amp;EOMONTH('TW - Q'!$B32,0))</f>
        <v>63.810366230695735</v>
      </c>
      <c r="H32" s="20">
        <f>AVERAGEIFS('TW - M'!E:E,'TW - M'!$B:$B,"&gt;="&amp;EDATE('TW - Q'!$B32,-2),'TW - M'!$B:$B,"&lt;="&amp;EOMONTH('TW - Q'!$B32,0))</f>
        <v>5.5</v>
      </c>
      <c r="K32" s="20">
        <f>AVERAGEIFS('TW - M'!D:D,'TW - M'!$B:$B,"&gt;="&amp;EDATE('TW - Q'!$B32,-2),'TW - M'!$B:$B,"&lt;="&amp;EOMONTH('TW - Q'!$B32,0))</f>
        <v>116.04</v>
      </c>
      <c r="L32" s="20">
        <v>0</v>
      </c>
      <c r="M32" s="20">
        <f t="shared" si="0"/>
        <v>4.9445676274944894</v>
      </c>
      <c r="N32" s="20">
        <f t="shared" si="1"/>
        <v>5.2373788472750427</v>
      </c>
      <c r="O32" s="20">
        <f t="shared" si="2"/>
        <v>4.7577789443513874</v>
      </c>
    </row>
    <row r="33" spans="1:17" x14ac:dyDescent="0.25">
      <c r="B33" s="1">
        <v>32752</v>
      </c>
      <c r="C33" s="21">
        <f>'CDM - Q'!BE170</f>
        <v>1260364</v>
      </c>
      <c r="E33" s="20">
        <f>'CDM - Q'!BG170</f>
        <v>73.52</v>
      </c>
      <c r="F33" s="20">
        <f>AVERAGEIFS('TW - M'!C:C,'TW - M'!$B:$B,"&gt;="&amp;EDATE('TW - Q'!$B33,-2),'TW - M'!$B:$B,"&lt;="&amp;EOMONTH('TW - Q'!$B33,0))</f>
        <v>61.113333333333337</v>
      </c>
      <c r="G33" s="20">
        <f>AVERAGEIFS('TW - M'!F:F,'TW - M'!$B:$B,"&gt;="&amp;EDATE('TW - Q'!$B33,-2),'TW - M'!$B:$B,"&lt;="&amp;EOMONTH('TW - Q'!$B33,0))</f>
        <v>64.199885582684644</v>
      </c>
      <c r="H33" s="20">
        <f>AVERAGEIFS('TW - M'!E:E,'TW - M'!$B:$B,"&gt;="&amp;EDATE('TW - Q'!$B33,-2),'TW - M'!$B:$B,"&lt;="&amp;EOMONTH('TW - Q'!$B33,0))</f>
        <v>7</v>
      </c>
      <c r="K33" s="20">
        <f>AVERAGEIFS('TW - M'!D:D,'TW - M'!$B:$B,"&gt;="&amp;EDATE('TW - Q'!$B33,-2),'TW - M'!$B:$B,"&lt;="&amp;EOMONTH('TW - Q'!$B33,0))</f>
        <v>123.99333333333333</v>
      </c>
      <c r="L33" s="20">
        <v>0</v>
      </c>
      <c r="M33" s="20">
        <f t="shared" si="0"/>
        <v>1.5550566719597647</v>
      </c>
      <c r="N33" s="20">
        <f t="shared" si="1"/>
        <v>2.4417308659892001</v>
      </c>
      <c r="O33" s="20">
        <f t="shared" si="2"/>
        <v>3.9618034025219018</v>
      </c>
    </row>
    <row r="34" spans="1:17" x14ac:dyDescent="0.25">
      <c r="B34" s="1">
        <v>32843</v>
      </c>
      <c r="C34" s="21">
        <f>'CDM - Q'!BE171</f>
        <v>1284669</v>
      </c>
      <c r="E34" s="20">
        <f>'CDM - Q'!BG171</f>
        <v>75.02</v>
      </c>
      <c r="F34" s="20">
        <f>AVERAGEIFS('TW - M'!C:C,'TW - M'!$B:$B,"&gt;="&amp;EDATE('TW - Q'!$B34,-2),'TW - M'!$B:$B,"&lt;="&amp;EOMONTH('TW - Q'!$B34,0))</f>
        <v>61.98</v>
      </c>
      <c r="G34" s="20">
        <f>AVERAGEIFS('TW - M'!F:F,'TW - M'!$B:$B,"&gt;="&amp;EDATE('TW - Q'!$B34,-2),'TW - M'!$B:$B,"&lt;="&amp;EOMONTH('TW - Q'!$B34,0))</f>
        <v>64.601713441356409</v>
      </c>
      <c r="H34" s="20">
        <f>AVERAGEIFS('TW - M'!E:E,'TW - M'!$B:$B,"&gt;="&amp;EDATE('TW - Q'!$B34,-2),'TW - M'!$B:$B,"&lt;="&amp;EOMONTH('TW - Q'!$B34,0))</f>
        <v>7.75</v>
      </c>
      <c r="K34" s="20">
        <f>AVERAGEIFS('TW - M'!D:D,'TW - M'!$B:$B,"&gt;="&amp;EDATE('TW - Q'!$B34,-2),'TW - M'!$B:$B,"&lt;="&amp;EOMONTH('TW - Q'!$B34,0))</f>
        <v>126.14666666666666</v>
      </c>
      <c r="L34" s="20">
        <v>0</v>
      </c>
      <c r="M34" s="20">
        <f t="shared" si="0"/>
        <v>5.672520999236319</v>
      </c>
      <c r="N34" s="20">
        <f t="shared" si="1"/>
        <v>2.5036048274836631</v>
      </c>
      <c r="O34" s="20">
        <f t="shared" si="2"/>
        <v>3.8953555530276684</v>
      </c>
    </row>
    <row r="35" spans="1:17" x14ac:dyDescent="0.25">
      <c r="A35">
        <v>1990</v>
      </c>
      <c r="B35" s="1">
        <v>32933</v>
      </c>
      <c r="C35" s="21">
        <f>'CDM - Q'!BE172</f>
        <v>1284296</v>
      </c>
      <c r="E35" s="20">
        <f>'CDM - Q'!BG172</f>
        <v>75.13</v>
      </c>
      <c r="F35" s="20">
        <f>AVERAGEIFS('TW - M'!C:C,'TW - M'!$B:$B,"&gt;="&amp;EDATE('TW - Q'!$B35,-2),'TW - M'!$B:$B,"&lt;="&amp;EOMONTH('TW - Q'!$B35,0))</f>
        <v>62.133333333333333</v>
      </c>
      <c r="G35" s="20">
        <f>AVERAGEIFS('TW - M'!F:F,'TW - M'!$B:$B,"&gt;="&amp;EDATE('TW - Q'!$B35,-2),'TW - M'!$B:$B,"&lt;="&amp;EOMONTH('TW - Q'!$B35,0))</f>
        <v>65.104871016663608</v>
      </c>
      <c r="H35" s="20">
        <f>AVERAGEIFS('TW - M'!E:E,'TW - M'!$B:$B,"&gt;="&amp;EDATE('TW - Q'!$B35,-2),'TW - M'!$B:$B,"&lt;="&amp;EOMONTH('TW - Q'!$B35,0))</f>
        <v>7.75</v>
      </c>
      <c r="K35" s="20">
        <f>AVERAGEIFS('TW - M'!D:D,'TW - M'!$B:$B,"&gt;="&amp;EDATE('TW - Q'!$B35,-2),'TW - M'!$B:$B,"&lt;="&amp;EOMONTH('TW - Q'!$B35,0))</f>
        <v>176.01333333333332</v>
      </c>
      <c r="L35" s="20">
        <v>0</v>
      </c>
      <c r="M35" s="20">
        <f t="shared" si="0"/>
        <v>0.98956652683659385</v>
      </c>
      <c r="N35" s="20">
        <f t="shared" si="1"/>
        <v>3.1154441484834372</v>
      </c>
      <c r="O35" s="20">
        <f t="shared" si="2"/>
        <v>3.3245396723078358</v>
      </c>
      <c r="P35" s="20">
        <f>AVERAGEIFS('TW - M'!J:J,'TW - M'!$B:$B,"&gt;="&amp;EDATE('TW - Q'!$B35,-2),'TW - M'!$B:$B,"&lt;="&amp;EOMONTH('TW - Q'!$B35,0))</f>
        <v>21.695242424242423</v>
      </c>
    </row>
    <row r="36" spans="1:17" x14ac:dyDescent="0.25">
      <c r="B36" s="1">
        <v>33025</v>
      </c>
      <c r="C36" s="21">
        <f>'CDM - Q'!BE173</f>
        <v>1302091</v>
      </c>
      <c r="E36" s="20">
        <f>'CDM - Q'!BG173</f>
        <v>76.290000000000006</v>
      </c>
      <c r="F36" s="20">
        <f>AVERAGEIFS('TW - M'!C:C,'TW - M'!$B:$B,"&gt;="&amp;EDATE('TW - Q'!$B36,-2),'TW - M'!$B:$B,"&lt;="&amp;EOMONTH('TW - Q'!$B36,0))</f>
        <v>63.033333333333331</v>
      </c>
      <c r="G36" s="20">
        <f>AVERAGEIFS('TW - M'!F:F,'TW - M'!$B:$B,"&gt;="&amp;EDATE('TW - Q'!$B36,-2),'TW - M'!$B:$B,"&lt;="&amp;EOMONTH('TW - Q'!$B36,0))</f>
        <v>65.509594578731409</v>
      </c>
      <c r="H36" s="20">
        <f>AVERAGEIFS('TW - M'!E:E,'TW - M'!$B:$B,"&gt;="&amp;EDATE('TW - Q'!$B36,-2),'TW - M'!$B:$B,"&lt;="&amp;EOMONTH('TW - Q'!$B36,0))</f>
        <v>7.75</v>
      </c>
      <c r="K36" s="20">
        <f>AVERAGEIFS('TW - M'!D:D,'TW - M'!$B:$B,"&gt;="&amp;EDATE('TW - Q'!$B36,-2),'TW - M'!$B:$B,"&lt;="&amp;EOMONTH('TW - Q'!$B36,0))</f>
        <v>124.07</v>
      </c>
      <c r="L36" s="20">
        <v>0</v>
      </c>
      <c r="M36" s="20">
        <f t="shared" si="0"/>
        <v>5.79399141630903</v>
      </c>
      <c r="N36" s="20">
        <f t="shared" si="1"/>
        <v>2.4865946633345182</v>
      </c>
      <c r="O36" s="20">
        <f t="shared" si="2"/>
        <v>2.6368436263227046</v>
      </c>
      <c r="P36" s="20">
        <f>AVERAGEIFS('TW - M'!J:J,'TW - M'!$B:$B,"&gt;="&amp;EDATE('TW - Q'!$B36,-2),'TW - M'!$B:$B,"&lt;="&amp;EOMONTH('TW - Q'!$B36,0))</f>
        <v>17.945762594893029</v>
      </c>
      <c r="Q36" s="20">
        <f>(P36/P35-1) *100</f>
        <v>-17.282497959827804</v>
      </c>
    </row>
    <row r="37" spans="1:17" x14ac:dyDescent="0.25">
      <c r="B37" s="1">
        <v>33117</v>
      </c>
      <c r="C37" s="21">
        <f>'CDM - Q'!BE174</f>
        <v>1313922</v>
      </c>
      <c r="E37" s="20">
        <f>'CDM - Q'!BG174</f>
        <v>79.260000000000005</v>
      </c>
      <c r="F37" s="20">
        <f>AVERAGEIFS('TW - M'!C:C,'TW - M'!$B:$B,"&gt;="&amp;EDATE('TW - Q'!$B37,-2),'TW - M'!$B:$B,"&lt;="&amp;EOMONTH('TW - Q'!$B37,0))</f>
        <v>64.586666666666659</v>
      </c>
      <c r="G37" s="20">
        <f>AVERAGEIFS('TW - M'!F:F,'TW - M'!$B:$B,"&gt;="&amp;EDATE('TW - Q'!$B37,-2),'TW - M'!$B:$B,"&lt;="&amp;EOMONTH('TW - Q'!$B37,0))</f>
        <v>66.24638048080584</v>
      </c>
      <c r="H37" s="20">
        <f>AVERAGEIFS('TW - M'!E:E,'TW - M'!$B:$B,"&gt;="&amp;EDATE('TW - Q'!$B37,-2),'TW - M'!$B:$B,"&lt;="&amp;EOMONTH('TW - Q'!$B37,0))</f>
        <v>7.75</v>
      </c>
      <c r="K37" s="20">
        <f>AVERAGEIFS('TW - M'!D:D,'TW - M'!$B:$B,"&gt;="&amp;EDATE('TW - Q'!$B37,-2),'TW - M'!$B:$B,"&lt;="&amp;EOMONTH('TW - Q'!$B37,0))</f>
        <v>129.63666666666666</v>
      </c>
      <c r="L37" s="20">
        <v>0</v>
      </c>
      <c r="M37" s="20">
        <f t="shared" si="0"/>
        <v>9.8572184029613652</v>
      </c>
      <c r="N37" s="20">
        <f t="shared" si="1"/>
        <v>4.4987968972327153</v>
      </c>
      <c r="O37" s="20">
        <f t="shared" si="2"/>
        <v>3.1511101341335834</v>
      </c>
      <c r="P37" s="20">
        <f>AVERAGEIFS('TW - M'!J:J,'TW - M'!$B:$B,"&gt;="&amp;EDATE('TW - Q'!$B37,-2),'TW - M'!$B:$B,"&lt;="&amp;EOMONTH('TW - Q'!$B37,0))</f>
        <v>26.364446640316203</v>
      </c>
      <c r="Q37" s="20">
        <f t="shared" ref="Q37:Q100" si="3">(P37/P36-1) *100</f>
        <v>46.911821110455044</v>
      </c>
    </row>
    <row r="38" spans="1:17" x14ac:dyDescent="0.25">
      <c r="B38" s="1">
        <v>33208</v>
      </c>
      <c r="C38" s="21">
        <f>'CDM - Q'!BE175</f>
        <v>1375149</v>
      </c>
      <c r="E38" s="20">
        <f>'CDM - Q'!BG175</f>
        <v>81.64</v>
      </c>
      <c r="F38" s="20">
        <f>AVERAGEIFS('TW - M'!C:C,'TW - M'!$B:$B,"&gt;="&amp;EDATE('TW - Q'!$B38,-2),'TW - M'!$B:$B,"&lt;="&amp;EOMONTH('TW - Q'!$B38,0))</f>
        <v>64.426666666666662</v>
      </c>
      <c r="G38" s="20">
        <f>AVERAGEIFS('TW - M'!F:F,'TW - M'!$B:$B,"&gt;="&amp;EDATE('TW - Q'!$B38,-2),'TW - M'!$B:$B,"&lt;="&amp;EOMONTH('TW - Q'!$B38,0))</f>
        <v>67.113665113366594</v>
      </c>
      <c r="H38" s="20">
        <f>AVERAGEIFS('TW - M'!E:E,'TW - M'!$B:$B,"&gt;="&amp;EDATE('TW - Q'!$B38,-2),'TW - M'!$B:$B,"&lt;="&amp;EOMONTH('TW - Q'!$B38,0))</f>
        <v>7.75</v>
      </c>
      <c r="K38" s="20">
        <f>AVERAGEIFS('TW - M'!D:D,'TW - M'!$B:$B,"&gt;="&amp;EDATE('TW - Q'!$B38,-2),'TW - M'!$B:$B,"&lt;="&amp;EOMONTH('TW - Q'!$B38,0))</f>
        <v>128.73333333333332</v>
      </c>
      <c r="L38" s="20">
        <v>0</v>
      </c>
      <c r="M38" s="20">
        <f t="shared" si="0"/>
        <v>-0.99091659785299768</v>
      </c>
      <c r="N38" s="20">
        <f t="shared" si="1"/>
        <v>5.2367216217166224</v>
      </c>
      <c r="O38" s="20">
        <f t="shared" si="2"/>
        <v>3.8343893326918232</v>
      </c>
      <c r="P38" s="20">
        <f>AVERAGEIFS('TW - M'!J:J,'TW - M'!$B:$B,"&gt;="&amp;EDATE('TW - Q'!$B38,-2),'TW - M'!$B:$B,"&lt;="&amp;EOMONTH('TW - Q'!$B38,0))</f>
        <v>31.729102829537613</v>
      </c>
      <c r="Q38" s="20">
        <f t="shared" si="3"/>
        <v>20.348070499677551</v>
      </c>
    </row>
    <row r="39" spans="1:17" x14ac:dyDescent="0.25">
      <c r="A39">
        <v>1991</v>
      </c>
      <c r="B39" s="1">
        <v>33298</v>
      </c>
      <c r="C39" s="21">
        <f>'CDM - Q'!BE176</f>
        <v>1375046</v>
      </c>
      <c r="E39" s="20">
        <f>'CDM - Q'!BG176</f>
        <v>79.59</v>
      </c>
      <c r="F39" s="20">
        <f>AVERAGEIFS('TW - M'!C:C,'TW - M'!$B:$B,"&gt;="&amp;EDATE('TW - Q'!$B39,-2),'TW - M'!$B:$B,"&lt;="&amp;EOMONTH('TW - Q'!$B39,0))</f>
        <v>65.56</v>
      </c>
      <c r="G39" s="20">
        <f>AVERAGEIFS('TW - M'!F:F,'TW - M'!$B:$B,"&gt;="&amp;EDATE('TW - Q'!$B39,-2),'TW - M'!$B:$B,"&lt;="&amp;EOMONTH('TW - Q'!$B39,0))</f>
        <v>67.732454673560753</v>
      </c>
      <c r="H39" s="20">
        <f>AVERAGEIFS('TW - M'!E:E,'TW - M'!$B:$B,"&gt;="&amp;EDATE('TW - Q'!$B39,-2),'TW - M'!$B:$B,"&lt;="&amp;EOMONTH('TW - Q'!$B39,0))</f>
        <v>7.75</v>
      </c>
      <c r="K39" s="20">
        <f>AVERAGEIFS('TW - M'!D:D,'TW - M'!$B:$B,"&gt;="&amp;EDATE('TW - Q'!$B39,-2),'TW - M'!$B:$B,"&lt;="&amp;EOMONTH('TW - Q'!$B39,0))</f>
        <v>188.10999999999999</v>
      </c>
      <c r="L39" s="20">
        <v>0</v>
      </c>
      <c r="M39" s="20">
        <f t="shared" si="0"/>
        <v>7.0364238410596691</v>
      </c>
      <c r="N39" s="20">
        <f t="shared" si="1"/>
        <v>3.6880093444392692</v>
      </c>
      <c r="O39" s="20">
        <f t="shared" si="2"/>
        <v>3.9775306316807812</v>
      </c>
      <c r="P39" s="20">
        <f>AVERAGEIFS('TW - M'!J:J,'TW - M'!$B:$B,"&gt;="&amp;EDATE('TW - Q'!$B39,-2),'TW - M'!$B:$B,"&lt;="&amp;EOMONTH('TW - Q'!$B39,0))</f>
        <v>21.763026224982749</v>
      </c>
      <c r="Q39" s="20">
        <f t="shared" si="3"/>
        <v>-31.409890970119491</v>
      </c>
    </row>
    <row r="40" spans="1:17" x14ac:dyDescent="0.25">
      <c r="B40" s="1">
        <v>33390</v>
      </c>
      <c r="C40" s="21">
        <f>'CDM - Q'!BE177</f>
        <v>1412016</v>
      </c>
      <c r="E40" s="20">
        <f>'CDM - Q'!BG177</f>
        <v>78.88</v>
      </c>
      <c r="F40" s="20">
        <f>AVERAGEIFS('TW - M'!C:C,'TW - M'!$B:$B,"&gt;="&amp;EDATE('TW - Q'!$B40,-2),'TW - M'!$B:$B,"&lt;="&amp;EOMONTH('TW - Q'!$B40,0))</f>
        <v>65.623333333333335</v>
      </c>
      <c r="G40" s="20">
        <f>AVERAGEIFS('TW - M'!F:F,'TW - M'!$B:$B,"&gt;="&amp;EDATE('TW - Q'!$B40,-2),'TW - M'!$B:$B,"&lt;="&amp;EOMONTH('TW - Q'!$B40,0))</f>
        <v>68.06459275753663</v>
      </c>
      <c r="H40" s="20">
        <f>AVERAGEIFS('TW - M'!E:E,'TW - M'!$B:$B,"&gt;="&amp;EDATE('TW - Q'!$B40,-2),'TW - M'!$B:$B,"&lt;="&amp;EOMONTH('TW - Q'!$B40,0))</f>
        <v>7.75</v>
      </c>
      <c r="K40" s="20">
        <f>AVERAGEIFS('TW - M'!D:D,'TW - M'!$B:$B,"&gt;="&amp;EDATE('TW - Q'!$B40,-2),'TW - M'!$B:$B,"&lt;="&amp;EOMONTH('TW - Q'!$B40,0))</f>
        <v>129.32000000000002</v>
      </c>
      <c r="L40" s="20">
        <v>0</v>
      </c>
      <c r="M40" s="20">
        <f t="shared" si="0"/>
        <v>0.38641448037424198</v>
      </c>
      <c r="N40" s="20">
        <f t="shared" si="1"/>
        <v>1.9614708226750821</v>
      </c>
      <c r="O40" s="20">
        <f t="shared" si="2"/>
        <v>3.8462496715159222</v>
      </c>
      <c r="P40" s="20">
        <f>AVERAGEIFS('TW - M'!J:J,'TW - M'!$B:$B,"&gt;="&amp;EDATE('TW - Q'!$B40,-2),'TW - M'!$B:$B,"&lt;="&amp;EOMONTH('TW - Q'!$B40,0))</f>
        <v>20.754107378129117</v>
      </c>
      <c r="Q40" s="20">
        <f t="shared" si="3"/>
        <v>-4.6359308509009161</v>
      </c>
    </row>
    <row r="41" spans="1:17" x14ac:dyDescent="0.25">
      <c r="B41" s="1">
        <v>33482</v>
      </c>
      <c r="C41" s="21">
        <f>'CDM - Q'!BE178</f>
        <v>1438429</v>
      </c>
      <c r="E41" s="20">
        <f>'CDM - Q'!BG178</f>
        <v>78.52</v>
      </c>
      <c r="F41" s="20">
        <f>AVERAGEIFS('TW - M'!C:C,'TW - M'!$B:$B,"&gt;="&amp;EDATE('TW - Q'!$B41,-2),'TW - M'!$B:$B,"&lt;="&amp;EOMONTH('TW - Q'!$B41,0))</f>
        <v>66.44</v>
      </c>
      <c r="G41" s="20">
        <f>AVERAGEIFS('TW - M'!F:F,'TW - M'!$B:$B,"&gt;="&amp;EDATE('TW - Q'!$B41,-2),'TW - M'!$B:$B,"&lt;="&amp;EOMONTH('TW - Q'!$B41,0))</f>
        <v>68.781506887651531</v>
      </c>
      <c r="H41" s="20">
        <f>AVERAGEIFS('TW - M'!E:E,'TW - M'!$B:$B,"&gt;="&amp;EDATE('TW - Q'!$B41,-2),'TW - M'!$B:$B,"&lt;="&amp;EOMONTH('TW - Q'!$B41,0))</f>
        <v>7.125</v>
      </c>
      <c r="K41" s="20">
        <f>AVERAGEIFS('TW - M'!D:D,'TW - M'!$B:$B,"&gt;="&amp;EDATE('TW - Q'!$B41,-2),'TW - M'!$B:$B,"&lt;="&amp;EOMONTH('TW - Q'!$B41,0))</f>
        <v>129.44</v>
      </c>
      <c r="L41" s="20">
        <v>0</v>
      </c>
      <c r="M41" s="20">
        <f t="shared" si="0"/>
        <v>4.977904200741623</v>
      </c>
      <c r="N41" s="20">
        <f t="shared" si="1"/>
        <v>4.2131399076682285</v>
      </c>
      <c r="O41" s="20">
        <f t="shared" si="2"/>
        <v>3.7748354241248006</v>
      </c>
      <c r="P41" s="20">
        <f>AVERAGEIFS('TW - M'!J:J,'TW - M'!$B:$B,"&gt;="&amp;EDATE('TW - Q'!$B41,-2),'TW - M'!$B:$B,"&lt;="&amp;EOMONTH('TW - Q'!$B41,0))</f>
        <v>21.651226864922517</v>
      </c>
      <c r="Q41" s="20">
        <f t="shared" si="3"/>
        <v>4.3226117628108351</v>
      </c>
    </row>
    <row r="42" spans="1:17" x14ac:dyDescent="0.25">
      <c r="B42" s="1">
        <v>33573</v>
      </c>
      <c r="C42" s="21">
        <f>'CDM - Q'!BE179</f>
        <v>1491628</v>
      </c>
      <c r="E42" s="20">
        <f>'CDM - Q'!BG179</f>
        <v>76.709999999999994</v>
      </c>
      <c r="F42" s="20">
        <f>AVERAGEIFS('TW - M'!C:C,'TW - M'!$B:$B,"&gt;="&amp;EDATE('TW - Q'!$B42,-2),'TW - M'!$B:$B,"&lt;="&amp;EOMONTH('TW - Q'!$B42,0))</f>
        <v>67.360000000000014</v>
      </c>
      <c r="G42" s="20">
        <f>AVERAGEIFS('TW - M'!F:F,'TW - M'!$B:$B,"&gt;="&amp;EDATE('TW - Q'!$B42,-2),'TW - M'!$B:$B,"&lt;="&amp;EOMONTH('TW - Q'!$B42,0))</f>
        <v>69.471041827584969</v>
      </c>
      <c r="H42" s="20">
        <f>AVERAGEIFS('TW - M'!E:E,'TW - M'!$B:$B,"&gt;="&amp;EDATE('TW - Q'!$B42,-2),'TW - M'!$B:$B,"&lt;="&amp;EOMONTH('TW - Q'!$B42,0))</f>
        <v>6.375</v>
      </c>
      <c r="K42" s="20">
        <f>AVERAGEIFS('TW - M'!D:D,'TW - M'!$B:$B,"&gt;="&amp;EDATE('TW - Q'!$B42,-2),'TW - M'!$B:$B,"&lt;="&amp;EOMONTH('TW - Q'!$B42,0))</f>
        <v>126.09333333333332</v>
      </c>
      <c r="L42" s="20">
        <v>0</v>
      </c>
      <c r="M42" s="20">
        <f t="shared" si="0"/>
        <v>5.538832028898355</v>
      </c>
      <c r="N42" s="20">
        <f t="shared" si="1"/>
        <v>4.010001938804475</v>
      </c>
      <c r="O42" s="20">
        <f t="shared" si="2"/>
        <v>3.4681555033967637</v>
      </c>
      <c r="P42" s="20">
        <f>AVERAGEIFS('TW - M'!J:J,'TW - M'!$B:$B,"&gt;="&amp;EDATE('TW - Q'!$B42,-2),'TW - M'!$B:$B,"&lt;="&amp;EOMONTH('TW - Q'!$B42,0))</f>
        <v>21.705158102766799</v>
      </c>
      <c r="Q42" s="20">
        <f t="shared" si="3"/>
        <v>0.24909090916993559</v>
      </c>
    </row>
    <row r="43" spans="1:17" x14ac:dyDescent="0.25">
      <c r="A43">
        <v>1992</v>
      </c>
      <c r="B43" s="1">
        <v>33664</v>
      </c>
      <c r="C43" s="21">
        <f>'CDM - Q'!BE180</f>
        <v>1516624</v>
      </c>
      <c r="E43" s="20">
        <f>'CDM - Q'!BG180</f>
        <v>74.97</v>
      </c>
      <c r="F43" s="20">
        <f>AVERAGEIFS('TW - M'!C:C,'TW - M'!$B:$B,"&gt;="&amp;EDATE('TW - Q'!$B43,-2),'TW - M'!$B:$B,"&lt;="&amp;EOMONTH('TW - Q'!$B43,0))</f>
        <v>68.056666666666658</v>
      </c>
      <c r="G43" s="20">
        <f>AVERAGEIFS('TW - M'!F:F,'TW - M'!$B:$B,"&gt;="&amp;EDATE('TW - Q'!$B43,-2),'TW - M'!$B:$B,"&lt;="&amp;EOMONTH('TW - Q'!$B43,0))</f>
        <v>70.040007681806472</v>
      </c>
      <c r="H43" s="20">
        <f>AVERAGEIFS('TW - M'!E:E,'TW - M'!$B:$B,"&gt;="&amp;EDATE('TW - Q'!$B43,-2),'TW - M'!$B:$B,"&lt;="&amp;EOMONTH('TW - Q'!$B43,0))</f>
        <v>5.875</v>
      </c>
      <c r="K43" s="20">
        <f>AVERAGEIFS('TW - M'!D:D,'TW - M'!$B:$B,"&gt;="&amp;EDATE('TW - Q'!$B43,-2),'TW - M'!$B:$B,"&lt;="&amp;EOMONTH('TW - Q'!$B43,0))</f>
        <v>189.57666666666668</v>
      </c>
      <c r="L43" s="20">
        <v>0</v>
      </c>
      <c r="M43" s="20">
        <f t="shared" si="0"/>
        <v>4.1369754552651017</v>
      </c>
      <c r="N43" s="20">
        <f t="shared" si="1"/>
        <v>3.2759886090873991</v>
      </c>
      <c r="O43" s="20">
        <f t="shared" si="2"/>
        <v>3.3651503195587962</v>
      </c>
      <c r="P43" s="20">
        <f>AVERAGEIFS('TW - M'!J:J,'TW - M'!$B:$B,"&gt;="&amp;EDATE('TW - Q'!$B43,-2),'TW - M'!$B:$B,"&lt;="&amp;EOMONTH('TW - Q'!$B43,0))</f>
        <v>18.936408432147562</v>
      </c>
      <c r="Q43" s="20">
        <f t="shared" si="3"/>
        <v>-12.756182919793147</v>
      </c>
    </row>
    <row r="44" spans="1:17" x14ac:dyDescent="0.25">
      <c r="B44" s="1">
        <v>33756</v>
      </c>
      <c r="C44" s="21">
        <f>'CDM - Q'!BE181</f>
        <v>1528924</v>
      </c>
      <c r="E44" s="20">
        <f>'CDM - Q'!BG181</f>
        <v>76.64</v>
      </c>
      <c r="F44" s="20">
        <f>AVERAGEIFS('TW - M'!C:C,'TW - M'!$B:$B,"&gt;="&amp;EDATE('TW - Q'!$B44,-2),'TW - M'!$B:$B,"&lt;="&amp;EOMONTH('TW - Q'!$B44,0))</f>
        <v>69.24666666666667</v>
      </c>
      <c r="G44" s="20">
        <f>AVERAGEIFS('TW - M'!F:F,'TW - M'!$B:$B,"&gt;="&amp;EDATE('TW - Q'!$B44,-2),'TW - M'!$B:$B,"&lt;="&amp;EOMONTH('TW - Q'!$B44,0))</f>
        <v>70.68319173589056</v>
      </c>
      <c r="H44" s="20">
        <f>AVERAGEIFS('TW - M'!E:E,'TW - M'!$B:$B,"&gt;="&amp;EDATE('TW - Q'!$B44,-2),'TW - M'!$B:$B,"&lt;="&amp;EOMONTH('TW - Q'!$B44,0))</f>
        <v>6.041666666666667</v>
      </c>
      <c r="K44" s="20">
        <f>AVERAGEIFS('TW - M'!D:D,'TW - M'!$B:$B,"&gt;="&amp;EDATE('TW - Q'!$B44,-2),'TW - M'!$B:$B,"&lt;="&amp;EOMONTH('TW - Q'!$B44,0))</f>
        <v>133.59333333333333</v>
      </c>
      <c r="L44" s="20">
        <v>0</v>
      </c>
      <c r="M44" s="20">
        <f t="shared" si="0"/>
        <v>6.9941715237303193</v>
      </c>
      <c r="N44" s="20">
        <f t="shared" si="1"/>
        <v>3.6732380556329325</v>
      </c>
      <c r="O44" s="20">
        <f t="shared" si="2"/>
        <v>3.7930921277982588</v>
      </c>
      <c r="P44" s="20">
        <f>AVERAGEIFS('TW - M'!J:J,'TW - M'!$B:$B,"&gt;="&amp;EDATE('TW - Q'!$B44,-2),'TW - M'!$B:$B,"&lt;="&amp;EOMONTH('TW - Q'!$B44,0))</f>
        <v>21.202178932178935</v>
      </c>
      <c r="Q44" s="20">
        <f t="shared" si="3"/>
        <v>11.965154364672802</v>
      </c>
    </row>
    <row r="45" spans="1:17" x14ac:dyDescent="0.25">
      <c r="B45" s="1">
        <v>33848</v>
      </c>
      <c r="C45" s="21">
        <f>'CDM - Q'!BE182</f>
        <v>1562517</v>
      </c>
      <c r="E45" s="20">
        <f>'CDM - Q'!BG182</f>
        <v>77.239999999999995</v>
      </c>
      <c r="F45" s="20">
        <f>AVERAGEIFS('TW - M'!C:C,'TW - M'!$B:$B,"&gt;="&amp;EDATE('TW - Q'!$B45,-2),'TW - M'!$B:$B,"&lt;="&amp;EOMONTH('TW - Q'!$B45,0))</f>
        <v>69.11333333333333</v>
      </c>
      <c r="G45" s="20">
        <f>AVERAGEIFS('TW - M'!F:F,'TW - M'!$B:$B,"&gt;="&amp;EDATE('TW - Q'!$B45,-2),'TW - M'!$B:$B,"&lt;="&amp;EOMONTH('TW - Q'!$B45,0))</f>
        <v>71.101043687070003</v>
      </c>
      <c r="H45" s="20">
        <f>AVERAGEIFS('TW - M'!E:E,'TW - M'!$B:$B,"&gt;="&amp;EDATE('TW - Q'!$B45,-2),'TW - M'!$B:$B,"&lt;="&amp;EOMONTH('TW - Q'!$B45,0))</f>
        <v>6.125</v>
      </c>
      <c r="K45" s="20">
        <f>AVERAGEIFS('TW - M'!D:D,'TW - M'!$B:$B,"&gt;="&amp;EDATE('TW - Q'!$B45,-2),'TW - M'!$B:$B,"&lt;="&amp;EOMONTH('TW - Q'!$B45,0))</f>
        <v>137.14666666666665</v>
      </c>
      <c r="L45" s="20">
        <v>0</v>
      </c>
      <c r="M45" s="20">
        <f t="shared" si="0"/>
        <v>-0.77019351111968781</v>
      </c>
      <c r="N45" s="20">
        <f t="shared" si="1"/>
        <v>2.3646467620803691</v>
      </c>
      <c r="O45" s="20">
        <f t="shared" si="2"/>
        <v>3.3309688414012939</v>
      </c>
      <c r="P45" s="20">
        <f>AVERAGEIFS('TW - M'!J:J,'TW - M'!$B:$B,"&gt;="&amp;EDATE('TW - Q'!$B45,-2),'TW - M'!$B:$B,"&lt;="&amp;EOMONTH('TW - Q'!$B45,0))</f>
        <v>21.651919191919191</v>
      </c>
      <c r="Q45" s="20">
        <f t="shared" si="3"/>
        <v>2.1211983031502291</v>
      </c>
    </row>
    <row r="46" spans="1:17" x14ac:dyDescent="0.25">
      <c r="B46" s="1">
        <v>33939</v>
      </c>
      <c r="C46" s="21">
        <f>'CDM - Q'!BE183</f>
        <v>1584188</v>
      </c>
      <c r="E46" s="20">
        <f>'CDM - Q'!BG183</f>
        <v>77.849999999999994</v>
      </c>
      <c r="F46" s="20">
        <f>AVERAGEIFS('TW - M'!C:C,'TW - M'!$B:$B,"&gt;="&amp;EDATE('TW - Q'!$B46,-2),'TW - M'!$B:$B,"&lt;="&amp;EOMONTH('TW - Q'!$B46,0))</f>
        <v>69.91</v>
      </c>
      <c r="G46" s="20">
        <f>AVERAGEIFS('TW - M'!F:F,'TW - M'!$B:$B,"&gt;="&amp;EDATE('TW - Q'!$B46,-2),'TW - M'!$B:$B,"&lt;="&amp;EOMONTH('TW - Q'!$B46,0))</f>
        <v>71.573032307542434</v>
      </c>
      <c r="H46" s="20">
        <f>AVERAGEIFS('TW - M'!E:E,'TW - M'!$B:$B,"&gt;="&amp;EDATE('TW - Q'!$B46,-2),'TW - M'!$B:$B,"&lt;="&amp;EOMONTH('TW - Q'!$B46,0))</f>
        <v>5.625</v>
      </c>
      <c r="K46" s="20">
        <f>AVERAGEIFS('TW - M'!D:D,'TW - M'!$B:$B,"&gt;="&amp;EDATE('TW - Q'!$B46,-2),'TW - M'!$B:$B,"&lt;="&amp;EOMONTH('TW - Q'!$B46,0))</f>
        <v>138.95333333333335</v>
      </c>
      <c r="L46" s="20">
        <v>0</v>
      </c>
      <c r="M46" s="20">
        <f t="shared" si="0"/>
        <v>4.6107842191569048</v>
      </c>
      <c r="N46" s="20">
        <f t="shared" si="1"/>
        <v>2.6553119110304557</v>
      </c>
      <c r="O46" s="20">
        <f t="shared" si="2"/>
        <v>2.9922963344577891</v>
      </c>
      <c r="P46" s="20">
        <f>AVERAGEIFS('TW - M'!J:J,'TW - M'!$B:$B,"&gt;="&amp;EDATE('TW - Q'!$B46,-2),'TW - M'!$B:$B,"&lt;="&amp;EOMONTH('TW - Q'!$B46,0))</f>
        <v>20.505047054394879</v>
      </c>
      <c r="Q46" s="20">
        <f t="shared" si="3"/>
        <v>-5.2968613422145978</v>
      </c>
    </row>
    <row r="47" spans="1:17" x14ac:dyDescent="0.25">
      <c r="A47">
        <v>1993</v>
      </c>
      <c r="B47" s="1">
        <v>34029</v>
      </c>
      <c r="C47" s="21">
        <f>'CDM - Q'!BE184</f>
        <v>1616512</v>
      </c>
      <c r="E47" s="20">
        <f>'CDM - Q'!BG184</f>
        <v>78.44</v>
      </c>
      <c r="F47" s="20">
        <f>AVERAGEIFS('TW - M'!C:C,'TW - M'!$B:$B,"&gt;="&amp;EDATE('TW - Q'!$B47,-2),'TW - M'!$B:$B,"&lt;="&amp;EOMONTH('TW - Q'!$B47,0))</f>
        <v>70.486666666666679</v>
      </c>
      <c r="G47" s="20">
        <f>AVERAGEIFS('TW - M'!F:F,'TW - M'!$B:$B,"&gt;="&amp;EDATE('TW - Q'!$B47,-2),'TW - M'!$B:$B,"&lt;="&amp;EOMONTH('TW - Q'!$B47,0))</f>
        <v>72.03719949151396</v>
      </c>
      <c r="H47" s="20">
        <f>AVERAGEIFS('TW - M'!E:E,'TW - M'!$B:$B,"&gt;="&amp;EDATE('TW - Q'!$B47,-2),'TW - M'!$B:$B,"&lt;="&amp;EOMONTH('TW - Q'!$B47,0))</f>
        <v>5.625</v>
      </c>
      <c r="K47" s="20">
        <f>AVERAGEIFS('TW - M'!D:D,'TW - M'!$B:$B,"&gt;="&amp;EDATE('TW - Q'!$B47,-2),'TW - M'!$B:$B,"&lt;="&amp;EOMONTH('TW - Q'!$B47,0))</f>
        <v>204.23666666666668</v>
      </c>
      <c r="L47" s="20">
        <v>0</v>
      </c>
      <c r="M47" s="20">
        <f t="shared" si="0"/>
        <v>3.2994802841749937</v>
      </c>
      <c r="N47" s="20">
        <f t="shared" si="1"/>
        <v>2.5940898073288032</v>
      </c>
      <c r="O47" s="20">
        <f t="shared" si="2"/>
        <v>2.8218216340181401</v>
      </c>
      <c r="P47" s="20">
        <f>AVERAGEIFS('TW - M'!J:J,'TW - M'!$B:$B,"&gt;="&amp;EDATE('TW - Q'!$B47,-2),'TW - M'!$B:$B,"&lt;="&amp;EOMONTH('TW - Q'!$B47,0))</f>
        <v>19.832507246376817</v>
      </c>
      <c r="Q47" s="20">
        <f t="shared" si="3"/>
        <v>-3.2798744925284895</v>
      </c>
    </row>
    <row r="48" spans="1:17" x14ac:dyDescent="0.25">
      <c r="B48" s="1">
        <v>34121</v>
      </c>
      <c r="C48" s="21">
        <f>'CDM - Q'!BE185</f>
        <v>1639302</v>
      </c>
      <c r="D48" s="20">
        <f>AVERAGEIFS('TW - M'!I:I,'TW - M'!$B:$B,"&gt;="&amp;EDATE('TW - Q'!$B48,-2),'TW - M'!$B:$B,"&lt;="&amp;EOMONTH('TW - Q'!$B48,0))</f>
        <v>1.47</v>
      </c>
      <c r="E48" s="20">
        <f>'CDM - Q'!BG185</f>
        <v>81.11</v>
      </c>
      <c r="F48" s="20">
        <f>AVERAGEIFS('TW - M'!C:C,'TW - M'!$B:$B,"&gt;="&amp;EDATE('TW - Q'!$B48,-2),'TW - M'!$B:$B,"&lt;="&amp;EOMONTH('TW - Q'!$B48,0))</f>
        <v>71</v>
      </c>
      <c r="G48" s="20">
        <f>AVERAGEIFS('TW - M'!F:F,'TW - M'!$B:$B,"&gt;="&amp;EDATE('TW - Q'!$B48,-2),'TW - M'!$B:$B,"&lt;="&amp;EOMONTH('TW - Q'!$B48,0))</f>
        <v>72.850999743293656</v>
      </c>
      <c r="H48" s="20">
        <f>AVERAGEIFS('TW - M'!E:E,'TW - M'!$B:$B,"&gt;="&amp;EDATE('TW - Q'!$B48,-2),'TW - M'!$B:$B,"&lt;="&amp;EOMONTH('TW - Q'!$B48,0))</f>
        <v>5.625</v>
      </c>
      <c r="K48" s="20">
        <f>AVERAGEIFS('TW - M'!D:D,'TW - M'!$B:$B,"&gt;="&amp;EDATE('TW - Q'!$B48,-2),'TW - M'!$B:$B,"&lt;="&amp;EOMONTH('TW - Q'!$B48,0))</f>
        <v>138.10999999999999</v>
      </c>
      <c r="L48" s="20">
        <v>0</v>
      </c>
      <c r="M48" s="20">
        <f t="shared" si="0"/>
        <v>2.9130804880354688</v>
      </c>
      <c r="N48" s="20">
        <f t="shared" si="1"/>
        <v>4.5187778399162326</v>
      </c>
      <c r="O48" s="20">
        <f t="shared" si="2"/>
        <v>3.0332065800889652</v>
      </c>
      <c r="P48" s="20">
        <f>AVERAGEIFS('TW - M'!J:J,'TW - M'!$B:$B,"&gt;="&amp;EDATE('TW - Q'!$B48,-2),'TW - M'!$B:$B,"&lt;="&amp;EOMONTH('TW - Q'!$B48,0))</f>
        <v>19.805014430014424</v>
      </c>
      <c r="Q48" s="20">
        <f t="shared" si="3"/>
        <v>-0.1386250160953062</v>
      </c>
    </row>
    <row r="49" spans="1:17" x14ac:dyDescent="0.25">
      <c r="B49" s="1">
        <v>34213</v>
      </c>
      <c r="C49" s="21">
        <f>'CDM - Q'!BE186</f>
        <v>1673943</v>
      </c>
      <c r="D49" s="20">
        <f>AVERAGEIFS('TW - M'!I:I,'TW - M'!$B:$B,"&gt;="&amp;EDATE('TW - Q'!$B49,-2),'TW - M'!$B:$B,"&lt;="&amp;EOMONTH('TW - Q'!$B49,0))</f>
        <v>1.4500000000000002</v>
      </c>
      <c r="E49" s="20">
        <f>'CDM - Q'!BG186</f>
        <v>81.849999999999994</v>
      </c>
      <c r="F49" s="20">
        <f>AVERAGEIFS('TW - M'!C:C,'TW - M'!$B:$B,"&gt;="&amp;EDATE('TW - Q'!$B49,-2),'TW - M'!$B:$B,"&lt;="&amp;EOMONTH('TW - Q'!$B49,0))</f>
        <v>71.219999999999985</v>
      </c>
      <c r="G49" s="20">
        <f>AVERAGEIFS('TW - M'!F:F,'TW - M'!$B:$B,"&gt;="&amp;EDATE('TW - Q'!$B49,-2),'TW - M'!$B:$B,"&lt;="&amp;EOMONTH('TW - Q'!$B49,0))</f>
        <v>73.23596265572597</v>
      </c>
      <c r="H49" s="20">
        <f>AVERAGEIFS('TW - M'!E:E,'TW - M'!$B:$B,"&gt;="&amp;EDATE('TW - Q'!$B49,-2),'TW - M'!$B:$B,"&lt;="&amp;EOMONTH('TW - Q'!$B49,0))</f>
        <v>5.625</v>
      </c>
      <c r="K49" s="20">
        <f>AVERAGEIFS('TW - M'!D:D,'TW - M'!$B:$B,"&gt;="&amp;EDATE('TW - Q'!$B49,-2),'TW - M'!$B:$B,"&lt;="&amp;EOMONTH('TW - Q'!$B49,0))</f>
        <v>140.42666666666665</v>
      </c>
      <c r="L49" s="20">
        <v>0</v>
      </c>
      <c r="M49" s="20">
        <f t="shared" si="0"/>
        <v>1.2394366197182372</v>
      </c>
      <c r="N49" s="20">
        <f t="shared" si="1"/>
        <v>2.1137000935543604</v>
      </c>
      <c r="O49" s="20">
        <f t="shared" si="2"/>
        <v>2.970469912957463</v>
      </c>
      <c r="P49" s="20">
        <f>AVERAGEIFS('TW - M'!J:J,'TW - M'!$B:$B,"&gt;="&amp;EDATE('TW - Q'!$B49,-2),'TW - M'!$B:$B,"&lt;="&amp;EOMONTH('TW - Q'!$B49,0))</f>
        <v>17.813787878787881</v>
      </c>
      <c r="Q49" s="20">
        <f t="shared" si="3"/>
        <v>-10.054153498665707</v>
      </c>
    </row>
    <row r="50" spans="1:17" x14ac:dyDescent="0.25">
      <c r="B50" s="1">
        <v>34304</v>
      </c>
      <c r="C50" s="21">
        <f>'CDM - Q'!BE187</f>
        <v>1684478</v>
      </c>
      <c r="D50" s="20">
        <f>AVERAGEIFS('TW - M'!I:I,'TW - M'!$B:$B,"&gt;="&amp;EDATE('TW - Q'!$B50,-2),'TW - M'!$B:$B,"&lt;="&amp;EOMONTH('TW - Q'!$B50,0))</f>
        <v>1.4466666666666665</v>
      </c>
      <c r="E50" s="20">
        <f>'CDM - Q'!BG187</f>
        <v>81.11</v>
      </c>
      <c r="F50" s="20">
        <f>AVERAGEIFS('TW - M'!C:C,'TW - M'!$B:$B,"&gt;="&amp;EDATE('TW - Q'!$B50,-2),'TW - M'!$B:$B,"&lt;="&amp;EOMONTH('TW - Q'!$B50,0))</f>
        <v>71.846666666666678</v>
      </c>
      <c r="G50" s="20">
        <f>AVERAGEIFS('TW - M'!F:F,'TW - M'!$B:$B,"&gt;="&amp;EDATE('TW - Q'!$B50,-2),'TW - M'!$B:$B,"&lt;="&amp;EOMONTH('TW - Q'!$B50,0))</f>
        <v>73.997344623999894</v>
      </c>
      <c r="H50" s="20">
        <f>AVERAGEIFS('TW - M'!E:E,'TW - M'!$B:$B,"&gt;="&amp;EDATE('TW - Q'!$B50,-2),'TW - M'!$B:$B,"&lt;="&amp;EOMONTH('TW - Q'!$B50,0))</f>
        <v>5.541666666666667</v>
      </c>
      <c r="K50" s="20">
        <f>AVERAGEIFS('TW - M'!D:D,'TW - M'!$B:$B,"&gt;="&amp;EDATE('TW - Q'!$B50,-2),'TW - M'!$B:$B,"&lt;="&amp;EOMONTH('TW - Q'!$B50,0))</f>
        <v>143.35</v>
      </c>
      <c r="L50" s="20">
        <v>0</v>
      </c>
      <c r="M50" s="20">
        <f t="shared" si="0"/>
        <v>3.5196105962746138</v>
      </c>
      <c r="N50" s="20">
        <f t="shared" si="1"/>
        <v>4.1585141543265536</v>
      </c>
      <c r="O50" s="20">
        <f t="shared" si="2"/>
        <v>3.3462704737814875</v>
      </c>
      <c r="P50" s="20">
        <f>AVERAGEIFS('TW - M'!J:J,'TW - M'!$B:$B,"&gt;="&amp;EDATE('TW - Q'!$B50,-2),'TW - M'!$B:$B,"&lt;="&amp;EOMONTH('TW - Q'!$B50,0))</f>
        <v>16.459133885438234</v>
      </c>
      <c r="Q50" s="20">
        <f t="shared" si="3"/>
        <v>-7.6045252282515801</v>
      </c>
    </row>
    <row r="51" spans="1:17" x14ac:dyDescent="0.25">
      <c r="A51">
        <v>1994</v>
      </c>
      <c r="B51" s="1">
        <v>34394</v>
      </c>
      <c r="C51" s="21">
        <f>'CDM - Q'!BE188</f>
        <v>1715888</v>
      </c>
      <c r="D51" s="20">
        <f>AVERAGEIFS('TW - M'!I:I,'TW - M'!$B:$B,"&gt;="&amp;EDATE('TW - Q'!$B51,-2),'TW - M'!$B:$B,"&lt;="&amp;EOMONTH('TW - Q'!$B51,0))</f>
        <v>1.5766666666666664</v>
      </c>
      <c r="E51" s="20">
        <f>'CDM - Q'!BG188</f>
        <v>80.17</v>
      </c>
      <c r="F51" s="20">
        <f>AVERAGEIFS('TW - M'!C:C,'TW - M'!$B:$B,"&gt;="&amp;EDATE('TW - Q'!$B51,-2),'TW - M'!$B:$B,"&lt;="&amp;EOMONTH('TW - Q'!$B51,0))</f>
        <v>72.756666666666661</v>
      </c>
      <c r="G51" s="20">
        <f>AVERAGEIFS('TW - M'!F:F,'TW - M'!$B:$B,"&gt;="&amp;EDATE('TW - Q'!$B51,-2),'TW - M'!$B:$B,"&lt;="&amp;EOMONTH('TW - Q'!$B51,0))</f>
        <v>74.613486654160795</v>
      </c>
      <c r="H51" s="20">
        <f>AVERAGEIFS('TW - M'!E:E,'TW - M'!$B:$B,"&gt;="&amp;EDATE('TW - Q'!$B51,-2),'TW - M'!$B:$B,"&lt;="&amp;EOMONTH('TW - Q'!$B51,0))</f>
        <v>5.5</v>
      </c>
      <c r="K51" s="20">
        <f>AVERAGEIFS('TW - M'!D:D,'TW - M'!$B:$B,"&gt;="&amp;EDATE('TW - Q'!$B51,-2),'TW - M'!$B:$B,"&lt;="&amp;EOMONTH('TW - Q'!$B51,0))</f>
        <v>211.72</v>
      </c>
      <c r="L51" s="20">
        <v>0</v>
      </c>
      <c r="M51" s="20">
        <f t="shared" si="0"/>
        <v>5.0663449939685634</v>
      </c>
      <c r="N51" s="20">
        <f t="shared" si="1"/>
        <v>3.3306169743883451</v>
      </c>
      <c r="O51" s="20">
        <f t="shared" si="2"/>
        <v>3.5304022655463729</v>
      </c>
      <c r="P51" s="20">
        <f>AVERAGEIFS('TW - M'!J:J,'TW - M'!$B:$B,"&gt;="&amp;EDATE('TW - Q'!$B51,-2),'TW - M'!$B:$B,"&lt;="&amp;EOMONTH('TW - Q'!$B51,0))</f>
        <v>14.81334265010352</v>
      </c>
      <c r="Q51" s="20">
        <f t="shared" si="3"/>
        <v>-9.999257839385967</v>
      </c>
    </row>
    <row r="52" spans="1:17" x14ac:dyDescent="0.25">
      <c r="B52" s="1">
        <v>34486</v>
      </c>
      <c r="C52" s="21">
        <f>'CDM - Q'!BE189</f>
        <v>1770906</v>
      </c>
      <c r="D52" s="20">
        <f>AVERAGEIFS('TW - M'!I:I,'TW - M'!$B:$B,"&gt;="&amp;EDATE('TW - Q'!$B52,-2),'TW - M'!$B:$B,"&lt;="&amp;EOMONTH('TW - Q'!$B52,0))</f>
        <v>1.5466666666666666</v>
      </c>
      <c r="E52" s="20">
        <f>'CDM - Q'!BG189</f>
        <v>83.63</v>
      </c>
      <c r="F52" s="20">
        <f>AVERAGEIFS('TW - M'!C:C,'TW - M'!$B:$B,"&gt;="&amp;EDATE('TW - Q'!$B52,-2),'TW - M'!$B:$B,"&lt;="&amp;EOMONTH('TW - Q'!$B52,0))</f>
        <v>73.476666666666674</v>
      </c>
      <c r="G52" s="20">
        <f>AVERAGEIFS('TW - M'!F:F,'TW - M'!$B:$B,"&gt;="&amp;EDATE('TW - Q'!$B52,-2),'TW - M'!$B:$B,"&lt;="&amp;EOMONTH('TW - Q'!$B52,0))</f>
        <v>75.251668182066069</v>
      </c>
      <c r="H52" s="20">
        <f>AVERAGEIFS('TW - M'!E:E,'TW - M'!$B:$B,"&gt;="&amp;EDATE('TW - Q'!$B52,-2),'TW - M'!$B:$B,"&lt;="&amp;EOMONTH('TW - Q'!$B52,0))</f>
        <v>5.5</v>
      </c>
      <c r="K52" s="20">
        <f>AVERAGEIFS('TW - M'!D:D,'TW - M'!$B:$B,"&gt;="&amp;EDATE('TW - Q'!$B52,-2),'TW - M'!$B:$B,"&lt;="&amp;EOMONTH('TW - Q'!$B52,0))</f>
        <v>140.54</v>
      </c>
      <c r="L52" s="20">
        <v>0</v>
      </c>
      <c r="M52" s="20">
        <f t="shared" si="0"/>
        <v>3.9584001466074881</v>
      </c>
      <c r="N52" s="20">
        <f t="shared" si="1"/>
        <v>3.4212663502152019</v>
      </c>
      <c r="O52" s="20">
        <f t="shared" si="2"/>
        <v>3.2560243931211152</v>
      </c>
      <c r="P52" s="20">
        <f>AVERAGEIFS('TW - M'!J:J,'TW - M'!$B:$B,"&gt;="&amp;EDATE('TW - Q'!$B52,-2),'TW - M'!$B:$B,"&lt;="&amp;EOMONTH('TW - Q'!$B52,0))</f>
        <v>17.754545454545454</v>
      </c>
      <c r="Q52" s="20">
        <f t="shared" si="3"/>
        <v>19.855091952668637</v>
      </c>
    </row>
    <row r="53" spans="1:17" x14ac:dyDescent="0.25">
      <c r="B53" s="1">
        <v>34578</v>
      </c>
      <c r="C53" s="21">
        <f>'CDM - Q'!BE190</f>
        <v>1794705</v>
      </c>
      <c r="D53" s="20">
        <f>AVERAGEIFS('TW - M'!I:I,'TW - M'!$B:$B,"&gt;="&amp;EDATE('TW - Q'!$B53,-2),'TW - M'!$B:$B,"&lt;="&amp;EOMONTH('TW - Q'!$B53,0))</f>
        <v>1.5466666666666666</v>
      </c>
      <c r="E53" s="20">
        <f>'CDM - Q'!BG190</f>
        <v>85.59</v>
      </c>
      <c r="F53" s="20">
        <f>AVERAGEIFS('TW - M'!C:C,'TW - M'!$B:$B,"&gt;="&amp;EDATE('TW - Q'!$B53,-2),'TW - M'!$B:$B,"&lt;="&amp;EOMONTH('TW - Q'!$B53,0))</f>
        <v>74.603333333333339</v>
      </c>
      <c r="G53" s="20">
        <f>AVERAGEIFS('TW - M'!F:F,'TW - M'!$B:$B,"&gt;="&amp;EDATE('TW - Q'!$B53,-2),'TW - M'!$B:$B,"&lt;="&amp;EOMONTH('TW - Q'!$B53,0))</f>
        <v>75.8224390990991</v>
      </c>
      <c r="H53" s="20">
        <f>AVERAGEIFS('TW - M'!E:E,'TW - M'!$B:$B,"&gt;="&amp;EDATE('TW - Q'!$B53,-2),'TW - M'!$B:$B,"&lt;="&amp;EOMONTH('TW - Q'!$B53,0))</f>
        <v>5.5</v>
      </c>
      <c r="K53" s="20">
        <f>AVERAGEIFS('TW - M'!D:D,'TW - M'!$B:$B,"&gt;="&amp;EDATE('TW - Q'!$B53,-2),'TW - M'!$B:$B,"&lt;="&amp;EOMONTH('TW - Q'!$B53,0))</f>
        <v>146.36333333333334</v>
      </c>
      <c r="L53" s="20">
        <v>0</v>
      </c>
      <c r="M53" s="20">
        <f t="shared" si="0"/>
        <v>6.1334664065689992</v>
      </c>
      <c r="N53" s="20">
        <f t="shared" si="1"/>
        <v>3.0339309722787533</v>
      </c>
      <c r="O53" s="20">
        <f t="shared" si="2"/>
        <v>3.4860821128022135</v>
      </c>
      <c r="P53" s="20">
        <f>AVERAGEIFS('TW - M'!J:J,'TW - M'!$B:$B,"&gt;="&amp;EDATE('TW - Q'!$B53,-2),'TW - M'!$B:$B,"&lt;="&amp;EOMONTH('TW - Q'!$B53,0))</f>
        <v>18.493671811280507</v>
      </c>
      <c r="Q53" s="20">
        <f t="shared" si="3"/>
        <v>4.1630260748006132</v>
      </c>
    </row>
    <row r="54" spans="1:17" x14ac:dyDescent="0.25">
      <c r="B54" s="1">
        <v>34669</v>
      </c>
      <c r="C54" s="21">
        <f>'CDM - Q'!BE191</f>
        <v>1829074</v>
      </c>
      <c r="D54" s="20">
        <f>AVERAGEIFS('TW - M'!I:I,'TW - M'!$B:$B,"&gt;="&amp;EDATE('TW - Q'!$B54,-2),'TW - M'!$B:$B,"&lt;="&amp;EOMONTH('TW - Q'!$B54,0))</f>
        <v>1.57</v>
      </c>
      <c r="E54" s="20">
        <f>'CDM - Q'!BG191</f>
        <v>85.92</v>
      </c>
      <c r="F54" s="20">
        <f>AVERAGEIFS('TW - M'!C:C,'TW - M'!$B:$B,"&gt;="&amp;EDATE('TW - Q'!$B54,-2),'TW - M'!$B:$B,"&lt;="&amp;EOMONTH('TW - Q'!$B54,0))</f>
        <v>74.523333333333326</v>
      </c>
      <c r="G54" s="20">
        <f>AVERAGEIFS('TW - M'!F:F,'TW - M'!$B:$B,"&gt;="&amp;EDATE('TW - Q'!$B54,-2),'TW - M'!$B:$B,"&lt;="&amp;EOMONTH('TW - Q'!$B54,0))</f>
        <v>76.145239178394704</v>
      </c>
      <c r="H54" s="20">
        <f>AVERAGEIFS('TW - M'!E:E,'TW - M'!$B:$B,"&gt;="&amp;EDATE('TW - Q'!$B54,-2),'TW - M'!$B:$B,"&lt;="&amp;EOMONTH('TW - Q'!$B54,0))</f>
        <v>5.5</v>
      </c>
      <c r="K54" s="20">
        <f>AVERAGEIFS('TW - M'!D:D,'TW - M'!$B:$B,"&gt;="&amp;EDATE('TW - Q'!$B54,-2),'TW - M'!$B:$B,"&lt;="&amp;EOMONTH('TW - Q'!$B54,0))</f>
        <v>142.10333333333332</v>
      </c>
      <c r="L54" s="20">
        <v>0</v>
      </c>
      <c r="M54" s="20">
        <f t="shared" si="0"/>
        <v>-0.42893525758462836</v>
      </c>
      <c r="N54" s="20">
        <f t="shared" si="1"/>
        <v>1.7029263797420313</v>
      </c>
      <c r="O54" s="20">
        <f t="shared" si="2"/>
        <v>2.8721851691560829</v>
      </c>
      <c r="P54" s="20">
        <f>AVERAGEIFS('TW - M'!J:J,'TW - M'!$B:$B,"&gt;="&amp;EDATE('TW - Q'!$B54,-2),'TW - M'!$B:$B,"&lt;="&amp;EOMONTH('TW - Q'!$B54,0))</f>
        <v>17.660288600288599</v>
      </c>
      <c r="Q54" s="20">
        <f t="shared" si="3"/>
        <v>-4.5063155629460949</v>
      </c>
    </row>
    <row r="55" spans="1:17" x14ac:dyDescent="0.25">
      <c r="A55">
        <v>1995</v>
      </c>
      <c r="B55" s="1">
        <v>34759</v>
      </c>
      <c r="C55" s="21">
        <f>'CDM - Q'!BE192</f>
        <v>1848853</v>
      </c>
      <c r="D55" s="20">
        <f>AVERAGEIFS('TW - M'!I:I,'TW - M'!$B:$B,"&gt;="&amp;EDATE('TW - Q'!$B55,-2),'TW - M'!$B:$B,"&lt;="&amp;EOMONTH('TW - Q'!$B55,0))</f>
        <v>1.6266666666666667</v>
      </c>
      <c r="E55" s="20">
        <f>'CDM - Q'!BG192</f>
        <v>89.27</v>
      </c>
      <c r="F55" s="20">
        <f>AVERAGEIFS('TW - M'!C:C,'TW - M'!$B:$B,"&gt;="&amp;EDATE('TW - Q'!$B55,-2),'TW - M'!$B:$B,"&lt;="&amp;EOMONTH('TW - Q'!$B55,0))</f>
        <v>75.696666666666673</v>
      </c>
      <c r="G55" s="20">
        <f>AVERAGEIFS('TW - M'!F:F,'TW - M'!$B:$B,"&gt;="&amp;EDATE('TW - Q'!$B55,-2),'TW - M'!$B:$B,"&lt;="&amp;EOMONTH('TW - Q'!$B55,0))</f>
        <v>76.80024358264167</v>
      </c>
      <c r="H55" s="20">
        <f>AVERAGEIFS('TW - M'!E:E,'TW - M'!$B:$B,"&gt;="&amp;EDATE('TW - Q'!$B55,-2),'TW - M'!$B:$B,"&lt;="&amp;EOMONTH('TW - Q'!$B55,0))</f>
        <v>5.7</v>
      </c>
      <c r="K55" s="20">
        <f>AVERAGEIFS('TW - M'!D:D,'TW - M'!$B:$B,"&gt;="&amp;EDATE('TW - Q'!$B55,-2),'TW - M'!$B:$B,"&lt;="&amp;EOMONTH('TW - Q'!$B55,0))</f>
        <v>201.45333333333335</v>
      </c>
      <c r="L55" s="20">
        <v>0</v>
      </c>
      <c r="M55" s="20">
        <f t="shared" si="0"/>
        <v>6.2978038198328257</v>
      </c>
      <c r="N55" s="20">
        <f t="shared" si="1"/>
        <v>3.4408160579148195</v>
      </c>
      <c r="O55" s="20">
        <f t="shared" si="2"/>
        <v>2.8997349400377015</v>
      </c>
      <c r="P55" s="20">
        <f>AVERAGEIFS('TW - M'!J:J,'TW - M'!$B:$B,"&gt;="&amp;EDATE('TW - Q'!$B55,-2),'TW - M'!$B:$B,"&lt;="&amp;EOMONTH('TW - Q'!$B55,0))</f>
        <v>18.363525032938075</v>
      </c>
      <c r="Q55" s="20">
        <f t="shared" si="3"/>
        <v>3.9820211807749528</v>
      </c>
    </row>
    <row r="56" spans="1:17" x14ac:dyDescent="0.25">
      <c r="B56" s="1">
        <v>34851</v>
      </c>
      <c r="C56" s="21">
        <f>'CDM - Q'!BE193</f>
        <v>1893573</v>
      </c>
      <c r="D56" s="20">
        <f>AVERAGEIFS('TW - M'!I:I,'TW - M'!$B:$B,"&gt;="&amp;EDATE('TW - Q'!$B56,-2),'TW - M'!$B:$B,"&lt;="&amp;EOMONTH('TW - Q'!$B56,0))</f>
        <v>1.7266666666666666</v>
      </c>
      <c r="E56" s="20">
        <f>'CDM - Q'!BG193</f>
        <v>91.8</v>
      </c>
      <c r="F56" s="20">
        <f>AVERAGEIFS('TW - M'!C:C,'TW - M'!$B:$B,"&gt;="&amp;EDATE('TW - Q'!$B56,-2),'TW - M'!$B:$B,"&lt;="&amp;EOMONTH('TW - Q'!$B56,0))</f>
        <v>76.533333333333331</v>
      </c>
      <c r="G56" s="20">
        <f>AVERAGEIFS('TW - M'!F:F,'TW - M'!$B:$B,"&gt;="&amp;EDATE('TW - Q'!$B56,-2),'TW - M'!$B:$B,"&lt;="&amp;EOMONTH('TW - Q'!$B56,0))</f>
        <v>77.951855687565867</v>
      </c>
      <c r="H56" s="20">
        <f>AVERAGEIFS('TW - M'!E:E,'TW - M'!$B:$B,"&gt;="&amp;EDATE('TW - Q'!$B56,-2),'TW - M'!$B:$B,"&lt;="&amp;EOMONTH('TW - Q'!$B56,0))</f>
        <v>5.8</v>
      </c>
      <c r="K56" s="20">
        <f>AVERAGEIFS('TW - M'!D:D,'TW - M'!$B:$B,"&gt;="&amp;EDATE('TW - Q'!$B56,-2),'TW - M'!$B:$B,"&lt;="&amp;EOMONTH('TW - Q'!$B56,0))</f>
        <v>136.85999999999999</v>
      </c>
      <c r="L56" s="20">
        <v>0</v>
      </c>
      <c r="M56" s="20">
        <f t="shared" si="0"/>
        <v>4.4211546083050557</v>
      </c>
      <c r="N56" s="20">
        <f t="shared" si="1"/>
        <v>5.9979606897209159</v>
      </c>
      <c r="O56" s="20">
        <f t="shared" si="2"/>
        <v>3.54390852491413</v>
      </c>
      <c r="P56" s="20">
        <f>AVERAGEIFS('TW - M'!J:J,'TW - M'!$B:$B,"&gt;="&amp;EDATE('TW - Q'!$B56,-2),'TW - M'!$B:$B,"&lt;="&amp;EOMONTH('TW - Q'!$B56,0))</f>
        <v>19.315412384716737</v>
      </c>
      <c r="Q56" s="20">
        <f t="shared" si="3"/>
        <v>5.1835764106907156</v>
      </c>
    </row>
    <row r="57" spans="1:17" x14ac:dyDescent="0.25">
      <c r="B57" s="1">
        <v>34943</v>
      </c>
      <c r="C57" s="21">
        <f>'CDM - Q'!BE194</f>
        <v>1917259</v>
      </c>
      <c r="D57" s="20">
        <f>AVERAGEIFS('TW - M'!I:I,'TW - M'!$B:$B,"&gt;="&amp;EDATE('TW - Q'!$B57,-2),'TW - M'!$B:$B,"&lt;="&amp;EOMONTH('TW - Q'!$B57,0))</f>
        <v>1.7666666666666666</v>
      </c>
      <c r="E57" s="20">
        <f>'CDM - Q'!BG194</f>
        <v>93.11</v>
      </c>
      <c r="F57" s="20">
        <f>AVERAGEIFS('TW - M'!C:C,'TW - M'!$B:$B,"&gt;="&amp;EDATE('TW - Q'!$B57,-2),'TW - M'!$B:$B,"&lt;="&amp;EOMONTH('TW - Q'!$B57,0))</f>
        <v>77.25333333333333</v>
      </c>
      <c r="G57" s="20">
        <f>AVERAGEIFS('TW - M'!F:F,'TW - M'!$B:$B,"&gt;="&amp;EDATE('TW - Q'!$B57,-2),'TW - M'!$B:$B,"&lt;="&amp;EOMONTH('TW - Q'!$B57,0))</f>
        <v>78.573372651804263</v>
      </c>
      <c r="H57" s="20">
        <f>AVERAGEIFS('TW - M'!E:E,'TW - M'!$B:$B,"&gt;="&amp;EDATE('TW - Q'!$B57,-2),'TW - M'!$B:$B,"&lt;="&amp;EOMONTH('TW - Q'!$B57,0))</f>
        <v>5.5</v>
      </c>
      <c r="K57" s="20">
        <f>AVERAGEIFS('TW - M'!D:D,'TW - M'!$B:$B,"&gt;="&amp;EDATE('TW - Q'!$B57,-2),'TW - M'!$B:$B,"&lt;="&amp;EOMONTH('TW - Q'!$B57,0))</f>
        <v>142.79333333333332</v>
      </c>
      <c r="L57" s="20">
        <v>0</v>
      </c>
      <c r="M57" s="20">
        <f t="shared" si="0"/>
        <v>3.7630662020905703</v>
      </c>
      <c r="N57" s="20">
        <f t="shared" si="1"/>
        <v>3.1892349900146222</v>
      </c>
      <c r="O57" s="20">
        <f t="shared" si="2"/>
        <v>3.5827345293480972</v>
      </c>
      <c r="P57" s="20">
        <f>AVERAGEIFS('TW - M'!J:J,'TW - M'!$B:$B,"&gt;="&amp;EDATE('TW - Q'!$B57,-2),'TW - M'!$B:$B,"&lt;="&amp;EOMONTH('TW - Q'!$B57,0))</f>
        <v>17.761028295376121</v>
      </c>
      <c r="Q57" s="20">
        <f t="shared" si="3"/>
        <v>-8.0473771845043114</v>
      </c>
    </row>
    <row r="58" spans="1:17" x14ac:dyDescent="0.25">
      <c r="B58" s="1">
        <v>35034</v>
      </c>
      <c r="C58" s="21">
        <f>'CDM - Q'!BE195</f>
        <v>1913002</v>
      </c>
      <c r="D58" s="20">
        <f>AVERAGEIFS('TW - M'!I:I,'TW - M'!$B:$B,"&gt;="&amp;EDATE('TW - Q'!$B58,-2),'TW - M'!$B:$B,"&lt;="&amp;EOMONTH('TW - Q'!$B58,0))</f>
        <v>2.0566666666666666</v>
      </c>
      <c r="E58" s="20">
        <f>'CDM - Q'!BG195</f>
        <v>90.85</v>
      </c>
      <c r="F58" s="20">
        <f>AVERAGEIFS('TW - M'!C:C,'TW - M'!$B:$B,"&gt;="&amp;EDATE('TW - Q'!$B58,-2),'TW - M'!$B:$B,"&lt;="&amp;EOMONTH('TW - Q'!$B58,0))</f>
        <v>77.483333333333334</v>
      </c>
      <c r="G58" s="20">
        <f>AVERAGEIFS('TW - M'!F:F,'TW - M'!$B:$B,"&gt;="&amp;EDATE('TW - Q'!$B58,-2),'TW - M'!$B:$B,"&lt;="&amp;EOMONTH('TW - Q'!$B58,0))</f>
        <v>79.234312627645792</v>
      </c>
      <c r="H58" s="20">
        <f>AVERAGEIFS('TW - M'!E:E,'TW - M'!$B:$B,"&gt;="&amp;EDATE('TW - Q'!$B58,-2),'TW - M'!$B:$B,"&lt;="&amp;EOMONTH('TW - Q'!$B58,0))</f>
        <v>5.5</v>
      </c>
      <c r="K58" s="20">
        <f>AVERAGEIFS('TW - M'!D:D,'TW - M'!$B:$B,"&gt;="&amp;EDATE('TW - Q'!$B58,-2),'TW - M'!$B:$B,"&lt;="&amp;EOMONTH('TW - Q'!$B58,0))</f>
        <v>145.10333333333332</v>
      </c>
      <c r="L58" s="20">
        <v>0</v>
      </c>
      <c r="M58" s="20">
        <f t="shared" si="0"/>
        <v>1.1908871246117059</v>
      </c>
      <c r="N58" s="20">
        <f t="shared" si="1"/>
        <v>3.3647020792678006</v>
      </c>
      <c r="O58" s="20">
        <f t="shared" si="2"/>
        <v>3.9981784542295395</v>
      </c>
      <c r="P58" s="20">
        <f>AVERAGEIFS('TW - M'!J:J,'TW - M'!$B:$B,"&gt;="&amp;EDATE('TW - Q'!$B58,-2),'TW - M'!$B:$B,"&lt;="&amp;EOMONTH('TW - Q'!$B58,0))</f>
        <v>18.152611832611832</v>
      </c>
      <c r="Q58" s="20">
        <f t="shared" si="3"/>
        <v>2.204734606146963</v>
      </c>
    </row>
    <row r="59" spans="1:17" x14ac:dyDescent="0.25">
      <c r="A59">
        <v>1996</v>
      </c>
      <c r="B59" s="1">
        <v>35125</v>
      </c>
      <c r="C59" s="21">
        <f>'CDM - Q'!BE196</f>
        <v>1963732</v>
      </c>
      <c r="D59" s="20">
        <f>AVERAGEIFS('TW - M'!I:I,'TW - M'!$B:$B,"&gt;="&amp;EDATE('TW - Q'!$B59,-2),'TW - M'!$B:$B,"&lt;="&amp;EOMONTH('TW - Q'!$B59,0))</f>
        <v>2.2100000000000004</v>
      </c>
      <c r="E59" s="20">
        <f>'CDM - Q'!BG196</f>
        <v>91.63</v>
      </c>
      <c r="F59" s="20">
        <f>AVERAGEIFS('TW - M'!C:C,'TW - M'!$B:$B,"&gt;="&amp;EDATE('TW - Q'!$B59,-2),'TW - M'!$B:$B,"&lt;="&amp;EOMONTH('TW - Q'!$B59,0))</f>
        <v>78.036666666666676</v>
      </c>
      <c r="G59" s="20">
        <f>AVERAGEIFS('TW - M'!F:F,'TW - M'!$B:$B,"&gt;="&amp;EDATE('TW - Q'!$B59,-2),'TW - M'!$B:$B,"&lt;="&amp;EOMONTH('TW - Q'!$B59,0))</f>
        <v>79.81920507841194</v>
      </c>
      <c r="H59" s="20">
        <f>AVERAGEIFS('TW - M'!E:E,'TW - M'!$B:$B,"&gt;="&amp;EDATE('TW - Q'!$B59,-2),'TW - M'!$B:$B,"&lt;="&amp;EOMONTH('TW - Q'!$B59,0))</f>
        <v>5.5</v>
      </c>
      <c r="K59" s="20">
        <f>AVERAGEIFS('TW - M'!D:D,'TW - M'!$B:$B,"&gt;="&amp;EDATE('TW - Q'!$B59,-2),'TW - M'!$B:$B,"&lt;="&amp;EOMONTH('TW - Q'!$B59,0))</f>
        <v>208.09333333333333</v>
      </c>
      <c r="L59" s="20">
        <v>0</v>
      </c>
      <c r="M59" s="20">
        <f t="shared" si="0"/>
        <v>2.8565282856528817</v>
      </c>
      <c r="N59" s="20">
        <f t="shared" si="1"/>
        <v>2.9527230381352076</v>
      </c>
      <c r="O59" s="20">
        <f t="shared" si="2"/>
        <v>3.8761551992846366</v>
      </c>
      <c r="P59" s="20">
        <f>AVERAGEIFS('TW - M'!J:J,'TW - M'!$B:$B,"&gt;="&amp;EDATE('TW - Q'!$B59,-2),'TW - M'!$B:$B,"&lt;="&amp;EOMONTH('TW - Q'!$B59,0))</f>
        <v>19.595866114561769</v>
      </c>
      <c r="Q59" s="20">
        <f t="shared" si="3"/>
        <v>7.9506701033351002</v>
      </c>
    </row>
    <row r="60" spans="1:17" x14ac:dyDescent="0.25">
      <c r="B60" s="1">
        <v>35217</v>
      </c>
      <c r="C60" s="21">
        <f>'CDM - Q'!BE197</f>
        <v>2006887</v>
      </c>
      <c r="D60" s="20">
        <f>AVERAGEIFS('TW - M'!I:I,'TW - M'!$B:$B,"&gt;="&amp;EDATE('TW - Q'!$B60,-2),'TW - M'!$B:$B,"&lt;="&amp;EOMONTH('TW - Q'!$B60,0))</f>
        <v>2.52</v>
      </c>
      <c r="E60" s="20">
        <f>'CDM - Q'!BG197</f>
        <v>90.89</v>
      </c>
      <c r="F60" s="20">
        <f>AVERAGEIFS('TW - M'!C:C,'TW - M'!$B:$B,"&gt;="&amp;EDATE('TW - Q'!$B60,-2),'TW - M'!$B:$B,"&lt;="&amp;EOMONTH('TW - Q'!$B60,0))</f>
        <v>78.716666666666654</v>
      </c>
      <c r="G60" s="20">
        <f>AVERAGEIFS('TW - M'!F:F,'TW - M'!$B:$B,"&gt;="&amp;EDATE('TW - Q'!$B60,-2),'TW - M'!$B:$B,"&lt;="&amp;EOMONTH('TW - Q'!$B60,0))</f>
        <v>80.53135122548683</v>
      </c>
      <c r="H60" s="20">
        <f>AVERAGEIFS('TW - M'!E:E,'TW - M'!$B:$B,"&gt;="&amp;EDATE('TW - Q'!$B60,-2),'TW - M'!$B:$B,"&lt;="&amp;EOMONTH('TW - Q'!$B60,0))</f>
        <v>5.333333333333333</v>
      </c>
      <c r="K60" s="20">
        <f>AVERAGEIFS('TW - M'!D:D,'TW - M'!$B:$B,"&gt;="&amp;EDATE('TW - Q'!$B60,-2),'TW - M'!$B:$B,"&lt;="&amp;EOMONTH('TW - Q'!$B60,0))</f>
        <v>135.19666666666663</v>
      </c>
      <c r="L60" s="20">
        <v>0</v>
      </c>
      <c r="M60" s="20">
        <f t="shared" si="0"/>
        <v>3.4855409850069741</v>
      </c>
      <c r="N60" s="20">
        <f t="shared" si="1"/>
        <v>3.5687959877590991</v>
      </c>
      <c r="O60" s="20">
        <f t="shared" si="2"/>
        <v>3.2688640237941824</v>
      </c>
      <c r="P60" s="20">
        <f>AVERAGEIFS('TW - M'!J:J,'TW - M'!$B:$B,"&gt;="&amp;EDATE('TW - Q'!$B60,-2),'TW - M'!$B:$B,"&lt;="&amp;EOMONTH('TW - Q'!$B60,0))</f>
        <v>21.60056455862977</v>
      </c>
      <c r="Q60" s="20">
        <f t="shared" si="3"/>
        <v>10.230210965660259</v>
      </c>
    </row>
    <row r="61" spans="1:17" x14ac:dyDescent="0.25">
      <c r="B61" s="1">
        <v>35309</v>
      </c>
      <c r="C61" s="21">
        <f>'CDM - Q'!BE198</f>
        <v>2029908</v>
      </c>
      <c r="D61" s="20">
        <f>AVERAGEIFS('TW - M'!I:I,'TW - M'!$B:$B,"&gt;="&amp;EDATE('TW - Q'!$B61,-2),'TW - M'!$B:$B,"&lt;="&amp;EOMONTH('TW - Q'!$B61,0))</f>
        <v>2.7433333333333336</v>
      </c>
      <c r="E61" s="20">
        <f>'CDM - Q'!BG198</f>
        <v>89.91</v>
      </c>
      <c r="F61" s="20">
        <f>AVERAGEIFS('TW - M'!C:C,'TW - M'!$B:$B,"&gt;="&amp;EDATE('TW - Q'!$B61,-2),'TW - M'!$B:$B,"&lt;="&amp;EOMONTH('TW - Q'!$B61,0))</f>
        <v>79.326666666666668</v>
      </c>
      <c r="G61" s="20">
        <f>AVERAGEIFS('TW - M'!F:F,'TW - M'!$B:$B,"&gt;="&amp;EDATE('TW - Q'!$B61,-2),'TW - M'!$B:$B,"&lt;="&amp;EOMONTH('TW - Q'!$B61,0))</f>
        <v>81.057231360782794</v>
      </c>
      <c r="H61" s="20">
        <f>AVERAGEIFS('TW - M'!E:E,'TW - M'!$B:$B,"&gt;="&amp;EDATE('TW - Q'!$B61,-2),'TW - M'!$B:$B,"&lt;="&amp;EOMONTH('TW - Q'!$B61,0))</f>
        <v>5.083333333333333</v>
      </c>
      <c r="K61" s="20">
        <f>AVERAGEIFS('TW - M'!D:D,'TW - M'!$B:$B,"&gt;="&amp;EDATE('TW - Q'!$B61,-2),'TW - M'!$B:$B,"&lt;="&amp;EOMONTH('TW - Q'!$B61,0))</f>
        <v>134.52000000000001</v>
      </c>
      <c r="L61" s="20">
        <v>0</v>
      </c>
      <c r="M61" s="20">
        <f t="shared" si="0"/>
        <v>3.0997247512175363</v>
      </c>
      <c r="N61" s="20">
        <f t="shared" si="1"/>
        <v>2.6120517154791578</v>
      </c>
      <c r="O61" s="20">
        <f t="shared" si="2"/>
        <v>3.1245682051603163</v>
      </c>
      <c r="P61" s="20">
        <f>AVERAGEIFS('TW - M'!J:J,'TW - M'!$B:$B,"&gt;="&amp;EDATE('TW - Q'!$B61,-2),'TW - M'!$B:$B,"&lt;="&amp;EOMONTH('TW - Q'!$B61,0))</f>
        <v>22.335074973335839</v>
      </c>
      <c r="Q61" s="20">
        <f t="shared" si="3"/>
        <v>3.400422302446815</v>
      </c>
    </row>
    <row r="62" spans="1:17" x14ac:dyDescent="0.25">
      <c r="B62" s="1">
        <v>35400</v>
      </c>
      <c r="C62" s="21">
        <f>'CDM - Q'!BE199</f>
        <v>2039894</v>
      </c>
      <c r="D62" s="20">
        <f>AVERAGEIFS('TW - M'!I:I,'TW - M'!$B:$B,"&gt;="&amp;EDATE('TW - Q'!$B62,-2),'TW - M'!$B:$B,"&lt;="&amp;EOMONTH('TW - Q'!$B62,0))</f>
        <v>2.936666666666667</v>
      </c>
      <c r="E62" s="20">
        <f>'CDM - Q'!BG199</f>
        <v>88.25</v>
      </c>
      <c r="F62" s="20">
        <f>AVERAGEIFS('TW - M'!C:C,'TW - M'!$B:$B,"&gt;="&amp;EDATE('TW - Q'!$B62,-2),'TW - M'!$B:$B,"&lt;="&amp;EOMONTH('TW - Q'!$B62,0))</f>
        <v>79.75333333333333</v>
      </c>
      <c r="G62" s="20">
        <f>AVERAGEIFS('TW - M'!F:F,'TW - M'!$B:$B,"&gt;="&amp;EDATE('TW - Q'!$B62,-2),'TW - M'!$B:$B,"&lt;="&amp;EOMONTH('TW - Q'!$B62,0))</f>
        <v>81.225965970518658</v>
      </c>
      <c r="H62" s="20">
        <f>AVERAGEIFS('TW - M'!E:E,'TW - M'!$B:$B,"&gt;="&amp;EDATE('TW - Q'!$B62,-2),'TW - M'!$B:$B,"&lt;="&amp;EOMONTH('TW - Q'!$B62,0))</f>
        <v>5</v>
      </c>
      <c r="K62" s="20">
        <f>AVERAGEIFS('TW - M'!D:D,'TW - M'!$B:$B,"&gt;="&amp;EDATE('TW - Q'!$B62,-2),'TW - M'!$B:$B,"&lt;="&amp;EOMONTH('TW - Q'!$B62,0))</f>
        <v>132.26</v>
      </c>
      <c r="L62" s="20">
        <v>0</v>
      </c>
      <c r="M62" s="20">
        <f t="shared" si="0"/>
        <v>2.1514412975879971</v>
      </c>
      <c r="N62" s="20">
        <f t="shared" si="1"/>
        <v>0.8326690014112792</v>
      </c>
      <c r="O62" s="20">
        <f t="shared" si="2"/>
        <v>2.4915599356961859</v>
      </c>
      <c r="P62" s="20">
        <f>AVERAGEIFS('TW - M'!J:J,'TW - M'!$B:$B,"&gt;="&amp;EDATE('TW - Q'!$B62,-2),'TW - M'!$B:$B,"&lt;="&amp;EOMONTH('TW - Q'!$B62,0))</f>
        <v>24.530198255850433</v>
      </c>
      <c r="Q62" s="20">
        <f t="shared" si="3"/>
        <v>9.8281437834222061</v>
      </c>
    </row>
    <row r="63" spans="1:17" x14ac:dyDescent="0.25">
      <c r="A63">
        <v>1997</v>
      </c>
      <c r="B63" s="1">
        <v>35490</v>
      </c>
      <c r="C63" s="21">
        <f>'CDM - Q'!BE200</f>
        <v>2078739</v>
      </c>
      <c r="D63" s="20">
        <f>AVERAGEIFS('TW - M'!I:I,'TW - M'!$B:$B,"&gt;="&amp;EDATE('TW - Q'!$B63,-2),'TW - M'!$B:$B,"&lt;="&amp;EOMONTH('TW - Q'!$B63,0))</f>
        <v>2.9200000000000004</v>
      </c>
      <c r="E63" s="20">
        <f>'CDM - Q'!BG200</f>
        <v>87.12</v>
      </c>
      <c r="F63" s="20">
        <f>AVERAGEIFS('TW - M'!C:C,'TW - M'!$B:$B,"&gt;="&amp;EDATE('TW - Q'!$B63,-2),'TW - M'!$B:$B,"&lt;="&amp;EOMONTH('TW - Q'!$B63,0))</f>
        <v>79.38333333333334</v>
      </c>
      <c r="G63" s="20">
        <f>AVERAGEIFS('TW - M'!F:F,'TW - M'!$B:$B,"&gt;="&amp;EDATE('TW - Q'!$B63,-2),'TW - M'!$B:$B,"&lt;="&amp;EOMONTH('TW - Q'!$B63,0))</f>
        <v>81.171185449318855</v>
      </c>
      <c r="H63" s="20">
        <f>AVERAGEIFS('TW - M'!E:E,'TW - M'!$B:$B,"&gt;="&amp;EDATE('TW - Q'!$B63,-2),'TW - M'!$B:$B,"&lt;="&amp;EOMONTH('TW - Q'!$B63,0))</f>
        <v>5</v>
      </c>
      <c r="K63" s="20">
        <f>AVERAGEIFS('TW - M'!D:D,'TW - M'!$B:$B,"&gt;="&amp;EDATE('TW - Q'!$B63,-2),'TW - M'!$B:$B,"&lt;="&amp;EOMONTH('TW - Q'!$B63,0))</f>
        <v>199.30333333333331</v>
      </c>
      <c r="L63" s="20">
        <v>0</v>
      </c>
      <c r="M63" s="20">
        <f t="shared" si="0"/>
        <v>-1.8557218089107597</v>
      </c>
      <c r="N63" s="20">
        <f t="shared" si="1"/>
        <v>-0.26976851820847969</v>
      </c>
      <c r="O63" s="20">
        <f t="shared" si="2"/>
        <v>1.6859370466102641</v>
      </c>
      <c r="P63" s="20">
        <f>AVERAGEIFS('TW - M'!J:J,'TW - M'!$B:$B,"&gt;="&amp;EDATE('TW - Q'!$B63,-2),'TW - M'!$B:$B,"&lt;="&amp;EOMONTH('TW - Q'!$B63,0))</f>
        <v>22.785853692201517</v>
      </c>
      <c r="Q63" s="20">
        <f t="shared" si="3"/>
        <v>-7.1110088286094104</v>
      </c>
    </row>
    <row r="64" spans="1:17" x14ac:dyDescent="0.25">
      <c r="B64" s="1">
        <v>35582</v>
      </c>
      <c r="C64" s="21">
        <f>'CDM - Q'!BE201</f>
        <v>2118866</v>
      </c>
      <c r="D64" s="20">
        <f>AVERAGEIFS('TW - M'!I:I,'TW - M'!$B:$B,"&gt;="&amp;EDATE('TW - Q'!$B64,-2),'TW - M'!$B:$B,"&lt;="&amp;EOMONTH('TW - Q'!$B64,0))</f>
        <v>2.73</v>
      </c>
      <c r="E64" s="20">
        <f>'CDM - Q'!BG201</f>
        <v>89.26</v>
      </c>
      <c r="F64" s="20">
        <f>AVERAGEIFS('TW - M'!C:C,'TW - M'!$B:$B,"&gt;="&amp;EDATE('TW - Q'!$B64,-2),'TW - M'!$B:$B,"&lt;="&amp;EOMONTH('TW - Q'!$B64,0))</f>
        <v>79.476666666666674</v>
      </c>
      <c r="G64" s="20">
        <f>AVERAGEIFS('TW - M'!F:F,'TW - M'!$B:$B,"&gt;="&amp;EDATE('TW - Q'!$B64,-2),'TW - M'!$B:$B,"&lt;="&amp;EOMONTH('TW - Q'!$B64,0))</f>
        <v>81.591182618508896</v>
      </c>
      <c r="H64" s="20">
        <f>AVERAGEIFS('TW - M'!E:E,'TW - M'!$B:$B,"&gt;="&amp;EDATE('TW - Q'!$B64,-2),'TW - M'!$B:$B,"&lt;="&amp;EOMONTH('TW - Q'!$B64,0))</f>
        <v>5</v>
      </c>
      <c r="K64" s="20">
        <f>AVERAGEIFS('TW - M'!D:D,'TW - M'!$B:$B,"&gt;="&amp;EDATE('TW - Q'!$B64,-2),'TW - M'!$B:$B,"&lt;="&amp;EOMONTH('TW - Q'!$B64,0))</f>
        <v>133.31333333333336</v>
      </c>
      <c r="L64" s="20">
        <v>0</v>
      </c>
      <c r="M64" s="20">
        <f t="shared" si="0"/>
        <v>0.47029183287845555</v>
      </c>
      <c r="N64" s="20">
        <f t="shared" si="1"/>
        <v>2.0696860190727584</v>
      </c>
      <c r="O64" s="20">
        <f t="shared" si="2"/>
        <v>1.3111595544386789</v>
      </c>
      <c r="P64" s="20">
        <f>AVERAGEIFS('TW - M'!J:J,'TW - M'!$B:$B,"&gt;="&amp;EDATE('TW - Q'!$B64,-2),'TW - M'!$B:$B,"&lt;="&amp;EOMONTH('TW - Q'!$B64,0))</f>
        <v>19.950266955266958</v>
      </c>
      <c r="Q64" s="20">
        <f t="shared" si="3"/>
        <v>-12.444505153234797</v>
      </c>
    </row>
    <row r="65" spans="1:17" x14ac:dyDescent="0.25">
      <c r="B65" s="1">
        <v>35674</v>
      </c>
      <c r="C65" s="21">
        <f>'CDM - Q'!BE202</f>
        <v>2150767</v>
      </c>
      <c r="D65" s="20">
        <f>AVERAGEIFS('TW - M'!I:I,'TW - M'!$B:$B,"&gt;="&amp;EDATE('TW - Q'!$B65,-2),'TW - M'!$B:$B,"&lt;="&amp;EOMONTH('TW - Q'!$B65,0))</f>
        <v>2.6366666666666667</v>
      </c>
      <c r="E65" s="20">
        <f>'CDM - Q'!BG202</f>
        <v>91</v>
      </c>
      <c r="F65" s="20">
        <f>AVERAGEIFS('TW - M'!C:C,'TW - M'!$B:$B,"&gt;="&amp;EDATE('TW - Q'!$B65,-2),'TW - M'!$B:$B,"&lt;="&amp;EOMONTH('TW - Q'!$B65,0))</f>
        <v>80.31</v>
      </c>
      <c r="G65" s="20">
        <f>AVERAGEIFS('TW - M'!F:F,'TW - M'!$B:$B,"&gt;="&amp;EDATE('TW - Q'!$B65,-2),'TW - M'!$B:$B,"&lt;="&amp;EOMONTH('TW - Q'!$B65,0))</f>
        <v>81.793574338403531</v>
      </c>
      <c r="H65" s="20">
        <f>AVERAGEIFS('TW - M'!E:E,'TW - M'!$B:$B,"&gt;="&amp;EDATE('TW - Q'!$B65,-2),'TW - M'!$B:$B,"&lt;="&amp;EOMONTH('TW - Q'!$B65,0))</f>
        <v>5.166666666666667</v>
      </c>
      <c r="K65" s="20">
        <f>AVERAGEIFS('TW - M'!D:D,'TW - M'!$B:$B,"&gt;="&amp;EDATE('TW - Q'!$B65,-2),'TW - M'!$B:$B,"&lt;="&amp;EOMONTH('TW - Q'!$B65,0))</f>
        <v>134.52000000000001</v>
      </c>
      <c r="L65" s="20">
        <v>0</v>
      </c>
      <c r="M65" s="20">
        <f t="shared" si="0"/>
        <v>4.1941030910539467</v>
      </c>
      <c r="N65" s="20">
        <f t="shared" si="1"/>
        <v>0.99222348983936115</v>
      </c>
      <c r="O65" s="20">
        <f t="shared" si="2"/>
        <v>0.90620249802872976</v>
      </c>
      <c r="P65" s="20">
        <f>AVERAGEIFS('TW - M'!J:J,'TW - M'!$B:$B,"&gt;="&amp;EDATE('TW - Q'!$B65,-2),'TW - M'!$B:$B,"&lt;="&amp;EOMONTH('TW - Q'!$B65,0))</f>
        <v>19.790165631469979</v>
      </c>
      <c r="Q65" s="20">
        <f t="shared" si="3"/>
        <v>-0.80250216278290321</v>
      </c>
    </row>
    <row r="66" spans="1:17" x14ac:dyDescent="0.25">
      <c r="B66" s="1">
        <v>35765</v>
      </c>
      <c r="C66" s="21">
        <f>'CDM - Q'!BE203</f>
        <v>2178609</v>
      </c>
      <c r="D66" s="20">
        <f>AVERAGEIFS('TW - M'!I:I,'TW - M'!$B:$B,"&gt;="&amp;EDATE('TW - Q'!$B66,-2),'TW - M'!$B:$B,"&lt;="&amp;EOMONTH('TW - Q'!$B66,0))</f>
        <v>2.5866666666666664</v>
      </c>
      <c r="E66" s="20">
        <f>'CDM - Q'!BG203</f>
        <v>93.52</v>
      </c>
      <c r="F66" s="20">
        <f>AVERAGEIFS('TW - M'!C:C,'TW - M'!$B:$B,"&gt;="&amp;EDATE('TW - Q'!$B66,-2),'TW - M'!$B:$B,"&lt;="&amp;EOMONTH('TW - Q'!$B66,0))</f>
        <v>79.49666666666667</v>
      </c>
      <c r="G66" s="20">
        <f>AVERAGEIFS('TW - M'!F:F,'TW - M'!$B:$B,"&gt;="&amp;EDATE('TW - Q'!$B66,-2),'TW - M'!$B:$B,"&lt;="&amp;EOMONTH('TW - Q'!$B66,0))</f>
        <v>81.668023835973329</v>
      </c>
      <c r="H66" s="20">
        <f>AVERAGEIFS('TW - M'!E:E,'TW - M'!$B:$B,"&gt;="&amp;EDATE('TW - Q'!$B66,-2),'TW - M'!$B:$B,"&lt;="&amp;EOMONTH('TW - Q'!$B66,0))</f>
        <v>5.25</v>
      </c>
      <c r="K66" s="20">
        <f>AVERAGEIFS('TW - M'!D:D,'TW - M'!$B:$B,"&gt;="&amp;EDATE('TW - Q'!$B66,-2),'TW - M'!$B:$B,"&lt;="&amp;EOMONTH('TW - Q'!$B66,0))</f>
        <v>133.86999999999998</v>
      </c>
      <c r="L66" s="20">
        <v>0</v>
      </c>
      <c r="M66" s="20">
        <f t="shared" si="0"/>
        <v>-4.0509691611671617</v>
      </c>
      <c r="N66" s="20">
        <f t="shared" si="1"/>
        <v>-0.6139871179159595</v>
      </c>
      <c r="O66" s="20">
        <f t="shared" si="2"/>
        <v>0.54453846819692009</v>
      </c>
      <c r="P66" s="20">
        <f>AVERAGEIFS('TW - M'!J:J,'TW - M'!$B:$B,"&gt;="&amp;EDATE('TW - Q'!$B66,-2),'TW - M'!$B:$B,"&lt;="&amp;EOMONTH('TW - Q'!$B66,0))</f>
        <v>19.905347826086953</v>
      </c>
      <c r="Q66" s="20">
        <f t="shared" si="3"/>
        <v>0.58201733508391751</v>
      </c>
    </row>
    <row r="67" spans="1:17" x14ac:dyDescent="0.25">
      <c r="A67">
        <v>1998</v>
      </c>
      <c r="B67" s="1">
        <v>35855</v>
      </c>
      <c r="C67" s="21">
        <f>'CDM - Q'!BE204</f>
        <v>2180707</v>
      </c>
      <c r="D67" s="20">
        <f>AVERAGEIFS('TW - M'!I:I,'TW - M'!$B:$B,"&gt;="&amp;EDATE('TW - Q'!$B67,-2),'TW - M'!$B:$B,"&lt;="&amp;EOMONTH('TW - Q'!$B67,0))</f>
        <v>2.5133333333333336</v>
      </c>
      <c r="E67" s="20">
        <f>'CDM - Q'!BG204</f>
        <v>93.7</v>
      </c>
      <c r="F67" s="20">
        <f>AVERAGEIFS('TW - M'!C:C,'TW - M'!$B:$B,"&gt;="&amp;EDATE('TW - Q'!$B67,-2),'TW - M'!$B:$B,"&lt;="&amp;EOMONTH('TW - Q'!$B67,0))</f>
        <v>80.25</v>
      </c>
      <c r="G67" s="20">
        <f>AVERAGEIFS('TW - M'!F:F,'TW - M'!$B:$B,"&gt;="&amp;EDATE('TW - Q'!$B67,-2),'TW - M'!$B:$B,"&lt;="&amp;EOMONTH('TW - Q'!$B67,0))</f>
        <v>81.840421851940192</v>
      </c>
      <c r="H67" s="20">
        <f>AVERAGEIFS('TW - M'!E:E,'TW - M'!$B:$B,"&gt;="&amp;EDATE('TW - Q'!$B67,-2),'TW - M'!$B:$B,"&lt;="&amp;EOMONTH('TW - Q'!$B67,0))</f>
        <v>5.25</v>
      </c>
      <c r="K67" s="20">
        <f>AVERAGEIFS('TW - M'!D:D,'TW - M'!$B:$B,"&gt;="&amp;EDATE('TW - Q'!$B67,-2),'TW - M'!$B:$B,"&lt;="&amp;EOMONTH('TW - Q'!$B67,0))</f>
        <v>206.15666666666667</v>
      </c>
      <c r="L67" s="20">
        <v>0</v>
      </c>
      <c r="M67" s="20">
        <f t="shared" si="0"/>
        <v>3.7905153255901602</v>
      </c>
      <c r="N67" s="20">
        <f t="shared" si="1"/>
        <v>0.84438441323433366</v>
      </c>
      <c r="O67" s="20">
        <f t="shared" si="2"/>
        <v>0.82307670105762343</v>
      </c>
      <c r="P67" s="20">
        <f>AVERAGEIFS('TW - M'!J:J,'TW - M'!$B:$B,"&gt;="&amp;EDATE('TW - Q'!$B67,-2),'TW - M'!$B:$B,"&lt;="&amp;EOMONTH('TW - Q'!$B67,0))</f>
        <v>15.933863636363638</v>
      </c>
      <c r="Q67" s="20">
        <f t="shared" si="3"/>
        <v>-19.951845224821874</v>
      </c>
    </row>
    <row r="68" spans="1:17" x14ac:dyDescent="0.25">
      <c r="B68" s="1">
        <v>35947</v>
      </c>
      <c r="C68" s="21">
        <f>'CDM - Q'!BE205</f>
        <v>2204325</v>
      </c>
      <c r="D68" s="20">
        <f>AVERAGEIFS('TW - M'!I:I,'TW - M'!$B:$B,"&gt;="&amp;EDATE('TW - Q'!$B68,-2),'TW - M'!$B:$B,"&lt;="&amp;EOMONTH('TW - Q'!$B68,0))</f>
        <v>2.5933333333333333</v>
      </c>
      <c r="E68" s="20">
        <f>'CDM - Q'!BG205</f>
        <v>92.59</v>
      </c>
      <c r="F68" s="20">
        <f>AVERAGEIFS('TW - M'!C:C,'TW - M'!$B:$B,"&gt;="&amp;EDATE('TW - Q'!$B68,-2),'TW - M'!$B:$B,"&lt;="&amp;EOMONTH('TW - Q'!$B68,0))</f>
        <v>80.836666666666659</v>
      </c>
      <c r="G68" s="20">
        <f>AVERAGEIFS('TW - M'!F:F,'TW - M'!$B:$B,"&gt;="&amp;EDATE('TW - Q'!$B68,-2),'TW - M'!$B:$B,"&lt;="&amp;EOMONTH('TW - Q'!$B68,0))</f>
        <v>82.0965634990702</v>
      </c>
      <c r="H68" s="20">
        <f>AVERAGEIFS('TW - M'!E:E,'TW - M'!$B:$B,"&gt;="&amp;EDATE('TW - Q'!$B68,-2),'TW - M'!$B:$B,"&lt;="&amp;EOMONTH('TW - Q'!$B68,0))</f>
        <v>5.25</v>
      </c>
      <c r="K68" s="20">
        <f>AVERAGEIFS('TW - M'!D:D,'TW - M'!$B:$B,"&gt;="&amp;EDATE('TW - Q'!$B68,-2),'TW - M'!$B:$B,"&lt;="&amp;EOMONTH('TW - Q'!$B68,0))</f>
        <v>133.37</v>
      </c>
      <c r="L68" s="20">
        <v>0</v>
      </c>
      <c r="M68" s="20">
        <f t="shared" si="0"/>
        <v>2.9241952232606394</v>
      </c>
      <c r="N68" s="20">
        <f t="shared" si="1"/>
        <v>1.2519077557708869</v>
      </c>
      <c r="O68" s="20">
        <f t="shared" si="2"/>
        <v>0.61863213523215554</v>
      </c>
      <c r="P68" s="20">
        <f>AVERAGEIFS('TW - M'!J:J,'TW - M'!$B:$B,"&gt;="&amp;EDATE('TW - Q'!$B68,-2),'TW - M'!$B:$B,"&lt;="&amp;EOMONTH('TW - Q'!$B68,0))</f>
        <v>14.566904761904761</v>
      </c>
      <c r="Q68" s="20">
        <f t="shared" si="3"/>
        <v>-8.5789542678102126</v>
      </c>
    </row>
    <row r="69" spans="1:17" x14ac:dyDescent="0.25">
      <c r="B69" s="1">
        <v>36039</v>
      </c>
      <c r="C69" s="21">
        <f>'CDM - Q'!BE206</f>
        <v>2246918</v>
      </c>
      <c r="D69" s="20">
        <f>AVERAGEIFS('TW - M'!I:I,'TW - M'!$B:$B,"&gt;="&amp;EDATE('TW - Q'!$B69,-2),'TW - M'!$B:$B,"&lt;="&amp;EOMONTH('TW - Q'!$B69,0))</f>
        <v>2.7300000000000004</v>
      </c>
      <c r="E69" s="20">
        <f>'CDM - Q'!BG206</f>
        <v>92.7</v>
      </c>
      <c r="F69" s="20">
        <f>AVERAGEIFS('TW - M'!C:C,'TW - M'!$B:$B,"&gt;="&amp;EDATE('TW - Q'!$B69,-2),'TW - M'!$B:$B,"&lt;="&amp;EOMONTH('TW - Q'!$B69,0))</f>
        <v>81.070000000000007</v>
      </c>
      <c r="G69" s="20">
        <f>AVERAGEIFS('TW - M'!F:F,'TW - M'!$B:$B,"&gt;="&amp;EDATE('TW - Q'!$B69,-2),'TW - M'!$B:$B,"&lt;="&amp;EOMONTH('TW - Q'!$B69,0))</f>
        <v>82.55133494691627</v>
      </c>
      <c r="H69" s="20">
        <f>AVERAGEIFS('TW - M'!E:E,'TW - M'!$B:$B,"&gt;="&amp;EDATE('TW - Q'!$B69,-2),'TW - M'!$B:$B,"&lt;="&amp;EOMONTH('TW - Q'!$B69,0))</f>
        <v>5.208333333333333</v>
      </c>
      <c r="K69" s="20">
        <f>AVERAGEIFS('TW - M'!D:D,'TW - M'!$B:$B,"&gt;="&amp;EDATE('TW - Q'!$B69,-2),'TW - M'!$B:$B,"&lt;="&amp;EOMONTH('TW - Q'!$B69,0))</f>
        <v>129.76</v>
      </c>
      <c r="L69" s="20">
        <v>0</v>
      </c>
      <c r="M69" s="20">
        <f t="shared" ref="M69:M132" si="4">(F69/F68-1)*400</f>
        <v>1.154591563234586</v>
      </c>
      <c r="N69" s="20">
        <f t="shared" ref="N69:N132" si="5">(G69/G68-1)*400</f>
        <v>2.2157879865518204</v>
      </c>
      <c r="O69" s="20">
        <f t="shared" si="2"/>
        <v>0.92452325941027036</v>
      </c>
      <c r="P69" s="20">
        <f>AVERAGEIFS('TW - M'!J:J,'TW - M'!$B:$B,"&gt;="&amp;EDATE('TW - Q'!$B69,-2),'TW - M'!$B:$B,"&lt;="&amp;EOMONTH('TW - Q'!$B69,0))</f>
        <v>14.14185770750988</v>
      </c>
      <c r="Q69" s="20">
        <f t="shared" si="3"/>
        <v>-2.9178954715655125</v>
      </c>
    </row>
    <row r="70" spans="1:17" x14ac:dyDescent="0.25">
      <c r="B70" s="1">
        <v>36130</v>
      </c>
      <c r="C70" s="21">
        <f>'CDM - Q'!BE207</f>
        <v>2253574</v>
      </c>
      <c r="D70" s="20">
        <f>AVERAGEIFS('TW - M'!I:I,'TW - M'!$B:$B,"&gt;="&amp;EDATE('TW - Q'!$B70,-2),'TW - M'!$B:$B,"&lt;="&amp;EOMONTH('TW - Q'!$B70,0))</f>
        <v>2.93</v>
      </c>
      <c r="E70" s="20">
        <f>'CDM - Q'!BG207</f>
        <v>88.1</v>
      </c>
      <c r="F70" s="20">
        <f>AVERAGEIFS('TW - M'!C:C,'TW - M'!$B:$B,"&gt;="&amp;EDATE('TW - Q'!$B70,-2),'TW - M'!$B:$B,"&lt;="&amp;EOMONTH('TW - Q'!$B70,0))</f>
        <v>81.226666666666659</v>
      </c>
      <c r="G70" s="20">
        <f>AVERAGEIFS('TW - M'!F:F,'TW - M'!$B:$B,"&gt;="&amp;EDATE('TW - Q'!$B70,-2),'TW - M'!$B:$B,"&lt;="&amp;EOMONTH('TW - Q'!$B70,0))</f>
        <v>83.203340002432768</v>
      </c>
      <c r="H70" s="20">
        <f>AVERAGEIFS('TW - M'!E:E,'TW - M'!$B:$B,"&gt;="&amp;EDATE('TW - Q'!$B70,-2),'TW - M'!$B:$B,"&lt;="&amp;EOMONTH('TW - Q'!$B70,0))</f>
        <v>4.958333333333333</v>
      </c>
      <c r="K70" s="20">
        <f>AVERAGEIFS('TW - M'!D:D,'TW - M'!$B:$B,"&gt;="&amp;EDATE('TW - Q'!$B70,-2),'TW - M'!$B:$B,"&lt;="&amp;EOMONTH('TW - Q'!$B70,0))</f>
        <v>129.49</v>
      </c>
      <c r="L70" s="20">
        <v>0</v>
      </c>
      <c r="M70" s="20">
        <f t="shared" si="4"/>
        <v>0.77299453147476882</v>
      </c>
      <c r="N70" s="20">
        <f t="shared" si="5"/>
        <v>3.1592708025170779</v>
      </c>
      <c r="O70" s="20">
        <f t="shared" si="2"/>
        <v>1.8678377395185297</v>
      </c>
      <c r="P70" s="20">
        <f>AVERAGEIFS('TW - M'!J:J,'TW - M'!$B:$B,"&gt;="&amp;EDATE('TW - Q'!$B70,-2),'TW - M'!$B:$B,"&lt;="&amp;EOMONTH('TW - Q'!$B70,0))</f>
        <v>12.863916180437924</v>
      </c>
      <c r="Q70" s="20">
        <f t="shared" si="3"/>
        <v>-9.0365887813545154</v>
      </c>
    </row>
    <row r="71" spans="1:17" x14ac:dyDescent="0.25">
      <c r="A71">
        <v>1999</v>
      </c>
      <c r="B71" s="1">
        <v>36220</v>
      </c>
      <c r="C71" s="21">
        <f>'CDM - Q'!BE208</f>
        <v>2316676</v>
      </c>
      <c r="D71" s="20">
        <f>AVERAGEIFS('TW - M'!I:I,'TW - M'!$B:$B,"&gt;="&amp;EDATE('TW - Q'!$B71,-2),'TW - M'!$B:$B,"&lt;="&amp;EOMONTH('TW - Q'!$B71,0))</f>
        <v>2.86</v>
      </c>
      <c r="E71" s="20">
        <f>'CDM - Q'!BG208</f>
        <v>87.77</v>
      </c>
      <c r="F71" s="20">
        <f>AVERAGEIFS('TW - M'!C:C,'TW - M'!$B:$B,"&gt;="&amp;EDATE('TW - Q'!$B71,-2),'TW - M'!$B:$B,"&lt;="&amp;EOMONTH('TW - Q'!$B71,0))</f>
        <v>81.076666666666668</v>
      </c>
      <c r="G71" s="20">
        <f>AVERAGEIFS('TW - M'!F:F,'TW - M'!$B:$B,"&gt;="&amp;EDATE('TW - Q'!$B71,-2),'TW - M'!$B:$B,"&lt;="&amp;EOMONTH('TW - Q'!$B71,0))</f>
        <v>83.287765676384964</v>
      </c>
      <c r="H71" s="20">
        <f>AVERAGEIFS('TW - M'!E:E,'TW - M'!$B:$B,"&gt;="&amp;EDATE('TW - Q'!$B71,-2),'TW - M'!$B:$B,"&lt;="&amp;EOMONTH('TW - Q'!$B71,0))</f>
        <v>4.583333333333333</v>
      </c>
      <c r="K71" s="20">
        <f>AVERAGEIFS('TW - M'!D:D,'TW - M'!$B:$B,"&gt;="&amp;EDATE('TW - Q'!$B71,-2),'TW - M'!$B:$B,"&lt;="&amp;EOMONTH('TW - Q'!$B71,0))</f>
        <v>198.79999999999998</v>
      </c>
      <c r="L71" s="20">
        <v>0</v>
      </c>
      <c r="M71" s="20">
        <f t="shared" si="4"/>
        <v>-0.73867367038733533</v>
      </c>
      <c r="N71" s="20">
        <f t="shared" si="5"/>
        <v>0.40587636962516882</v>
      </c>
      <c r="O71" s="20">
        <f t="shared" si="2"/>
        <v>1.7582107286162385</v>
      </c>
      <c r="P71" s="20">
        <f>AVERAGEIFS('TW - M'!J:J,'TW - M'!$B:$B,"&gt;="&amp;EDATE('TW - Q'!$B71,-2),'TW - M'!$B:$B,"&lt;="&amp;EOMONTH('TW - Q'!$B71,0))</f>
        <v>13.039278122843342</v>
      </c>
      <c r="Q71" s="20">
        <f t="shared" si="3"/>
        <v>1.3632080615706199</v>
      </c>
    </row>
    <row r="72" spans="1:17" x14ac:dyDescent="0.25">
      <c r="B72" s="1">
        <v>36312</v>
      </c>
      <c r="C72" s="21">
        <f>'CDM - Q'!BE209</f>
        <v>2357087</v>
      </c>
      <c r="D72" s="20">
        <f>AVERAGEIFS('TW - M'!I:I,'TW - M'!$B:$B,"&gt;="&amp;EDATE('TW - Q'!$B72,-2),'TW - M'!$B:$B,"&lt;="&amp;EOMONTH('TW - Q'!$B72,0))</f>
        <v>2.9733333333333332</v>
      </c>
      <c r="E72" s="20">
        <f>'CDM - Q'!BG209</f>
        <v>87.78</v>
      </c>
      <c r="F72" s="20">
        <f>AVERAGEIFS('TW - M'!C:C,'TW - M'!$B:$B,"&gt;="&amp;EDATE('TW - Q'!$B72,-2),'TW - M'!$B:$B,"&lt;="&amp;EOMONTH('TW - Q'!$B72,0))</f>
        <v>80.83</v>
      </c>
      <c r="G72" s="20">
        <f>AVERAGEIFS('TW - M'!F:F,'TW - M'!$B:$B,"&gt;="&amp;EDATE('TW - Q'!$B72,-2),'TW - M'!$B:$B,"&lt;="&amp;EOMONTH('TW - Q'!$B72,0))</f>
        <v>83.297351935238396</v>
      </c>
      <c r="H72" s="20">
        <f>AVERAGEIFS('TW - M'!E:E,'TW - M'!$B:$B,"&gt;="&amp;EDATE('TW - Q'!$B72,-2),'TW - M'!$B:$B,"&lt;="&amp;EOMONTH('TW - Q'!$B72,0))</f>
        <v>4.5</v>
      </c>
      <c r="K72" s="20">
        <f>AVERAGEIFS('TW - M'!D:D,'TW - M'!$B:$B,"&gt;="&amp;EDATE('TW - Q'!$B72,-2),'TW - M'!$B:$B,"&lt;="&amp;EOMONTH('TW - Q'!$B72,0))</f>
        <v>127.16333333333334</v>
      </c>
      <c r="L72" s="20">
        <v>0</v>
      </c>
      <c r="M72" s="20">
        <f t="shared" si="4"/>
        <v>-1.2169551453356853</v>
      </c>
      <c r="N72" s="20">
        <f t="shared" si="5"/>
        <v>4.6039217287585643E-2</v>
      </c>
      <c r="O72" s="20">
        <f t="shared" ref="O72:O135" si="6">AVERAGE(N69:N72)</f>
        <v>1.4567435939954132</v>
      </c>
      <c r="P72" s="20">
        <f>AVERAGEIFS('TW - M'!J:J,'TW - M'!$B:$B,"&gt;="&amp;EDATE('TW - Q'!$B72,-2),'TW - M'!$B:$B,"&lt;="&amp;EOMONTH('TW - Q'!$B72,0))</f>
        <v>17.639646464646464</v>
      </c>
      <c r="Q72" s="20">
        <f t="shared" si="3"/>
        <v>35.280851427992758</v>
      </c>
    </row>
    <row r="73" spans="1:17" x14ac:dyDescent="0.25">
      <c r="B73" s="1">
        <v>36404</v>
      </c>
      <c r="C73" s="21">
        <f>'CDM - Q'!BE210</f>
        <v>2382468</v>
      </c>
      <c r="D73" s="20">
        <f>AVERAGEIFS('TW - M'!I:I,'TW - M'!$B:$B,"&gt;="&amp;EDATE('TW - Q'!$B73,-2),'TW - M'!$B:$B,"&lt;="&amp;EOMONTH('TW - Q'!$B73,0))</f>
        <v>2.9266666666666672</v>
      </c>
      <c r="E73" s="20">
        <f>'CDM - Q'!BG210</f>
        <v>90.15</v>
      </c>
      <c r="F73" s="20">
        <f>AVERAGEIFS('TW - M'!C:C,'TW - M'!$B:$B,"&gt;="&amp;EDATE('TW - Q'!$B73,-2),'TW - M'!$B:$B,"&lt;="&amp;EOMONTH('TW - Q'!$B73,0))</f>
        <v>81.173333333333332</v>
      </c>
      <c r="G73" s="20">
        <f>AVERAGEIFS('TW - M'!F:F,'TW - M'!$B:$B,"&gt;="&amp;EDATE('TW - Q'!$B73,-2),'TW - M'!$B:$B,"&lt;="&amp;EOMONTH('TW - Q'!$B73,0))</f>
        <v>83.486866085208661</v>
      </c>
      <c r="H73" s="20">
        <f>AVERAGEIFS('TW - M'!E:E,'TW - M'!$B:$B,"&gt;="&amp;EDATE('TW - Q'!$B73,-2),'TW - M'!$B:$B,"&lt;="&amp;EOMONTH('TW - Q'!$B73,0))</f>
        <v>4.5</v>
      </c>
      <c r="K73" s="20">
        <f>AVERAGEIFS('TW - M'!D:D,'TW - M'!$B:$B,"&gt;="&amp;EDATE('TW - Q'!$B73,-2),'TW - M'!$B:$B,"&lt;="&amp;EOMONTH('TW - Q'!$B73,0))</f>
        <v>130.45666666666668</v>
      </c>
      <c r="L73" s="20">
        <v>0</v>
      </c>
      <c r="M73" s="20">
        <f t="shared" si="4"/>
        <v>1.6990391356344503</v>
      </c>
      <c r="N73" s="20">
        <f t="shared" si="5"/>
        <v>0.91006086300371436</v>
      </c>
      <c r="O73" s="20">
        <f t="shared" si="6"/>
        <v>1.1303118131083867</v>
      </c>
      <c r="P73" s="20">
        <f>AVERAGEIFS('TW - M'!J:J,'TW - M'!$B:$B,"&gt;="&amp;EDATE('TW - Q'!$B73,-2),'TW - M'!$B:$B,"&lt;="&amp;EOMONTH('TW - Q'!$B73,0))</f>
        <v>21.688030303030299</v>
      </c>
      <c r="Q73" s="20">
        <f t="shared" si="3"/>
        <v>22.950481725910098</v>
      </c>
    </row>
    <row r="74" spans="1:17" x14ac:dyDescent="0.25">
      <c r="B74" s="1">
        <v>36495</v>
      </c>
      <c r="C74" s="21">
        <f>'CDM - Q'!BE211</f>
        <v>2427465</v>
      </c>
      <c r="D74" s="20">
        <f>AVERAGEIFS('TW - M'!I:I,'TW - M'!$B:$B,"&gt;="&amp;EDATE('TW - Q'!$B74,-2),'TW - M'!$B:$B,"&lt;="&amp;EOMONTH('TW - Q'!$B74,0))</f>
        <v>2.9533333333333336</v>
      </c>
      <c r="E74" s="20">
        <f>'CDM - Q'!BG211</f>
        <v>92.14</v>
      </c>
      <c r="F74" s="20">
        <f>AVERAGEIFS('TW - M'!C:C,'TW - M'!$B:$B,"&gt;="&amp;EDATE('TW - Q'!$B74,-2),'TW - M'!$B:$B,"&lt;="&amp;EOMONTH('TW - Q'!$B74,0))</f>
        <v>81.5</v>
      </c>
      <c r="G74" s="20">
        <f>AVERAGEIFS('TW - M'!F:F,'TW - M'!$B:$B,"&gt;="&amp;EDATE('TW - Q'!$B74,-2),'TW - M'!$B:$B,"&lt;="&amp;EOMONTH('TW - Q'!$B74,0))</f>
        <v>83.705819416518167</v>
      </c>
      <c r="H74" s="20">
        <f>AVERAGEIFS('TW - M'!E:E,'TW - M'!$B:$B,"&gt;="&amp;EDATE('TW - Q'!$B74,-2),'TW - M'!$B:$B,"&lt;="&amp;EOMONTH('TW - Q'!$B74,0))</f>
        <v>4.5</v>
      </c>
      <c r="K74" s="20">
        <f>AVERAGEIFS('TW - M'!D:D,'TW - M'!$B:$B,"&gt;="&amp;EDATE('TW - Q'!$B74,-2),'TW - M'!$B:$B,"&lt;="&amp;EOMONTH('TW - Q'!$B74,0))</f>
        <v>130.31666666666666</v>
      </c>
      <c r="L74" s="20">
        <v>0</v>
      </c>
      <c r="M74" s="20">
        <f t="shared" si="4"/>
        <v>1.6097240473062158</v>
      </c>
      <c r="N74" s="20">
        <f t="shared" si="5"/>
        <v>1.049043240339298</v>
      </c>
      <c r="O74" s="20">
        <f t="shared" si="6"/>
        <v>0.6027549225639417</v>
      </c>
      <c r="P74" s="20">
        <f>AVERAGEIFS('TW - M'!J:J,'TW - M'!$B:$B,"&gt;="&amp;EDATE('TW - Q'!$B74,-2),'TW - M'!$B:$B,"&lt;="&amp;EOMONTH('TW - Q'!$B74,0))</f>
        <v>24.563438421481901</v>
      </c>
      <c r="Q74" s="20">
        <f t="shared" si="3"/>
        <v>13.258041778233064</v>
      </c>
    </row>
    <row r="75" spans="1:17" x14ac:dyDescent="0.25">
      <c r="A75">
        <v>2000</v>
      </c>
      <c r="B75" s="1">
        <v>36586</v>
      </c>
      <c r="C75" s="21">
        <f>'CDM - Q'!BE212</f>
        <v>2458122</v>
      </c>
      <c r="D75" s="20">
        <f>AVERAGEIFS('TW - M'!I:I,'TW - M'!$B:$B,"&gt;="&amp;EDATE('TW - Q'!$B75,-2),'TW - M'!$B:$B,"&lt;="&amp;EOMONTH('TW - Q'!$B75,0))</f>
        <v>2.9066666666666667</v>
      </c>
      <c r="E75" s="20">
        <f>'CDM - Q'!BG212</f>
        <v>91.26</v>
      </c>
      <c r="F75" s="20">
        <f>AVERAGEIFS('TW - M'!C:C,'TW - M'!$B:$B,"&gt;="&amp;EDATE('TW - Q'!$B75,-2),'TW - M'!$B:$B,"&lt;="&amp;EOMONTH('TW - Q'!$B75,0))</f>
        <v>81.86999999999999</v>
      </c>
      <c r="G75" s="20">
        <f>AVERAGEIFS('TW - M'!F:F,'TW - M'!$B:$B,"&gt;="&amp;EDATE('TW - Q'!$B75,-2),'TW - M'!$B:$B,"&lt;="&amp;EOMONTH('TW - Q'!$B75,0))</f>
        <v>83.715733196712165</v>
      </c>
      <c r="H75" s="20">
        <f>AVERAGEIFS('TW - M'!E:E,'TW - M'!$B:$B,"&gt;="&amp;EDATE('TW - Q'!$B75,-2),'TW - M'!$B:$B,"&lt;="&amp;EOMONTH('TW - Q'!$B75,0))</f>
        <v>4.541666666666667</v>
      </c>
      <c r="I75" s="20">
        <f>AVERAGEIFS('TW - M'!G:G,'TW - M'!$B:$B,"&gt;="&amp;EDATE('TW - Q'!$B75,-2),'TW - M'!$B:$B,"&lt;="&amp;EOMONTH('TW - Q'!$B75,0))</f>
        <v>83.726666666666674</v>
      </c>
      <c r="J75" s="20">
        <f>AVERAGEIFS('TW - M'!H:H,'TW - M'!$B:$B,"&gt;="&amp;EDATE('TW - Q'!$B75,-2),'TW - M'!$B:$B,"&lt;="&amp;EOMONTH('TW - Q'!$B75,0))</f>
        <v>81.86999999999999</v>
      </c>
      <c r="K75" s="20">
        <f>AVERAGEIFS('TW - M'!D:D,'TW - M'!$B:$B,"&gt;="&amp;EDATE('TW - Q'!$B75,-2),'TW - M'!$B:$B,"&lt;="&amp;EOMONTH('TW - Q'!$B75,0))</f>
        <v>190.46</v>
      </c>
      <c r="L75" s="20">
        <v>0</v>
      </c>
      <c r="M75" s="20">
        <f t="shared" si="4"/>
        <v>1.815950920245335</v>
      </c>
      <c r="N75" s="20">
        <f t="shared" si="5"/>
        <v>4.7374389322563104E-2</v>
      </c>
      <c r="O75" s="20">
        <f t="shared" si="6"/>
        <v>0.51312942748829027</v>
      </c>
      <c r="P75" s="20">
        <f>AVERAGEIFS('TW - M'!J:J,'TW - M'!$B:$B,"&gt;="&amp;EDATE('TW - Q'!$B75,-2),'TW - M'!$B:$B,"&lt;="&amp;EOMONTH('TW - Q'!$B75,0))</f>
        <v>28.732242926155966</v>
      </c>
      <c r="Q75" s="20">
        <f t="shared" si="3"/>
        <v>16.971583673026181</v>
      </c>
    </row>
    <row r="76" spans="1:17" x14ac:dyDescent="0.25">
      <c r="B76" s="1">
        <v>36678</v>
      </c>
      <c r="C76" s="21">
        <f>'CDM - Q'!BE213</f>
        <v>2532883</v>
      </c>
      <c r="D76" s="20">
        <f>AVERAGEIFS('TW - M'!I:I,'TW - M'!$B:$B,"&gt;="&amp;EDATE('TW - Q'!$B76,-2),'TW - M'!$B:$B,"&lt;="&amp;EOMONTH('TW - Q'!$B76,0))</f>
        <v>2.89</v>
      </c>
      <c r="E76" s="20">
        <f>'CDM - Q'!BG213</f>
        <v>91.69</v>
      </c>
      <c r="F76" s="20">
        <f>AVERAGEIFS('TW - M'!C:C,'TW - M'!$B:$B,"&gt;="&amp;EDATE('TW - Q'!$B76,-2),'TW - M'!$B:$B,"&lt;="&amp;EOMONTH('TW - Q'!$B76,0))</f>
        <v>81.973333333333343</v>
      </c>
      <c r="G76" s="20">
        <f>AVERAGEIFS('TW - M'!F:F,'TW - M'!$B:$B,"&gt;="&amp;EDATE('TW - Q'!$B76,-2),'TW - M'!$B:$B,"&lt;="&amp;EOMONTH('TW - Q'!$B76,0))</f>
        <v>83.911692776815755</v>
      </c>
      <c r="H76" s="20">
        <f>AVERAGEIFS('TW - M'!E:E,'TW - M'!$B:$B,"&gt;="&amp;EDATE('TW - Q'!$B76,-2),'TW - M'!$B:$B,"&lt;="&amp;EOMONTH('TW - Q'!$B76,0))</f>
        <v>4.666666666666667</v>
      </c>
      <c r="I76" s="20">
        <f>AVERAGEIFS('TW - M'!G:G,'TW - M'!$B:$B,"&gt;="&amp;EDATE('TW - Q'!$B76,-2),'TW - M'!$B:$B,"&lt;="&amp;EOMONTH('TW - Q'!$B76,0))</f>
        <v>84.13000000000001</v>
      </c>
      <c r="J76" s="20">
        <f>AVERAGEIFS('TW - M'!H:H,'TW - M'!$B:$B,"&gt;="&amp;EDATE('TW - Q'!$B76,-2),'TW - M'!$B:$B,"&lt;="&amp;EOMONTH('TW - Q'!$B76,0))</f>
        <v>81.973333333333343</v>
      </c>
      <c r="K76" s="20">
        <f>AVERAGEIFS('TW - M'!D:D,'TW - M'!$B:$B,"&gt;="&amp;EDATE('TW - Q'!$B76,-2),'TW - M'!$B:$B,"&lt;="&amp;EOMONTH('TW - Q'!$B76,0))</f>
        <v>126.31666666666666</v>
      </c>
      <c r="L76" s="20">
        <v>0</v>
      </c>
      <c r="M76" s="20">
        <f t="shared" si="4"/>
        <v>0.50486543707517484</v>
      </c>
      <c r="N76" s="20">
        <f t="shared" si="5"/>
        <v>0.93630944923166481</v>
      </c>
      <c r="O76" s="20">
        <f t="shared" si="6"/>
        <v>0.73569698547431006</v>
      </c>
      <c r="P76" s="20">
        <f>AVERAGEIFS('TW - M'!J:J,'TW - M'!$B:$B,"&gt;="&amp;EDATE('TW - Q'!$B76,-2),'TW - M'!$B:$B,"&lt;="&amp;EOMONTH('TW - Q'!$B76,0))</f>
        <v>28.64727536231884</v>
      </c>
      <c r="Q76" s="20">
        <f t="shared" si="3"/>
        <v>-0.29572200143058724</v>
      </c>
    </row>
    <row r="77" spans="1:17" x14ac:dyDescent="0.25">
      <c r="B77" s="1">
        <v>36770</v>
      </c>
      <c r="C77" s="21">
        <f>'CDM - Q'!BE214</f>
        <v>2547616</v>
      </c>
      <c r="D77" s="20">
        <f>AVERAGEIFS('TW - M'!I:I,'TW - M'!$B:$B,"&gt;="&amp;EDATE('TW - Q'!$B77,-2),'TW - M'!$B:$B,"&lt;="&amp;EOMONTH('TW - Q'!$B77,0))</f>
        <v>2.9266666666666672</v>
      </c>
      <c r="E77" s="20">
        <f>'CDM - Q'!BG214</f>
        <v>93.73</v>
      </c>
      <c r="F77" s="20">
        <f>AVERAGEIFS('TW - M'!C:C,'TW - M'!$B:$B,"&gt;="&amp;EDATE('TW - Q'!$B77,-2),'TW - M'!$B:$B,"&lt;="&amp;EOMONTH('TW - Q'!$B77,0))</f>
        <v>82.05</v>
      </c>
      <c r="G77" s="20">
        <f>AVERAGEIFS('TW - M'!F:F,'TW - M'!$B:$B,"&gt;="&amp;EDATE('TW - Q'!$B77,-2),'TW - M'!$B:$B,"&lt;="&amp;EOMONTH('TW - Q'!$B77,0))</f>
        <v>84.093802746991997</v>
      </c>
      <c r="H77" s="20">
        <f>AVERAGEIFS('TW - M'!E:E,'TW - M'!$B:$B,"&gt;="&amp;EDATE('TW - Q'!$B77,-2),'TW - M'!$B:$B,"&lt;="&amp;EOMONTH('TW - Q'!$B77,0))</f>
        <v>4.75</v>
      </c>
      <c r="I77" s="20">
        <f>AVERAGEIFS('TW - M'!G:G,'TW - M'!$B:$B,"&gt;="&amp;EDATE('TW - Q'!$B77,-2),'TW - M'!$B:$B,"&lt;="&amp;EOMONTH('TW - Q'!$B77,0))</f>
        <v>83.726666666666674</v>
      </c>
      <c r="J77" s="20">
        <f>AVERAGEIFS('TW - M'!H:H,'TW - M'!$B:$B,"&gt;="&amp;EDATE('TW - Q'!$B77,-2),'TW - M'!$B:$B,"&lt;="&amp;EOMONTH('TW - Q'!$B77,0))</f>
        <v>82.05</v>
      </c>
      <c r="K77" s="20">
        <f>AVERAGEIFS('TW - M'!D:D,'TW - M'!$B:$B,"&gt;="&amp;EDATE('TW - Q'!$B77,-2),'TW - M'!$B:$B,"&lt;="&amp;EOMONTH('TW - Q'!$B77,0))</f>
        <v>124.75333333333333</v>
      </c>
      <c r="L77" s="20">
        <v>0</v>
      </c>
      <c r="M77" s="20">
        <f t="shared" si="4"/>
        <v>0.37410540013009808</v>
      </c>
      <c r="N77" s="20">
        <f t="shared" si="5"/>
        <v>0.868102950374805</v>
      </c>
      <c r="O77" s="20">
        <f t="shared" si="6"/>
        <v>0.72520750731708272</v>
      </c>
      <c r="P77" s="20">
        <f>AVERAGEIFS('TW - M'!J:J,'TW - M'!$B:$B,"&gt;="&amp;EDATE('TW - Q'!$B77,-2),'TW - M'!$B:$B,"&lt;="&amp;EOMONTH('TW - Q'!$B77,0))</f>
        <v>31.654354727398204</v>
      </c>
      <c r="Q77" s="20">
        <f t="shared" si="3"/>
        <v>10.496912278906368</v>
      </c>
    </row>
    <row r="78" spans="1:17" x14ac:dyDescent="0.25">
      <c r="B78" s="1">
        <v>36861</v>
      </c>
      <c r="C78" s="21">
        <f>'CDM - Q'!BE215</f>
        <v>2543901</v>
      </c>
      <c r="D78" s="20">
        <f>AVERAGEIFS('TW - M'!I:I,'TW - M'!$B:$B,"&gt;="&amp;EDATE('TW - Q'!$B78,-2),'TW - M'!$B:$B,"&lt;="&amp;EOMONTH('TW - Q'!$B78,0))</f>
        <v>3.2233333333333332</v>
      </c>
      <c r="E78" s="20">
        <f>'CDM - Q'!BG215</f>
        <v>95.42</v>
      </c>
      <c r="F78" s="20">
        <f>AVERAGEIFS('TW - M'!C:C,'TW - M'!$B:$B,"&gt;="&amp;EDATE('TW - Q'!$B78,-2),'TW - M'!$B:$B,"&lt;="&amp;EOMONTH('TW - Q'!$B78,0))</f>
        <v>82.53</v>
      </c>
      <c r="G78" s="20">
        <f>AVERAGEIFS('TW - M'!F:F,'TW - M'!$B:$B,"&gt;="&amp;EDATE('TW - Q'!$B78,-2),'TW - M'!$B:$B,"&lt;="&amp;EOMONTH('TW - Q'!$B78,0))</f>
        <v>84.342262857960137</v>
      </c>
      <c r="H78" s="20">
        <f>AVERAGEIFS('TW - M'!E:E,'TW - M'!$B:$B,"&gt;="&amp;EDATE('TW - Q'!$B78,-2),'TW - M'!$B:$B,"&lt;="&amp;EOMONTH('TW - Q'!$B78,0))</f>
        <v>4.708333333333333</v>
      </c>
      <c r="I78" s="20">
        <f>AVERAGEIFS('TW - M'!G:G,'TW - M'!$B:$B,"&gt;="&amp;EDATE('TW - Q'!$B78,-2),'TW - M'!$B:$B,"&lt;="&amp;EOMONTH('TW - Q'!$B78,0))</f>
        <v>84.466666666666683</v>
      </c>
      <c r="J78" s="20">
        <f>AVERAGEIFS('TW - M'!H:H,'TW - M'!$B:$B,"&gt;="&amp;EDATE('TW - Q'!$B78,-2),'TW - M'!$B:$B,"&lt;="&amp;EOMONTH('TW - Q'!$B78,0))</f>
        <v>82.53</v>
      </c>
      <c r="K78" s="20">
        <f>AVERAGEIFS('TW - M'!D:D,'TW - M'!$B:$B,"&gt;="&amp;EDATE('TW - Q'!$B78,-2),'TW - M'!$B:$B,"&lt;="&amp;EOMONTH('TW - Q'!$B78,0))</f>
        <v>127.62666666666667</v>
      </c>
      <c r="L78" s="20">
        <v>0</v>
      </c>
      <c r="M78" s="20">
        <f t="shared" si="4"/>
        <v>2.3400365630712905</v>
      </c>
      <c r="N78" s="20">
        <f t="shared" si="5"/>
        <v>1.1818236438452701</v>
      </c>
      <c r="O78" s="20">
        <f t="shared" si="6"/>
        <v>0.75840260819357574</v>
      </c>
      <c r="P78" s="20">
        <f>AVERAGEIFS('TW - M'!J:J,'TW - M'!$B:$B,"&gt;="&amp;EDATE('TW - Q'!$B78,-2),'TW - M'!$B:$B,"&lt;="&amp;EOMONTH('TW - Q'!$B78,0))</f>
        <v>31.863831168831172</v>
      </c>
      <c r="Q78" s="20">
        <f t="shared" si="3"/>
        <v>0.66176184362922719</v>
      </c>
    </row>
    <row r="79" spans="1:17" x14ac:dyDescent="0.25">
      <c r="A79">
        <v>2001</v>
      </c>
      <c r="B79" s="1">
        <v>36951</v>
      </c>
      <c r="C79" s="21">
        <f>'CDM - Q'!BE216</f>
        <v>2514038</v>
      </c>
      <c r="D79" s="20">
        <f>AVERAGEIFS('TW - M'!I:I,'TW - M'!$B:$B,"&gt;="&amp;EDATE('TW - Q'!$B79,-2),'TW - M'!$B:$B,"&lt;="&amp;EOMONTH('TW - Q'!$B79,0))</f>
        <v>3.7666666666666671</v>
      </c>
      <c r="E79" s="20">
        <f>'CDM - Q'!BG216</f>
        <v>93.61</v>
      </c>
      <c r="F79" s="20">
        <f>AVERAGEIFS('TW - M'!C:C,'TW - M'!$B:$B,"&gt;="&amp;EDATE('TW - Q'!$B79,-2),'TW - M'!$B:$B,"&lt;="&amp;EOMONTH('TW - Q'!$B79,0))</f>
        <v>82.123333333333335</v>
      </c>
      <c r="G79" s="20">
        <f>AVERAGEIFS('TW - M'!F:F,'TW - M'!$B:$B,"&gt;="&amp;EDATE('TW - Q'!$B79,-2),'TW - M'!$B:$B,"&lt;="&amp;EOMONTH('TW - Q'!$B79,0))</f>
        <v>84.212917889129699</v>
      </c>
      <c r="H79" s="20">
        <f>AVERAGEIFS('TW - M'!E:E,'TW - M'!$B:$B,"&gt;="&amp;EDATE('TW - Q'!$B79,-2),'TW - M'!$B:$B,"&lt;="&amp;EOMONTH('TW - Q'!$B79,0))</f>
        <v>4.375</v>
      </c>
      <c r="I79" s="20">
        <f>AVERAGEIFS('TW - M'!G:G,'TW - M'!$B:$B,"&gt;="&amp;EDATE('TW - Q'!$B79,-2),'TW - M'!$B:$B,"&lt;="&amp;EOMONTH('TW - Q'!$B79,0))</f>
        <v>84.236666666666665</v>
      </c>
      <c r="J79" s="20">
        <f>AVERAGEIFS('TW - M'!H:H,'TW - M'!$B:$B,"&gt;="&amp;EDATE('TW - Q'!$B79,-2),'TW - M'!$B:$B,"&lt;="&amp;EOMONTH('TW - Q'!$B79,0))</f>
        <v>82.123333333333335</v>
      </c>
      <c r="K79" s="20">
        <f>AVERAGEIFS('TW - M'!D:D,'TW - M'!$B:$B,"&gt;="&amp;EDATE('TW - Q'!$B79,-2),'TW - M'!$B:$B,"&lt;="&amp;EOMONTH('TW - Q'!$B79,0))</f>
        <v>186.48</v>
      </c>
      <c r="L79" s="20">
        <v>0</v>
      </c>
      <c r="M79" s="20">
        <f t="shared" si="4"/>
        <v>-1.9710004442828666</v>
      </c>
      <c r="N79" s="20">
        <f t="shared" si="5"/>
        <v>-0.61342897118263906</v>
      </c>
      <c r="O79" s="20">
        <f t="shared" si="6"/>
        <v>0.5932017680672752</v>
      </c>
      <c r="P79" s="20">
        <f>AVERAGEIFS('TW - M'!J:J,'TW - M'!$B:$B,"&gt;="&amp;EDATE('TW - Q'!$B79,-2),'TW - M'!$B:$B,"&lt;="&amp;EOMONTH('TW - Q'!$B79,0))</f>
        <v>28.692940052700919</v>
      </c>
      <c r="Q79" s="20">
        <f t="shared" si="3"/>
        <v>-9.9513806087197167</v>
      </c>
    </row>
    <row r="80" spans="1:17" x14ac:dyDescent="0.25">
      <c r="B80" s="1">
        <v>37043</v>
      </c>
      <c r="C80" s="21">
        <f>'CDM - Q'!BE217</f>
        <v>2463354</v>
      </c>
      <c r="D80" s="20">
        <f>AVERAGEIFS('TW - M'!I:I,'TW - M'!$B:$B,"&gt;="&amp;EDATE('TW - Q'!$B80,-2),'TW - M'!$B:$B,"&lt;="&amp;EOMONTH('TW - Q'!$B80,0))</f>
        <v>4.3600000000000003</v>
      </c>
      <c r="E80" s="20">
        <f>'CDM - Q'!BG217</f>
        <v>93.53</v>
      </c>
      <c r="F80" s="20">
        <f>AVERAGEIFS('TW - M'!C:C,'TW - M'!$B:$B,"&gt;="&amp;EDATE('TW - Q'!$B80,-2),'TW - M'!$B:$B,"&lt;="&amp;EOMONTH('TW - Q'!$B80,0))</f>
        <v>81.676666666666662</v>
      </c>
      <c r="G80" s="20">
        <f>AVERAGEIFS('TW - M'!F:F,'TW - M'!$B:$B,"&gt;="&amp;EDATE('TW - Q'!$B80,-2),'TW - M'!$B:$B,"&lt;="&amp;EOMONTH('TW - Q'!$B80,0))</f>
        <v>83.973668372257862</v>
      </c>
      <c r="H80" s="20">
        <f>AVERAGEIFS('TW - M'!E:E,'TW - M'!$B:$B,"&gt;="&amp;EDATE('TW - Q'!$B80,-2),'TW - M'!$B:$B,"&lt;="&amp;EOMONTH('TW - Q'!$B80,0))</f>
        <v>3.75</v>
      </c>
      <c r="I80" s="20">
        <f>AVERAGEIFS('TW - M'!G:G,'TW - M'!$B:$B,"&gt;="&amp;EDATE('TW - Q'!$B80,-2),'TW - M'!$B:$B,"&lt;="&amp;EOMONTH('TW - Q'!$B80,0))</f>
        <v>84.203333333333333</v>
      </c>
      <c r="J80" s="20">
        <f>AVERAGEIFS('TW - M'!H:H,'TW - M'!$B:$B,"&gt;="&amp;EDATE('TW - Q'!$B80,-2),'TW - M'!$B:$B,"&lt;="&amp;EOMONTH('TW - Q'!$B80,0))</f>
        <v>81.676666666666662</v>
      </c>
      <c r="K80" s="20">
        <f>AVERAGEIFS('TW - M'!D:D,'TW - M'!$B:$B,"&gt;="&amp;EDATE('TW - Q'!$B80,-2),'TW - M'!$B:$B,"&lt;="&amp;EOMONTH('TW - Q'!$B80,0))</f>
        <v>130.88666666666666</v>
      </c>
      <c r="L80" s="20">
        <v>0</v>
      </c>
      <c r="M80" s="20">
        <f t="shared" si="4"/>
        <v>-2.1755895604172792</v>
      </c>
      <c r="N80" s="20">
        <f t="shared" si="5"/>
        <v>-1.1364029313736257</v>
      </c>
      <c r="O80" s="20">
        <f t="shared" si="6"/>
        <v>7.5023672915952577E-2</v>
      </c>
      <c r="P80" s="20">
        <f>AVERAGEIFS('TW - M'!J:J,'TW - M'!$B:$B,"&gt;="&amp;EDATE('TW - Q'!$B80,-2),'TW - M'!$B:$B,"&lt;="&amp;EOMONTH('TW - Q'!$B80,0))</f>
        <v>27.968861283643893</v>
      </c>
      <c r="Q80" s="20">
        <f t="shared" si="3"/>
        <v>-2.5235433097030024</v>
      </c>
    </row>
    <row r="81" spans="1:17" x14ac:dyDescent="0.25">
      <c r="B81" s="1">
        <v>37135</v>
      </c>
      <c r="C81" s="21">
        <f>'CDM - Q'!BE218</f>
        <v>2448154</v>
      </c>
      <c r="D81" s="20">
        <f>AVERAGEIFS('TW - M'!I:I,'TW - M'!$B:$B,"&gt;="&amp;EDATE('TW - Q'!$B81,-2),'TW - M'!$B:$B,"&lt;="&amp;EOMONTH('TW - Q'!$B81,0))</f>
        <v>4.8600000000000003</v>
      </c>
      <c r="E81" s="20">
        <f>'CDM - Q'!BG218</f>
        <v>94.63</v>
      </c>
      <c r="F81" s="20">
        <f>AVERAGEIFS('TW - M'!C:C,'TW - M'!$B:$B,"&gt;="&amp;EDATE('TW - Q'!$B81,-2),'TW - M'!$B:$B,"&lt;="&amp;EOMONTH('TW - Q'!$B81,0))</f>
        <v>81.93</v>
      </c>
      <c r="G81" s="20">
        <f>AVERAGEIFS('TW - M'!F:F,'TW - M'!$B:$B,"&gt;="&amp;EDATE('TW - Q'!$B81,-2),'TW - M'!$B:$B,"&lt;="&amp;EOMONTH('TW - Q'!$B81,0))</f>
        <v>83.838273513240296</v>
      </c>
      <c r="H81" s="20">
        <f>AVERAGEIFS('TW - M'!E:E,'TW - M'!$B:$B,"&gt;="&amp;EDATE('TW - Q'!$B81,-2),'TW - M'!$B:$B,"&lt;="&amp;EOMONTH('TW - Q'!$B81,0))</f>
        <v>3.1666666666666665</v>
      </c>
      <c r="I81" s="20">
        <f>AVERAGEIFS('TW - M'!G:G,'TW - M'!$B:$B,"&gt;="&amp;EDATE('TW - Q'!$B81,-2),'TW - M'!$B:$B,"&lt;="&amp;EOMONTH('TW - Q'!$B81,0))</f>
        <v>83.456666666666663</v>
      </c>
      <c r="J81" s="20">
        <f>AVERAGEIFS('TW - M'!H:H,'TW - M'!$B:$B,"&gt;="&amp;EDATE('TW - Q'!$B81,-2),'TW - M'!$B:$B,"&lt;="&amp;EOMONTH('TW - Q'!$B81,0))</f>
        <v>81.93</v>
      </c>
      <c r="K81" s="20">
        <f>AVERAGEIFS('TW - M'!D:D,'TW - M'!$B:$B,"&gt;="&amp;EDATE('TW - Q'!$B81,-2),'TW - M'!$B:$B,"&lt;="&amp;EOMONTH('TW - Q'!$B81,0))</f>
        <v>131.09333333333333</v>
      </c>
      <c r="L81" s="20">
        <v>0</v>
      </c>
      <c r="M81" s="20">
        <f t="shared" si="4"/>
        <v>1.2406644084398621</v>
      </c>
      <c r="N81" s="20">
        <f t="shared" si="5"/>
        <v>-0.6449395942420999</v>
      </c>
      <c r="O81" s="20">
        <f t="shared" si="6"/>
        <v>-0.30323696323827365</v>
      </c>
      <c r="P81" s="20">
        <f>AVERAGEIFS('TW - M'!J:J,'TW - M'!$B:$B,"&gt;="&amp;EDATE('TW - Q'!$B81,-2),'TW - M'!$B:$B,"&lt;="&amp;EOMONTH('TW - Q'!$B81,0))</f>
        <v>26.67731620553359</v>
      </c>
      <c r="Q81" s="20">
        <f t="shared" si="3"/>
        <v>-4.6177964308671937</v>
      </c>
    </row>
    <row r="82" spans="1:17" x14ac:dyDescent="0.25">
      <c r="B82" s="1">
        <v>37226</v>
      </c>
      <c r="C82" s="21">
        <f>'CDM - Q'!BE219</f>
        <v>2515633</v>
      </c>
      <c r="D82" s="20">
        <f>AVERAGEIFS('TW - M'!I:I,'TW - M'!$B:$B,"&gt;="&amp;EDATE('TW - Q'!$B82,-2),'TW - M'!$B:$B,"&lt;="&amp;EOMONTH('TW - Q'!$B82,0))</f>
        <v>5.2566666666666668</v>
      </c>
      <c r="E82" s="20">
        <f>'CDM - Q'!BG219</f>
        <v>93.87</v>
      </c>
      <c r="F82" s="20">
        <f>AVERAGEIFS('TW - M'!C:C,'TW - M'!$B:$B,"&gt;="&amp;EDATE('TW - Q'!$B82,-2),'TW - M'!$B:$B,"&lt;="&amp;EOMONTH('TW - Q'!$B82,0))</f>
        <v>82.046666666666667</v>
      </c>
      <c r="G82" s="20">
        <f>AVERAGEIFS('TW - M'!F:F,'TW - M'!$B:$B,"&gt;="&amp;EDATE('TW - Q'!$B82,-2),'TW - M'!$B:$B,"&lt;="&amp;EOMONTH('TW - Q'!$B82,0))</f>
        <v>83.843213814162297</v>
      </c>
      <c r="H82" s="20">
        <f>AVERAGEIFS('TW - M'!E:E,'TW - M'!$B:$B,"&gt;="&amp;EDATE('TW - Q'!$B82,-2),'TW - M'!$B:$B,"&lt;="&amp;EOMONTH('TW - Q'!$B82,0))</f>
        <v>2.2916666666666665</v>
      </c>
      <c r="I82" s="20">
        <f>AVERAGEIFS('TW - M'!G:G,'TW - M'!$B:$B,"&gt;="&amp;EDATE('TW - Q'!$B82,-2),'TW - M'!$B:$B,"&lt;="&amp;EOMONTH('TW - Q'!$B82,0))</f>
        <v>83.953333333333333</v>
      </c>
      <c r="J82" s="20">
        <f>AVERAGEIFS('TW - M'!H:H,'TW - M'!$B:$B,"&gt;="&amp;EDATE('TW - Q'!$B82,-2),'TW - M'!$B:$B,"&lt;="&amp;EOMONTH('TW - Q'!$B82,0))</f>
        <v>82.046666666666667</v>
      </c>
      <c r="K82" s="20">
        <f>AVERAGEIFS('TW - M'!D:D,'TW - M'!$B:$B,"&gt;="&amp;EDATE('TW - Q'!$B82,-2),'TW - M'!$B:$B,"&lt;="&amp;EOMONTH('TW - Q'!$B82,0))</f>
        <v>130.13333333333333</v>
      </c>
      <c r="L82" s="20">
        <v>0</v>
      </c>
      <c r="M82" s="20">
        <f t="shared" si="4"/>
        <v>0.56959192806864678</v>
      </c>
      <c r="N82" s="20">
        <f t="shared" si="5"/>
        <v>2.3570623367952237E-2</v>
      </c>
      <c r="O82" s="20">
        <f t="shared" si="6"/>
        <v>-0.5928002183576031</v>
      </c>
      <c r="P82" s="20">
        <f>AVERAGEIFS('TW - M'!J:J,'TW - M'!$B:$B,"&gt;="&amp;EDATE('TW - Q'!$B82,-2),'TW - M'!$B:$B,"&lt;="&amp;EOMONTH('TW - Q'!$B82,0))</f>
        <v>20.413964803312627</v>
      </c>
      <c r="Q82" s="20">
        <f t="shared" si="3"/>
        <v>-23.478191561570107</v>
      </c>
    </row>
    <row r="83" spans="1:17" x14ac:dyDescent="0.25">
      <c r="A83">
        <v>2002</v>
      </c>
      <c r="B83" s="1">
        <v>37316</v>
      </c>
      <c r="C83" s="21">
        <f>'CDM - Q'!BE220</f>
        <v>2561459</v>
      </c>
      <c r="D83" s="20">
        <f>AVERAGEIFS('TW - M'!I:I,'TW - M'!$B:$B,"&gt;="&amp;EDATE('TW - Q'!$B83,-2),'TW - M'!$B:$B,"&lt;="&amp;EOMONTH('TW - Q'!$B83,0))</f>
        <v>5.2733333333333334</v>
      </c>
      <c r="E83" s="20">
        <f>'CDM - Q'!BG220</f>
        <v>93.39</v>
      </c>
      <c r="F83" s="20">
        <f>AVERAGEIFS('TW - M'!C:C,'TW - M'!$B:$B,"&gt;="&amp;EDATE('TW - Q'!$B83,-2),'TW - M'!$B:$B,"&lt;="&amp;EOMONTH('TW - Q'!$B83,0))</f>
        <v>82.009999999999991</v>
      </c>
      <c r="G83" s="20">
        <f>AVERAGEIFS('TW - M'!F:F,'TW - M'!$B:$B,"&gt;="&amp;EDATE('TW - Q'!$B83,-2),'TW - M'!$B:$B,"&lt;="&amp;EOMONTH('TW - Q'!$B83,0))</f>
        <v>84.582441295723171</v>
      </c>
      <c r="H83" s="20">
        <f>AVERAGEIFS('TW - M'!E:E,'TW - M'!$B:$B,"&gt;="&amp;EDATE('TW - Q'!$B83,-2),'TW - M'!$B:$B,"&lt;="&amp;EOMONTH('TW - Q'!$B83,0))</f>
        <v>2.125</v>
      </c>
      <c r="I83" s="20">
        <f>AVERAGEIFS('TW - M'!G:G,'TW - M'!$B:$B,"&gt;="&amp;EDATE('TW - Q'!$B83,-2),'TW - M'!$B:$B,"&lt;="&amp;EOMONTH('TW - Q'!$B83,0))</f>
        <v>84.62</v>
      </c>
      <c r="J83" s="20">
        <f>AVERAGEIFS('TW - M'!H:H,'TW - M'!$B:$B,"&gt;="&amp;EDATE('TW - Q'!$B83,-2),'TW - M'!$B:$B,"&lt;="&amp;EOMONTH('TW - Q'!$B83,0))</f>
        <v>82.009999999999991</v>
      </c>
      <c r="K83" s="20">
        <f>AVERAGEIFS('TW - M'!D:D,'TW - M'!$B:$B,"&gt;="&amp;EDATE('TW - Q'!$B83,-2),'TW - M'!$B:$B,"&lt;="&amp;EOMONTH('TW - Q'!$B83,0))</f>
        <v>173.6933333333333</v>
      </c>
      <c r="L83" s="20">
        <v>0</v>
      </c>
      <c r="M83" s="20">
        <f t="shared" si="4"/>
        <v>-0.17876005525314653</v>
      </c>
      <c r="N83" s="20">
        <f t="shared" si="5"/>
        <v>3.5267134830941238</v>
      </c>
      <c r="O83" s="20">
        <f t="shared" si="6"/>
        <v>0.44223539521158761</v>
      </c>
      <c r="P83" s="20">
        <f>AVERAGEIFS('TW - M'!J:J,'TW - M'!$B:$B,"&gt;="&amp;EDATE('TW - Q'!$B83,-2),'TW - M'!$B:$B,"&lt;="&amp;EOMONTH('TW - Q'!$B83,0))</f>
        <v>21.660882677708759</v>
      </c>
      <c r="Q83" s="20">
        <f t="shared" si="3"/>
        <v>6.108161184807126</v>
      </c>
    </row>
    <row r="84" spans="1:17" x14ac:dyDescent="0.25">
      <c r="B84" s="1">
        <v>37408</v>
      </c>
      <c r="C84" s="21">
        <f>'CDM - Q'!BE221</f>
        <v>2631724</v>
      </c>
      <c r="D84" s="20">
        <f>AVERAGEIFS('TW - M'!I:I,'TW - M'!$B:$B,"&gt;="&amp;EDATE('TW - Q'!$B84,-2),'TW - M'!$B:$B,"&lt;="&amp;EOMONTH('TW - Q'!$B84,0))</f>
        <v>5.169999999999999</v>
      </c>
      <c r="E84" s="20">
        <f>'CDM - Q'!BG221</f>
        <v>94.77</v>
      </c>
      <c r="F84" s="20">
        <f>AVERAGEIFS('TW - M'!C:C,'TW - M'!$B:$B,"&gt;="&amp;EDATE('TW - Q'!$B84,-2),'TW - M'!$B:$B,"&lt;="&amp;EOMONTH('TW - Q'!$B84,0))</f>
        <v>81.679999999999993</v>
      </c>
      <c r="G84" s="20">
        <f>AVERAGEIFS('TW - M'!F:F,'TW - M'!$B:$B,"&gt;="&amp;EDATE('TW - Q'!$B84,-2),'TW - M'!$B:$B,"&lt;="&amp;EOMONTH('TW - Q'!$B84,0))</f>
        <v>84.511197422024779</v>
      </c>
      <c r="H84" s="20">
        <f>AVERAGEIFS('TW - M'!E:E,'TW - M'!$B:$B,"&gt;="&amp;EDATE('TW - Q'!$B84,-2),'TW - M'!$B:$B,"&lt;="&amp;EOMONTH('TW - Q'!$B84,0))</f>
        <v>2.0416666666666665</v>
      </c>
      <c r="I84" s="20">
        <f>AVERAGEIFS('TW - M'!G:G,'TW - M'!$B:$B,"&gt;="&amp;EDATE('TW - Q'!$B84,-2),'TW - M'!$B:$B,"&lt;="&amp;EOMONTH('TW - Q'!$B84,0))</f>
        <v>84.756666666666661</v>
      </c>
      <c r="J84" s="20">
        <f>AVERAGEIFS('TW - M'!H:H,'TW - M'!$B:$B,"&gt;="&amp;EDATE('TW - Q'!$B84,-2),'TW - M'!$B:$B,"&lt;="&amp;EOMONTH('TW - Q'!$B84,0))</f>
        <v>81.679999999999993</v>
      </c>
      <c r="K84" s="20">
        <f>AVERAGEIFS('TW - M'!D:D,'TW - M'!$B:$B,"&gt;="&amp;EDATE('TW - Q'!$B84,-2),'TW - M'!$B:$B,"&lt;="&amp;EOMONTH('TW - Q'!$B84,0))</f>
        <v>119.15000000000002</v>
      </c>
      <c r="L84" s="20">
        <v>0</v>
      </c>
      <c r="M84" s="20">
        <f t="shared" si="4"/>
        <v>-1.609559809779304</v>
      </c>
      <c r="N84" s="20">
        <f t="shared" si="5"/>
        <v>-0.33692039438446564</v>
      </c>
      <c r="O84" s="20">
        <f t="shared" si="6"/>
        <v>0.64210602945887763</v>
      </c>
      <c r="P84" s="20">
        <f>AVERAGEIFS('TW - M'!J:J,'TW - M'!$B:$B,"&gt;="&amp;EDATE('TW - Q'!$B84,-2),'TW - M'!$B:$B,"&lt;="&amp;EOMONTH('TW - Q'!$B84,0))</f>
        <v>26.236901185770744</v>
      </c>
      <c r="Q84" s="20">
        <f t="shared" si="3"/>
        <v>21.125725004600902</v>
      </c>
    </row>
    <row r="85" spans="1:17" x14ac:dyDescent="0.25">
      <c r="B85" s="1">
        <v>37500</v>
      </c>
      <c r="C85" s="21">
        <f>'CDM - Q'!BE222</f>
        <v>2619918</v>
      </c>
      <c r="D85" s="20">
        <f>AVERAGEIFS('TW - M'!I:I,'TW - M'!$B:$B,"&gt;="&amp;EDATE('TW - Q'!$B85,-2),'TW - M'!$B:$B,"&lt;="&amp;EOMONTH('TW - Q'!$B85,0))</f>
        <v>5.083333333333333</v>
      </c>
      <c r="E85" s="20">
        <f>'CDM - Q'!BG222</f>
        <v>92.48</v>
      </c>
      <c r="F85" s="20">
        <f>AVERAGEIFS('TW - M'!C:C,'TW - M'!$B:$B,"&gt;="&amp;EDATE('TW - Q'!$B85,-2),'TW - M'!$B:$B,"&lt;="&amp;EOMONTH('TW - Q'!$B85,0))</f>
        <v>81.763333333333335</v>
      </c>
      <c r="G85" s="20">
        <f>AVERAGEIFS('TW - M'!F:F,'TW - M'!$B:$B,"&gt;="&amp;EDATE('TW - Q'!$B85,-2),'TW - M'!$B:$B,"&lt;="&amp;EOMONTH('TW - Q'!$B85,0))</f>
        <v>84.477257464799663</v>
      </c>
      <c r="H85" s="20">
        <f>AVERAGEIFS('TW - M'!E:E,'TW - M'!$B:$B,"&gt;="&amp;EDATE('TW - Q'!$B85,-2),'TW - M'!$B:$B,"&lt;="&amp;EOMONTH('TW - Q'!$B85,0))</f>
        <v>1.875</v>
      </c>
      <c r="I85" s="20">
        <f>AVERAGEIFS('TW - M'!G:G,'TW - M'!$B:$B,"&gt;="&amp;EDATE('TW - Q'!$B85,-2),'TW - M'!$B:$B,"&lt;="&amp;EOMONTH('TW - Q'!$B85,0))</f>
        <v>84.09666666666665</v>
      </c>
      <c r="J85" s="20">
        <f>AVERAGEIFS('TW - M'!H:H,'TW - M'!$B:$B,"&gt;="&amp;EDATE('TW - Q'!$B85,-2),'TW - M'!$B:$B,"&lt;="&amp;EOMONTH('TW - Q'!$B85,0))</f>
        <v>81.763333333333335</v>
      </c>
      <c r="K85" s="20">
        <f>AVERAGEIFS('TW - M'!D:D,'TW - M'!$B:$B,"&gt;="&amp;EDATE('TW - Q'!$B85,-2),'TW - M'!$B:$B,"&lt;="&amp;EOMONTH('TW - Q'!$B85,0))</f>
        <v>119.48</v>
      </c>
      <c r="L85" s="20">
        <v>0</v>
      </c>
      <c r="M85" s="20">
        <f t="shared" si="4"/>
        <v>0.40809663728378354</v>
      </c>
      <c r="N85" s="20">
        <f t="shared" si="5"/>
        <v>-0.16064123221743998</v>
      </c>
      <c r="O85" s="20">
        <f t="shared" si="6"/>
        <v>0.76318061996504261</v>
      </c>
      <c r="P85" s="20">
        <f>AVERAGEIFS('TW - M'!J:J,'TW - M'!$B:$B,"&gt;="&amp;EDATE('TW - Q'!$B85,-2),'TW - M'!$B:$B,"&lt;="&amp;EOMONTH('TW - Q'!$B85,0))</f>
        <v>28.254989648033121</v>
      </c>
      <c r="Q85" s="20">
        <f t="shared" si="3"/>
        <v>7.6917942708754961</v>
      </c>
    </row>
    <row r="86" spans="1:17" x14ac:dyDescent="0.25">
      <c r="B86" s="1">
        <v>37591</v>
      </c>
      <c r="C86" s="21">
        <f>'CDM - Q'!BE223</f>
        <v>2673220</v>
      </c>
      <c r="D86" s="20">
        <f>AVERAGEIFS('TW - M'!I:I,'TW - M'!$B:$B,"&gt;="&amp;EDATE('TW - Q'!$B86,-2),'TW - M'!$B:$B,"&lt;="&amp;EOMONTH('TW - Q'!$B86,0))</f>
        <v>5.1466666666666674</v>
      </c>
      <c r="E86" s="20">
        <f>'CDM - Q'!BG223</f>
        <v>96.69</v>
      </c>
      <c r="F86" s="20">
        <f>AVERAGEIFS('TW - M'!C:C,'TW - M'!$B:$B,"&gt;="&amp;EDATE('TW - Q'!$B86,-2),'TW - M'!$B:$B,"&lt;="&amp;EOMONTH('TW - Q'!$B86,0))</f>
        <v>81.673333333333332</v>
      </c>
      <c r="G86" s="20">
        <f>AVERAGEIFS('TW - M'!F:F,'TW - M'!$B:$B,"&gt;="&amp;EDATE('TW - Q'!$B86,-2),'TW - M'!$B:$B,"&lt;="&amp;EOMONTH('TW - Q'!$B86,0))</f>
        <v>84.502864065089867</v>
      </c>
      <c r="H86" s="20">
        <f>AVERAGEIFS('TW - M'!E:E,'TW - M'!$B:$B,"&gt;="&amp;EDATE('TW - Q'!$B86,-2),'TW - M'!$B:$B,"&lt;="&amp;EOMONTH('TW - Q'!$B86,0))</f>
        <v>1.7083333333333333</v>
      </c>
      <c r="I86" s="20">
        <f>AVERAGEIFS('TW - M'!G:G,'TW - M'!$B:$B,"&gt;="&amp;EDATE('TW - Q'!$B86,-2),'TW - M'!$B:$B,"&lt;="&amp;EOMONTH('TW - Q'!$B86,0))</f>
        <v>84.583333333333329</v>
      </c>
      <c r="J86" s="20">
        <f>AVERAGEIFS('TW - M'!H:H,'TW - M'!$B:$B,"&gt;="&amp;EDATE('TW - Q'!$B86,-2),'TW - M'!$B:$B,"&lt;="&amp;EOMONTH('TW - Q'!$B86,0))</f>
        <v>81.673333333333332</v>
      </c>
      <c r="K86" s="20">
        <f>AVERAGEIFS('TW - M'!D:D,'TW - M'!$B:$B,"&gt;="&amp;EDATE('TW - Q'!$B86,-2),'TW - M'!$B:$B,"&lt;="&amp;EOMONTH('TW - Q'!$B86,0))</f>
        <v>119.21999999999998</v>
      </c>
      <c r="L86" s="20">
        <v>0</v>
      </c>
      <c r="M86" s="20">
        <f t="shared" si="4"/>
        <v>-0.44029516083003983</v>
      </c>
      <c r="N86" s="20">
        <f t="shared" si="5"/>
        <v>0.12124730872509204</v>
      </c>
      <c r="O86" s="20">
        <f t="shared" si="6"/>
        <v>0.78759979130432756</v>
      </c>
      <c r="P86" s="20">
        <f>AVERAGEIFS('TW - M'!J:J,'TW - M'!$B:$B,"&gt;="&amp;EDATE('TW - Q'!$B86,-2),'TW - M'!$B:$B,"&lt;="&amp;EOMONTH('TW - Q'!$B86,0))</f>
        <v>28.2098961666353</v>
      </c>
      <c r="Q86" s="20">
        <f t="shared" si="3"/>
        <v>-0.15959475462401507</v>
      </c>
    </row>
    <row r="87" spans="1:17" x14ac:dyDescent="0.25">
      <c r="A87">
        <v>2003</v>
      </c>
      <c r="B87" s="1">
        <v>37681</v>
      </c>
      <c r="C87" s="21">
        <f>'CDM - Q'!BE224</f>
        <v>2693113</v>
      </c>
      <c r="D87" s="20">
        <f>AVERAGEIFS('TW - M'!I:I,'TW - M'!$B:$B,"&gt;="&amp;EDATE('TW - Q'!$B87,-2),'TW - M'!$B:$B,"&lt;="&amp;EOMONTH('TW - Q'!$B87,0))</f>
        <v>5.2</v>
      </c>
      <c r="E87" s="20">
        <f>'CDM - Q'!BG224</f>
        <v>97.01</v>
      </c>
      <c r="F87" s="20">
        <f>AVERAGEIFS('TW - M'!C:C,'TW - M'!$B:$B,"&gt;="&amp;EDATE('TW - Q'!$B87,-2),'TW - M'!$B:$B,"&lt;="&amp;EOMONTH('TW - Q'!$B87,0))</f>
        <v>81.98</v>
      </c>
      <c r="G87" s="20">
        <f>AVERAGEIFS('TW - M'!F:F,'TW - M'!$B:$B,"&gt;="&amp;EDATE('TW - Q'!$B87,-2),'TW - M'!$B:$B,"&lt;="&amp;EOMONTH('TW - Q'!$B87,0))</f>
        <v>84.094243844320772</v>
      </c>
      <c r="H87" s="20">
        <f>AVERAGEIFS('TW - M'!E:E,'TW - M'!$B:$B,"&gt;="&amp;EDATE('TW - Q'!$B87,-2),'TW - M'!$B:$B,"&lt;="&amp;EOMONTH('TW - Q'!$B87,0))</f>
        <v>1.625</v>
      </c>
      <c r="I87" s="20">
        <f>AVERAGEIFS('TW - M'!G:G,'TW - M'!$B:$B,"&gt;="&amp;EDATE('TW - Q'!$B87,-2),'TW - M'!$B:$B,"&lt;="&amp;EOMONTH('TW - Q'!$B87,0))</f>
        <v>84.14</v>
      </c>
      <c r="J87" s="20">
        <f>AVERAGEIFS('TW - M'!H:H,'TW - M'!$B:$B,"&gt;="&amp;EDATE('TW - Q'!$B87,-2),'TW - M'!$B:$B,"&lt;="&amp;EOMONTH('TW - Q'!$B87,0))</f>
        <v>81.98</v>
      </c>
      <c r="K87" s="20">
        <f>AVERAGEIFS('TW - M'!D:D,'TW - M'!$B:$B,"&gt;="&amp;EDATE('TW - Q'!$B87,-2),'TW - M'!$B:$B,"&lt;="&amp;EOMONTH('TW - Q'!$B87,0))</f>
        <v>162.73666666666665</v>
      </c>
      <c r="L87" s="20">
        <v>0</v>
      </c>
      <c r="M87" s="20">
        <f t="shared" si="4"/>
        <v>1.5019182107582907</v>
      </c>
      <c r="N87" s="20">
        <f t="shared" si="5"/>
        <v>-1.9342313437061609</v>
      </c>
      <c r="O87" s="20">
        <f t="shared" si="6"/>
        <v>-0.57763641539574362</v>
      </c>
      <c r="P87" s="20">
        <f>AVERAGEIFS('TW - M'!J:J,'TW - M'!$B:$B,"&gt;="&amp;EDATE('TW - Q'!$B87,-2),'TW - M'!$B:$B,"&lt;="&amp;EOMONTH('TW - Q'!$B87,0))</f>
        <v>33.876548999309868</v>
      </c>
      <c r="Q87" s="20">
        <f t="shared" si="3"/>
        <v>20.087464339470664</v>
      </c>
    </row>
    <row r="88" spans="1:17" x14ac:dyDescent="0.25">
      <c r="B88" s="1">
        <v>37773</v>
      </c>
      <c r="C88" s="21">
        <f>'CDM - Q'!BE225</f>
        <v>2612313</v>
      </c>
      <c r="D88" s="20">
        <f>AVERAGEIFS('TW - M'!I:I,'TW - M'!$B:$B,"&gt;="&amp;EDATE('TW - Q'!$B88,-2),'TW - M'!$B:$B,"&lt;="&amp;EOMONTH('TW - Q'!$B88,0))</f>
        <v>5.126666666666666</v>
      </c>
      <c r="E88" s="20">
        <f>'CDM - Q'!BG225</f>
        <v>95.17</v>
      </c>
      <c r="F88" s="20">
        <f>AVERAGEIFS('TW - M'!C:C,'TW - M'!$B:$B,"&gt;="&amp;EDATE('TW - Q'!$B88,-2),'TW - M'!$B:$B,"&lt;="&amp;EOMONTH('TW - Q'!$B88,0))</f>
        <v>81.64</v>
      </c>
      <c r="G88" s="20">
        <f>AVERAGEIFS('TW - M'!F:F,'TW - M'!$B:$B,"&gt;="&amp;EDATE('TW - Q'!$B88,-2),'TW - M'!$B:$B,"&lt;="&amp;EOMONTH('TW - Q'!$B88,0))</f>
        <v>84.088062116612662</v>
      </c>
      <c r="H88" s="20">
        <f>AVERAGEIFS('TW - M'!E:E,'TW - M'!$B:$B,"&gt;="&amp;EDATE('TW - Q'!$B88,-2),'TW - M'!$B:$B,"&lt;="&amp;EOMONTH('TW - Q'!$B88,0))</f>
        <v>1.5416666666666667</v>
      </c>
      <c r="I88" s="20">
        <f>AVERAGEIFS('TW - M'!G:G,'TW - M'!$B:$B,"&gt;="&amp;EDATE('TW - Q'!$B88,-2),'TW - M'!$B:$B,"&lt;="&amp;EOMONTH('TW - Q'!$B88,0))</f>
        <v>84.343333333333348</v>
      </c>
      <c r="J88" s="20">
        <f>AVERAGEIFS('TW - M'!H:H,'TW - M'!$B:$B,"&gt;="&amp;EDATE('TW - Q'!$B88,-2),'TW - M'!$B:$B,"&lt;="&amp;EOMONTH('TW - Q'!$B88,0))</f>
        <v>81.64</v>
      </c>
      <c r="K88" s="20">
        <f>AVERAGEIFS('TW - M'!D:D,'TW - M'!$B:$B,"&gt;="&amp;EDATE('TW - Q'!$B88,-2),'TW - M'!$B:$B,"&lt;="&amp;EOMONTH('TW - Q'!$B88,0))</f>
        <v>118.08</v>
      </c>
      <c r="L88" s="20">
        <v>0</v>
      </c>
      <c r="M88" s="20">
        <f t="shared" si="4"/>
        <v>-1.6589412051720043</v>
      </c>
      <c r="N88" s="20">
        <f t="shared" si="5"/>
        <v>-2.9403808991057545E-2</v>
      </c>
      <c r="O88" s="20">
        <f t="shared" si="6"/>
        <v>-0.5007572690473916</v>
      </c>
      <c r="P88" s="20">
        <f>AVERAGEIFS('TW - M'!J:J,'TW - M'!$B:$B,"&gt;="&amp;EDATE('TW - Q'!$B88,-2),'TW - M'!$B:$B,"&lt;="&amp;EOMONTH('TW - Q'!$B88,0))</f>
        <v>28.961659451659454</v>
      </c>
      <c r="Q88" s="20">
        <f t="shared" si="3"/>
        <v>-14.508235616769994</v>
      </c>
    </row>
    <row r="89" spans="1:17" x14ac:dyDescent="0.25">
      <c r="B89" s="1">
        <v>37865</v>
      </c>
      <c r="C89" s="21">
        <f>'CDM - Q'!BE226</f>
        <v>2757236</v>
      </c>
      <c r="D89" s="20">
        <f>AVERAGEIFS('TW - M'!I:I,'TW - M'!$B:$B,"&gt;="&amp;EDATE('TW - Q'!$B89,-2),'TW - M'!$B:$B,"&lt;="&amp;EOMONTH('TW - Q'!$B89,0))</f>
        <v>4.9133333333333331</v>
      </c>
      <c r="E89" s="20">
        <f>'CDM - Q'!BG226</f>
        <v>97.15</v>
      </c>
      <c r="F89" s="20">
        <f>AVERAGEIFS('TW - M'!C:C,'TW - M'!$B:$B,"&gt;="&amp;EDATE('TW - Q'!$B89,-2),'TW - M'!$B:$B,"&lt;="&amp;EOMONTH('TW - Q'!$B89,0))</f>
        <v>81.226666666666674</v>
      </c>
      <c r="G89" s="20">
        <f>AVERAGEIFS('TW - M'!F:F,'TW - M'!$B:$B,"&gt;="&amp;EDATE('TW - Q'!$B89,-2),'TW - M'!$B:$B,"&lt;="&amp;EOMONTH('TW - Q'!$B89,0))</f>
        <v>83.926258504277968</v>
      </c>
      <c r="H89" s="20">
        <f>AVERAGEIFS('TW - M'!E:E,'TW - M'!$B:$B,"&gt;="&amp;EDATE('TW - Q'!$B89,-2),'TW - M'!$B:$B,"&lt;="&amp;EOMONTH('TW - Q'!$B89,0))</f>
        <v>1.375</v>
      </c>
      <c r="I89" s="20">
        <f>AVERAGEIFS('TW - M'!G:G,'TW - M'!$B:$B,"&gt;="&amp;EDATE('TW - Q'!$B89,-2),'TW - M'!$B:$B,"&lt;="&amp;EOMONTH('TW - Q'!$B89,0))</f>
        <v>83.563333333333333</v>
      </c>
      <c r="J89" s="20">
        <f>AVERAGEIFS('TW - M'!H:H,'TW - M'!$B:$B,"&gt;="&amp;EDATE('TW - Q'!$B89,-2),'TW - M'!$B:$B,"&lt;="&amp;EOMONTH('TW - Q'!$B89,0))</f>
        <v>81.226666666666674</v>
      </c>
      <c r="K89" s="20">
        <f>AVERAGEIFS('TW - M'!D:D,'TW - M'!$B:$B,"&gt;="&amp;EDATE('TW - Q'!$B89,-2),'TW - M'!$B:$B,"&lt;="&amp;EOMONTH('TW - Q'!$B89,0))</f>
        <v>114.82333333333332</v>
      </c>
      <c r="L89" s="20">
        <v>0</v>
      </c>
      <c r="M89" s="20">
        <f t="shared" si="4"/>
        <v>-2.025151069737019</v>
      </c>
      <c r="N89" s="20">
        <f t="shared" si="5"/>
        <v>-0.76968648467747869</v>
      </c>
      <c r="O89" s="20">
        <f t="shared" si="6"/>
        <v>-0.65301858216240127</v>
      </c>
      <c r="P89" s="20">
        <f>AVERAGEIFS('TW - M'!J:J,'TW - M'!$B:$B,"&gt;="&amp;EDATE('TW - Q'!$B89,-2),'TW - M'!$B:$B,"&lt;="&amp;EOMONTH('TW - Q'!$B89,0))</f>
        <v>30.248896103896101</v>
      </c>
      <c r="Q89" s="20">
        <f t="shared" si="3"/>
        <v>4.4446232591927259</v>
      </c>
    </row>
    <row r="90" spans="1:17" x14ac:dyDescent="0.25">
      <c r="B90" s="1">
        <v>37956</v>
      </c>
      <c r="C90" s="21">
        <f>'CDM - Q'!BE227</f>
        <v>2866658</v>
      </c>
      <c r="D90" s="20">
        <f>AVERAGEIFS('TW - M'!I:I,'TW - M'!$B:$B,"&gt;="&amp;EDATE('TW - Q'!$B90,-2),'TW - M'!$B:$B,"&lt;="&amp;EOMONTH('TW - Q'!$B90,0))</f>
        <v>4.7399999999999993</v>
      </c>
      <c r="E90" s="20">
        <f>'CDM - Q'!BG227</f>
        <v>99.59</v>
      </c>
      <c r="F90" s="20">
        <f>AVERAGEIFS('TW - M'!C:C,'TW - M'!$B:$B,"&gt;="&amp;EDATE('TW - Q'!$B90,-2),'TW - M'!$B:$B,"&lt;="&amp;EOMONTH('TW - Q'!$B90,0))</f>
        <v>81.666666666666671</v>
      </c>
      <c r="G90" s="20">
        <f>AVERAGEIFS('TW - M'!F:F,'TW - M'!$B:$B,"&gt;="&amp;EDATE('TW - Q'!$B90,-2),'TW - M'!$B:$B,"&lt;="&amp;EOMONTH('TW - Q'!$B90,0))</f>
        <v>84.092120018307071</v>
      </c>
      <c r="H90" s="20">
        <f>AVERAGEIFS('TW - M'!E:E,'TW - M'!$B:$B,"&gt;="&amp;EDATE('TW - Q'!$B90,-2),'TW - M'!$B:$B,"&lt;="&amp;EOMONTH('TW - Q'!$B90,0))</f>
        <v>1.375</v>
      </c>
      <c r="I90" s="20">
        <f>AVERAGEIFS('TW - M'!G:G,'TW - M'!$B:$B,"&gt;="&amp;EDATE('TW - Q'!$B90,-2),'TW - M'!$B:$B,"&lt;="&amp;EOMONTH('TW - Q'!$B90,0))</f>
        <v>84.146666666666675</v>
      </c>
      <c r="J90" s="20">
        <f>AVERAGEIFS('TW - M'!H:H,'TW - M'!$B:$B,"&gt;="&amp;EDATE('TW - Q'!$B90,-2),'TW - M'!$B:$B,"&lt;="&amp;EOMONTH('TW - Q'!$B90,0))</f>
        <v>81.666666666666671</v>
      </c>
      <c r="K90" s="20">
        <f>AVERAGEIFS('TW - M'!D:D,'TW - M'!$B:$B,"&gt;="&amp;EDATE('TW - Q'!$B90,-2),'TW - M'!$B:$B,"&lt;="&amp;EOMONTH('TW - Q'!$B90,0))</f>
        <v>114.00666666666666</v>
      </c>
      <c r="L90" s="20">
        <v>0</v>
      </c>
      <c r="M90" s="20">
        <f t="shared" si="4"/>
        <v>2.1667760998029806</v>
      </c>
      <c r="N90" s="20">
        <f t="shared" si="5"/>
        <v>0.79051070301510151</v>
      </c>
      <c r="O90" s="20">
        <f t="shared" si="6"/>
        <v>-0.48570273358989891</v>
      </c>
      <c r="P90" s="20">
        <f>AVERAGEIFS('TW - M'!J:J,'TW - M'!$B:$B,"&gt;="&amp;EDATE('TW - Q'!$B90,-2),'TW - M'!$B:$B,"&lt;="&amp;EOMONTH('TW - Q'!$B90,0))</f>
        <v>31.180499999999999</v>
      </c>
      <c r="Q90" s="20">
        <f t="shared" si="3"/>
        <v>3.0797946903718731</v>
      </c>
    </row>
    <row r="91" spans="1:17" x14ac:dyDescent="0.25">
      <c r="A91">
        <v>2004</v>
      </c>
      <c r="B91" s="1">
        <v>38047</v>
      </c>
      <c r="C91" s="21">
        <f>'CDM - Q'!BE228</f>
        <v>2880138</v>
      </c>
      <c r="D91" s="20">
        <f>AVERAGEIFS('TW - M'!I:I,'TW - M'!$B:$B,"&gt;="&amp;EDATE('TW - Q'!$B91,-2),'TW - M'!$B:$B,"&lt;="&amp;EOMONTH('TW - Q'!$B91,0))</f>
        <v>4.62</v>
      </c>
      <c r="E91" s="20">
        <f>'CDM - Q'!BG228</f>
        <v>101.73</v>
      </c>
      <c r="F91" s="20">
        <f>AVERAGEIFS('TW - M'!C:C,'TW - M'!$B:$B,"&gt;="&amp;EDATE('TW - Q'!$B91,-2),'TW - M'!$B:$B,"&lt;="&amp;EOMONTH('TW - Q'!$B91,0))</f>
        <v>82.576666666666668</v>
      </c>
      <c r="G91" s="20">
        <f>AVERAGEIFS('TW - M'!F:F,'TW - M'!$B:$B,"&gt;="&amp;EDATE('TW - Q'!$B91,-2),'TW - M'!$B:$B,"&lt;="&amp;EOMONTH('TW - Q'!$B91,0))</f>
        <v>84.229491811534942</v>
      </c>
      <c r="H91" s="20">
        <f>AVERAGEIFS('TW - M'!E:E,'TW - M'!$B:$B,"&gt;="&amp;EDATE('TW - Q'!$B91,-2),'TW - M'!$B:$B,"&lt;="&amp;EOMONTH('TW - Q'!$B91,0))</f>
        <v>1.375</v>
      </c>
      <c r="I91" s="20">
        <f>AVERAGEIFS('TW - M'!G:G,'TW - M'!$B:$B,"&gt;="&amp;EDATE('TW - Q'!$B91,-2),'TW - M'!$B:$B,"&lt;="&amp;EOMONTH('TW - Q'!$B91,0))</f>
        <v>84.279999999999987</v>
      </c>
      <c r="J91" s="20">
        <f>AVERAGEIFS('TW - M'!H:H,'TW - M'!$B:$B,"&gt;="&amp;EDATE('TW - Q'!$B91,-2),'TW - M'!$B:$B,"&lt;="&amp;EOMONTH('TW - Q'!$B91,0))</f>
        <v>82.576666666666668</v>
      </c>
      <c r="K91" s="20">
        <f>AVERAGEIFS('TW - M'!D:D,'TW - M'!$B:$B,"&gt;="&amp;EDATE('TW - Q'!$B91,-2),'TW - M'!$B:$B,"&lt;="&amp;EOMONTH('TW - Q'!$B91,0))</f>
        <v>158.72999999999999</v>
      </c>
      <c r="L91" s="20">
        <v>0</v>
      </c>
      <c r="M91" s="20">
        <f t="shared" si="4"/>
        <v>4.4571428571428484</v>
      </c>
      <c r="N91" s="20">
        <f t="shared" si="5"/>
        <v>0.65343479602111287</v>
      </c>
      <c r="O91" s="20">
        <f t="shared" si="6"/>
        <v>0.16121380134191954</v>
      </c>
      <c r="P91" s="20">
        <f>AVERAGEIFS('TW - M'!J:J,'TW - M'!$B:$B,"&gt;="&amp;EDATE('TW - Q'!$B91,-2),'TW - M'!$B:$B,"&lt;="&amp;EOMONTH('TW - Q'!$B91,0))</f>
        <v>35.109814229249018</v>
      </c>
      <c r="Q91" s="20">
        <f t="shared" si="3"/>
        <v>12.601832007982615</v>
      </c>
    </row>
    <row r="92" spans="1:17" x14ac:dyDescent="0.25">
      <c r="B92" s="1">
        <v>38139</v>
      </c>
      <c r="C92" s="21">
        <f>'CDM - Q'!BE229</f>
        <v>2902781</v>
      </c>
      <c r="D92" s="20">
        <f>AVERAGEIFS('TW - M'!I:I,'TW - M'!$B:$B,"&gt;="&amp;EDATE('TW - Q'!$B92,-2),'TW - M'!$B:$B,"&lt;="&amp;EOMONTH('TW - Q'!$B92,0))</f>
        <v>4.5133333333333336</v>
      </c>
      <c r="E92" s="20">
        <f>'CDM - Q'!BG229</f>
        <v>102.54</v>
      </c>
      <c r="F92" s="20">
        <f>AVERAGEIFS('TW - M'!C:C,'TW - M'!$B:$B,"&gt;="&amp;EDATE('TW - Q'!$B92,-2),'TW - M'!$B:$B,"&lt;="&amp;EOMONTH('TW - Q'!$B92,0))</f>
        <v>82.74666666666667</v>
      </c>
      <c r="G92" s="20">
        <f>AVERAGEIFS('TW - M'!F:F,'TW - M'!$B:$B,"&gt;="&amp;EDATE('TW - Q'!$B92,-2),'TW - M'!$B:$B,"&lt;="&amp;EOMONTH('TW - Q'!$B92,0))</f>
        <v>84.710397255615092</v>
      </c>
      <c r="H92" s="20">
        <f>AVERAGEIFS('TW - M'!E:E,'TW - M'!$B:$B,"&gt;="&amp;EDATE('TW - Q'!$B92,-2),'TW - M'!$B:$B,"&lt;="&amp;EOMONTH('TW - Q'!$B92,0))</f>
        <v>1.375</v>
      </c>
      <c r="I92" s="20">
        <f>AVERAGEIFS('TW - M'!G:G,'TW - M'!$B:$B,"&gt;="&amp;EDATE('TW - Q'!$B92,-2),'TW - M'!$B:$B,"&lt;="&amp;EOMONTH('TW - Q'!$B92,0))</f>
        <v>84.96</v>
      </c>
      <c r="J92" s="20">
        <f>AVERAGEIFS('TW - M'!H:H,'TW - M'!$B:$B,"&gt;="&amp;EDATE('TW - Q'!$B92,-2),'TW - M'!$B:$B,"&lt;="&amp;EOMONTH('TW - Q'!$B92,0))</f>
        <v>82.74666666666667</v>
      </c>
      <c r="K92" s="20">
        <f>AVERAGEIFS('TW - M'!D:D,'TW - M'!$B:$B,"&gt;="&amp;EDATE('TW - Q'!$B92,-2),'TW - M'!$B:$B,"&lt;="&amp;EOMONTH('TW - Q'!$B92,0))</f>
        <v>112.24333333333334</v>
      </c>
      <c r="L92" s="20">
        <v>0</v>
      </c>
      <c r="M92" s="20">
        <f t="shared" si="4"/>
        <v>0.82347717272837073</v>
      </c>
      <c r="N92" s="20">
        <f t="shared" si="5"/>
        <v>2.2837865158022552</v>
      </c>
      <c r="O92" s="20">
        <f t="shared" si="6"/>
        <v>0.73951138254024773</v>
      </c>
      <c r="P92" s="20">
        <f>AVERAGEIFS('TW - M'!J:J,'TW - M'!$B:$B,"&gt;="&amp;EDATE('TW - Q'!$B92,-2),'TW - M'!$B:$B,"&lt;="&amp;EOMONTH('TW - Q'!$B92,0))</f>
        <v>38.323044733044732</v>
      </c>
      <c r="Q92" s="20">
        <f t="shared" si="3"/>
        <v>9.1519439060969496</v>
      </c>
    </row>
    <row r="93" spans="1:17" x14ac:dyDescent="0.25">
      <c r="B93" s="1">
        <v>38231</v>
      </c>
      <c r="C93" s="21">
        <f>'CDM - Q'!BE230</f>
        <v>2934588</v>
      </c>
      <c r="D93" s="20">
        <f>AVERAGEIFS('TW - M'!I:I,'TW - M'!$B:$B,"&gt;="&amp;EDATE('TW - Q'!$B93,-2),'TW - M'!$B:$B,"&lt;="&amp;EOMONTH('TW - Q'!$B93,0))</f>
        <v>4.3933333333333335</v>
      </c>
      <c r="E93" s="20">
        <f>'CDM - Q'!BG230</f>
        <v>105.94</v>
      </c>
      <c r="F93" s="20">
        <f>AVERAGEIFS('TW - M'!C:C,'TW - M'!$B:$B,"&gt;="&amp;EDATE('TW - Q'!$B93,-2),'TW - M'!$B:$B,"&lt;="&amp;EOMONTH('TW - Q'!$B93,0))</f>
        <v>83.36333333333333</v>
      </c>
      <c r="G93" s="20">
        <f>AVERAGEIFS('TW - M'!F:F,'TW - M'!$B:$B,"&gt;="&amp;EDATE('TW - Q'!$B93,-2),'TW - M'!$B:$B,"&lt;="&amp;EOMONTH('TW - Q'!$B93,0))</f>
        <v>84.878918958862883</v>
      </c>
      <c r="H93" s="20">
        <f>AVERAGEIFS('TW - M'!E:E,'TW - M'!$B:$B,"&gt;="&amp;EDATE('TW - Q'!$B93,-2),'TW - M'!$B:$B,"&lt;="&amp;EOMONTH('TW - Q'!$B93,0))</f>
        <v>1.375</v>
      </c>
      <c r="I93" s="20">
        <f>AVERAGEIFS('TW - M'!G:G,'TW - M'!$B:$B,"&gt;="&amp;EDATE('TW - Q'!$B93,-2),'TW - M'!$B:$B,"&lt;="&amp;EOMONTH('TW - Q'!$B93,0))</f>
        <v>84.54</v>
      </c>
      <c r="J93" s="20">
        <f>AVERAGEIFS('TW - M'!H:H,'TW - M'!$B:$B,"&gt;="&amp;EDATE('TW - Q'!$B93,-2),'TW - M'!$B:$B,"&lt;="&amp;EOMONTH('TW - Q'!$B93,0))</f>
        <v>83.36333333333333</v>
      </c>
      <c r="K93" s="20">
        <f>AVERAGEIFS('TW - M'!D:D,'TW - M'!$B:$B,"&gt;="&amp;EDATE('TW - Q'!$B93,-2),'TW - M'!$B:$B,"&lt;="&amp;EOMONTH('TW - Q'!$B93,0))</f>
        <v>114.08</v>
      </c>
      <c r="L93" s="20">
        <v>0</v>
      </c>
      <c r="M93" s="20">
        <f t="shared" si="4"/>
        <v>2.9809861424427986</v>
      </c>
      <c r="N93" s="20">
        <f t="shared" si="5"/>
        <v>0.79575451754418935</v>
      </c>
      <c r="O93" s="20">
        <f t="shared" si="6"/>
        <v>1.1308716330956647</v>
      </c>
      <c r="P93" s="20">
        <f>AVERAGEIFS('TW - M'!J:J,'TW - M'!$B:$B,"&gt;="&amp;EDATE('TW - Q'!$B93,-2),'TW - M'!$B:$B,"&lt;="&amp;EOMONTH('TW - Q'!$B93,0))</f>
        <v>43.810151515151517</v>
      </c>
      <c r="Q93" s="20">
        <f t="shared" si="3"/>
        <v>14.318034541173684</v>
      </c>
    </row>
    <row r="94" spans="1:17" x14ac:dyDescent="0.25">
      <c r="B94" s="1">
        <v>38322</v>
      </c>
      <c r="C94" s="21">
        <f>'CDM - Q'!BE231</f>
        <v>2971611</v>
      </c>
      <c r="D94" s="20">
        <f>AVERAGEIFS('TW - M'!I:I,'TW - M'!$B:$B,"&gt;="&amp;EDATE('TW - Q'!$B94,-2),'TW - M'!$B:$B,"&lt;="&amp;EOMONTH('TW - Q'!$B94,0))</f>
        <v>4.21</v>
      </c>
      <c r="E94" s="20">
        <f>'CDM - Q'!BG231</f>
        <v>107.49</v>
      </c>
      <c r="F94" s="20">
        <f>AVERAGEIFS('TW - M'!C:C,'TW - M'!$B:$B,"&gt;="&amp;EDATE('TW - Q'!$B94,-2),'TW - M'!$B:$B,"&lt;="&amp;EOMONTH('TW - Q'!$B94,0))</f>
        <v>83.196666666666673</v>
      </c>
      <c r="G94" s="20">
        <f>AVERAGEIFS('TW - M'!F:F,'TW - M'!$B:$B,"&gt;="&amp;EDATE('TW - Q'!$B94,-2),'TW - M'!$B:$B,"&lt;="&amp;EOMONTH('TW - Q'!$B94,0))</f>
        <v>84.951186738682566</v>
      </c>
      <c r="H94" s="20">
        <f>AVERAGEIFS('TW - M'!E:E,'TW - M'!$B:$B,"&gt;="&amp;EDATE('TW - Q'!$B94,-2),'TW - M'!$B:$B,"&lt;="&amp;EOMONTH('TW - Q'!$B94,0))</f>
        <v>1.6666666666666667</v>
      </c>
      <c r="I94" s="20">
        <f>AVERAGEIFS('TW - M'!G:G,'TW - M'!$B:$B,"&gt;="&amp;EDATE('TW - Q'!$B94,-2),'TW - M'!$B:$B,"&lt;="&amp;EOMONTH('TW - Q'!$B94,0))</f>
        <v>84.993333333333339</v>
      </c>
      <c r="J94" s="20">
        <f>AVERAGEIFS('TW - M'!H:H,'TW - M'!$B:$B,"&gt;="&amp;EDATE('TW - Q'!$B94,-2),'TW - M'!$B:$B,"&lt;="&amp;EOMONTH('TW - Q'!$B94,0))</f>
        <v>83.196666666666673</v>
      </c>
      <c r="K94" s="20">
        <f>AVERAGEIFS('TW - M'!D:D,'TW - M'!$B:$B,"&gt;="&amp;EDATE('TW - Q'!$B94,-2),'TW - M'!$B:$B,"&lt;="&amp;EOMONTH('TW - Q'!$B94,0))</f>
        <v>114.43</v>
      </c>
      <c r="L94" s="20">
        <v>0</v>
      </c>
      <c r="M94" s="20">
        <f t="shared" si="4"/>
        <v>-0.79971210364262468</v>
      </c>
      <c r="N94" s="20">
        <f t="shared" si="5"/>
        <v>0.34056880415596069</v>
      </c>
      <c r="O94" s="20">
        <f t="shared" si="6"/>
        <v>1.0183861583808795</v>
      </c>
      <c r="P94" s="20">
        <f>AVERAGEIFS('TW - M'!J:J,'TW - M'!$B:$B,"&gt;="&amp;EDATE('TW - Q'!$B94,-2),'TW - M'!$B:$B,"&lt;="&amp;EOMONTH('TW - Q'!$B94,0))</f>
        <v>48.320591316895666</v>
      </c>
      <c r="Q94" s="20">
        <f t="shared" si="3"/>
        <v>10.295421599225097</v>
      </c>
    </row>
    <row r="95" spans="1:17" x14ac:dyDescent="0.25">
      <c r="A95">
        <v>2005</v>
      </c>
      <c r="B95" s="1">
        <v>38412</v>
      </c>
      <c r="C95" s="21">
        <f>'CDM - Q'!BE232</f>
        <v>2992667</v>
      </c>
      <c r="D95" s="20">
        <f>AVERAGEIFS('TW - M'!I:I,'TW - M'!$B:$B,"&gt;="&amp;EDATE('TW - Q'!$B95,-2),'TW - M'!$B:$B,"&lt;="&amp;EOMONTH('TW - Q'!$B95,0))</f>
        <v>4.2433333333333332</v>
      </c>
      <c r="E95" s="20">
        <f>'CDM - Q'!BG232</f>
        <v>101.78</v>
      </c>
      <c r="F95" s="20">
        <f>AVERAGEIFS('TW - M'!C:C,'TW - M'!$B:$B,"&gt;="&amp;EDATE('TW - Q'!$B95,-2),'TW - M'!$B:$B,"&lt;="&amp;EOMONTH('TW - Q'!$B95,0))</f>
        <v>83.57</v>
      </c>
      <c r="G95" s="20">
        <f>AVERAGEIFS('TW - M'!F:F,'TW - M'!$B:$B,"&gt;="&amp;EDATE('TW - Q'!$B95,-2),'TW - M'!$B:$B,"&lt;="&amp;EOMONTH('TW - Q'!$B95,0))</f>
        <v>85.075463339933876</v>
      </c>
      <c r="H95" s="20">
        <f>AVERAGEIFS('TW - M'!E:E,'TW - M'!$B:$B,"&gt;="&amp;EDATE('TW - Q'!$B95,-2),'TW - M'!$B:$B,"&lt;="&amp;EOMONTH('TW - Q'!$B95,0))</f>
        <v>1.7916666666666667</v>
      </c>
      <c r="I95" s="20">
        <f>AVERAGEIFS('TW - M'!G:G,'TW - M'!$B:$B,"&gt;="&amp;EDATE('TW - Q'!$B95,-2),'TW - M'!$B:$B,"&lt;="&amp;EOMONTH('TW - Q'!$B95,0))</f>
        <v>85.123333333333335</v>
      </c>
      <c r="J95" s="20">
        <f>AVERAGEIFS('TW - M'!H:H,'TW - M'!$B:$B,"&gt;="&amp;EDATE('TW - Q'!$B95,-2),'TW - M'!$B:$B,"&lt;="&amp;EOMONTH('TW - Q'!$B95,0))</f>
        <v>83.57</v>
      </c>
      <c r="K95" s="20">
        <f>AVERAGEIFS('TW - M'!D:D,'TW - M'!$B:$B,"&gt;="&amp;EDATE('TW - Q'!$B95,-2),'TW - M'!$B:$B,"&lt;="&amp;EOMONTH('TW - Q'!$B95,0))</f>
        <v>166.25333333333333</v>
      </c>
      <c r="L95" s="20">
        <v>0</v>
      </c>
      <c r="M95" s="20">
        <f t="shared" si="4"/>
        <v>1.794943707680563</v>
      </c>
      <c r="N95" s="20">
        <f t="shared" si="5"/>
        <v>0.58516711077194472</v>
      </c>
      <c r="O95" s="20">
        <f t="shared" si="6"/>
        <v>1.0013192370685875</v>
      </c>
      <c r="P95" s="20">
        <f>AVERAGEIFS('TW - M'!J:J,'TW - M'!$B:$B,"&gt;="&amp;EDATE('TW - Q'!$B95,-2),'TW - M'!$B:$B,"&lt;="&amp;EOMONTH('TW - Q'!$B95,0))</f>
        <v>49.876993788819874</v>
      </c>
      <c r="Q95" s="20">
        <f t="shared" si="3"/>
        <v>3.2209921888517901</v>
      </c>
    </row>
    <row r="96" spans="1:17" x14ac:dyDescent="0.25">
      <c r="B96" s="1">
        <v>38504</v>
      </c>
      <c r="C96" s="21">
        <f>'CDM - Q'!BE233</f>
        <v>3050973</v>
      </c>
      <c r="D96" s="20">
        <f>AVERAGEIFS('TW - M'!I:I,'TW - M'!$B:$B,"&gt;="&amp;EDATE('TW - Q'!$B96,-2),'TW - M'!$B:$B,"&lt;="&amp;EOMONTH('TW - Q'!$B96,0))</f>
        <v>4.1866666666666665</v>
      </c>
      <c r="E96" s="20">
        <f>'CDM - Q'!BG233</f>
        <v>102.78</v>
      </c>
      <c r="F96" s="20">
        <f>AVERAGEIFS('TW - M'!C:C,'TW - M'!$B:$B,"&gt;="&amp;EDATE('TW - Q'!$B96,-2),'TW - M'!$B:$B,"&lt;="&amp;EOMONTH('TW - Q'!$B96,0))</f>
        <v>84.36333333333333</v>
      </c>
      <c r="G96" s="20">
        <f>AVERAGEIFS('TW - M'!F:F,'TW - M'!$B:$B,"&gt;="&amp;EDATE('TW - Q'!$B96,-2),'TW - M'!$B:$B,"&lt;="&amp;EOMONTH('TW - Q'!$B96,0))</f>
        <v>85.320966987888013</v>
      </c>
      <c r="H96" s="20">
        <f>AVERAGEIFS('TW - M'!E:E,'TW - M'!$B:$B,"&gt;="&amp;EDATE('TW - Q'!$B96,-2),'TW - M'!$B:$B,"&lt;="&amp;EOMONTH('TW - Q'!$B96,0))</f>
        <v>1.875</v>
      </c>
      <c r="I96" s="20">
        <f>AVERAGEIFS('TW - M'!G:G,'TW - M'!$B:$B,"&gt;="&amp;EDATE('TW - Q'!$B96,-2),'TW - M'!$B:$B,"&lt;="&amp;EOMONTH('TW - Q'!$B96,0))</f>
        <v>85.546666666666667</v>
      </c>
      <c r="J96" s="20">
        <f>AVERAGEIFS('TW - M'!H:H,'TW - M'!$B:$B,"&gt;="&amp;EDATE('TW - Q'!$B96,-2),'TW - M'!$B:$B,"&lt;="&amp;EOMONTH('TW - Q'!$B96,0))</f>
        <v>84.36333333333333</v>
      </c>
      <c r="K96" s="20">
        <f>AVERAGEIFS('TW - M'!D:D,'TW - M'!$B:$B,"&gt;="&amp;EDATE('TW - Q'!$B96,-2),'TW - M'!$B:$B,"&lt;="&amp;EOMONTH('TW - Q'!$B96,0))</f>
        <v>110.66000000000001</v>
      </c>
      <c r="L96" s="20">
        <v>0</v>
      </c>
      <c r="M96" s="20">
        <f t="shared" si="4"/>
        <v>3.7972159068246469</v>
      </c>
      <c r="N96" s="20">
        <f t="shared" si="5"/>
        <v>1.154286504315305</v>
      </c>
      <c r="O96" s="20">
        <f t="shared" si="6"/>
        <v>0.71894423419684994</v>
      </c>
      <c r="P96" s="20">
        <f>AVERAGEIFS('TW - M'!J:J,'TW - M'!$B:$B,"&gt;="&amp;EDATE('TW - Q'!$B96,-2),'TW - M'!$B:$B,"&lt;="&amp;EOMONTH('TW - Q'!$B96,0))</f>
        <v>53.199357864357864</v>
      </c>
      <c r="Q96" s="20">
        <f t="shared" si="3"/>
        <v>6.6611153222364328</v>
      </c>
    </row>
    <row r="97" spans="1:17" x14ac:dyDescent="0.25">
      <c r="B97" s="1">
        <v>38596</v>
      </c>
      <c r="C97" s="21">
        <f>'CDM - Q'!BE234</f>
        <v>3067589</v>
      </c>
      <c r="D97" s="20">
        <f>AVERAGEIFS('TW - M'!I:I,'TW - M'!$B:$B,"&gt;="&amp;EDATE('TW - Q'!$B97,-2),'TW - M'!$B:$B,"&lt;="&amp;EOMONTH('TW - Q'!$B97,0))</f>
        <v>4.0966666666666667</v>
      </c>
      <c r="E97" s="20">
        <f>'CDM - Q'!BG234</f>
        <v>106.77</v>
      </c>
      <c r="F97" s="20">
        <f>AVERAGEIFS('TW - M'!C:C,'TW - M'!$B:$B,"&gt;="&amp;EDATE('TW - Q'!$B97,-2),'TW - M'!$B:$B,"&lt;="&amp;EOMONTH('TW - Q'!$B97,0))</f>
        <v>85.413333333333341</v>
      </c>
      <c r="G97" s="20">
        <f>AVERAGEIFS('TW - M'!F:F,'TW - M'!$B:$B,"&gt;="&amp;EDATE('TW - Q'!$B97,-2),'TW - M'!$B:$B,"&lt;="&amp;EOMONTH('TW - Q'!$B97,0))</f>
        <v>85.431611942010719</v>
      </c>
      <c r="H97" s="20">
        <f>AVERAGEIFS('TW - M'!E:E,'TW - M'!$B:$B,"&gt;="&amp;EDATE('TW - Q'!$B97,-2),'TW - M'!$B:$B,"&lt;="&amp;EOMONTH('TW - Q'!$B97,0))</f>
        <v>2.0416666666666665</v>
      </c>
      <c r="I97" s="20">
        <f>AVERAGEIFS('TW - M'!G:G,'TW - M'!$B:$B,"&gt;="&amp;EDATE('TW - Q'!$B97,-2),'TW - M'!$B:$B,"&lt;="&amp;EOMONTH('TW - Q'!$B97,0))</f>
        <v>85.13000000000001</v>
      </c>
      <c r="J97" s="20">
        <f>AVERAGEIFS('TW - M'!H:H,'TW - M'!$B:$B,"&gt;="&amp;EDATE('TW - Q'!$B97,-2),'TW - M'!$B:$B,"&lt;="&amp;EOMONTH('TW - Q'!$B97,0))</f>
        <v>85.413333333333341</v>
      </c>
      <c r="K97" s="20">
        <f>AVERAGEIFS('TW - M'!D:D,'TW - M'!$B:$B,"&gt;="&amp;EDATE('TW - Q'!$B97,-2),'TW - M'!$B:$B,"&lt;="&amp;EOMONTH('TW - Q'!$B97,0))</f>
        <v>112.41666666666667</v>
      </c>
      <c r="L97" s="20">
        <v>0</v>
      </c>
      <c r="M97" s="20">
        <f t="shared" si="4"/>
        <v>4.9784661582836343</v>
      </c>
      <c r="N97" s="20">
        <f t="shared" si="5"/>
        <v>0.51872339486456198</v>
      </c>
      <c r="O97" s="20">
        <f t="shared" si="6"/>
        <v>0.6496864535269431</v>
      </c>
      <c r="P97" s="20">
        <f>AVERAGEIFS('TW - M'!J:J,'TW - M'!$B:$B,"&gt;="&amp;EDATE('TW - Q'!$B97,-2),'TW - M'!$B:$B,"&lt;="&amp;EOMONTH('TW - Q'!$B97,0))</f>
        <v>63.216960286090718</v>
      </c>
      <c r="Q97" s="20">
        <f t="shared" si="3"/>
        <v>18.830307026025928</v>
      </c>
    </row>
    <row r="98" spans="1:17" x14ac:dyDescent="0.25">
      <c r="B98" s="1">
        <v>38687</v>
      </c>
      <c r="C98" s="21">
        <f>'CDM - Q'!BE235</f>
        <v>3207140</v>
      </c>
      <c r="D98" s="20">
        <f>AVERAGEIFS('TW - M'!I:I,'TW - M'!$B:$B,"&gt;="&amp;EDATE('TW - Q'!$B98,-2),'TW - M'!$B:$B,"&lt;="&amp;EOMONTH('TW - Q'!$B98,0))</f>
        <v>3.9933333333333336</v>
      </c>
      <c r="E98" s="20">
        <f>'CDM - Q'!BG235</f>
        <v>111.13</v>
      </c>
      <c r="F98" s="20">
        <f>AVERAGEIFS('TW - M'!C:C,'TW - M'!$B:$B,"&gt;="&amp;EDATE('TW - Q'!$B98,-2),'TW - M'!$B:$B,"&lt;="&amp;EOMONTH('TW - Q'!$B98,0))</f>
        <v>84.696666666666673</v>
      </c>
      <c r="G98" s="20">
        <f>AVERAGEIFS('TW - M'!F:F,'TW - M'!$B:$B,"&gt;="&amp;EDATE('TW - Q'!$B98,-2),'TW - M'!$B:$B,"&lt;="&amp;EOMONTH('TW - Q'!$B98,0))</f>
        <v>85.427726839833042</v>
      </c>
      <c r="H98" s="20">
        <f>AVERAGEIFS('TW - M'!E:E,'TW - M'!$B:$B,"&gt;="&amp;EDATE('TW - Q'!$B98,-2),'TW - M'!$B:$B,"&lt;="&amp;EOMONTH('TW - Q'!$B98,0))</f>
        <v>2.1666666666666665</v>
      </c>
      <c r="I98" s="20">
        <f>AVERAGEIFS('TW - M'!G:G,'TW - M'!$B:$B,"&gt;="&amp;EDATE('TW - Q'!$B98,-2),'TW - M'!$B:$B,"&lt;="&amp;EOMONTH('TW - Q'!$B98,0))</f>
        <v>85.469999999999985</v>
      </c>
      <c r="J98" s="20">
        <f>AVERAGEIFS('TW - M'!H:H,'TW - M'!$B:$B,"&gt;="&amp;EDATE('TW - Q'!$B98,-2),'TW - M'!$B:$B,"&lt;="&amp;EOMONTH('TW - Q'!$B98,0))</f>
        <v>84.696666666666673</v>
      </c>
      <c r="K98" s="20">
        <f>AVERAGEIFS('TW - M'!D:D,'TW - M'!$B:$B,"&gt;="&amp;EDATE('TW - Q'!$B98,-2),'TW - M'!$B:$B,"&lt;="&amp;EOMONTH('TW - Q'!$B98,0))</f>
        <v>112.09666666666665</v>
      </c>
      <c r="L98" s="20">
        <v>0</v>
      </c>
      <c r="M98" s="20">
        <f t="shared" si="4"/>
        <v>-3.3562285357477517</v>
      </c>
      <c r="N98" s="20">
        <f t="shared" si="5"/>
        <v>-1.8190466453171794E-2</v>
      </c>
      <c r="O98" s="20">
        <f t="shared" si="6"/>
        <v>0.55999663587465998</v>
      </c>
      <c r="P98" s="20">
        <f>AVERAGEIFS('TW - M'!J:J,'TW - M'!$B:$B,"&gt;="&amp;EDATE('TW - Q'!$B98,-2),'TW - M'!$B:$B,"&lt;="&amp;EOMONTH('TW - Q'!$B98,0))</f>
        <v>60.015432900432899</v>
      </c>
      <c r="Q98" s="20">
        <f t="shared" si="3"/>
        <v>-5.0643488253297679</v>
      </c>
    </row>
    <row r="99" spans="1:17" x14ac:dyDescent="0.25">
      <c r="A99">
        <v>2006</v>
      </c>
      <c r="B99" s="1">
        <v>38777</v>
      </c>
      <c r="C99" s="21">
        <f>'CDM - Q'!BE236</f>
        <v>3179458</v>
      </c>
      <c r="D99" s="20">
        <f>AVERAGEIFS('TW - M'!I:I,'TW - M'!$B:$B,"&gt;="&amp;EDATE('TW - Q'!$B99,-2),'TW - M'!$B:$B,"&lt;="&amp;EOMONTH('TW - Q'!$B99,0))</f>
        <v>3.9333333333333336</v>
      </c>
      <c r="E99" s="20">
        <f>'CDM - Q'!BG236</f>
        <v>107.63</v>
      </c>
      <c r="F99" s="20">
        <f>AVERAGEIFS('TW - M'!C:C,'TW - M'!$B:$B,"&gt;="&amp;EDATE('TW - Q'!$B99,-2),'TW - M'!$B:$B,"&lt;="&amp;EOMONTH('TW - Q'!$B99,0))</f>
        <v>85.04</v>
      </c>
      <c r="G99" s="20">
        <f>AVERAGEIFS('TW - M'!F:F,'TW - M'!$B:$B,"&gt;="&amp;EDATE('TW - Q'!$B99,-2),'TW - M'!$B:$B,"&lt;="&amp;EOMONTH('TW - Q'!$B99,0))</f>
        <v>85.532442114662729</v>
      </c>
      <c r="H99" s="20">
        <f>AVERAGEIFS('TW - M'!E:E,'TW - M'!$B:$B,"&gt;="&amp;EDATE('TW - Q'!$B99,-2),'TW - M'!$B:$B,"&lt;="&amp;EOMONTH('TW - Q'!$B99,0))</f>
        <v>2.2916666666666665</v>
      </c>
      <c r="I99" s="20">
        <f>AVERAGEIFS('TW - M'!G:G,'TW - M'!$B:$B,"&gt;="&amp;EDATE('TW - Q'!$B99,-2),'TW - M'!$B:$B,"&lt;="&amp;EOMONTH('TW - Q'!$B99,0))</f>
        <v>85.573333333333338</v>
      </c>
      <c r="J99" s="20">
        <f>AVERAGEIFS('TW - M'!H:H,'TW - M'!$B:$B,"&gt;="&amp;EDATE('TW - Q'!$B99,-2),'TW - M'!$B:$B,"&lt;="&amp;EOMONTH('TW - Q'!$B99,0))</f>
        <v>85.04</v>
      </c>
      <c r="K99" s="20">
        <f>AVERAGEIFS('TW - M'!D:D,'TW - M'!$B:$B,"&gt;="&amp;EDATE('TW - Q'!$B99,-2),'TW - M'!$B:$B,"&lt;="&amp;EOMONTH('TW - Q'!$B99,0))</f>
        <v>158.60999999999999</v>
      </c>
      <c r="L99" s="20">
        <v>0</v>
      </c>
      <c r="M99" s="20">
        <f t="shared" si="4"/>
        <v>1.6214727065213097</v>
      </c>
      <c r="N99" s="20">
        <f t="shared" si="5"/>
        <v>0.49031048210386174</v>
      </c>
      <c r="O99" s="20">
        <f t="shared" si="6"/>
        <v>0.53628247870763923</v>
      </c>
      <c r="P99" s="20">
        <f>AVERAGEIFS('TW - M'!J:J,'TW - M'!$B:$B,"&gt;="&amp;EDATE('TW - Q'!$B99,-2),'TW - M'!$B:$B,"&lt;="&amp;EOMONTH('TW - Q'!$B99,0))</f>
        <v>63.349710803689071</v>
      </c>
      <c r="Q99" s="20">
        <f t="shared" si="3"/>
        <v>5.555700829131438</v>
      </c>
    </row>
    <row r="100" spans="1:17" x14ac:dyDescent="0.25">
      <c r="B100" s="1">
        <v>38869</v>
      </c>
      <c r="C100" s="21">
        <f>'CDM - Q'!BE237</f>
        <v>3210337</v>
      </c>
      <c r="D100" s="20">
        <f>AVERAGEIFS('TW - M'!I:I,'TW - M'!$B:$B,"&gt;="&amp;EDATE('TW - Q'!$B100,-2),'TW - M'!$B:$B,"&lt;="&amp;EOMONTH('TW - Q'!$B100,0))</f>
        <v>3.9066666666666663</v>
      </c>
      <c r="E100" s="20">
        <f>'CDM - Q'!BG237</f>
        <v>110.98</v>
      </c>
      <c r="F100" s="20">
        <f>AVERAGEIFS('TW - M'!C:C,'TW - M'!$B:$B,"&gt;="&amp;EDATE('TW - Q'!$B100,-2),'TW - M'!$B:$B,"&lt;="&amp;EOMONTH('TW - Q'!$B100,0))</f>
        <v>85.513333333333321</v>
      </c>
      <c r="G100" s="20">
        <f>AVERAGEIFS('TW - M'!F:F,'TW - M'!$B:$B,"&gt;="&amp;EDATE('TW - Q'!$B100,-2),'TW - M'!$B:$B,"&lt;="&amp;EOMONTH('TW - Q'!$B100,0))</f>
        <v>85.820995070435188</v>
      </c>
      <c r="H100" s="20">
        <f>AVERAGEIFS('TW - M'!E:E,'TW - M'!$B:$B,"&gt;="&amp;EDATE('TW - Q'!$B100,-2),'TW - M'!$B:$B,"&lt;="&amp;EOMONTH('TW - Q'!$B100,0))</f>
        <v>2.4166666666666665</v>
      </c>
      <c r="I100" s="20">
        <f>AVERAGEIFS('TW - M'!G:G,'TW - M'!$B:$B,"&gt;="&amp;EDATE('TW - Q'!$B100,-2),'TW - M'!$B:$B,"&lt;="&amp;EOMONTH('TW - Q'!$B100,0))</f>
        <v>86.00333333333333</v>
      </c>
      <c r="J100" s="20">
        <f>AVERAGEIFS('TW - M'!H:H,'TW - M'!$B:$B,"&gt;="&amp;EDATE('TW - Q'!$B100,-2),'TW - M'!$B:$B,"&lt;="&amp;EOMONTH('TW - Q'!$B100,0))</f>
        <v>85.513333333333321</v>
      </c>
      <c r="K100" s="20">
        <f>AVERAGEIFS('TW - M'!D:D,'TW - M'!$B:$B,"&gt;="&amp;EDATE('TW - Q'!$B100,-2),'TW - M'!$B:$B,"&lt;="&amp;EOMONTH('TW - Q'!$B100,0))</f>
        <v>109.28666666666668</v>
      </c>
      <c r="L100" s="20">
        <v>0</v>
      </c>
      <c r="M100" s="20">
        <f t="shared" si="4"/>
        <v>2.226403261210308</v>
      </c>
      <c r="N100" s="20">
        <f t="shared" si="5"/>
        <v>1.3494433159555008</v>
      </c>
      <c r="O100" s="20">
        <f t="shared" si="6"/>
        <v>0.58507168161768819</v>
      </c>
      <c r="P100" s="20">
        <f>AVERAGEIFS('TW - M'!J:J,'TW - M'!$B:$B,"&gt;="&amp;EDATE('TW - Q'!$B100,-2),'TW - M'!$B:$B,"&lt;="&amp;EOMONTH('TW - Q'!$B100,0))</f>
        <v>70.68908036890646</v>
      </c>
      <c r="Q100" s="20">
        <f t="shared" si="3"/>
        <v>11.58548235202046</v>
      </c>
    </row>
    <row r="101" spans="1:17" x14ac:dyDescent="0.25">
      <c r="B101" s="1">
        <v>38961</v>
      </c>
      <c r="C101" s="21">
        <f>'CDM - Q'!BE238</f>
        <v>3267653</v>
      </c>
      <c r="D101" s="20">
        <f>AVERAGEIFS('TW - M'!I:I,'TW - M'!$B:$B,"&gt;="&amp;EDATE('TW - Q'!$B101,-2),'TW - M'!$B:$B,"&lt;="&amp;EOMONTH('TW - Q'!$B101,0))</f>
        <v>3.8633333333333333</v>
      </c>
      <c r="E101" s="20">
        <f>'CDM - Q'!BG238</f>
        <v>115.76</v>
      </c>
      <c r="F101" s="20">
        <f>AVERAGEIFS('TW - M'!C:C,'TW - M'!$B:$B,"&gt;="&amp;EDATE('TW - Q'!$B101,-2),'TW - M'!$B:$B,"&lt;="&amp;EOMONTH('TW - Q'!$B101,0))</f>
        <v>85.509999999999991</v>
      </c>
      <c r="G101" s="20">
        <f>AVERAGEIFS('TW - M'!F:F,'TW - M'!$B:$B,"&gt;="&amp;EDATE('TW - Q'!$B101,-2),'TW - M'!$B:$B,"&lt;="&amp;EOMONTH('TW - Q'!$B101,0))</f>
        <v>85.75078523032515</v>
      </c>
      <c r="H101" s="20">
        <f>AVERAGEIFS('TW - M'!E:E,'TW - M'!$B:$B,"&gt;="&amp;EDATE('TW - Q'!$B101,-2),'TW - M'!$B:$B,"&lt;="&amp;EOMONTH('TW - Q'!$B101,0))</f>
        <v>2.5416666666666665</v>
      </c>
      <c r="I101" s="20">
        <f>AVERAGEIFS('TW - M'!G:G,'TW - M'!$B:$B,"&gt;="&amp;EDATE('TW - Q'!$B101,-2),'TW - M'!$B:$B,"&lt;="&amp;EOMONTH('TW - Q'!$B101,0))</f>
        <v>85.49666666666667</v>
      </c>
      <c r="J101" s="20">
        <f>AVERAGEIFS('TW - M'!H:H,'TW - M'!$B:$B,"&gt;="&amp;EDATE('TW - Q'!$B101,-2),'TW - M'!$B:$B,"&lt;="&amp;EOMONTH('TW - Q'!$B101,0))</f>
        <v>85.509999999999991</v>
      </c>
      <c r="K101" s="20">
        <f>AVERAGEIFS('TW - M'!D:D,'TW - M'!$B:$B,"&gt;="&amp;EDATE('TW - Q'!$B101,-2),'TW - M'!$B:$B,"&lt;="&amp;EOMONTH('TW - Q'!$B101,0))</f>
        <v>110.02333333333333</v>
      </c>
      <c r="L101" s="20">
        <v>0</v>
      </c>
      <c r="M101" s="20">
        <f t="shared" si="4"/>
        <v>-1.5592110392148584E-2</v>
      </c>
      <c r="N101" s="20">
        <f t="shared" si="5"/>
        <v>-0.32723852736693537</v>
      </c>
      <c r="O101" s="20">
        <f t="shared" si="6"/>
        <v>0.37358120105981385</v>
      </c>
      <c r="P101" s="20">
        <f>AVERAGEIFS('TW - M'!J:J,'TW - M'!$B:$B,"&gt;="&amp;EDATE('TW - Q'!$B101,-2),'TW - M'!$B:$B,"&lt;="&amp;EOMONTH('TW - Q'!$B101,0))</f>
        <v>70.547667356797803</v>
      </c>
      <c r="Q101" s="20">
        <f t="shared" ref="Q101:Q164" si="7">(P101/P100-1) *100</f>
        <v>-0.20004930234014395</v>
      </c>
    </row>
    <row r="102" spans="1:17" x14ac:dyDescent="0.25">
      <c r="B102" s="1">
        <v>39052</v>
      </c>
      <c r="C102" s="21">
        <f>'CDM - Q'!BE239</f>
        <v>3371744</v>
      </c>
      <c r="D102" s="20">
        <f>AVERAGEIFS('TW - M'!I:I,'TW - M'!$B:$B,"&gt;="&amp;EDATE('TW - Q'!$B102,-2),'TW - M'!$B:$B,"&lt;="&amp;EOMONTH('TW - Q'!$B102,0))</f>
        <v>3.91</v>
      </c>
      <c r="E102" s="20">
        <f>'CDM - Q'!BG239</f>
        <v>115.58</v>
      </c>
      <c r="F102" s="20">
        <f>AVERAGEIFS('TW - M'!C:C,'TW - M'!$B:$B,"&gt;="&amp;EDATE('TW - Q'!$B102,-2),'TW - M'!$B:$B,"&lt;="&amp;EOMONTH('TW - Q'!$B102,0))</f>
        <v>85.17</v>
      </c>
      <c r="G102" s="20">
        <f>AVERAGEIFS('TW - M'!F:F,'TW - M'!$B:$B,"&gt;="&amp;EDATE('TW - Q'!$B102,-2),'TW - M'!$B:$B,"&lt;="&amp;EOMONTH('TW - Q'!$B102,0))</f>
        <v>85.94146393221223</v>
      </c>
      <c r="H102" s="20">
        <f>AVERAGEIFS('TW - M'!E:E,'TW - M'!$B:$B,"&gt;="&amp;EDATE('TW - Q'!$B102,-2),'TW - M'!$B:$B,"&lt;="&amp;EOMONTH('TW - Q'!$B102,0))</f>
        <v>2.6666666666666665</v>
      </c>
      <c r="I102" s="20">
        <f>AVERAGEIFS('TW - M'!G:G,'TW - M'!$B:$B,"&gt;="&amp;EDATE('TW - Q'!$B102,-2),'TW - M'!$B:$B,"&lt;="&amp;EOMONTH('TW - Q'!$B102,0))</f>
        <v>85.990000000000009</v>
      </c>
      <c r="J102" s="20">
        <f>AVERAGEIFS('TW - M'!H:H,'TW - M'!$B:$B,"&gt;="&amp;EDATE('TW - Q'!$B102,-2),'TW - M'!$B:$B,"&lt;="&amp;EOMONTH('TW - Q'!$B102,0))</f>
        <v>85.17</v>
      </c>
      <c r="K102" s="20">
        <f>AVERAGEIFS('TW - M'!D:D,'TW - M'!$B:$B,"&gt;="&amp;EDATE('TW - Q'!$B102,-2),'TW - M'!$B:$B,"&lt;="&amp;EOMONTH('TW - Q'!$B102,0))</f>
        <v>113.31</v>
      </c>
      <c r="L102" s="20">
        <v>0</v>
      </c>
      <c r="M102" s="20">
        <f t="shared" si="4"/>
        <v>-1.5904572564611641</v>
      </c>
      <c r="N102" s="20">
        <f t="shared" si="5"/>
        <v>0.88945518749437014</v>
      </c>
      <c r="O102" s="20">
        <f t="shared" si="6"/>
        <v>0.60049261454669933</v>
      </c>
      <c r="P102" s="20">
        <f>AVERAGEIFS('TW - M'!J:J,'TW - M'!$B:$B,"&gt;="&amp;EDATE('TW - Q'!$B102,-2),'TW - M'!$B:$B,"&lt;="&amp;EOMONTH('TW - Q'!$B102,0))</f>
        <v>60.208968253968244</v>
      </c>
      <c r="Q102" s="20">
        <f t="shared" si="7"/>
        <v>-14.654912756422057</v>
      </c>
    </row>
    <row r="103" spans="1:17" x14ac:dyDescent="0.25">
      <c r="A103">
        <v>2007</v>
      </c>
      <c r="B103" s="1">
        <v>39142</v>
      </c>
      <c r="C103" s="21">
        <f>'CDM - Q'!BE240</f>
        <v>3364696</v>
      </c>
      <c r="D103" s="20">
        <f>AVERAGEIFS('TW - M'!I:I,'TW - M'!$B:$B,"&gt;="&amp;EDATE('TW - Q'!$B103,-2),'TW - M'!$B:$B,"&lt;="&amp;EOMONTH('TW - Q'!$B103,0))</f>
        <v>3.8566666666666669</v>
      </c>
      <c r="E103" s="20">
        <f>'CDM - Q'!BG240</f>
        <v>114.87</v>
      </c>
      <c r="F103" s="20">
        <f>AVERAGEIFS('TW - M'!C:C,'TW - M'!$B:$B,"&gt;="&amp;EDATE('TW - Q'!$B103,-2),'TW - M'!$B:$B,"&lt;="&amp;EOMONTH('TW - Q'!$B103,0))</f>
        <v>86.089999999999989</v>
      </c>
      <c r="G103" s="20">
        <f>AVERAGEIFS('TW - M'!F:F,'TW - M'!$B:$B,"&gt;="&amp;EDATE('TW - Q'!$B103,-2),'TW - M'!$B:$B,"&lt;="&amp;EOMONTH('TW - Q'!$B103,0))</f>
        <v>86.257588136538402</v>
      </c>
      <c r="H103" s="20">
        <f>AVERAGEIFS('TW - M'!E:E,'TW - M'!$B:$B,"&gt;="&amp;EDATE('TW - Q'!$B103,-2),'TW - M'!$B:$B,"&lt;="&amp;EOMONTH('TW - Q'!$B103,0))</f>
        <v>2.7916666666666665</v>
      </c>
      <c r="I103" s="20">
        <f>AVERAGEIFS('TW - M'!G:G,'TW - M'!$B:$B,"&gt;="&amp;EDATE('TW - Q'!$B103,-2),'TW - M'!$B:$B,"&lt;="&amp;EOMONTH('TW - Q'!$B103,0))</f>
        <v>86.29</v>
      </c>
      <c r="J103" s="20">
        <f>AVERAGEIFS('TW - M'!H:H,'TW - M'!$B:$B,"&gt;="&amp;EDATE('TW - Q'!$B103,-2),'TW - M'!$B:$B,"&lt;="&amp;EOMONTH('TW - Q'!$B103,0))</f>
        <v>86.089999999999989</v>
      </c>
      <c r="K103" s="20">
        <f>AVERAGEIFS('TW - M'!D:D,'TW - M'!$B:$B,"&gt;="&amp;EDATE('TW - Q'!$B103,-2),'TW - M'!$B:$B,"&lt;="&amp;EOMONTH('TW - Q'!$B103,0))</f>
        <v>167.90666666666667</v>
      </c>
      <c r="L103" s="20">
        <v>0</v>
      </c>
      <c r="M103" s="20">
        <f t="shared" si="4"/>
        <v>4.3207702242573198</v>
      </c>
      <c r="N103" s="20">
        <f t="shared" si="5"/>
        <v>1.4713466113424722</v>
      </c>
      <c r="O103" s="20">
        <f t="shared" si="6"/>
        <v>0.84575164685635196</v>
      </c>
      <c r="P103" s="20">
        <f>AVERAGEIFS('TW - M'!J:J,'TW - M'!$B:$B,"&gt;="&amp;EDATE('TW - Q'!$B103,-2),'TW - M'!$B:$B,"&lt;="&amp;EOMONTH('TW - Q'!$B103,0))</f>
        <v>58.334992094861661</v>
      </c>
      <c r="Q103" s="20">
        <f t="shared" si="7"/>
        <v>-3.1124535321747082</v>
      </c>
    </row>
    <row r="104" spans="1:17" x14ac:dyDescent="0.25">
      <c r="B104" s="1">
        <v>39234</v>
      </c>
      <c r="C104" s="21">
        <f>'CDM - Q'!BE241</f>
        <v>3420669</v>
      </c>
      <c r="D104" s="20">
        <f>AVERAGEIFS('TW - M'!I:I,'TW - M'!$B:$B,"&gt;="&amp;EDATE('TW - Q'!$B104,-2),'TW - M'!$B:$B,"&lt;="&amp;EOMONTH('TW - Q'!$B104,0))</f>
        <v>3.9266666666666663</v>
      </c>
      <c r="E104" s="20">
        <f>'CDM - Q'!BG241</f>
        <v>117.95</v>
      </c>
      <c r="F104" s="20">
        <f>AVERAGEIFS('TW - M'!C:C,'TW - M'!$B:$B,"&gt;="&amp;EDATE('TW - Q'!$B104,-2),'TW - M'!$B:$B,"&lt;="&amp;EOMONTH('TW - Q'!$B104,0))</f>
        <v>86.089999999999989</v>
      </c>
      <c r="G104" s="20">
        <f>AVERAGEIFS('TW - M'!F:F,'TW - M'!$B:$B,"&gt;="&amp;EDATE('TW - Q'!$B104,-2),'TW - M'!$B:$B,"&lt;="&amp;EOMONTH('TW - Q'!$B104,0))</f>
        <v>86.586957888765767</v>
      </c>
      <c r="H104" s="20">
        <f>AVERAGEIFS('TW - M'!E:E,'TW - M'!$B:$B,"&gt;="&amp;EDATE('TW - Q'!$B104,-2),'TW - M'!$B:$B,"&lt;="&amp;EOMONTH('TW - Q'!$B104,0))</f>
        <v>2.9583333333333335</v>
      </c>
      <c r="I104" s="20">
        <f>AVERAGEIFS('TW - M'!G:G,'TW - M'!$B:$B,"&gt;="&amp;EDATE('TW - Q'!$B104,-2),'TW - M'!$B:$B,"&lt;="&amp;EOMONTH('TW - Q'!$B104,0))</f>
        <v>86.723333333333343</v>
      </c>
      <c r="J104" s="20">
        <f>AVERAGEIFS('TW - M'!H:H,'TW - M'!$B:$B,"&gt;="&amp;EDATE('TW - Q'!$B104,-2),'TW - M'!$B:$B,"&lt;="&amp;EOMONTH('TW - Q'!$B104,0))</f>
        <v>86.089999999999989</v>
      </c>
      <c r="K104" s="20">
        <f>AVERAGEIFS('TW - M'!D:D,'TW - M'!$B:$B,"&gt;="&amp;EDATE('TW - Q'!$B104,-2),'TW - M'!$B:$B,"&lt;="&amp;EOMONTH('TW - Q'!$B104,0))</f>
        <v>104.64</v>
      </c>
      <c r="L104" s="20">
        <v>0</v>
      </c>
      <c r="M104" s="20">
        <f t="shared" si="4"/>
        <v>0</v>
      </c>
      <c r="N104" s="20">
        <f t="shared" si="5"/>
        <v>1.5273775181657179</v>
      </c>
      <c r="O104" s="20">
        <f t="shared" si="6"/>
        <v>0.89023519740890622</v>
      </c>
      <c r="P104" s="20">
        <f>AVERAGEIFS('TW - M'!J:J,'TW - M'!$B:$B,"&gt;="&amp;EDATE('TW - Q'!$B104,-2),'TW - M'!$B:$B,"&lt;="&amp;EOMONTH('TW - Q'!$B104,0))</f>
        <v>65.06020703933747</v>
      </c>
      <c r="Q104" s="20">
        <f t="shared" si="7"/>
        <v>11.528612078218114</v>
      </c>
    </row>
    <row r="105" spans="1:17" x14ac:dyDescent="0.25">
      <c r="B105" s="1">
        <v>39326</v>
      </c>
      <c r="C105" s="21">
        <f>'CDM - Q'!BE242</f>
        <v>3510390</v>
      </c>
      <c r="D105" s="20">
        <f>AVERAGEIFS('TW - M'!I:I,'TW - M'!$B:$B,"&gt;="&amp;EDATE('TW - Q'!$B105,-2),'TW - M'!$B:$B,"&lt;="&amp;EOMONTH('TW - Q'!$B105,0))</f>
        <v>3.9500000000000006</v>
      </c>
      <c r="E105" s="20">
        <f>'CDM - Q'!BG242</f>
        <v>118.95</v>
      </c>
      <c r="F105" s="20">
        <f>AVERAGEIFS('TW - M'!C:C,'TW - M'!$B:$B,"&gt;="&amp;EDATE('TW - Q'!$B105,-2),'TW - M'!$B:$B,"&lt;="&amp;EOMONTH('TW - Q'!$B105,0))</f>
        <v>87.153333333333322</v>
      </c>
      <c r="G105" s="20">
        <f>AVERAGEIFS('TW - M'!F:F,'TW - M'!$B:$B,"&gt;="&amp;EDATE('TW - Q'!$B105,-2),'TW - M'!$B:$B,"&lt;="&amp;EOMONTH('TW - Q'!$B105,0))</f>
        <v>87.139648532599438</v>
      </c>
      <c r="H105" s="20">
        <f>AVERAGEIFS('TW - M'!E:E,'TW - M'!$B:$B,"&gt;="&amp;EDATE('TW - Q'!$B105,-2),'TW - M'!$B:$B,"&lt;="&amp;EOMONTH('TW - Q'!$B105,0))</f>
        <v>3.1666666666666665</v>
      </c>
      <c r="I105" s="20">
        <f>AVERAGEIFS('TW - M'!G:G,'TW - M'!$B:$B,"&gt;="&amp;EDATE('TW - Q'!$B105,-2),'TW - M'!$B:$B,"&lt;="&amp;EOMONTH('TW - Q'!$B105,0))</f>
        <v>86.929999999999993</v>
      </c>
      <c r="J105" s="20">
        <f>AVERAGEIFS('TW - M'!H:H,'TW - M'!$B:$B,"&gt;="&amp;EDATE('TW - Q'!$B105,-2),'TW - M'!$B:$B,"&lt;="&amp;EOMONTH('TW - Q'!$B105,0))</f>
        <v>87.153333333333322</v>
      </c>
      <c r="K105" s="20">
        <f>AVERAGEIFS('TW - M'!D:D,'TW - M'!$B:$B,"&gt;="&amp;EDATE('TW - Q'!$B105,-2),'TW - M'!$B:$B,"&lt;="&amp;EOMONTH('TW - Q'!$B105,0))</f>
        <v>105.41333333333334</v>
      </c>
      <c r="L105" s="20">
        <v>0</v>
      </c>
      <c r="M105" s="20">
        <f t="shared" si="4"/>
        <v>4.9405660742634083</v>
      </c>
      <c r="N105" s="20">
        <f t="shared" si="5"/>
        <v>2.5532281410957758</v>
      </c>
      <c r="O105" s="20">
        <f t="shared" si="6"/>
        <v>1.610351864524584</v>
      </c>
      <c r="P105" s="20">
        <f>AVERAGEIFS('TW - M'!J:J,'TW - M'!$B:$B,"&gt;="&amp;EDATE('TW - Q'!$B105,-2),'TW - M'!$B:$B,"&lt;="&amp;EOMONTH('TW - Q'!$B105,0))</f>
        <v>75.243868247694323</v>
      </c>
      <c r="Q105" s="20">
        <f t="shared" si="7"/>
        <v>15.652672611692564</v>
      </c>
    </row>
    <row r="106" spans="1:17" x14ac:dyDescent="0.25">
      <c r="B106" s="1">
        <v>39417</v>
      </c>
      <c r="C106" s="21">
        <f>'CDM - Q'!BE243</f>
        <v>3625948</v>
      </c>
      <c r="D106" s="20">
        <f>AVERAGEIFS('TW - M'!I:I,'TW - M'!$B:$B,"&gt;="&amp;EDATE('TW - Q'!$B106,-2),'TW - M'!$B:$B,"&lt;="&amp;EOMONTH('TW - Q'!$B106,0))</f>
        <v>3.8933333333333331</v>
      </c>
      <c r="E106" s="20">
        <f>'CDM - Q'!BG243</f>
        <v>121.47</v>
      </c>
      <c r="F106" s="20">
        <f>AVERAGEIFS('TW - M'!C:C,'TW - M'!$B:$B,"&gt;="&amp;EDATE('TW - Q'!$B106,-2),'TW - M'!$B:$B,"&lt;="&amp;EOMONTH('TW - Q'!$B106,0))</f>
        <v>88.11333333333333</v>
      </c>
      <c r="G106" s="20">
        <f>AVERAGEIFS('TW - M'!F:F,'TW - M'!$B:$B,"&gt;="&amp;EDATE('TW - Q'!$B106,-2),'TW - M'!$B:$B,"&lt;="&amp;EOMONTH('TW - Q'!$B106,0))</f>
        <v>88.06179877705604</v>
      </c>
      <c r="H106" s="20">
        <f>AVERAGEIFS('TW - M'!E:E,'TW - M'!$B:$B,"&gt;="&amp;EDATE('TW - Q'!$B106,-2),'TW - M'!$B:$B,"&lt;="&amp;EOMONTH('TW - Q'!$B106,0))</f>
        <v>3.2916666666666665</v>
      </c>
      <c r="I106" s="20">
        <f>AVERAGEIFS('TW - M'!G:G,'TW - M'!$B:$B,"&gt;="&amp;EDATE('TW - Q'!$B106,-2),'TW - M'!$B:$B,"&lt;="&amp;EOMONTH('TW - Q'!$B106,0))</f>
        <v>88.12</v>
      </c>
      <c r="J106" s="20">
        <f>AVERAGEIFS('TW - M'!H:H,'TW - M'!$B:$B,"&gt;="&amp;EDATE('TW - Q'!$B106,-2),'TW - M'!$B:$B,"&lt;="&amp;EOMONTH('TW - Q'!$B106,0))</f>
        <v>88.11333333333333</v>
      </c>
      <c r="K106" s="20">
        <f>AVERAGEIFS('TW - M'!D:D,'TW - M'!$B:$B,"&gt;="&amp;EDATE('TW - Q'!$B106,-2),'TW - M'!$B:$B,"&lt;="&amp;EOMONTH('TW - Q'!$B106,0))</f>
        <v>102.86333333333334</v>
      </c>
      <c r="L106" s="20">
        <v>0</v>
      </c>
      <c r="M106" s="20">
        <f t="shared" si="4"/>
        <v>4.4060276906601636</v>
      </c>
      <c r="N106" s="20">
        <f t="shared" si="5"/>
        <v>4.2329766529256574</v>
      </c>
      <c r="O106" s="20">
        <f t="shared" si="6"/>
        <v>2.4462322308824058</v>
      </c>
      <c r="P106" s="20">
        <f>AVERAGEIFS('TW - M'!J:J,'TW - M'!$B:$B,"&gt;="&amp;EDATE('TW - Q'!$B106,-2),'TW - M'!$B:$B,"&lt;="&amp;EOMONTH('TW - Q'!$B106,0))</f>
        <v>90.755574691009471</v>
      </c>
      <c r="Q106" s="20">
        <f t="shared" si="7"/>
        <v>20.61524321457313</v>
      </c>
    </row>
    <row r="107" spans="1:17" x14ac:dyDescent="0.25">
      <c r="A107">
        <v>2008</v>
      </c>
      <c r="B107" s="1">
        <v>39508</v>
      </c>
      <c r="C107" s="21">
        <f>'CDM - Q'!BE244</f>
        <v>3623400</v>
      </c>
      <c r="D107" s="20">
        <f>AVERAGEIFS('TW - M'!I:I,'TW - M'!$B:$B,"&gt;="&amp;EDATE('TW - Q'!$B107,-2),'TW - M'!$B:$B,"&lt;="&amp;EOMONTH('TW - Q'!$B107,0))</f>
        <v>3.8633333333333333</v>
      </c>
      <c r="E107" s="20">
        <f>'CDM - Q'!BG244</f>
        <v>122.65</v>
      </c>
      <c r="F107" s="20">
        <f>AVERAGEIFS('TW - M'!C:C,'TW - M'!$B:$B,"&gt;="&amp;EDATE('TW - Q'!$B107,-2),'TW - M'!$B:$B,"&lt;="&amp;EOMONTH('TW - Q'!$B107,0))</f>
        <v>88.436666666666667</v>
      </c>
      <c r="G107" s="20">
        <f>AVERAGEIFS('TW - M'!F:F,'TW - M'!$B:$B,"&gt;="&amp;EDATE('TW - Q'!$B107,-2),'TW - M'!$B:$B,"&lt;="&amp;EOMONTH('TW - Q'!$B107,0))</f>
        <v>88.744528038902629</v>
      </c>
      <c r="H107" s="20">
        <f>AVERAGEIFS('TW - M'!E:E,'TW - M'!$B:$B,"&gt;="&amp;EDATE('TW - Q'!$B107,-2),'TW - M'!$B:$B,"&lt;="&amp;EOMONTH('TW - Q'!$B107,0))</f>
        <v>3.4166666666666665</v>
      </c>
      <c r="I107" s="20">
        <f>AVERAGEIFS('TW - M'!G:G,'TW - M'!$B:$B,"&gt;="&amp;EDATE('TW - Q'!$B107,-2),'TW - M'!$B:$B,"&lt;="&amp;EOMONTH('TW - Q'!$B107,0))</f>
        <v>88.766666666666666</v>
      </c>
      <c r="J107" s="20">
        <f>AVERAGEIFS('TW - M'!H:H,'TW - M'!$B:$B,"&gt;="&amp;EDATE('TW - Q'!$B107,-2),'TW - M'!$B:$B,"&lt;="&amp;EOMONTH('TW - Q'!$B107,0))</f>
        <v>88.436666666666667</v>
      </c>
      <c r="K107" s="20">
        <f>AVERAGEIFS('TW - M'!D:D,'TW - M'!$B:$B,"&gt;="&amp;EDATE('TW - Q'!$B107,-2),'TW - M'!$B:$B,"&lt;="&amp;EOMONTH('TW - Q'!$B107,0))</f>
        <v>149.08000000000001</v>
      </c>
      <c r="L107" s="20">
        <v>0</v>
      </c>
      <c r="M107" s="20">
        <f t="shared" si="4"/>
        <v>1.46780661269581</v>
      </c>
      <c r="N107" s="20">
        <f t="shared" si="5"/>
        <v>3.1011370257155058</v>
      </c>
      <c r="O107" s="20">
        <f t="shared" si="6"/>
        <v>2.8536798344756642</v>
      </c>
      <c r="P107" s="20">
        <f>AVERAGEIFS('TW - M'!J:J,'TW - M'!$B:$B,"&gt;="&amp;EDATE('TW - Q'!$B107,-2),'TW - M'!$B:$B,"&lt;="&amp;EOMONTH('TW - Q'!$B107,0))</f>
        <v>97.854948240165626</v>
      </c>
      <c r="Q107" s="20">
        <f t="shared" si="7"/>
        <v>7.8225206256772761</v>
      </c>
    </row>
    <row r="108" spans="1:17" x14ac:dyDescent="0.25">
      <c r="B108" s="1">
        <v>39600</v>
      </c>
      <c r="C108" s="21">
        <f>'CDM - Q'!BE245</f>
        <v>3583854</v>
      </c>
      <c r="D108" s="20">
        <f>AVERAGEIFS('TW - M'!I:I,'TW - M'!$B:$B,"&gt;="&amp;EDATE('TW - Q'!$B108,-2),'TW - M'!$B:$B,"&lt;="&amp;EOMONTH('TW - Q'!$B108,0))</f>
        <v>3.8966666666666665</v>
      </c>
      <c r="E108" s="20">
        <f>'CDM - Q'!BG245</f>
        <v>125.36</v>
      </c>
      <c r="F108" s="20">
        <f>AVERAGEIFS('TW - M'!C:C,'TW - M'!$B:$B,"&gt;="&amp;EDATE('TW - Q'!$B108,-2),'TW - M'!$B:$B,"&lt;="&amp;EOMONTH('TW - Q'!$B108,0))</f>
        <v>89.493333333333339</v>
      </c>
      <c r="G108" s="20">
        <f>AVERAGEIFS('TW - M'!F:F,'TW - M'!$B:$B,"&gt;="&amp;EDATE('TW - Q'!$B108,-2),'TW - M'!$B:$B,"&lt;="&amp;EOMONTH('TW - Q'!$B108,0))</f>
        <v>89.682783161139511</v>
      </c>
      <c r="H108" s="20">
        <f>AVERAGEIFS('TW - M'!E:E,'TW - M'!$B:$B,"&gt;="&amp;EDATE('TW - Q'!$B108,-2),'TW - M'!$B:$B,"&lt;="&amp;EOMONTH('TW - Q'!$B108,0))</f>
        <v>3.5416666666666665</v>
      </c>
      <c r="I108" s="20">
        <f>AVERAGEIFS('TW - M'!G:G,'TW - M'!$B:$B,"&gt;="&amp;EDATE('TW - Q'!$B108,-2),'TW - M'!$B:$B,"&lt;="&amp;EOMONTH('TW - Q'!$B108,0))</f>
        <v>89.783333333333346</v>
      </c>
      <c r="J108" s="20">
        <f>AVERAGEIFS('TW - M'!H:H,'TW - M'!$B:$B,"&gt;="&amp;EDATE('TW - Q'!$B108,-2),'TW - M'!$B:$B,"&lt;="&amp;EOMONTH('TW - Q'!$B108,0))</f>
        <v>89.493333333333339</v>
      </c>
      <c r="K108" s="20">
        <f>AVERAGEIFS('TW - M'!D:D,'TW - M'!$B:$B,"&gt;="&amp;EDATE('TW - Q'!$B108,-2),'TW - M'!$B:$B,"&lt;="&amp;EOMONTH('TW - Q'!$B108,0))</f>
        <v>101.48</v>
      </c>
      <c r="L108" s="20">
        <v>0</v>
      </c>
      <c r="M108" s="20">
        <f t="shared" si="4"/>
        <v>4.7793147638611977</v>
      </c>
      <c r="N108" s="20">
        <f t="shared" si="5"/>
        <v>4.2290162243043383</v>
      </c>
      <c r="O108" s="20">
        <f t="shared" si="6"/>
        <v>3.5290895110103193</v>
      </c>
      <c r="P108" s="20">
        <f>AVERAGEIFS('TW - M'!J:J,'TW - M'!$B:$B,"&gt;="&amp;EDATE('TW - Q'!$B108,-2),'TW - M'!$B:$B,"&lt;="&amp;EOMONTH('TW - Q'!$B108,0))</f>
        <v>124.08099567099568</v>
      </c>
      <c r="Q108" s="20">
        <f t="shared" si="7"/>
        <v>26.800941498086939</v>
      </c>
    </row>
    <row r="109" spans="1:17" x14ac:dyDescent="0.25">
      <c r="B109" s="1">
        <v>39692</v>
      </c>
      <c r="C109" s="21">
        <f>'CDM - Q'!BE246</f>
        <v>3444967</v>
      </c>
      <c r="D109" s="20">
        <f>AVERAGEIFS('TW - M'!I:I,'TW - M'!$B:$B,"&gt;="&amp;EDATE('TW - Q'!$B109,-2),'TW - M'!$B:$B,"&lt;="&amp;EOMONTH('TW - Q'!$B109,0))</f>
        <v>4.0866666666666669</v>
      </c>
      <c r="E109" s="20">
        <f>'CDM - Q'!BG246</f>
        <v>131.12</v>
      </c>
      <c r="F109" s="20">
        <f>AVERAGEIFS('TW - M'!C:C,'TW - M'!$B:$B,"&gt;="&amp;EDATE('TW - Q'!$B109,-2),'TW - M'!$B:$B,"&lt;="&amp;EOMONTH('TW - Q'!$B109,0))</f>
        <v>90.256666666666661</v>
      </c>
      <c r="G109" s="20">
        <f>AVERAGEIFS('TW - M'!F:F,'TW - M'!$B:$B,"&gt;="&amp;EDATE('TW - Q'!$B109,-2),'TW - M'!$B:$B,"&lt;="&amp;EOMONTH('TW - Q'!$B109,0))</f>
        <v>90.531985307355171</v>
      </c>
      <c r="H109" s="20">
        <f>AVERAGEIFS('TW - M'!E:E,'TW - M'!$B:$B,"&gt;="&amp;EDATE('TW - Q'!$B109,-2),'TW - M'!$B:$B,"&lt;="&amp;EOMONTH('TW - Q'!$B109,0))</f>
        <v>3.5833333333333335</v>
      </c>
      <c r="I109" s="20">
        <f>AVERAGEIFS('TW - M'!G:G,'TW - M'!$B:$B,"&gt;="&amp;EDATE('TW - Q'!$B109,-2),'TW - M'!$B:$B,"&lt;="&amp;EOMONTH('TW - Q'!$B109,0))</f>
        <v>90.353333333333339</v>
      </c>
      <c r="J109" s="20">
        <f>AVERAGEIFS('TW - M'!H:H,'TW - M'!$B:$B,"&gt;="&amp;EDATE('TW - Q'!$B109,-2),'TW - M'!$B:$B,"&lt;="&amp;EOMONTH('TW - Q'!$B109,0))</f>
        <v>90.256666666666661</v>
      </c>
      <c r="K109" s="20">
        <f>AVERAGEIFS('TW - M'!D:D,'TW - M'!$B:$B,"&gt;="&amp;EDATE('TW - Q'!$B109,-2),'TW - M'!$B:$B,"&lt;="&amp;EOMONTH('TW - Q'!$B109,0))</f>
        <v>106.23</v>
      </c>
      <c r="L109" s="20">
        <v>0</v>
      </c>
      <c r="M109" s="20">
        <f t="shared" si="4"/>
        <v>3.4117997616209372</v>
      </c>
      <c r="N109" s="20">
        <f t="shared" si="5"/>
        <v>3.7875815905036525</v>
      </c>
      <c r="O109" s="20">
        <f t="shared" si="6"/>
        <v>3.8376778733622885</v>
      </c>
      <c r="P109" s="20">
        <f>AVERAGEIFS('TW - M'!J:J,'TW - M'!$B:$B,"&gt;="&amp;EDATE('TW - Q'!$B109,-2),'TW - M'!$B:$B,"&lt;="&amp;EOMONTH('TW - Q'!$B109,0))</f>
        <v>118.32712529016878</v>
      </c>
      <c r="Q109" s="20">
        <f t="shared" si="7"/>
        <v>-4.6371890793683201</v>
      </c>
    </row>
    <row r="110" spans="1:17" x14ac:dyDescent="0.25">
      <c r="B110" s="1">
        <v>39783</v>
      </c>
      <c r="C110" s="21">
        <f>'CDM - Q'!BE247</f>
        <v>3380679</v>
      </c>
      <c r="D110" s="20">
        <f>AVERAGEIFS('TW - M'!I:I,'TW - M'!$B:$B,"&gt;="&amp;EDATE('TW - Q'!$B110,-2),'TW - M'!$B:$B,"&lt;="&amp;EOMONTH('TW - Q'!$B110,0))</f>
        <v>4.7233333333333336</v>
      </c>
      <c r="E110" s="20">
        <f>'CDM - Q'!BG247</f>
        <v>118.25</v>
      </c>
      <c r="F110" s="20">
        <f>AVERAGEIFS('TW - M'!C:C,'TW - M'!$B:$B,"&gt;="&amp;EDATE('TW - Q'!$B110,-2),'TW - M'!$B:$B,"&lt;="&amp;EOMONTH('TW - Q'!$B110,0))</f>
        <v>89.50333333333333</v>
      </c>
      <c r="G110" s="20">
        <f>AVERAGEIFS('TW - M'!F:F,'TW - M'!$B:$B,"&gt;="&amp;EDATE('TW - Q'!$B110,-2),'TW - M'!$B:$B,"&lt;="&amp;EOMONTH('TW - Q'!$B110,0))</f>
        <v>90.443925046218041</v>
      </c>
      <c r="H110" s="20">
        <f>AVERAGEIFS('TW - M'!E:E,'TW - M'!$B:$B,"&gt;="&amp;EDATE('TW - Q'!$B110,-2),'TW - M'!$B:$B,"&lt;="&amp;EOMONTH('TW - Q'!$B110,0))</f>
        <v>2.6666666666666665</v>
      </c>
      <c r="I110" s="20">
        <f>AVERAGEIFS('TW - M'!G:G,'TW - M'!$B:$B,"&gt;="&amp;EDATE('TW - Q'!$B110,-2),'TW - M'!$B:$B,"&lt;="&amp;EOMONTH('TW - Q'!$B110,0))</f>
        <v>90.513333333333335</v>
      </c>
      <c r="J110" s="20">
        <f>AVERAGEIFS('TW - M'!H:H,'TW - M'!$B:$B,"&gt;="&amp;EDATE('TW - Q'!$B110,-2),'TW - M'!$B:$B,"&lt;="&amp;EOMONTH('TW - Q'!$B110,0))</f>
        <v>89.50333333333333</v>
      </c>
      <c r="K110" s="20">
        <f>AVERAGEIFS('TW - M'!D:D,'TW - M'!$B:$B,"&gt;="&amp;EDATE('TW - Q'!$B110,-2),'TW - M'!$B:$B,"&lt;="&amp;EOMONTH('TW - Q'!$B110,0))</f>
        <v>124.82666666666667</v>
      </c>
      <c r="L110" s="20">
        <v>0</v>
      </c>
      <c r="M110" s="20">
        <f t="shared" si="4"/>
        <v>-3.3386268789008966</v>
      </c>
      <c r="N110" s="20">
        <f t="shared" si="5"/>
        <v>-0.38907911204275614</v>
      </c>
      <c r="O110" s="20">
        <f t="shared" si="6"/>
        <v>2.6821639321201851</v>
      </c>
      <c r="P110" s="20">
        <f>AVERAGEIFS('TW - M'!J:J,'TW - M'!$B:$B,"&gt;="&amp;EDATE('TW - Q'!$B110,-2),'TW - M'!$B:$B,"&lt;="&amp;EOMONTH('TW - Q'!$B110,0))</f>
        <v>58.588739130434782</v>
      </c>
      <c r="Q110" s="20">
        <f t="shared" si="7"/>
        <v>-50.485791836182948</v>
      </c>
    </row>
    <row r="111" spans="1:17" x14ac:dyDescent="0.25">
      <c r="A111">
        <v>2009</v>
      </c>
      <c r="B111" s="1">
        <v>39873</v>
      </c>
      <c r="C111" s="21">
        <f>'CDM - Q'!BE248</f>
        <v>3332118</v>
      </c>
      <c r="D111" s="20">
        <f>AVERAGEIFS('TW - M'!I:I,'TW - M'!$B:$B,"&gt;="&amp;EDATE('TW - Q'!$B111,-2),'TW - M'!$B:$B,"&lt;="&amp;EOMONTH('TW - Q'!$B111,0))</f>
        <v>5.5733333333333333</v>
      </c>
      <c r="E111" s="20">
        <f>'CDM - Q'!BG248</f>
        <v>112.4</v>
      </c>
      <c r="F111" s="20">
        <f>AVERAGEIFS('TW - M'!C:C,'TW - M'!$B:$B,"&gt;="&amp;EDATE('TW - Q'!$B111,-2),'TW - M'!$B:$B,"&lt;="&amp;EOMONTH('TW - Q'!$B111,0))</f>
        <v>88.666666666666671</v>
      </c>
      <c r="G111" s="20">
        <f>AVERAGEIFS('TW - M'!F:F,'TW - M'!$B:$B,"&gt;="&amp;EDATE('TW - Q'!$B111,-2),'TW - M'!$B:$B,"&lt;="&amp;EOMONTH('TW - Q'!$B111,0))</f>
        <v>89.994123227229025</v>
      </c>
      <c r="H111" s="20">
        <f>AVERAGEIFS('TW - M'!E:E,'TW - M'!$B:$B,"&gt;="&amp;EDATE('TW - Q'!$B111,-2),'TW - M'!$B:$B,"&lt;="&amp;EOMONTH('TW - Q'!$B111,0))</f>
        <v>1.3333333333333333</v>
      </c>
      <c r="I111" s="20">
        <f>AVERAGEIFS('TW - M'!G:G,'TW - M'!$B:$B,"&gt;="&amp;EDATE('TW - Q'!$B111,-2),'TW - M'!$B:$B,"&lt;="&amp;EOMONTH('TW - Q'!$B111,0))</f>
        <v>90.00333333333333</v>
      </c>
      <c r="J111" s="20">
        <f>AVERAGEIFS('TW - M'!H:H,'TW - M'!$B:$B,"&gt;="&amp;EDATE('TW - Q'!$B111,-2),'TW - M'!$B:$B,"&lt;="&amp;EOMONTH('TW - Q'!$B111,0))</f>
        <v>88.666666666666671</v>
      </c>
      <c r="K111" s="20">
        <f>AVERAGEIFS('TW - M'!D:D,'TW - M'!$B:$B,"&gt;="&amp;EDATE('TW - Q'!$B111,-2),'TW - M'!$B:$B,"&lt;="&amp;EOMONTH('TW - Q'!$B111,0))</f>
        <v>175.11333333333332</v>
      </c>
      <c r="L111" s="20">
        <v>0</v>
      </c>
      <c r="M111" s="20">
        <f t="shared" si="4"/>
        <v>-3.7391531041674142</v>
      </c>
      <c r="N111" s="20">
        <f t="shared" si="5"/>
        <v>-1.9893069380134243</v>
      </c>
      <c r="O111" s="20">
        <f t="shared" si="6"/>
        <v>1.4095529411879526</v>
      </c>
      <c r="P111" s="20">
        <f>AVERAGEIFS('TW - M'!J:J,'TW - M'!$B:$B,"&gt;="&amp;EDATE('TW - Q'!$B111,-2),'TW - M'!$B:$B,"&lt;="&amp;EOMONTH('TW - Q'!$B111,0))</f>
        <v>43.010636363636365</v>
      </c>
      <c r="Q111" s="20">
        <f t="shared" si="7"/>
        <v>-26.588902574123054</v>
      </c>
    </row>
    <row r="112" spans="1:17" x14ac:dyDescent="0.25">
      <c r="B112" s="1">
        <v>39965</v>
      </c>
      <c r="C112" s="21">
        <f>'CDM - Q'!BE249</f>
        <v>3374392</v>
      </c>
      <c r="D112" s="20">
        <f>AVERAGEIFS('TW - M'!I:I,'TW - M'!$B:$B,"&gt;="&amp;EDATE('TW - Q'!$B112,-2),'TW - M'!$B:$B,"&lt;="&amp;EOMONTH('TW - Q'!$B112,0))</f>
        <v>5.8833333333333329</v>
      </c>
      <c r="E112" s="20">
        <f>'CDM - Q'!BG249</f>
        <v>111.88</v>
      </c>
      <c r="F112" s="20">
        <f>AVERAGEIFS('TW - M'!C:C,'TW - M'!$B:$B,"&gt;="&amp;EDATE('TW - Q'!$B112,-2),'TW - M'!$B:$B,"&lt;="&amp;EOMONTH('TW - Q'!$B112,0))</f>
        <v>88.923333333333332</v>
      </c>
      <c r="G112" s="20">
        <f>AVERAGEIFS('TW - M'!F:F,'TW - M'!$B:$B,"&gt;="&amp;EDATE('TW - Q'!$B112,-2),'TW - M'!$B:$B,"&lt;="&amp;EOMONTH('TW - Q'!$B112,0))</f>
        <v>89.755510156691756</v>
      </c>
      <c r="H112" s="20">
        <f>AVERAGEIFS('TW - M'!E:E,'TW - M'!$B:$B,"&gt;="&amp;EDATE('TW - Q'!$B112,-2),'TW - M'!$B:$B,"&lt;="&amp;EOMONTH('TW - Q'!$B112,0))</f>
        <v>1.25</v>
      </c>
      <c r="I112" s="20">
        <f>AVERAGEIFS('TW - M'!G:G,'TW - M'!$B:$B,"&gt;="&amp;EDATE('TW - Q'!$B112,-2),'TW - M'!$B:$B,"&lt;="&amp;EOMONTH('TW - Q'!$B112,0))</f>
        <v>89.833333333333329</v>
      </c>
      <c r="J112" s="20">
        <f>AVERAGEIFS('TW - M'!H:H,'TW - M'!$B:$B,"&gt;="&amp;EDATE('TW - Q'!$B112,-2),'TW - M'!$B:$B,"&lt;="&amp;EOMONTH('TW - Q'!$B112,0))</f>
        <v>88.923333333333332</v>
      </c>
      <c r="K112" s="20">
        <f>AVERAGEIFS('TW - M'!D:D,'TW - M'!$B:$B,"&gt;="&amp;EDATE('TW - Q'!$B112,-2),'TW - M'!$B:$B,"&lt;="&amp;EOMONTH('TW - Q'!$B112,0))</f>
        <v>101.84333333333332</v>
      </c>
      <c r="L112" s="20">
        <v>0</v>
      </c>
      <c r="M112" s="20">
        <f t="shared" si="4"/>
        <v>1.1578947368421133</v>
      </c>
      <c r="N112" s="20">
        <f t="shared" si="5"/>
        <v>-1.0605717883812815</v>
      </c>
      <c r="O112" s="20">
        <f t="shared" si="6"/>
        <v>8.7155938016547641E-2</v>
      </c>
      <c r="P112" s="20">
        <f>AVERAGEIFS('TW - M'!J:J,'TW - M'!$B:$B,"&gt;="&amp;EDATE('TW - Q'!$B112,-2),'TW - M'!$B:$B,"&lt;="&amp;EOMONTH('TW - Q'!$B112,0))</f>
        <v>59.692871572871574</v>
      </c>
      <c r="Q112" s="20">
        <f t="shared" si="7"/>
        <v>38.786301760787993</v>
      </c>
    </row>
    <row r="113" spans="1:17" x14ac:dyDescent="0.25">
      <c r="B113" s="1">
        <v>40057</v>
      </c>
      <c r="C113" s="21">
        <f>'CDM - Q'!BE250</f>
        <v>3411250</v>
      </c>
      <c r="D113" s="20">
        <f>AVERAGEIFS('TW - M'!I:I,'TW - M'!$B:$B,"&gt;="&amp;EDATE('TW - Q'!$B113,-2),'TW - M'!$B:$B,"&lt;="&amp;EOMONTH('TW - Q'!$B113,0))</f>
        <v>6.0233333333333334</v>
      </c>
      <c r="E113" s="20">
        <f>'CDM - Q'!BG250</f>
        <v>116.09</v>
      </c>
      <c r="F113" s="20">
        <f>AVERAGEIFS('TW - M'!C:C,'TW - M'!$B:$B,"&gt;="&amp;EDATE('TW - Q'!$B113,-2),'TW - M'!$B:$B,"&lt;="&amp;EOMONTH('TW - Q'!$B113,0))</f>
        <v>89.306666666666658</v>
      </c>
      <c r="G113" s="20">
        <f>AVERAGEIFS('TW - M'!F:F,'TW - M'!$B:$B,"&gt;="&amp;EDATE('TW - Q'!$B113,-2),'TW - M'!$B:$B,"&lt;="&amp;EOMONTH('TW - Q'!$B113,0))</f>
        <v>89.748431885609804</v>
      </c>
      <c r="H113" s="20">
        <f>AVERAGEIFS('TW - M'!E:E,'TW - M'!$B:$B,"&gt;="&amp;EDATE('TW - Q'!$B113,-2),'TW - M'!$B:$B,"&lt;="&amp;EOMONTH('TW - Q'!$B113,0))</f>
        <v>1.25</v>
      </c>
      <c r="I113" s="20">
        <f>AVERAGEIFS('TW - M'!G:G,'TW - M'!$B:$B,"&gt;="&amp;EDATE('TW - Q'!$B113,-2),'TW - M'!$B:$B,"&lt;="&amp;EOMONTH('TW - Q'!$B113,0))</f>
        <v>89.596666666666678</v>
      </c>
      <c r="J113" s="20">
        <f>AVERAGEIFS('TW - M'!H:H,'TW - M'!$B:$B,"&gt;="&amp;EDATE('TW - Q'!$B113,-2),'TW - M'!$B:$B,"&lt;="&amp;EOMONTH('TW - Q'!$B113,0))</f>
        <v>89.306666666666658</v>
      </c>
      <c r="K113" s="20">
        <f>AVERAGEIFS('TW - M'!D:D,'TW - M'!$B:$B,"&gt;="&amp;EDATE('TW - Q'!$B113,-2),'TW - M'!$B:$B,"&lt;="&amp;EOMONTH('TW - Q'!$B113,0))</f>
        <v>95.416666666666671</v>
      </c>
      <c r="L113" s="20">
        <v>0</v>
      </c>
      <c r="M113" s="20">
        <f t="shared" si="4"/>
        <v>1.7243318214191561</v>
      </c>
      <c r="N113" s="20">
        <f t="shared" si="5"/>
        <v>-3.1544675394723498E-2</v>
      </c>
      <c r="O113" s="20">
        <f t="shared" si="6"/>
        <v>-0.86762562845804636</v>
      </c>
      <c r="P113" s="20">
        <f>AVERAGEIFS('TW - M'!J:J,'TW - M'!$B:$B,"&gt;="&amp;EDATE('TW - Q'!$B113,-2),'TW - M'!$B:$B,"&lt;="&amp;EOMONTH('TW - Q'!$B113,0))</f>
        <v>68.313324863542235</v>
      </c>
      <c r="Q113" s="20">
        <f t="shared" si="7"/>
        <v>14.441344608705965</v>
      </c>
    </row>
    <row r="114" spans="1:17" x14ac:dyDescent="0.25">
      <c r="B114" s="1">
        <v>40148</v>
      </c>
      <c r="C114" s="21">
        <f>'CDM - Q'!BE251</f>
        <v>3688699</v>
      </c>
      <c r="D114" s="20">
        <f>AVERAGEIFS('TW - M'!I:I,'TW - M'!$B:$B,"&gt;="&amp;EDATE('TW - Q'!$B114,-2),'TW - M'!$B:$B,"&lt;="&amp;EOMONTH('TW - Q'!$B114,0))</f>
        <v>5.9133333333333331</v>
      </c>
      <c r="E114" s="20">
        <f>'CDM - Q'!BG251</f>
        <v>116.06</v>
      </c>
      <c r="F114" s="20">
        <f>AVERAGEIFS('TW - M'!C:C,'TW - M'!$B:$B,"&gt;="&amp;EDATE('TW - Q'!$B114,-2),'TW - M'!$B:$B,"&lt;="&amp;EOMONTH('TW - Q'!$B114,0))</f>
        <v>89.326666666666668</v>
      </c>
      <c r="G114" s="20">
        <f>AVERAGEIFS('TW - M'!F:F,'TW - M'!$B:$B,"&gt;="&amp;EDATE('TW - Q'!$B114,-2),'TW - M'!$B:$B,"&lt;="&amp;EOMONTH('TW - Q'!$B114,0))</f>
        <v>89.744019516670065</v>
      </c>
      <c r="H114" s="20">
        <f>AVERAGEIFS('TW - M'!E:E,'TW - M'!$B:$B,"&gt;="&amp;EDATE('TW - Q'!$B114,-2),'TW - M'!$B:$B,"&lt;="&amp;EOMONTH('TW - Q'!$B114,0))</f>
        <v>1.25</v>
      </c>
      <c r="I114" s="20">
        <f>AVERAGEIFS('TW - M'!G:G,'TW - M'!$B:$B,"&gt;="&amp;EDATE('TW - Q'!$B114,-2),'TW - M'!$B:$B,"&lt;="&amp;EOMONTH('TW - Q'!$B114,0))</f>
        <v>89.816666666666663</v>
      </c>
      <c r="J114" s="20">
        <f>AVERAGEIFS('TW - M'!H:H,'TW - M'!$B:$B,"&gt;="&amp;EDATE('TW - Q'!$B114,-2),'TW - M'!$B:$B,"&lt;="&amp;EOMONTH('TW - Q'!$B114,0))</f>
        <v>89.326666666666668</v>
      </c>
      <c r="K114" s="20">
        <f>AVERAGEIFS('TW - M'!D:D,'TW - M'!$B:$B,"&gt;="&amp;EDATE('TW - Q'!$B114,-2),'TW - M'!$B:$B,"&lt;="&amp;EOMONTH('TW - Q'!$B114,0))</f>
        <v>95.353333333333339</v>
      </c>
      <c r="L114" s="20">
        <v>0</v>
      </c>
      <c r="M114" s="20">
        <f t="shared" si="4"/>
        <v>8.957897879966481E-2</v>
      </c>
      <c r="N114" s="20">
        <f t="shared" si="5"/>
        <v>-1.9665497645071639E-2</v>
      </c>
      <c r="O114" s="20">
        <f t="shared" si="6"/>
        <v>-0.77527222485862524</v>
      </c>
      <c r="P114" s="20">
        <f>AVERAGEIFS('TW - M'!J:J,'TW - M'!$B:$B,"&gt;="&amp;EDATE('TW - Q'!$B114,-2),'TW - M'!$B:$B,"&lt;="&amp;EOMONTH('TW - Q'!$B114,0))</f>
        <v>76.237623439362565</v>
      </c>
      <c r="Q114" s="20">
        <f t="shared" si="7"/>
        <v>11.599931040758648</v>
      </c>
    </row>
    <row r="115" spans="1:17" x14ac:dyDescent="0.25">
      <c r="A115">
        <v>2010</v>
      </c>
      <c r="B115" s="1">
        <v>40238</v>
      </c>
      <c r="C115" s="21">
        <f>'CDM - Q'!BE252</f>
        <v>3711909</v>
      </c>
      <c r="D115" s="20">
        <f>AVERAGEIFS('TW - M'!I:I,'TW - M'!$B:$B,"&gt;="&amp;EDATE('TW - Q'!$B115,-2),'TW - M'!$B:$B,"&lt;="&amp;EOMONTH('TW - Q'!$B115,0))</f>
        <v>5.6566666666666663</v>
      </c>
      <c r="E115" s="20">
        <f>'CDM - Q'!BG252</f>
        <v>117.6</v>
      </c>
      <c r="F115" s="20">
        <f>AVERAGEIFS('TW - M'!C:C,'TW - M'!$B:$B,"&gt;="&amp;EDATE('TW - Q'!$B115,-2),'TW - M'!$B:$B,"&lt;="&amp;EOMONTH('TW - Q'!$B115,0))</f>
        <v>89.836666666666659</v>
      </c>
      <c r="G115" s="20">
        <f>AVERAGEIFS('TW - M'!F:F,'TW - M'!$B:$B,"&gt;="&amp;EDATE('TW - Q'!$B115,-2),'TW - M'!$B:$B,"&lt;="&amp;EOMONTH('TW - Q'!$B115,0))</f>
        <v>90.112725857989403</v>
      </c>
      <c r="H115" s="20">
        <f>AVERAGEIFS('TW - M'!E:E,'TW - M'!$B:$B,"&gt;="&amp;EDATE('TW - Q'!$B115,-2),'TW - M'!$B:$B,"&lt;="&amp;EOMONTH('TW - Q'!$B115,0))</f>
        <v>1.25</v>
      </c>
      <c r="I115" s="20">
        <f>AVERAGEIFS('TW - M'!G:G,'TW - M'!$B:$B,"&gt;="&amp;EDATE('TW - Q'!$B115,-2),'TW - M'!$B:$B,"&lt;="&amp;EOMONTH('TW - Q'!$B115,0))</f>
        <v>90.113333333333344</v>
      </c>
      <c r="J115" s="20">
        <f>AVERAGEIFS('TW - M'!H:H,'TW - M'!$B:$B,"&gt;="&amp;EDATE('TW - Q'!$B115,-2),'TW - M'!$B:$B,"&lt;="&amp;EOMONTH('TW - Q'!$B115,0))</f>
        <v>89.836666666666659</v>
      </c>
      <c r="K115" s="20">
        <f>AVERAGEIFS('TW - M'!D:D,'TW - M'!$B:$B,"&gt;="&amp;EDATE('TW - Q'!$B115,-2),'TW - M'!$B:$B,"&lt;="&amp;EOMONTH('TW - Q'!$B115,0))</f>
        <v>132.80666666666667</v>
      </c>
      <c r="L115" s="20">
        <v>0</v>
      </c>
      <c r="M115" s="20">
        <f t="shared" si="4"/>
        <v>2.2837525188446506</v>
      </c>
      <c r="N115" s="20">
        <f t="shared" si="5"/>
        <v>1.643368965665104</v>
      </c>
      <c r="O115" s="20">
        <f t="shared" si="6"/>
        <v>0.13289675106100685</v>
      </c>
      <c r="P115" s="20">
        <f>AVERAGEIFS('TW - M'!J:J,'TW - M'!$B:$B,"&gt;="&amp;EDATE('TW - Q'!$B115,-2),'TW - M'!$B:$B,"&lt;="&amp;EOMONTH('TW - Q'!$B115,0))</f>
        <v>78.685182539682543</v>
      </c>
      <c r="Q115" s="20">
        <f t="shared" si="7"/>
        <v>3.2104346776584691</v>
      </c>
    </row>
    <row r="116" spans="1:17" x14ac:dyDescent="0.25">
      <c r="B116" s="1">
        <v>40330</v>
      </c>
      <c r="C116" s="21">
        <f>'CDM - Q'!BE253</f>
        <v>3779072</v>
      </c>
      <c r="D116" s="20">
        <f>AVERAGEIFS('TW - M'!I:I,'TW - M'!$B:$B,"&gt;="&amp;EDATE('TW - Q'!$B116,-2),'TW - M'!$B:$B,"&lt;="&amp;EOMONTH('TW - Q'!$B116,0))</f>
        <v>5.3066666666666658</v>
      </c>
      <c r="E116" s="20">
        <f>'CDM - Q'!BG253</f>
        <v>119.18</v>
      </c>
      <c r="F116" s="20">
        <f>AVERAGEIFS('TW - M'!C:C,'TW - M'!$B:$B,"&gt;="&amp;EDATE('TW - Q'!$B116,-2),'TW - M'!$B:$B,"&lt;="&amp;EOMONTH('TW - Q'!$B116,0))</f>
        <v>89.88</v>
      </c>
      <c r="G116" s="20">
        <f>AVERAGEIFS('TW - M'!F:F,'TW - M'!$B:$B,"&gt;="&amp;EDATE('TW - Q'!$B116,-2),'TW - M'!$B:$B,"&lt;="&amp;EOMONTH('TW - Q'!$B116,0))</f>
        <v>90.235417995277089</v>
      </c>
      <c r="H116" s="20">
        <f>AVERAGEIFS('TW - M'!E:E,'TW - M'!$B:$B,"&gt;="&amp;EDATE('TW - Q'!$B116,-2),'TW - M'!$B:$B,"&lt;="&amp;EOMONTH('TW - Q'!$B116,0))</f>
        <v>1.2916666666666667</v>
      </c>
      <c r="I116" s="20">
        <f>AVERAGEIFS('TW - M'!G:G,'TW - M'!$B:$B,"&gt;="&amp;EDATE('TW - Q'!$B116,-2),'TW - M'!$B:$B,"&lt;="&amp;EOMONTH('TW - Q'!$B116,0))</f>
        <v>90.306666666666672</v>
      </c>
      <c r="J116" s="20">
        <f>AVERAGEIFS('TW - M'!H:H,'TW - M'!$B:$B,"&gt;="&amp;EDATE('TW - Q'!$B116,-2),'TW - M'!$B:$B,"&lt;="&amp;EOMONTH('TW - Q'!$B116,0))</f>
        <v>89.88</v>
      </c>
      <c r="K116" s="20">
        <f>AVERAGEIFS('TW - M'!D:D,'TW - M'!$B:$B,"&gt;="&amp;EDATE('TW - Q'!$B116,-2),'TW - M'!$B:$B,"&lt;="&amp;EOMONTH('TW - Q'!$B116,0))</f>
        <v>88.19</v>
      </c>
      <c r="L116" s="20">
        <v>0</v>
      </c>
      <c r="M116" s="20">
        <f t="shared" si="4"/>
        <v>0.19294274795003119</v>
      </c>
      <c r="N116" s="20">
        <f t="shared" si="5"/>
        <v>0.54461625089903265</v>
      </c>
      <c r="O116" s="20">
        <f t="shared" si="6"/>
        <v>0.53419376088108539</v>
      </c>
      <c r="P116" s="20">
        <f>AVERAGEIFS('TW - M'!J:J,'TW - M'!$B:$B,"&gt;="&amp;EDATE('TW - Q'!$B116,-2),'TW - M'!$B:$B,"&lt;="&amp;EOMONTH('TW - Q'!$B116,0))</f>
        <v>78.034552669552667</v>
      </c>
      <c r="Q116" s="20">
        <f t="shared" si="7"/>
        <v>-0.8268772456640705</v>
      </c>
    </row>
    <row r="117" spans="1:17" x14ac:dyDescent="0.25">
      <c r="B117" s="1">
        <v>40422</v>
      </c>
      <c r="C117" s="21">
        <f>'CDM - Q'!BE254</f>
        <v>3815957</v>
      </c>
      <c r="D117" s="20">
        <f>AVERAGEIFS('TW - M'!I:I,'TW - M'!$B:$B,"&gt;="&amp;EDATE('TW - Q'!$B117,-2),'TW - M'!$B:$B,"&lt;="&amp;EOMONTH('TW - Q'!$B117,0))</f>
        <v>5.0933333333333337</v>
      </c>
      <c r="E117" s="20">
        <f>'CDM - Q'!BG254</f>
        <v>119.2</v>
      </c>
      <c r="F117" s="20">
        <f>AVERAGEIFS('TW - M'!C:C,'TW - M'!$B:$B,"&gt;="&amp;EDATE('TW - Q'!$B117,-2),'TW - M'!$B:$B,"&lt;="&amp;EOMONTH('TW - Q'!$B117,0))</f>
        <v>90.11</v>
      </c>
      <c r="G117" s="20">
        <f>AVERAGEIFS('TW - M'!F:F,'TW - M'!$B:$B,"&gt;="&amp;EDATE('TW - Q'!$B117,-2),'TW - M'!$B:$B,"&lt;="&amp;EOMONTH('TW - Q'!$B117,0))</f>
        <v>90.403101837710494</v>
      </c>
      <c r="H117" s="20">
        <f>AVERAGEIFS('TW - M'!E:E,'TW - M'!$B:$B,"&gt;="&amp;EDATE('TW - Q'!$B117,-2),'TW - M'!$B:$B,"&lt;="&amp;EOMONTH('TW - Q'!$B117,0))</f>
        <v>1.375</v>
      </c>
      <c r="I117" s="20">
        <f>AVERAGEIFS('TW - M'!G:G,'TW - M'!$B:$B,"&gt;="&amp;EDATE('TW - Q'!$B117,-2),'TW - M'!$B:$B,"&lt;="&amp;EOMONTH('TW - Q'!$B117,0))</f>
        <v>90.263333333333335</v>
      </c>
      <c r="J117" s="20">
        <f>AVERAGEIFS('TW - M'!H:H,'TW - M'!$B:$B,"&gt;="&amp;EDATE('TW - Q'!$B117,-2),'TW - M'!$B:$B,"&lt;="&amp;EOMONTH('TW - Q'!$B117,0))</f>
        <v>90.11</v>
      </c>
      <c r="K117" s="20">
        <f>AVERAGEIFS('TW - M'!D:D,'TW - M'!$B:$B,"&gt;="&amp;EDATE('TW - Q'!$B117,-2),'TW - M'!$B:$B,"&lt;="&amp;EOMONTH('TW - Q'!$B117,0))</f>
        <v>92.123333333333335</v>
      </c>
      <c r="L117" s="20">
        <v>0</v>
      </c>
      <c r="M117" s="20">
        <f t="shared" si="4"/>
        <v>1.0235870048954432</v>
      </c>
      <c r="N117" s="20">
        <f t="shared" si="5"/>
        <v>0.74331718590663343</v>
      </c>
      <c r="O117" s="20">
        <f t="shared" si="6"/>
        <v>0.72790922620642462</v>
      </c>
      <c r="P117" s="20">
        <f>AVERAGEIFS('TW - M'!J:J,'TW - M'!$B:$B,"&gt;="&amp;EDATE('TW - Q'!$B117,-2),'TW - M'!$B:$B,"&lt;="&amp;EOMONTH('TW - Q'!$B117,0))</f>
        <v>76.12075757575758</v>
      </c>
      <c r="Q117" s="20">
        <f t="shared" si="7"/>
        <v>-2.4524970392273526</v>
      </c>
    </row>
    <row r="118" spans="1:17" x14ac:dyDescent="0.25">
      <c r="B118" s="1">
        <v>40513</v>
      </c>
      <c r="C118" s="21">
        <f>'CDM - Q'!BE255</f>
        <v>3914033</v>
      </c>
      <c r="D118" s="20">
        <f>AVERAGEIFS('TW - M'!I:I,'TW - M'!$B:$B,"&gt;="&amp;EDATE('TW - Q'!$B118,-2),'TW - M'!$B:$B,"&lt;="&amp;EOMONTH('TW - Q'!$B118,0))</f>
        <v>4.793333333333333</v>
      </c>
      <c r="E118" s="20">
        <f>'CDM - Q'!BG255</f>
        <v>116.78</v>
      </c>
      <c r="F118" s="20">
        <f>AVERAGEIFS('TW - M'!C:C,'TW - M'!$B:$B,"&gt;="&amp;EDATE('TW - Q'!$B118,-2),'TW - M'!$B:$B,"&lt;="&amp;EOMONTH('TW - Q'!$B118,0))</f>
        <v>90.393333333333331</v>
      </c>
      <c r="G118" s="20">
        <f>AVERAGEIFS('TW - M'!F:F,'TW - M'!$B:$B,"&gt;="&amp;EDATE('TW - Q'!$B118,-2),'TW - M'!$B:$B,"&lt;="&amp;EOMONTH('TW - Q'!$B118,0))</f>
        <v>90.608011016785568</v>
      </c>
      <c r="H118" s="20">
        <f>AVERAGEIFS('TW - M'!E:E,'TW - M'!$B:$B,"&gt;="&amp;EDATE('TW - Q'!$B118,-2),'TW - M'!$B:$B,"&lt;="&amp;EOMONTH('TW - Q'!$B118,0))</f>
        <v>1.5416666666666667</v>
      </c>
      <c r="I118" s="20">
        <f>AVERAGEIFS('TW - M'!G:G,'TW - M'!$B:$B,"&gt;="&amp;EDATE('TW - Q'!$B118,-2),'TW - M'!$B:$B,"&lt;="&amp;EOMONTH('TW - Q'!$B118,0))</f>
        <v>90.673333333333332</v>
      </c>
      <c r="J118" s="20">
        <f>AVERAGEIFS('TW - M'!H:H,'TW - M'!$B:$B,"&gt;="&amp;EDATE('TW - Q'!$B118,-2),'TW - M'!$B:$B,"&lt;="&amp;EOMONTH('TW - Q'!$B118,0))</f>
        <v>90.393333333333331</v>
      </c>
      <c r="K118" s="20">
        <f>AVERAGEIFS('TW - M'!D:D,'TW - M'!$B:$B,"&gt;="&amp;EDATE('TW - Q'!$B118,-2),'TW - M'!$B:$B,"&lt;="&amp;EOMONTH('TW - Q'!$B118,0))</f>
        <v>90.043333333333337</v>
      </c>
      <c r="L118" s="20">
        <v>0</v>
      </c>
      <c r="M118" s="20">
        <f t="shared" si="4"/>
        <v>1.2577220434283554</v>
      </c>
      <c r="N118" s="20">
        <f t="shared" si="5"/>
        <v>0.90664667432722723</v>
      </c>
      <c r="O118" s="20">
        <f t="shared" si="6"/>
        <v>0.95948726919949934</v>
      </c>
      <c r="P118" s="20">
        <f>AVERAGEIFS('TW - M'!J:J,'TW - M'!$B:$B,"&gt;="&amp;EDATE('TW - Q'!$B118,-2),'TW - M'!$B:$B,"&lt;="&amp;EOMONTH('TW - Q'!$B118,0))</f>
        <v>85.200342242298746</v>
      </c>
      <c r="Q118" s="20">
        <f t="shared" si="7"/>
        <v>11.927869553196313</v>
      </c>
    </row>
    <row r="119" spans="1:17" x14ac:dyDescent="0.25">
      <c r="A119">
        <v>2011</v>
      </c>
      <c r="B119" s="1">
        <v>40603</v>
      </c>
      <c r="C119" s="21">
        <f>'CDM - Q'!BE256</f>
        <v>3954719</v>
      </c>
      <c r="D119" s="20">
        <f>AVERAGEIFS('TW - M'!I:I,'TW - M'!$B:$B,"&gt;="&amp;EDATE('TW - Q'!$B119,-2),'TW - M'!$B:$B,"&lt;="&amp;EOMONTH('TW - Q'!$B119,0))</f>
        <v>4.5733333333333333</v>
      </c>
      <c r="E119" s="20">
        <f>'CDM - Q'!BG256</f>
        <v>118.65</v>
      </c>
      <c r="F119" s="20">
        <f>AVERAGEIFS('TW - M'!C:C,'TW - M'!$B:$B,"&gt;="&amp;EDATE('TW - Q'!$B119,-2),'TW - M'!$B:$B,"&lt;="&amp;EOMONTH('TW - Q'!$B119,0))</f>
        <v>90.856666666666669</v>
      </c>
      <c r="G119" s="20">
        <f>AVERAGEIFS('TW - M'!F:F,'TW - M'!$B:$B,"&gt;="&amp;EDATE('TW - Q'!$B119,-2),'TW - M'!$B:$B,"&lt;="&amp;EOMONTH('TW - Q'!$B119,0))</f>
        <v>91.048888708229654</v>
      </c>
      <c r="H119" s="20">
        <f>AVERAGEIFS('TW - M'!E:E,'TW - M'!$B:$B,"&gt;="&amp;EDATE('TW - Q'!$B119,-2),'TW - M'!$B:$B,"&lt;="&amp;EOMONTH('TW - Q'!$B119,0))</f>
        <v>1.625</v>
      </c>
      <c r="I119" s="20">
        <f>AVERAGEIFS('TW - M'!G:G,'TW - M'!$B:$B,"&gt;="&amp;EDATE('TW - Q'!$B119,-2),'TW - M'!$B:$B,"&lt;="&amp;EOMONTH('TW - Q'!$B119,0))</f>
        <v>91.046666666666667</v>
      </c>
      <c r="J119" s="20">
        <f>AVERAGEIFS('TW - M'!H:H,'TW - M'!$B:$B,"&gt;="&amp;EDATE('TW - Q'!$B119,-2),'TW - M'!$B:$B,"&lt;="&amp;EOMONTH('TW - Q'!$B119,0))</f>
        <v>90.856666666666669</v>
      </c>
      <c r="K119" s="20">
        <f>AVERAGEIFS('TW - M'!D:D,'TW - M'!$B:$B,"&gt;="&amp;EDATE('TW - Q'!$B119,-2),'TW - M'!$B:$B,"&lt;="&amp;EOMONTH('TW - Q'!$B119,0))</f>
        <v>127.79666666666667</v>
      </c>
      <c r="L119" s="20">
        <v>0</v>
      </c>
      <c r="M119" s="20">
        <f t="shared" si="4"/>
        <v>2.0502986945940549</v>
      </c>
      <c r="N119" s="20">
        <f t="shared" si="5"/>
        <v>1.946307777851608</v>
      </c>
      <c r="O119" s="20">
        <f t="shared" si="6"/>
        <v>1.0352219722461253</v>
      </c>
      <c r="P119" s="20">
        <f>AVERAGEIFS('TW - M'!J:J,'TW - M'!$B:$B,"&gt;="&amp;EDATE('TW - Q'!$B119,-2),'TW - M'!$B:$B,"&lt;="&amp;EOMONTH('TW - Q'!$B119,0))</f>
        <v>94.073069703243618</v>
      </c>
      <c r="Q119" s="20">
        <f t="shared" si="7"/>
        <v>10.413957535184526</v>
      </c>
    </row>
    <row r="120" spans="1:17" x14ac:dyDescent="0.25">
      <c r="B120" s="1">
        <v>40695</v>
      </c>
      <c r="C120" s="21">
        <f>'CDM - Q'!BE257</f>
        <v>3945580</v>
      </c>
      <c r="D120" s="20">
        <f>AVERAGEIFS('TW - M'!I:I,'TW - M'!$B:$B,"&gt;="&amp;EDATE('TW - Q'!$B120,-2),'TW - M'!$B:$B,"&lt;="&amp;EOMONTH('TW - Q'!$B120,0))</f>
        <v>4.3966666666666665</v>
      </c>
      <c r="E120" s="20">
        <f>'CDM - Q'!BG257</f>
        <v>122.94</v>
      </c>
      <c r="F120" s="20">
        <f>AVERAGEIFS('TW - M'!C:C,'TW - M'!$B:$B,"&gt;="&amp;EDATE('TW - Q'!$B120,-2),'TW - M'!$B:$B,"&lt;="&amp;EOMONTH('TW - Q'!$B120,0))</f>
        <v>91.24</v>
      </c>
      <c r="G120" s="20">
        <f>AVERAGEIFS('TW - M'!F:F,'TW - M'!$B:$B,"&gt;="&amp;EDATE('TW - Q'!$B120,-2),'TW - M'!$B:$B,"&lt;="&amp;EOMONTH('TW - Q'!$B120,0))</f>
        <v>91.372022143968067</v>
      </c>
      <c r="H120" s="20">
        <f>AVERAGEIFS('TW - M'!E:E,'TW - M'!$B:$B,"&gt;="&amp;EDATE('TW - Q'!$B120,-2),'TW - M'!$B:$B,"&lt;="&amp;EOMONTH('TW - Q'!$B120,0))</f>
        <v>1.75</v>
      </c>
      <c r="I120" s="20">
        <f>AVERAGEIFS('TW - M'!G:G,'TW - M'!$B:$B,"&gt;="&amp;EDATE('TW - Q'!$B120,-2),'TW - M'!$B:$B,"&lt;="&amp;EOMONTH('TW - Q'!$B120,0))</f>
        <v>91.45</v>
      </c>
      <c r="J120" s="20">
        <f>AVERAGEIFS('TW - M'!H:H,'TW - M'!$B:$B,"&gt;="&amp;EDATE('TW - Q'!$B120,-2),'TW - M'!$B:$B,"&lt;="&amp;EOMONTH('TW - Q'!$B120,0))</f>
        <v>91.24</v>
      </c>
      <c r="K120" s="20">
        <f>AVERAGEIFS('TW - M'!D:D,'TW - M'!$B:$B,"&gt;="&amp;EDATE('TW - Q'!$B120,-2),'TW - M'!$B:$B,"&lt;="&amp;EOMONTH('TW - Q'!$B120,0))</f>
        <v>89.826666666666668</v>
      </c>
      <c r="L120" s="20">
        <v>0</v>
      </c>
      <c r="M120" s="20">
        <f t="shared" si="4"/>
        <v>1.6876398723263186</v>
      </c>
      <c r="N120" s="20">
        <f t="shared" si="5"/>
        <v>1.4196040844558055</v>
      </c>
      <c r="O120" s="20">
        <f t="shared" si="6"/>
        <v>1.2539689306353186</v>
      </c>
      <c r="P120" s="20">
        <f>AVERAGEIFS('TW - M'!J:J,'TW - M'!$B:$B,"&gt;="&amp;EDATE('TW - Q'!$B120,-2),'TW - M'!$B:$B,"&lt;="&amp;EOMONTH('TW - Q'!$B120,0))</f>
        <v>102.58538961038961</v>
      </c>
      <c r="Q120" s="20">
        <f t="shared" si="7"/>
        <v>9.0486256417467548</v>
      </c>
    </row>
    <row r="121" spans="1:17" x14ac:dyDescent="0.25">
      <c r="B121" s="1">
        <v>40787</v>
      </c>
      <c r="C121" s="21">
        <f>'CDM - Q'!BE258</f>
        <v>3952473</v>
      </c>
      <c r="D121" s="20">
        <f>AVERAGEIFS('TW - M'!I:I,'TW - M'!$B:$B,"&gt;="&amp;EDATE('TW - Q'!$B121,-2),'TW - M'!$B:$B,"&lt;="&amp;EOMONTH('TW - Q'!$B121,0))</f>
        <v>4.3166666666666673</v>
      </c>
      <c r="E121" s="20">
        <f>'CDM - Q'!BG258</f>
        <v>122.76</v>
      </c>
      <c r="F121" s="20">
        <f>AVERAGEIFS('TW - M'!C:C,'TW - M'!$B:$B,"&gt;="&amp;EDATE('TW - Q'!$B121,-2),'TW - M'!$B:$B,"&lt;="&amp;EOMONTH('TW - Q'!$B121,0))</f>
        <v>91.33</v>
      </c>
      <c r="G121" s="20">
        <f>AVERAGEIFS('TW - M'!F:F,'TW - M'!$B:$B,"&gt;="&amp;EDATE('TW - Q'!$B121,-2),'TW - M'!$B:$B,"&lt;="&amp;EOMONTH('TW - Q'!$B121,0))</f>
        <v>91.553136971815647</v>
      </c>
      <c r="H121" s="20">
        <f>AVERAGEIFS('TW - M'!E:E,'TW - M'!$B:$B,"&gt;="&amp;EDATE('TW - Q'!$B121,-2),'TW - M'!$B:$B,"&lt;="&amp;EOMONTH('TW - Q'!$B121,0))</f>
        <v>1.875</v>
      </c>
      <c r="I121" s="20">
        <f>AVERAGEIFS('TW - M'!G:G,'TW - M'!$B:$B,"&gt;="&amp;EDATE('TW - Q'!$B121,-2),'TW - M'!$B:$B,"&lt;="&amp;EOMONTH('TW - Q'!$B121,0))</f>
        <v>91.42</v>
      </c>
      <c r="J121" s="20">
        <f>AVERAGEIFS('TW - M'!H:H,'TW - M'!$B:$B,"&gt;="&amp;EDATE('TW - Q'!$B121,-2),'TW - M'!$B:$B,"&lt;="&amp;EOMONTH('TW - Q'!$B121,0))</f>
        <v>91.33</v>
      </c>
      <c r="K121" s="20">
        <f>AVERAGEIFS('TW - M'!D:D,'TW - M'!$B:$B,"&gt;="&amp;EDATE('TW - Q'!$B121,-2),'TW - M'!$B:$B,"&lt;="&amp;EOMONTH('TW - Q'!$B121,0))</f>
        <v>98.796666666666667</v>
      </c>
      <c r="L121" s="20">
        <v>0</v>
      </c>
      <c r="M121" s="20">
        <f t="shared" si="4"/>
        <v>0.39456378781235202</v>
      </c>
      <c r="N121" s="20">
        <f t="shared" si="5"/>
        <v>0.79286776673148651</v>
      </c>
      <c r="O121" s="20">
        <f t="shared" si="6"/>
        <v>1.2663565758415318</v>
      </c>
      <c r="P121" s="20">
        <f>AVERAGEIFS('TW - M'!J:J,'TW - M'!$B:$B,"&gt;="&amp;EDATE('TW - Q'!$B121,-2),'TW - M'!$B:$B,"&lt;="&amp;EOMONTH('TW - Q'!$B121,0))</f>
        <v>89.73841395319657</v>
      </c>
      <c r="Q121" s="20">
        <f t="shared" si="7"/>
        <v>-12.523202091433038</v>
      </c>
    </row>
    <row r="122" spans="1:17" x14ac:dyDescent="0.25">
      <c r="B122" s="1">
        <v>40878</v>
      </c>
      <c r="C122" s="21">
        <f>'CDM - Q'!BE259</f>
        <v>3927278</v>
      </c>
      <c r="D122" s="20">
        <f>AVERAGEIFS('TW - M'!I:I,'TW - M'!$B:$B,"&gt;="&amp;EDATE('TW - Q'!$B122,-2),'TW - M'!$B:$B,"&lt;="&amp;EOMONTH('TW - Q'!$B122,0))</f>
        <v>4.25</v>
      </c>
      <c r="E122" s="20">
        <f>'CDM - Q'!BG259</f>
        <v>124.71</v>
      </c>
      <c r="F122" s="20">
        <f>AVERAGEIFS('TW - M'!C:C,'TW - M'!$B:$B,"&gt;="&amp;EDATE('TW - Q'!$B122,-2),'TW - M'!$B:$B,"&lt;="&amp;EOMONTH('TW - Q'!$B122,0))</f>
        <v>91.719999999999985</v>
      </c>
      <c r="G122" s="20">
        <f>AVERAGEIFS('TW - M'!F:F,'TW - M'!$B:$B,"&gt;="&amp;EDATE('TW - Q'!$B122,-2),'TW - M'!$B:$B,"&lt;="&amp;EOMONTH('TW - Q'!$B122,0))</f>
        <v>91.925076259296972</v>
      </c>
      <c r="H122" s="20">
        <f>AVERAGEIFS('TW - M'!E:E,'TW - M'!$B:$B,"&gt;="&amp;EDATE('TW - Q'!$B122,-2),'TW - M'!$B:$B,"&lt;="&amp;EOMONTH('TW - Q'!$B122,0))</f>
        <v>1.875</v>
      </c>
      <c r="I122" s="20">
        <f>AVERAGEIFS('TW - M'!G:G,'TW - M'!$B:$B,"&gt;="&amp;EDATE('TW - Q'!$B122,-2),'TW - M'!$B:$B,"&lt;="&amp;EOMONTH('TW - Q'!$B122,0))</f>
        <v>91.973333333333343</v>
      </c>
      <c r="J122" s="20">
        <f>AVERAGEIFS('TW - M'!H:H,'TW - M'!$B:$B,"&gt;="&amp;EDATE('TW - Q'!$B122,-2),'TW - M'!$B:$B,"&lt;="&amp;EOMONTH('TW - Q'!$B122,0))</f>
        <v>91.719999999999985</v>
      </c>
      <c r="K122" s="20">
        <f>AVERAGEIFS('TW - M'!D:D,'TW - M'!$B:$B,"&gt;="&amp;EDATE('TW - Q'!$B122,-2),'TW - M'!$B:$B,"&lt;="&amp;EOMONTH('TW - Q'!$B122,0))</f>
        <v>98.40333333333335</v>
      </c>
      <c r="L122" s="20">
        <v>0</v>
      </c>
      <c r="M122" s="20">
        <f t="shared" si="4"/>
        <v>1.7080915361874283</v>
      </c>
      <c r="N122" s="20">
        <f t="shared" si="5"/>
        <v>1.6250203970436417</v>
      </c>
      <c r="O122" s="20">
        <f t="shared" si="6"/>
        <v>1.4459500065206354</v>
      </c>
      <c r="P122" s="20">
        <f>AVERAGEIFS('TW - M'!J:J,'TW - M'!$B:$B,"&gt;="&amp;EDATE('TW - Q'!$B122,-2),'TW - M'!$B:$B,"&lt;="&amp;EOMONTH('TW - Q'!$B122,0))</f>
        <v>94.057243867243869</v>
      </c>
      <c r="Q122" s="20">
        <f t="shared" si="7"/>
        <v>4.8126880382572956</v>
      </c>
    </row>
    <row r="123" spans="1:17" x14ac:dyDescent="0.25">
      <c r="A123">
        <v>2012</v>
      </c>
      <c r="B123" s="1">
        <v>40969</v>
      </c>
      <c r="C123" s="21">
        <f>'CDM - Q'!BE260</f>
        <v>4001584</v>
      </c>
      <c r="D123" s="20">
        <f>AVERAGEIFS('TW - M'!I:I,'TW - M'!$B:$B,"&gt;="&amp;EDATE('TW - Q'!$B123,-2),'TW - M'!$B:$B,"&lt;="&amp;EOMONTH('TW - Q'!$B123,0))</f>
        <v>4.1933333333333342</v>
      </c>
      <c r="E123" s="20">
        <f>'CDM - Q'!BG260</f>
        <v>123.51</v>
      </c>
      <c r="F123" s="20">
        <f>AVERAGEIFS('TW - M'!C:C,'TW - M'!$B:$B,"&gt;="&amp;EDATE('TW - Q'!$B123,-2),'TW - M'!$B:$B,"&lt;="&amp;EOMONTH('TW - Q'!$B123,0))</f>
        <v>91.98</v>
      </c>
      <c r="G123" s="20">
        <f>AVERAGEIFS('TW - M'!F:F,'TW - M'!$B:$B,"&gt;="&amp;EDATE('TW - Q'!$B123,-2),'TW - M'!$B:$B,"&lt;="&amp;EOMONTH('TW - Q'!$B123,0))</f>
        <v>91.864052190526763</v>
      </c>
      <c r="H123" s="20">
        <f>AVERAGEIFS('TW - M'!E:E,'TW - M'!$B:$B,"&gt;="&amp;EDATE('TW - Q'!$B123,-2),'TW - M'!$B:$B,"&lt;="&amp;EOMONTH('TW - Q'!$B123,0))</f>
        <v>1.875</v>
      </c>
      <c r="I123" s="20">
        <f>AVERAGEIFS('TW - M'!G:G,'TW - M'!$B:$B,"&gt;="&amp;EDATE('TW - Q'!$B123,-2),'TW - M'!$B:$B,"&lt;="&amp;EOMONTH('TW - Q'!$B123,0))</f>
        <v>91.866666666666674</v>
      </c>
      <c r="J123" s="20">
        <f>AVERAGEIFS('TW - M'!H:H,'TW - M'!$B:$B,"&gt;="&amp;EDATE('TW - Q'!$B123,-2),'TW - M'!$B:$B,"&lt;="&amp;EOMONTH('TW - Q'!$B123,0))</f>
        <v>91.98</v>
      </c>
      <c r="K123" s="20">
        <f>AVERAGEIFS('TW - M'!D:D,'TW - M'!$B:$B,"&gt;="&amp;EDATE('TW - Q'!$B123,-2),'TW - M'!$B:$B,"&lt;="&amp;EOMONTH('TW - Q'!$B123,0))</f>
        <v>139.69666666666669</v>
      </c>
      <c r="L123" s="20">
        <v>0</v>
      </c>
      <c r="M123" s="20">
        <f t="shared" si="4"/>
        <v>1.1338857392063417</v>
      </c>
      <c r="N123" s="20">
        <f t="shared" si="5"/>
        <v>-0.26553828945683478</v>
      </c>
      <c r="O123" s="20">
        <f t="shared" si="6"/>
        <v>0.89298848969352473</v>
      </c>
      <c r="P123" s="20">
        <f>AVERAGEIFS('TW - M'!J:J,'TW - M'!$B:$B,"&gt;="&amp;EDATE('TW - Q'!$B123,-2),'TW - M'!$B:$B,"&lt;="&amp;EOMONTH('TW - Q'!$B123,0))</f>
        <v>102.89710678210679</v>
      </c>
      <c r="Q123" s="20">
        <f t="shared" si="7"/>
        <v>9.3983860800129992</v>
      </c>
    </row>
    <row r="124" spans="1:17" x14ac:dyDescent="0.25">
      <c r="B124" s="1">
        <v>41061</v>
      </c>
      <c r="C124" s="21">
        <f>'CDM - Q'!BE261</f>
        <v>3993778</v>
      </c>
      <c r="D124" s="20">
        <f>AVERAGEIFS('TW - M'!I:I,'TW - M'!$B:$B,"&gt;="&amp;EDATE('TW - Q'!$B124,-2),'TW - M'!$B:$B,"&lt;="&amp;EOMONTH('TW - Q'!$B124,0))</f>
        <v>4.24</v>
      </c>
      <c r="E124" s="20">
        <f>'CDM - Q'!BG261</f>
        <v>124.41</v>
      </c>
      <c r="F124" s="20">
        <f>AVERAGEIFS('TW - M'!C:C,'TW - M'!$B:$B,"&gt;="&amp;EDATE('TW - Q'!$B124,-2),'TW - M'!$B:$B,"&lt;="&amp;EOMONTH('TW - Q'!$B124,0))</f>
        <v>92.530000000000015</v>
      </c>
      <c r="G124" s="20">
        <f>AVERAGEIFS('TW - M'!F:F,'TW - M'!$B:$B,"&gt;="&amp;EDATE('TW - Q'!$B124,-2),'TW - M'!$B:$B,"&lt;="&amp;EOMONTH('TW - Q'!$B124,0))</f>
        <v>92.260071357240506</v>
      </c>
      <c r="H124" s="20">
        <f>AVERAGEIFS('TW - M'!E:E,'TW - M'!$B:$B,"&gt;="&amp;EDATE('TW - Q'!$B124,-2),'TW - M'!$B:$B,"&lt;="&amp;EOMONTH('TW - Q'!$B124,0))</f>
        <v>1.875</v>
      </c>
      <c r="I124" s="20">
        <f>AVERAGEIFS('TW - M'!G:G,'TW - M'!$B:$B,"&gt;="&amp;EDATE('TW - Q'!$B124,-2),'TW - M'!$B:$B,"&lt;="&amp;EOMONTH('TW - Q'!$B124,0))</f>
        <v>92.346666666666678</v>
      </c>
      <c r="J124" s="20">
        <f>AVERAGEIFS('TW - M'!H:H,'TW - M'!$B:$B,"&gt;="&amp;EDATE('TW - Q'!$B124,-2),'TW - M'!$B:$B,"&lt;="&amp;EOMONTH('TW - Q'!$B124,0))</f>
        <v>92.530000000000015</v>
      </c>
      <c r="K124" s="20">
        <f>AVERAGEIFS('TW - M'!D:D,'TW - M'!$B:$B,"&gt;="&amp;EDATE('TW - Q'!$B124,-2),'TW - M'!$B:$B,"&lt;="&amp;EOMONTH('TW - Q'!$B124,0))</f>
        <v>93.673333333333332</v>
      </c>
      <c r="L124" s="20">
        <v>0</v>
      </c>
      <c r="M124" s="20">
        <f t="shared" si="4"/>
        <v>2.3918243096325398</v>
      </c>
      <c r="N124" s="20">
        <f t="shared" si="5"/>
        <v>1.7243705552739463</v>
      </c>
      <c r="O124" s="20">
        <f t="shared" si="6"/>
        <v>0.96918010739805993</v>
      </c>
      <c r="P124" s="20">
        <f>AVERAGEIFS('TW - M'!J:J,'TW - M'!$B:$B,"&gt;="&amp;EDATE('TW - Q'!$B124,-2),'TW - M'!$B:$B,"&lt;="&amp;EOMONTH('TW - Q'!$B124,0))</f>
        <v>93.432594893029673</v>
      </c>
      <c r="Q124" s="20">
        <f t="shared" si="7"/>
        <v>-9.1980349934610022</v>
      </c>
    </row>
    <row r="125" spans="1:17" x14ac:dyDescent="0.25">
      <c r="B125" s="1">
        <v>41153</v>
      </c>
      <c r="C125" s="21">
        <f>'CDM - Q'!BE262</f>
        <v>4053904</v>
      </c>
      <c r="D125" s="20">
        <f>AVERAGEIFS('TW - M'!I:I,'TW - M'!$B:$B,"&gt;="&amp;EDATE('TW - Q'!$B125,-2),'TW - M'!$B:$B,"&lt;="&amp;EOMONTH('TW - Q'!$B125,0))</f>
        <v>4.26</v>
      </c>
      <c r="E125" s="20">
        <f>'CDM - Q'!BG262</f>
        <v>121.26</v>
      </c>
      <c r="F125" s="20">
        <f>AVERAGEIFS('TW - M'!C:C,'TW - M'!$B:$B,"&gt;="&amp;EDATE('TW - Q'!$B125,-2),'TW - M'!$B:$B,"&lt;="&amp;EOMONTH('TW - Q'!$B125,0))</f>
        <v>93.100000000000009</v>
      </c>
      <c r="G125" s="20">
        <f>AVERAGEIFS('TW - M'!F:F,'TW - M'!$B:$B,"&gt;="&amp;EDATE('TW - Q'!$B125,-2),'TW - M'!$B:$B,"&lt;="&amp;EOMONTH('TW - Q'!$B125,0))</f>
        <v>92.497833165992418</v>
      </c>
      <c r="H125" s="20">
        <f>AVERAGEIFS('TW - M'!E:E,'TW - M'!$B:$B,"&gt;="&amp;EDATE('TW - Q'!$B125,-2),'TW - M'!$B:$B,"&lt;="&amp;EOMONTH('TW - Q'!$B125,0))</f>
        <v>1.875</v>
      </c>
      <c r="I125" s="20">
        <f>AVERAGEIFS('TW - M'!G:G,'TW - M'!$B:$B,"&gt;="&amp;EDATE('TW - Q'!$B125,-2),'TW - M'!$B:$B,"&lt;="&amp;EOMONTH('TW - Q'!$B125,0))</f>
        <v>92.37</v>
      </c>
      <c r="J125" s="20">
        <f>AVERAGEIFS('TW - M'!H:H,'TW - M'!$B:$B,"&gt;="&amp;EDATE('TW - Q'!$B125,-2),'TW - M'!$B:$B,"&lt;="&amp;EOMONTH('TW - Q'!$B125,0))</f>
        <v>93.100000000000009</v>
      </c>
      <c r="K125" s="20">
        <f>AVERAGEIFS('TW - M'!D:D,'TW - M'!$B:$B,"&gt;="&amp;EDATE('TW - Q'!$B125,-2),'TW - M'!$B:$B,"&lt;="&amp;EOMONTH('TW - Q'!$B125,0))</f>
        <v>97.443333333333328</v>
      </c>
      <c r="L125" s="20">
        <v>0</v>
      </c>
      <c r="M125" s="20">
        <f t="shared" si="4"/>
        <v>2.4640657084188611</v>
      </c>
      <c r="N125" s="20">
        <f t="shared" si="5"/>
        <v>1.0308329714217024</v>
      </c>
      <c r="O125" s="20">
        <f t="shared" si="6"/>
        <v>1.0286714085706139</v>
      </c>
      <c r="P125" s="20">
        <f>AVERAGEIFS('TW - M'!J:J,'TW - M'!$B:$B,"&gt;="&amp;EDATE('TW - Q'!$B125,-2),'TW - M'!$B:$B,"&lt;="&amp;EOMONTH('TW - Q'!$B125,0))</f>
        <v>92.244653491436111</v>
      </c>
      <c r="Q125" s="20">
        <f t="shared" si="7"/>
        <v>-1.2714421588671754</v>
      </c>
    </row>
    <row r="126" spans="1:17" x14ac:dyDescent="0.25">
      <c r="B126" s="1">
        <v>41244</v>
      </c>
      <c r="C126" s="21">
        <f>'CDM - Q'!BE263</f>
        <v>4081244</v>
      </c>
      <c r="D126" s="20">
        <f>AVERAGEIFS('TW - M'!I:I,'TW - M'!$B:$B,"&gt;="&amp;EDATE('TW - Q'!$B126,-2),'TW - M'!$B:$B,"&lt;="&amp;EOMONTH('TW - Q'!$B126,0))</f>
        <v>4.2566666666666668</v>
      </c>
      <c r="E126" s="20">
        <f>'CDM - Q'!BG263</f>
        <v>117.46</v>
      </c>
      <c r="F126" s="20">
        <f>AVERAGEIFS('TW - M'!C:C,'TW - M'!$B:$B,"&gt;="&amp;EDATE('TW - Q'!$B126,-2),'TW - M'!$B:$B,"&lt;="&amp;EOMONTH('TW - Q'!$B126,0))</f>
        <v>93.45</v>
      </c>
      <c r="G126" s="20">
        <f>AVERAGEIFS('TW - M'!F:F,'TW - M'!$B:$B,"&gt;="&amp;EDATE('TW - Q'!$B126,-2),'TW - M'!$B:$B,"&lt;="&amp;EOMONTH('TW - Q'!$B126,0))</f>
        <v>92.922914359815834</v>
      </c>
      <c r="H126" s="20">
        <f>AVERAGEIFS('TW - M'!E:E,'TW - M'!$B:$B,"&gt;="&amp;EDATE('TW - Q'!$B126,-2),'TW - M'!$B:$B,"&lt;="&amp;EOMONTH('TW - Q'!$B126,0))</f>
        <v>1.875</v>
      </c>
      <c r="I126" s="20">
        <f>AVERAGEIFS('TW - M'!G:G,'TW - M'!$B:$B,"&gt;="&amp;EDATE('TW - Q'!$B126,-2),'TW - M'!$B:$B,"&lt;="&amp;EOMONTH('TW - Q'!$B126,0))</f>
        <v>92.949999999999989</v>
      </c>
      <c r="J126" s="20">
        <f>AVERAGEIFS('TW - M'!H:H,'TW - M'!$B:$B,"&gt;="&amp;EDATE('TW - Q'!$B126,-2),'TW - M'!$B:$B,"&lt;="&amp;EOMONTH('TW - Q'!$B126,0))</f>
        <v>93.45</v>
      </c>
      <c r="K126" s="20">
        <f>AVERAGEIFS('TW - M'!D:D,'TW - M'!$B:$B,"&gt;="&amp;EDATE('TW - Q'!$B126,-2),'TW - M'!$B:$B,"&lt;="&amp;EOMONTH('TW - Q'!$B126,0))</f>
        <v>97.320000000000007</v>
      </c>
      <c r="L126" s="20">
        <v>0</v>
      </c>
      <c r="M126" s="20">
        <f t="shared" si="4"/>
        <v>1.5037593984962072</v>
      </c>
      <c r="N126" s="20">
        <f t="shared" si="5"/>
        <v>1.8382320072755753</v>
      </c>
      <c r="O126" s="20">
        <f t="shared" si="6"/>
        <v>1.0819743111285973</v>
      </c>
      <c r="P126" s="20">
        <f>AVERAGEIFS('TW - M'!J:J,'TW - M'!$B:$B,"&gt;="&amp;EDATE('TW - Q'!$B126,-2),'TW - M'!$B:$B,"&lt;="&amp;EOMONTH('TW - Q'!$B126,0))</f>
        <v>88.198514963297569</v>
      </c>
      <c r="Q126" s="20">
        <f t="shared" si="7"/>
        <v>-4.3863122414072304</v>
      </c>
    </row>
    <row r="127" spans="1:17" x14ac:dyDescent="0.25">
      <c r="A127">
        <v>2013</v>
      </c>
      <c r="B127" s="1">
        <v>41334</v>
      </c>
      <c r="C127" s="21">
        <f>'CDM - Q'!BE264</f>
        <v>4068934</v>
      </c>
      <c r="D127" s="20">
        <f>AVERAGEIFS('TW - M'!I:I,'TW - M'!$B:$B,"&gt;="&amp;EDATE('TW - Q'!$B127,-2),'TW - M'!$B:$B,"&lt;="&amp;EOMONTH('TW - Q'!$B127,0))</f>
        <v>4.1900000000000004</v>
      </c>
      <c r="E127" s="20">
        <f>'CDM - Q'!BG264</f>
        <v>118.43</v>
      </c>
      <c r="F127" s="20">
        <f>AVERAGEIFS('TW - M'!C:C,'TW - M'!$B:$B,"&gt;="&amp;EDATE('TW - Q'!$B127,-2),'TW - M'!$B:$B,"&lt;="&amp;EOMONTH('TW - Q'!$B127,0))</f>
        <v>93.786666666666676</v>
      </c>
      <c r="G127" s="20">
        <f>AVERAGEIFS('TW - M'!F:F,'TW - M'!$B:$B,"&gt;="&amp;EDATE('TW - Q'!$B127,-2),'TW - M'!$B:$B,"&lt;="&amp;EOMONTH('TW - Q'!$B127,0))</f>
        <v>92.976968723041168</v>
      </c>
      <c r="H127" s="20">
        <f>AVERAGEIFS('TW - M'!E:E,'TW - M'!$B:$B,"&gt;="&amp;EDATE('TW - Q'!$B127,-2),'TW - M'!$B:$B,"&lt;="&amp;EOMONTH('TW - Q'!$B127,0))</f>
        <v>1.875</v>
      </c>
      <c r="I127" s="20">
        <f>AVERAGEIFS('TW - M'!G:G,'TW - M'!$B:$B,"&gt;="&amp;EDATE('TW - Q'!$B127,-2),'TW - M'!$B:$B,"&lt;="&amp;EOMONTH('TW - Q'!$B127,0))</f>
        <v>92.986666666666665</v>
      </c>
      <c r="J127" s="20">
        <f>AVERAGEIFS('TW - M'!H:H,'TW - M'!$B:$B,"&gt;="&amp;EDATE('TW - Q'!$B127,-2),'TW - M'!$B:$B,"&lt;="&amp;EOMONTH('TW - Q'!$B127,0))</f>
        <v>93.786666666666676</v>
      </c>
      <c r="K127" s="20">
        <f>AVERAGEIFS('TW - M'!D:D,'TW - M'!$B:$B,"&gt;="&amp;EDATE('TW - Q'!$B127,-2),'TW - M'!$B:$B,"&lt;="&amp;EOMONTH('TW - Q'!$B127,0))</f>
        <v>131.68666666666667</v>
      </c>
      <c r="L127" s="20">
        <v>0</v>
      </c>
      <c r="M127" s="20">
        <f t="shared" si="4"/>
        <v>1.4410558230783188</v>
      </c>
      <c r="N127" s="20">
        <f t="shared" si="5"/>
        <v>0.2326847520775388</v>
      </c>
      <c r="O127" s="20">
        <f t="shared" si="6"/>
        <v>1.2065300715121907</v>
      </c>
      <c r="P127" s="20">
        <f>AVERAGEIFS('TW - M'!J:J,'TW - M'!$B:$B,"&gt;="&amp;EDATE('TW - Q'!$B127,-2),'TW - M'!$B:$B,"&lt;="&amp;EOMONTH('TW - Q'!$B127,0))</f>
        <v>94.412847135955829</v>
      </c>
      <c r="Q127" s="20">
        <f t="shared" si="7"/>
        <v>7.0458467188979856</v>
      </c>
    </row>
    <row r="128" spans="1:17" x14ac:dyDescent="0.25">
      <c r="B128" s="1">
        <v>41426</v>
      </c>
      <c r="C128" s="21">
        <f>'CDM - Q'!BE265</f>
        <v>4096153</v>
      </c>
      <c r="D128" s="20">
        <f>AVERAGEIFS('TW - M'!I:I,'TW - M'!$B:$B,"&gt;="&amp;EDATE('TW - Q'!$B128,-2),'TW - M'!$B:$B,"&lt;="&amp;EOMONTH('TW - Q'!$B128,0))</f>
        <v>4.18</v>
      </c>
      <c r="E128" s="20">
        <f>'CDM - Q'!BG265</f>
        <v>118.84</v>
      </c>
      <c r="F128" s="20">
        <f>AVERAGEIFS('TW - M'!C:C,'TW - M'!$B:$B,"&gt;="&amp;EDATE('TW - Q'!$B128,-2),'TW - M'!$B:$B,"&lt;="&amp;EOMONTH('TW - Q'!$B128,0))</f>
        <v>93.616666666666674</v>
      </c>
      <c r="G128" s="20">
        <f>AVERAGEIFS('TW - M'!F:F,'TW - M'!$B:$B,"&gt;="&amp;EDATE('TW - Q'!$B128,-2),'TW - M'!$B:$B,"&lt;="&amp;EOMONTH('TW - Q'!$B128,0))</f>
        <v>92.898298979303433</v>
      </c>
      <c r="H128" s="20">
        <f>AVERAGEIFS('TW - M'!E:E,'TW - M'!$B:$B,"&gt;="&amp;EDATE('TW - Q'!$B128,-2),'TW - M'!$B:$B,"&lt;="&amp;EOMONTH('TW - Q'!$B128,0))</f>
        <v>1.875</v>
      </c>
      <c r="I128" s="20">
        <f>AVERAGEIFS('TW - M'!G:G,'TW - M'!$B:$B,"&gt;="&amp;EDATE('TW - Q'!$B128,-2),'TW - M'!$B:$B,"&lt;="&amp;EOMONTH('TW - Q'!$B128,0))</f>
        <v>92.990000000000009</v>
      </c>
      <c r="J128" s="20">
        <f>AVERAGEIFS('TW - M'!H:H,'TW - M'!$B:$B,"&gt;="&amp;EDATE('TW - Q'!$B128,-2),'TW - M'!$B:$B,"&lt;="&amp;EOMONTH('TW - Q'!$B128,0))</f>
        <v>93.616666666666674</v>
      </c>
      <c r="K128" s="20">
        <f>AVERAGEIFS('TW - M'!D:D,'TW - M'!$B:$B,"&gt;="&amp;EDATE('TW - Q'!$B128,-2),'TW - M'!$B:$B,"&lt;="&amp;EOMONTH('TW - Q'!$B128,0))</f>
        <v>92.363333333333344</v>
      </c>
      <c r="L128" s="20">
        <v>0</v>
      </c>
      <c r="M128" s="20">
        <f t="shared" si="4"/>
        <v>-0.72504975831675367</v>
      </c>
      <c r="N128" s="20">
        <f t="shared" si="5"/>
        <v>-0.33844830528764192</v>
      </c>
      <c r="O128" s="20">
        <f t="shared" si="6"/>
        <v>0.69082535637179365</v>
      </c>
      <c r="P128" s="20">
        <f>AVERAGEIFS('TW - M'!J:J,'TW - M'!$B:$B,"&gt;="&amp;EDATE('TW - Q'!$B128,-2),'TW - M'!$B:$B,"&lt;="&amp;EOMONTH('TW - Q'!$B128,0))</f>
        <v>94.213177206851128</v>
      </c>
      <c r="Q128" s="20">
        <f t="shared" si="7"/>
        <v>-0.21148597374377465</v>
      </c>
    </row>
    <row r="129" spans="1:17" x14ac:dyDescent="0.25">
      <c r="B129" s="1">
        <v>41518</v>
      </c>
      <c r="C129" s="21">
        <f>'CDM - Q'!BE266</f>
        <v>4149464</v>
      </c>
      <c r="D129" s="20">
        <f>AVERAGEIFS('TW - M'!I:I,'TW - M'!$B:$B,"&gt;="&amp;EDATE('TW - Q'!$B129,-2),'TW - M'!$B:$B,"&lt;="&amp;EOMONTH('TW - Q'!$B129,0))</f>
        <v>4.1833333333333336</v>
      </c>
      <c r="E129" s="20">
        <f>'CDM - Q'!BG266</f>
        <v>116.68</v>
      </c>
      <c r="F129" s="20">
        <f>AVERAGEIFS('TW - M'!C:C,'TW - M'!$B:$B,"&gt;="&amp;EDATE('TW - Q'!$B129,-2),'TW - M'!$B:$B,"&lt;="&amp;EOMONTH('TW - Q'!$B129,0))</f>
        <v>93.673333333333332</v>
      </c>
      <c r="G129" s="20">
        <f>AVERAGEIFS('TW - M'!F:F,'TW - M'!$B:$B,"&gt;="&amp;EDATE('TW - Q'!$B129,-2),'TW - M'!$B:$B,"&lt;="&amp;EOMONTH('TW - Q'!$B129,0))</f>
        <v>92.996920549486035</v>
      </c>
      <c r="H129" s="20">
        <f>AVERAGEIFS('TW - M'!E:E,'TW - M'!$B:$B,"&gt;="&amp;EDATE('TW - Q'!$B129,-2),'TW - M'!$B:$B,"&lt;="&amp;EOMONTH('TW - Q'!$B129,0))</f>
        <v>1.875</v>
      </c>
      <c r="I129" s="20">
        <f>AVERAGEIFS('TW - M'!G:G,'TW - M'!$B:$B,"&gt;="&amp;EDATE('TW - Q'!$B129,-2),'TW - M'!$B:$B,"&lt;="&amp;EOMONTH('TW - Q'!$B129,0))</f>
        <v>92.88</v>
      </c>
      <c r="J129" s="20">
        <f>AVERAGEIFS('TW - M'!H:H,'TW - M'!$B:$B,"&gt;="&amp;EDATE('TW - Q'!$B129,-2),'TW - M'!$B:$B,"&lt;="&amp;EOMONTH('TW - Q'!$B129,0))</f>
        <v>93.673333333333332</v>
      </c>
      <c r="K129" s="20">
        <f>AVERAGEIFS('TW - M'!D:D,'TW - M'!$B:$B,"&gt;="&amp;EDATE('TW - Q'!$B129,-2),'TW - M'!$B:$B,"&lt;="&amp;EOMONTH('TW - Q'!$B129,0))</f>
        <v>95.42</v>
      </c>
      <c r="L129" s="20">
        <v>0</v>
      </c>
      <c r="M129" s="20">
        <f t="shared" si="4"/>
        <v>0.24212212925043275</v>
      </c>
      <c r="N129" s="20">
        <f t="shared" si="5"/>
        <v>0.42464316899737398</v>
      </c>
      <c r="O129" s="20">
        <f t="shared" si="6"/>
        <v>0.53927790576571155</v>
      </c>
      <c r="P129" s="20">
        <f>AVERAGEIFS('TW - M'!J:J,'TW - M'!$B:$B,"&gt;="&amp;EDATE('TW - Q'!$B129,-2),'TW - M'!$B:$B,"&lt;="&amp;EOMONTH('TW - Q'!$B129,0))</f>
        <v>105.79642606186086</v>
      </c>
      <c r="Q129" s="20">
        <f t="shared" si="7"/>
        <v>12.294722668759972</v>
      </c>
    </row>
    <row r="130" spans="1:17" x14ac:dyDescent="0.25">
      <c r="B130" s="1">
        <v>41609</v>
      </c>
      <c r="C130" s="21">
        <f>'CDM - Q'!BE267</f>
        <v>4216497</v>
      </c>
      <c r="D130" s="20">
        <f>AVERAGEIFS('TW - M'!I:I,'TW - M'!$B:$B,"&gt;="&amp;EDATE('TW - Q'!$B130,-2),'TW - M'!$B:$B,"&lt;="&amp;EOMONTH('TW - Q'!$B130,0))</f>
        <v>4.1566666666666663</v>
      </c>
      <c r="E130" s="20">
        <f>'CDM - Q'!BG267</f>
        <v>114.56</v>
      </c>
      <c r="F130" s="20">
        <f>AVERAGEIFS('TW - M'!C:C,'TW - M'!$B:$B,"&gt;="&amp;EDATE('TW - Q'!$B130,-2),'TW - M'!$B:$B,"&lt;="&amp;EOMONTH('TW - Q'!$B130,0))</f>
        <v>93.76</v>
      </c>
      <c r="G130" s="20">
        <f>AVERAGEIFS('TW - M'!F:F,'TW - M'!$B:$B,"&gt;="&amp;EDATE('TW - Q'!$B130,-2),'TW - M'!$B:$B,"&lt;="&amp;EOMONTH('TW - Q'!$B130,0))</f>
        <v>93.119406558793571</v>
      </c>
      <c r="H130" s="20">
        <f>AVERAGEIFS('TW - M'!E:E,'TW - M'!$B:$B,"&gt;="&amp;EDATE('TW - Q'!$B130,-2),'TW - M'!$B:$B,"&lt;="&amp;EOMONTH('TW - Q'!$B130,0))</f>
        <v>1.875</v>
      </c>
      <c r="I130" s="20">
        <f>AVERAGEIFS('TW - M'!G:G,'TW - M'!$B:$B,"&gt;="&amp;EDATE('TW - Q'!$B130,-2),'TW - M'!$B:$B,"&lt;="&amp;EOMONTH('TW - Q'!$B130,0))</f>
        <v>93.123333333333335</v>
      </c>
      <c r="J130" s="20">
        <f>AVERAGEIFS('TW - M'!H:H,'TW - M'!$B:$B,"&gt;="&amp;EDATE('TW - Q'!$B130,-2),'TW - M'!$B:$B,"&lt;="&amp;EOMONTH('TW - Q'!$B130,0))</f>
        <v>93.76</v>
      </c>
      <c r="K130" s="20">
        <f>AVERAGEIFS('TW - M'!D:D,'TW - M'!$B:$B,"&gt;="&amp;EDATE('TW - Q'!$B130,-2),'TW - M'!$B:$B,"&lt;="&amp;EOMONTH('TW - Q'!$B130,0))</f>
        <v>97.37</v>
      </c>
      <c r="L130" s="20">
        <v>0</v>
      </c>
      <c r="M130" s="20">
        <f t="shared" si="4"/>
        <v>0.37008042132233854</v>
      </c>
      <c r="N130" s="20">
        <f t="shared" si="5"/>
        <v>0.52683899029695169</v>
      </c>
      <c r="O130" s="20">
        <f t="shared" si="6"/>
        <v>0.21142965152105564</v>
      </c>
      <c r="P130" s="20">
        <f>AVERAGEIFS('TW - M'!J:J,'TW - M'!$B:$B,"&gt;="&amp;EDATE('TW - Q'!$B130,-2),'TW - M'!$B:$B,"&lt;="&amp;EOMONTH('TW - Q'!$B130,0))</f>
        <v>97.45365455800237</v>
      </c>
      <c r="Q130" s="20">
        <f t="shared" si="7"/>
        <v>-7.8856836798819057</v>
      </c>
    </row>
    <row r="131" spans="1:17" x14ac:dyDescent="0.25">
      <c r="A131">
        <v>2014</v>
      </c>
      <c r="B131" s="1">
        <v>41699</v>
      </c>
      <c r="C131" s="21">
        <f>'CDM - Q'!BE268</f>
        <v>4256894</v>
      </c>
      <c r="D131" s="20">
        <f>AVERAGEIFS('TW - M'!I:I,'TW - M'!$B:$B,"&gt;="&amp;EDATE('TW - Q'!$B131,-2),'TW - M'!$B:$B,"&lt;="&amp;EOMONTH('TW - Q'!$B131,0))</f>
        <v>4.0733333333333333</v>
      </c>
      <c r="E131" s="20">
        <f>'CDM - Q'!BG268</f>
        <v>117.92</v>
      </c>
      <c r="F131" s="20">
        <f>AVERAGEIFS('TW - M'!C:C,'TW - M'!$B:$B,"&gt;="&amp;EDATE('TW - Q'!$B131,-2),'TW - M'!$B:$B,"&lt;="&amp;EOMONTH('TW - Q'!$B131,0))</f>
        <v>94.583333333333329</v>
      </c>
      <c r="G131" s="20">
        <f>AVERAGEIFS('TW - M'!F:F,'TW - M'!$B:$B,"&gt;="&amp;EDATE('TW - Q'!$B131,-2),'TW - M'!$B:$B,"&lt;="&amp;EOMONTH('TW - Q'!$B131,0))</f>
        <v>93.524685298595102</v>
      </c>
      <c r="H131" s="20">
        <f>AVERAGEIFS('TW - M'!E:E,'TW - M'!$B:$B,"&gt;="&amp;EDATE('TW - Q'!$B131,-2),'TW - M'!$B:$B,"&lt;="&amp;EOMONTH('TW - Q'!$B131,0))</f>
        <v>1.875</v>
      </c>
      <c r="I131" s="20">
        <f>AVERAGEIFS('TW - M'!G:G,'TW - M'!$B:$B,"&gt;="&amp;EDATE('TW - Q'!$B131,-2),'TW - M'!$B:$B,"&lt;="&amp;EOMONTH('TW - Q'!$B131,0))</f>
        <v>93.543333333333337</v>
      </c>
      <c r="J131" s="20">
        <f>AVERAGEIFS('TW - M'!H:H,'TW - M'!$B:$B,"&gt;="&amp;EDATE('TW - Q'!$B131,-2),'TW - M'!$B:$B,"&lt;="&amp;EOMONTH('TW - Q'!$B131,0))</f>
        <v>94.583333333333329</v>
      </c>
      <c r="K131" s="20">
        <f>AVERAGEIFS('TW - M'!D:D,'TW - M'!$B:$B,"&gt;="&amp;EDATE('TW - Q'!$B131,-2),'TW - M'!$B:$B,"&lt;="&amp;EOMONTH('TW - Q'!$B131,0))</f>
        <v>130.61333333333334</v>
      </c>
      <c r="L131" s="20">
        <v>0</v>
      </c>
      <c r="M131" s="20">
        <f t="shared" si="4"/>
        <v>3.5125142207053095</v>
      </c>
      <c r="N131" s="20">
        <f t="shared" si="5"/>
        <v>1.7408991520823314</v>
      </c>
      <c r="O131" s="20">
        <f t="shared" si="6"/>
        <v>0.58848325152225378</v>
      </c>
      <c r="P131" s="20">
        <f>AVERAGEIFS('TW - M'!J:J,'TW - M'!$B:$B,"&gt;="&amp;EDATE('TW - Q'!$B131,-2),'TW - M'!$B:$B,"&lt;="&amp;EOMONTH('TW - Q'!$B131,0))</f>
        <v>98.718660800552115</v>
      </c>
      <c r="Q131" s="20">
        <f t="shared" si="7"/>
        <v>1.2980593167974508</v>
      </c>
    </row>
    <row r="132" spans="1:17" x14ac:dyDescent="0.25">
      <c r="B132" s="1">
        <v>41791</v>
      </c>
      <c r="C132" s="21">
        <f>'CDM - Q'!BE269</f>
        <v>4300310</v>
      </c>
      <c r="D132" s="20">
        <f>AVERAGEIFS('TW - M'!I:I,'TW - M'!$B:$B,"&gt;="&amp;EDATE('TW - Q'!$B132,-2),'TW - M'!$B:$B,"&lt;="&amp;EOMONTH('TW - Q'!$B132,0))</f>
        <v>4</v>
      </c>
      <c r="E132" s="20">
        <f>'CDM - Q'!BG269</f>
        <v>117.81</v>
      </c>
      <c r="F132" s="20">
        <f>AVERAGEIFS('TW - M'!C:C,'TW - M'!$B:$B,"&gt;="&amp;EDATE('TW - Q'!$B132,-2),'TW - M'!$B:$B,"&lt;="&amp;EOMONTH('TW - Q'!$B132,0))</f>
        <v>95.153333333333322</v>
      </c>
      <c r="G132" s="20">
        <f>AVERAGEIFS('TW - M'!F:F,'TW - M'!$B:$B,"&gt;="&amp;EDATE('TW - Q'!$B132,-2),'TW - M'!$B:$B,"&lt;="&amp;EOMONTH('TW - Q'!$B132,0))</f>
        <v>94.190036914886036</v>
      </c>
      <c r="H132" s="20">
        <f>AVERAGEIFS('TW - M'!E:E,'TW - M'!$B:$B,"&gt;="&amp;EDATE('TW - Q'!$B132,-2),'TW - M'!$B:$B,"&lt;="&amp;EOMONTH('TW - Q'!$B132,0))</f>
        <v>1.875</v>
      </c>
      <c r="I132" s="20">
        <f>AVERAGEIFS('TW - M'!G:G,'TW - M'!$B:$B,"&gt;="&amp;EDATE('TW - Q'!$B132,-2),'TW - M'!$B:$B,"&lt;="&amp;EOMONTH('TW - Q'!$B132,0))</f>
        <v>94.283333333333346</v>
      </c>
      <c r="J132" s="20">
        <f>AVERAGEIFS('TW - M'!H:H,'TW - M'!$B:$B,"&gt;="&amp;EDATE('TW - Q'!$B132,-2),'TW - M'!$B:$B,"&lt;="&amp;EOMONTH('TW - Q'!$B132,0))</f>
        <v>95.153333333333322</v>
      </c>
      <c r="K132" s="20">
        <f>AVERAGEIFS('TW - M'!D:D,'TW - M'!$B:$B,"&gt;="&amp;EDATE('TW - Q'!$B132,-2),'TW - M'!$B:$B,"&lt;="&amp;EOMONTH('TW - Q'!$B132,0))</f>
        <v>91.23</v>
      </c>
      <c r="L132" s="20">
        <v>0</v>
      </c>
      <c r="M132" s="20">
        <f t="shared" si="4"/>
        <v>2.4105726872246436</v>
      </c>
      <c r="N132" s="20">
        <f t="shared" si="5"/>
        <v>2.8456727297896833</v>
      </c>
      <c r="O132" s="20">
        <f t="shared" si="6"/>
        <v>1.3845135102915851</v>
      </c>
      <c r="P132" s="20">
        <f>AVERAGEIFS('TW - M'!J:J,'TW - M'!$B:$B,"&gt;="&amp;EDATE('TW - Q'!$B132,-2),'TW - M'!$B:$B,"&lt;="&amp;EOMONTH('TW - Q'!$B132,0))</f>
        <v>103.065101010101</v>
      </c>
      <c r="Q132" s="20">
        <f t="shared" si="7"/>
        <v>4.4028557258594558</v>
      </c>
    </row>
    <row r="133" spans="1:17" x14ac:dyDescent="0.25">
      <c r="B133" s="1">
        <v>41883</v>
      </c>
      <c r="C133" s="21">
        <f>'CDM - Q'!BE270</f>
        <v>4371552</v>
      </c>
      <c r="D133" s="20">
        <f>AVERAGEIFS('TW - M'!I:I,'TW - M'!$B:$B,"&gt;="&amp;EDATE('TW - Q'!$B133,-2),'TW - M'!$B:$B,"&lt;="&amp;EOMONTH('TW - Q'!$B133,0))</f>
        <v>3.9266666666666672</v>
      </c>
      <c r="E133" s="20">
        <f>'CDM - Q'!BG270</f>
        <v>114.86</v>
      </c>
      <c r="F133" s="20">
        <f>AVERAGEIFS('TW - M'!C:C,'TW - M'!$B:$B,"&gt;="&amp;EDATE('TW - Q'!$B133,-2),'TW - M'!$B:$B,"&lt;="&amp;EOMONTH('TW - Q'!$B133,0))</f>
        <v>95.309999999999988</v>
      </c>
      <c r="G133" s="20">
        <f>AVERAGEIFS('TW - M'!F:F,'TW - M'!$B:$B,"&gt;="&amp;EDATE('TW - Q'!$B133,-2),'TW - M'!$B:$B,"&lt;="&amp;EOMONTH('TW - Q'!$B133,0))</f>
        <v>94.471183998372524</v>
      </c>
      <c r="H133" s="20">
        <f>AVERAGEIFS('TW - M'!E:E,'TW - M'!$B:$B,"&gt;="&amp;EDATE('TW - Q'!$B133,-2),'TW - M'!$B:$B,"&lt;="&amp;EOMONTH('TW - Q'!$B133,0))</f>
        <v>1.875</v>
      </c>
      <c r="I133" s="20">
        <f>AVERAGEIFS('TW - M'!G:G,'TW - M'!$B:$B,"&gt;="&amp;EDATE('TW - Q'!$B133,-2),'TW - M'!$B:$B,"&lt;="&amp;EOMONTH('TW - Q'!$B133,0))</f>
        <v>94.363333333333344</v>
      </c>
      <c r="J133" s="20">
        <f>AVERAGEIFS('TW - M'!H:H,'TW - M'!$B:$B,"&gt;="&amp;EDATE('TW - Q'!$B133,-2),'TW - M'!$B:$B,"&lt;="&amp;EOMONTH('TW - Q'!$B133,0))</f>
        <v>95.309999999999988</v>
      </c>
      <c r="K133" s="20">
        <f>AVERAGEIFS('TW - M'!D:D,'TW - M'!$B:$B,"&gt;="&amp;EDATE('TW - Q'!$B133,-2),'TW - M'!$B:$B,"&lt;="&amp;EOMONTH('TW - Q'!$B133,0))</f>
        <v>97.203333333333333</v>
      </c>
      <c r="L133" s="20">
        <v>0</v>
      </c>
      <c r="M133" s="20">
        <f t="shared" ref="M133:M174" si="8">(F133/F132-1)*400</f>
        <v>0.65858614166609541</v>
      </c>
      <c r="N133" s="20">
        <f t="shared" ref="N133:N174" si="9">(G133/G132-1)*400</f>
        <v>1.193956782246719</v>
      </c>
      <c r="O133" s="20">
        <f t="shared" si="6"/>
        <v>1.5768419136039213</v>
      </c>
      <c r="P133" s="20">
        <f>AVERAGEIFS('TW - M'!J:J,'TW - M'!$B:$B,"&gt;="&amp;EDATE('TW - Q'!$B133,-2),'TW - M'!$B:$B,"&lt;="&amp;EOMONTH('TW - Q'!$B133,0))</f>
        <v>97.235937009850048</v>
      </c>
      <c r="Q133" s="20">
        <f t="shared" si="7"/>
        <v>-5.6558077788907983</v>
      </c>
    </row>
    <row r="134" spans="1:17" x14ac:dyDescent="0.25">
      <c r="B134" s="1">
        <v>41974</v>
      </c>
      <c r="C134" s="21">
        <f>'CDM - Q'!BE271</f>
        <v>4382349</v>
      </c>
      <c r="D134" s="20">
        <f>AVERAGEIFS('TW - M'!I:I,'TW - M'!$B:$B,"&gt;="&amp;EDATE('TW - Q'!$B134,-2),'TW - M'!$B:$B,"&lt;="&amp;EOMONTH('TW - Q'!$B134,0))</f>
        <v>3.84</v>
      </c>
      <c r="E134" s="20">
        <f>'CDM - Q'!BG271</f>
        <v>110.4</v>
      </c>
      <c r="F134" s="20">
        <f>AVERAGEIFS('TW - M'!C:C,'TW - M'!$B:$B,"&gt;="&amp;EDATE('TW - Q'!$B134,-2),'TW - M'!$B:$B,"&lt;="&amp;EOMONTH('TW - Q'!$B134,0))</f>
        <v>94.84666666666665</v>
      </c>
      <c r="G134" s="20">
        <f>AVERAGEIFS('TW - M'!F:F,'TW - M'!$B:$B,"&gt;="&amp;EDATE('TW - Q'!$B134,-2),'TW - M'!$B:$B,"&lt;="&amp;EOMONTH('TW - Q'!$B134,0))</f>
        <v>94.492762723102373</v>
      </c>
      <c r="H134" s="20">
        <f>AVERAGEIFS('TW - M'!E:E,'TW - M'!$B:$B,"&gt;="&amp;EDATE('TW - Q'!$B134,-2),'TW - M'!$B:$B,"&lt;="&amp;EOMONTH('TW - Q'!$B134,0))</f>
        <v>1.875</v>
      </c>
      <c r="I134" s="20">
        <f>AVERAGEIFS('TW - M'!G:G,'TW - M'!$B:$B,"&gt;="&amp;EDATE('TW - Q'!$B134,-2),'TW - M'!$B:$B,"&lt;="&amp;EOMONTH('TW - Q'!$B134,0))</f>
        <v>94.476666666666674</v>
      </c>
      <c r="J134" s="20">
        <f>AVERAGEIFS('TW - M'!H:H,'TW - M'!$B:$B,"&gt;="&amp;EDATE('TW - Q'!$B134,-2),'TW - M'!$B:$B,"&lt;="&amp;EOMONTH('TW - Q'!$B134,0))</f>
        <v>94.84666666666665</v>
      </c>
      <c r="K134" s="20">
        <f>AVERAGEIFS('TW - M'!D:D,'TW - M'!$B:$B,"&gt;="&amp;EDATE('TW - Q'!$B134,-2),'TW - M'!$B:$B,"&lt;="&amp;EOMONTH('TW - Q'!$B134,0))</f>
        <v>92.14</v>
      </c>
      <c r="L134" s="20">
        <v>0</v>
      </c>
      <c r="M134" s="20">
        <f t="shared" si="8"/>
        <v>-1.9445318784318211</v>
      </c>
      <c r="N134" s="20">
        <f t="shared" si="9"/>
        <v>9.1366377837420742E-2</v>
      </c>
      <c r="O134" s="20">
        <f t="shared" si="6"/>
        <v>1.4679737604890386</v>
      </c>
      <c r="P134" s="20">
        <f>AVERAGEIFS('TW - M'!J:J,'TW - M'!$B:$B,"&gt;="&amp;EDATE('TW - Q'!$B134,-2),'TW - M'!$B:$B,"&lt;="&amp;EOMONTH('TW - Q'!$B134,0))</f>
        <v>73.06089855072463</v>
      </c>
      <c r="Q134" s="20">
        <f t="shared" si="7"/>
        <v>-24.862246616368267</v>
      </c>
    </row>
    <row r="135" spans="1:17" x14ac:dyDescent="0.25">
      <c r="A135">
        <v>2015</v>
      </c>
      <c r="B135" s="1">
        <v>42064</v>
      </c>
      <c r="C135" s="21">
        <f>'CDM - Q'!BE272</f>
        <v>4442380</v>
      </c>
      <c r="D135" s="20">
        <f>AVERAGEIFS('TW - M'!I:I,'TW - M'!$B:$B,"&gt;="&amp;EDATE('TW - Q'!$B135,-2),'TW - M'!$B:$B,"&lt;="&amp;EOMONTH('TW - Q'!$B135,0))</f>
        <v>3.7266666666666666</v>
      </c>
      <c r="E135" s="20">
        <f>'CDM - Q'!BG272</f>
        <v>106.64</v>
      </c>
      <c r="F135" s="20">
        <f>AVERAGEIFS('TW - M'!C:C,'TW - M'!$B:$B,"&gt;="&amp;EDATE('TW - Q'!$B135,-2),'TW - M'!$B:$B,"&lt;="&amp;EOMONTH('TW - Q'!$B135,0))</f>
        <v>94.036666666666676</v>
      </c>
      <c r="G135" s="20">
        <f>AVERAGEIFS('TW - M'!F:F,'TW - M'!$B:$B,"&gt;="&amp;EDATE('TW - Q'!$B135,-2),'TW - M'!$B:$B,"&lt;="&amp;EOMONTH('TW - Q'!$B135,0))</f>
        <v>94.569562779037142</v>
      </c>
      <c r="H135" s="20">
        <f>AVERAGEIFS('TW - M'!E:E,'TW - M'!$B:$B,"&gt;="&amp;EDATE('TW - Q'!$B135,-2),'TW - M'!$B:$B,"&lt;="&amp;EOMONTH('TW - Q'!$B135,0))</f>
        <v>1.875</v>
      </c>
      <c r="I135" s="20">
        <f>AVERAGEIFS('TW - M'!G:G,'TW - M'!$B:$B,"&gt;="&amp;EDATE('TW - Q'!$B135,-2),'TW - M'!$B:$B,"&lt;="&amp;EOMONTH('TW - Q'!$B135,0))</f>
        <v>94.600000000000009</v>
      </c>
      <c r="J135" s="20">
        <f>AVERAGEIFS('TW - M'!H:H,'TW - M'!$B:$B,"&gt;="&amp;EDATE('TW - Q'!$B135,-2),'TW - M'!$B:$B,"&lt;="&amp;EOMONTH('TW - Q'!$B135,0))</f>
        <v>94.036666666666676</v>
      </c>
      <c r="K135" s="20">
        <f>AVERAGEIFS('TW - M'!D:D,'TW - M'!$B:$B,"&gt;="&amp;EDATE('TW - Q'!$B135,-2),'TW - M'!$B:$B,"&lt;="&amp;EOMONTH('TW - Q'!$B135,0))</f>
        <v>139.78</v>
      </c>
      <c r="L135" s="20">
        <v>0</v>
      </c>
      <c r="M135" s="20">
        <f t="shared" si="8"/>
        <v>-3.4160399240878991</v>
      </c>
      <c r="N135" s="20">
        <f t="shared" si="9"/>
        <v>0.32510449994918034</v>
      </c>
      <c r="O135" s="20">
        <f t="shared" si="6"/>
        <v>1.1140250974557508</v>
      </c>
      <c r="P135" s="20">
        <f>AVERAGEIFS('TW - M'!J:J,'TW - M'!$B:$B,"&gt;="&amp;EDATE('TW - Q'!$B135,-2),'TW - M'!$B:$B,"&lt;="&amp;EOMONTH('TW - Q'!$B135,0))</f>
        <v>48.779772727272729</v>
      </c>
      <c r="Q135" s="20">
        <f t="shared" si="7"/>
        <v>-33.23409142934922</v>
      </c>
    </row>
    <row r="136" spans="1:17" x14ac:dyDescent="0.25">
      <c r="B136" s="1">
        <v>42156</v>
      </c>
      <c r="C136" s="21">
        <f>'CDM - Q'!BE273</f>
        <v>4391648</v>
      </c>
      <c r="D136" s="20">
        <f>AVERAGEIFS('TW - M'!I:I,'TW - M'!$B:$B,"&gt;="&amp;EDATE('TW - Q'!$B136,-2),'TW - M'!$B:$B,"&lt;="&amp;EOMONTH('TW - Q'!$B136,0))</f>
        <v>3.74</v>
      </c>
      <c r="E136" s="20">
        <f>'CDM - Q'!BG273</f>
        <v>104.72</v>
      </c>
      <c r="F136" s="20">
        <f>AVERAGEIFS('TW - M'!C:C,'TW - M'!$B:$B,"&gt;="&amp;EDATE('TW - Q'!$B136,-2),'TW - M'!$B:$B,"&lt;="&amp;EOMONTH('TW - Q'!$B136,0))</f>
        <v>94.36666666666666</v>
      </c>
      <c r="G136" s="20">
        <f>AVERAGEIFS('TW - M'!F:F,'TW - M'!$B:$B,"&gt;="&amp;EDATE('TW - Q'!$B136,-2),'TW - M'!$B:$B,"&lt;="&amp;EOMONTH('TW - Q'!$B136,0))</f>
        <v>94.77156501876037</v>
      </c>
      <c r="H136" s="20">
        <f>AVERAGEIFS('TW - M'!E:E,'TW - M'!$B:$B,"&gt;="&amp;EDATE('TW - Q'!$B136,-2),'TW - M'!$B:$B,"&lt;="&amp;EOMONTH('TW - Q'!$B136,0))</f>
        <v>1.875</v>
      </c>
      <c r="I136" s="20">
        <f>AVERAGEIFS('TW - M'!G:G,'TW - M'!$B:$B,"&gt;="&amp;EDATE('TW - Q'!$B136,-2),'TW - M'!$B:$B,"&lt;="&amp;EOMONTH('TW - Q'!$B136,0))</f>
        <v>94.863333333333344</v>
      </c>
      <c r="J136" s="20">
        <f>AVERAGEIFS('TW - M'!H:H,'TW - M'!$B:$B,"&gt;="&amp;EDATE('TW - Q'!$B136,-2),'TW - M'!$B:$B,"&lt;="&amp;EOMONTH('TW - Q'!$B136,0))</f>
        <v>94.36666666666666</v>
      </c>
      <c r="K136" s="20">
        <f>AVERAGEIFS('TW - M'!D:D,'TW - M'!$B:$B,"&gt;="&amp;EDATE('TW - Q'!$B136,-2),'TW - M'!$B:$B,"&lt;="&amp;EOMONTH('TW - Q'!$B136,0))</f>
        <v>94.743333333333339</v>
      </c>
      <c r="L136" s="20">
        <v>0</v>
      </c>
      <c r="M136" s="20">
        <f t="shared" si="8"/>
        <v>1.4037077735634007</v>
      </c>
      <c r="N136" s="20">
        <f t="shared" si="9"/>
        <v>0.85440699433156908</v>
      </c>
      <c r="O136" s="20">
        <f t="shared" ref="O136:O174" si="10">AVERAGE(N133:N136)</f>
        <v>0.61620866359122228</v>
      </c>
      <c r="P136" s="20">
        <f>AVERAGEIFS('TW - M'!J:J,'TW - M'!$B:$B,"&gt;="&amp;EDATE('TW - Q'!$B136,-2),'TW - M'!$B:$B,"&lt;="&amp;EOMONTH('TW - Q'!$B136,0))</f>
        <v>57.865281385281385</v>
      </c>
      <c r="Q136" s="20">
        <f t="shared" si="7"/>
        <v>18.625565782779784</v>
      </c>
    </row>
    <row r="137" spans="1:17" x14ac:dyDescent="0.25">
      <c r="B137" s="1">
        <v>42248</v>
      </c>
      <c r="C137" s="21">
        <f>'CDM - Q'!BE274</f>
        <v>4368280</v>
      </c>
      <c r="D137" s="20">
        <f>AVERAGEIFS('TW - M'!I:I,'TW - M'!$B:$B,"&gt;="&amp;EDATE('TW - Q'!$B137,-2),'TW - M'!$B:$B,"&lt;="&amp;EOMONTH('TW - Q'!$B137,0))</f>
        <v>3.78</v>
      </c>
      <c r="E137" s="20">
        <f>'CDM - Q'!BG274</f>
        <v>102.29</v>
      </c>
      <c r="F137" s="20">
        <f>AVERAGEIFS('TW - M'!C:C,'TW - M'!$B:$B,"&gt;="&amp;EDATE('TW - Q'!$B137,-2),'TW - M'!$B:$B,"&lt;="&amp;EOMONTH('TW - Q'!$B137,0))</f>
        <v>94.506666666666661</v>
      </c>
      <c r="G137" s="20">
        <f>AVERAGEIFS('TW - M'!F:F,'TW - M'!$B:$B,"&gt;="&amp;EDATE('TW - Q'!$B137,-2),'TW - M'!$B:$B,"&lt;="&amp;EOMONTH('TW - Q'!$B137,0))</f>
        <v>95.063399132660308</v>
      </c>
      <c r="H137" s="20">
        <f>AVERAGEIFS('TW - M'!E:E,'TW - M'!$B:$B,"&gt;="&amp;EDATE('TW - Q'!$B137,-2),'TW - M'!$B:$B,"&lt;="&amp;EOMONTH('TW - Q'!$B137,0))</f>
        <v>1.8333333333333333</v>
      </c>
      <c r="I137" s="20">
        <f>AVERAGEIFS('TW - M'!G:G,'TW - M'!$B:$B,"&gt;="&amp;EDATE('TW - Q'!$B137,-2),'TW - M'!$B:$B,"&lt;="&amp;EOMONTH('TW - Q'!$B137,0))</f>
        <v>94.963333333333324</v>
      </c>
      <c r="J137" s="20">
        <f>AVERAGEIFS('TW - M'!H:H,'TW - M'!$B:$B,"&gt;="&amp;EDATE('TW - Q'!$B137,-2),'TW - M'!$B:$B,"&lt;="&amp;EOMONTH('TW - Q'!$B137,0))</f>
        <v>94.506666666666661</v>
      </c>
      <c r="K137" s="20">
        <f>AVERAGEIFS('TW - M'!D:D,'TW - M'!$B:$B,"&gt;="&amp;EDATE('TW - Q'!$B137,-2),'TW - M'!$B:$B,"&lt;="&amp;EOMONTH('TW - Q'!$B137,0))</f>
        <v>106.71666666666665</v>
      </c>
      <c r="L137" s="20">
        <v>0</v>
      </c>
      <c r="M137" s="20">
        <f t="shared" si="8"/>
        <v>0.59342988343340508</v>
      </c>
      <c r="N137" s="20">
        <f t="shared" si="9"/>
        <v>1.2317370250968018</v>
      </c>
      <c r="O137" s="20">
        <f t="shared" si="10"/>
        <v>0.625653724303743</v>
      </c>
      <c r="P137" s="20">
        <f>AVERAGEIFS('TW - M'!J:J,'TW - M'!$B:$B,"&gt;="&amp;EDATE('TW - Q'!$B137,-2),'TW - M'!$B:$B,"&lt;="&amp;EOMONTH('TW - Q'!$B137,0))</f>
        <v>46.523911788694399</v>
      </c>
      <c r="Q137" s="20">
        <f t="shared" si="7"/>
        <v>-19.599610206806627</v>
      </c>
    </row>
    <row r="138" spans="1:17" x14ac:dyDescent="0.25">
      <c r="B138" s="1">
        <v>42339</v>
      </c>
      <c r="C138" s="21">
        <f>'CDM - Q'!BE275</f>
        <v>4362438</v>
      </c>
      <c r="D138" s="20">
        <f>AVERAGEIFS('TW - M'!I:I,'TW - M'!$B:$B,"&gt;="&amp;EDATE('TW - Q'!$B138,-2),'TW - M'!$B:$B,"&lt;="&amp;EOMONTH('TW - Q'!$B138,0))</f>
        <v>3.8699999999999997</v>
      </c>
      <c r="E138" s="20">
        <f>'CDM - Q'!BG275</f>
        <v>100.68</v>
      </c>
      <c r="F138" s="20">
        <f>AVERAGEIFS('TW - M'!C:C,'TW - M'!$B:$B,"&gt;="&amp;EDATE('TW - Q'!$B138,-2),'TW - M'!$B:$B,"&lt;="&amp;EOMONTH('TW - Q'!$B138,0))</f>
        <v>94.693333333333328</v>
      </c>
      <c r="G138" s="20">
        <f>AVERAGEIFS('TW - M'!F:F,'TW - M'!$B:$B,"&gt;="&amp;EDATE('TW - Q'!$B138,-2),'TW - M'!$B:$B,"&lt;="&amp;EOMONTH('TW - Q'!$B138,0))</f>
        <v>95.244528685191312</v>
      </c>
      <c r="H138" s="20">
        <f>AVERAGEIFS('TW - M'!E:E,'TW - M'!$B:$B,"&gt;="&amp;EDATE('TW - Q'!$B138,-2),'TW - M'!$B:$B,"&lt;="&amp;EOMONTH('TW - Q'!$B138,0))</f>
        <v>1.7083333333333333</v>
      </c>
      <c r="I138" s="20">
        <f>AVERAGEIFS('TW - M'!G:G,'TW - M'!$B:$B,"&gt;="&amp;EDATE('TW - Q'!$B138,-2),'TW - M'!$B:$B,"&lt;="&amp;EOMONTH('TW - Q'!$B138,0))</f>
        <v>95.213333333333324</v>
      </c>
      <c r="J138" s="20">
        <f>AVERAGEIFS('TW - M'!H:H,'TW - M'!$B:$B,"&gt;="&amp;EDATE('TW - Q'!$B138,-2),'TW - M'!$B:$B,"&lt;="&amp;EOMONTH('TW - Q'!$B138,0))</f>
        <v>94.693333333333328</v>
      </c>
      <c r="K138" s="20">
        <f>AVERAGEIFS('TW - M'!D:D,'TW - M'!$B:$B,"&gt;="&amp;EDATE('TW - Q'!$B138,-2),'TW - M'!$B:$B,"&lt;="&amp;EOMONTH('TW - Q'!$B138,0))</f>
        <v>99.660000000000011</v>
      </c>
      <c r="L138" s="20">
        <v>0</v>
      </c>
      <c r="M138" s="20">
        <f t="shared" si="8"/>
        <v>0.7900677200902706</v>
      </c>
      <c r="N138" s="20">
        <f t="shared" si="9"/>
        <v>0.76214212487073496</v>
      </c>
      <c r="O138" s="20">
        <f t="shared" si="10"/>
        <v>0.79334766106207155</v>
      </c>
      <c r="P138" s="20">
        <f>AVERAGEIFS('TW - M'!J:J,'TW - M'!$B:$B,"&gt;="&amp;EDATE('TW - Q'!$B138,-2),'TW - M'!$B:$B,"&lt;="&amp;EOMONTH('TW - Q'!$B138,0))</f>
        <v>42.192995482778088</v>
      </c>
      <c r="Q138" s="20">
        <f t="shared" si="7"/>
        <v>-9.309011515598197</v>
      </c>
    </row>
    <row r="139" spans="1:17" x14ac:dyDescent="0.25">
      <c r="A139">
        <v>2016</v>
      </c>
      <c r="B139" s="1">
        <v>42430</v>
      </c>
      <c r="C139" s="21">
        <f>'CDM - Q'!BE276</f>
        <v>4426346</v>
      </c>
      <c r="D139" s="20">
        <f>AVERAGEIFS('TW - M'!I:I,'TW - M'!$B:$B,"&gt;="&amp;EDATE('TW - Q'!$B139,-2),'TW - M'!$B:$B,"&lt;="&amp;EOMONTH('TW - Q'!$B139,0))</f>
        <v>3.9333333333333336</v>
      </c>
      <c r="E139" s="20">
        <f>'CDM - Q'!BG276</f>
        <v>100.82</v>
      </c>
      <c r="F139" s="20">
        <f>AVERAGEIFS('TW - M'!C:C,'TW - M'!$B:$B,"&gt;="&amp;EDATE('TW - Q'!$B139,-2),'TW - M'!$B:$B,"&lt;="&amp;EOMONTH('TW - Q'!$B139,0))</f>
        <v>94.803333333333327</v>
      </c>
      <c r="G139" s="20">
        <f>AVERAGEIFS('TW - M'!F:F,'TW - M'!$B:$B,"&gt;="&amp;EDATE('TW - Q'!$B139,-2),'TW - M'!$B:$B,"&lt;="&amp;EOMONTH('TW - Q'!$B139,0))</f>
        <v>95.273473507130902</v>
      </c>
      <c r="H139" s="20">
        <f>AVERAGEIFS('TW - M'!E:E,'TW - M'!$B:$B,"&gt;="&amp;EDATE('TW - Q'!$B139,-2),'TW - M'!$B:$B,"&lt;="&amp;EOMONTH('TW - Q'!$B139,0))</f>
        <v>1.5833333333333333</v>
      </c>
      <c r="I139" s="20">
        <f>AVERAGEIFS('TW - M'!G:G,'TW - M'!$B:$B,"&gt;="&amp;EDATE('TW - Q'!$B139,-2),'TW - M'!$B:$B,"&lt;="&amp;EOMONTH('TW - Q'!$B139,0))</f>
        <v>95.316666666666663</v>
      </c>
      <c r="J139" s="20">
        <f>AVERAGEIFS('TW - M'!H:H,'TW - M'!$B:$B,"&gt;="&amp;EDATE('TW - Q'!$B139,-2),'TW - M'!$B:$B,"&lt;="&amp;EOMONTH('TW - Q'!$B139,0))</f>
        <v>94.803333333333327</v>
      </c>
      <c r="K139" s="20">
        <f>AVERAGEIFS('TW - M'!D:D,'TW - M'!$B:$B,"&gt;="&amp;EDATE('TW - Q'!$B139,-2),'TW - M'!$B:$B,"&lt;="&amp;EOMONTH('TW - Q'!$B139,0))</f>
        <v>144.18333333333334</v>
      </c>
      <c r="L139" s="20">
        <v>0</v>
      </c>
      <c r="M139" s="20">
        <f t="shared" si="8"/>
        <v>0.4646578428611825</v>
      </c>
      <c r="N139" s="20">
        <f t="shared" si="9"/>
        <v>0.12156004062031656</v>
      </c>
      <c r="O139" s="20">
        <f t="shared" si="10"/>
        <v>0.74246154622985561</v>
      </c>
      <c r="P139" s="20">
        <f>AVERAGEIFS('TW - M'!J:J,'TW - M'!$B:$B,"&gt;="&amp;EDATE('TW - Q'!$B139,-2),'TW - M'!$B:$B,"&lt;="&amp;EOMONTH('TW - Q'!$B139,0))</f>
        <v>33.500282953761221</v>
      </c>
      <c r="Q139" s="20">
        <f t="shared" si="7"/>
        <v>-20.602264498060986</v>
      </c>
    </row>
    <row r="140" spans="1:17" x14ac:dyDescent="0.25">
      <c r="B140" s="1">
        <v>42522</v>
      </c>
      <c r="C140" s="21">
        <f>'CDM - Q'!BE277</f>
        <v>4480010</v>
      </c>
      <c r="D140" s="20">
        <f>AVERAGEIFS('TW - M'!I:I,'TW - M'!$B:$B,"&gt;="&amp;EDATE('TW - Q'!$B140,-2),'TW - M'!$B:$B,"&lt;="&amp;EOMONTH('TW - Q'!$B140,0))</f>
        <v>3.9599999999999995</v>
      </c>
      <c r="E140" s="20">
        <f>'CDM - Q'!BG277</f>
        <v>102.91</v>
      </c>
      <c r="F140" s="20">
        <f>AVERAGEIFS('TW - M'!C:C,'TW - M'!$B:$B,"&gt;="&amp;EDATE('TW - Q'!$B140,-2),'TW - M'!$B:$B,"&lt;="&amp;EOMONTH('TW - Q'!$B140,0))</f>
        <v>95.36</v>
      </c>
      <c r="G140" s="20">
        <f>AVERAGEIFS('TW - M'!F:F,'TW - M'!$B:$B,"&gt;="&amp;EDATE('TW - Q'!$B140,-2),'TW - M'!$B:$B,"&lt;="&amp;EOMONTH('TW - Q'!$B140,0))</f>
        <v>95.600372361551578</v>
      </c>
      <c r="H140" s="20">
        <f>AVERAGEIFS('TW - M'!E:E,'TW - M'!$B:$B,"&gt;="&amp;EDATE('TW - Q'!$B140,-2),'TW - M'!$B:$B,"&lt;="&amp;EOMONTH('TW - Q'!$B140,0))</f>
        <v>1.5</v>
      </c>
      <c r="I140" s="20">
        <f>AVERAGEIFS('TW - M'!G:G,'TW - M'!$B:$B,"&gt;="&amp;EDATE('TW - Q'!$B140,-2),'TW - M'!$B:$B,"&lt;="&amp;EOMONTH('TW - Q'!$B140,0))</f>
        <v>95.69</v>
      </c>
      <c r="J140" s="20">
        <f>AVERAGEIFS('TW - M'!H:H,'TW - M'!$B:$B,"&gt;="&amp;EDATE('TW - Q'!$B140,-2),'TW - M'!$B:$B,"&lt;="&amp;EOMONTH('TW - Q'!$B140,0))</f>
        <v>95.36</v>
      </c>
      <c r="K140" s="20">
        <f>AVERAGEIFS('TW - M'!D:D,'TW - M'!$B:$B,"&gt;="&amp;EDATE('TW - Q'!$B140,-2),'TW - M'!$B:$B,"&lt;="&amp;EOMONTH('TW - Q'!$B140,0))</f>
        <v>98.259999999999991</v>
      </c>
      <c r="L140" s="20">
        <v>0</v>
      </c>
      <c r="M140" s="20">
        <f t="shared" si="8"/>
        <v>2.348721915544516</v>
      </c>
      <c r="N140" s="20">
        <f t="shared" si="9"/>
        <v>1.3724653563563116</v>
      </c>
      <c r="O140" s="20">
        <f t="shared" si="10"/>
        <v>0.87197613673604124</v>
      </c>
      <c r="P140" s="20">
        <f>AVERAGEIFS('TW - M'!J:J,'TW - M'!$B:$B,"&gt;="&amp;EDATE('TW - Q'!$B140,-2),'TW - M'!$B:$B,"&lt;="&amp;EOMONTH('TW - Q'!$B140,0))</f>
        <v>45.629920634920637</v>
      </c>
      <c r="Q140" s="20">
        <f t="shared" si="7"/>
        <v>36.207567852192035</v>
      </c>
    </row>
    <row r="141" spans="1:17" x14ac:dyDescent="0.25">
      <c r="B141" s="1">
        <v>42614</v>
      </c>
      <c r="C141" s="21">
        <f>'CDM - Q'!BE278</f>
        <v>4508189</v>
      </c>
      <c r="D141" s="20">
        <f>AVERAGEIFS('TW - M'!I:I,'TW - M'!$B:$B,"&gt;="&amp;EDATE('TW - Q'!$B141,-2),'TW - M'!$B:$B,"&lt;="&amp;EOMONTH('TW - Q'!$B141,0))</f>
        <v>3.9299999999999997</v>
      </c>
      <c r="E141" s="20">
        <f>'CDM - Q'!BG278</f>
        <v>100.25</v>
      </c>
      <c r="F141" s="20">
        <f>AVERAGEIFS('TW - M'!C:C,'TW - M'!$B:$B,"&gt;="&amp;EDATE('TW - Q'!$B141,-2),'TW - M'!$B:$B,"&lt;="&amp;EOMONTH('TW - Q'!$B141,0))</f>
        <v>95.376666666666665</v>
      </c>
      <c r="G141" s="20">
        <f>AVERAGEIFS('TW - M'!F:F,'TW - M'!$B:$B,"&gt;="&amp;EDATE('TW - Q'!$B141,-2),'TW - M'!$B:$B,"&lt;="&amp;EOMONTH('TW - Q'!$B141,0))</f>
        <v>95.866865433133043</v>
      </c>
      <c r="H141" s="20">
        <f>AVERAGEIFS('TW - M'!E:E,'TW - M'!$B:$B,"&gt;="&amp;EDATE('TW - Q'!$B141,-2),'TW - M'!$B:$B,"&lt;="&amp;EOMONTH('TW - Q'!$B141,0))</f>
        <v>1.375</v>
      </c>
      <c r="I141" s="20">
        <f>AVERAGEIFS('TW - M'!G:G,'TW - M'!$B:$B,"&gt;="&amp;EDATE('TW - Q'!$B141,-2),'TW - M'!$B:$B,"&lt;="&amp;EOMONTH('TW - Q'!$B141,0))</f>
        <v>95.763333333333335</v>
      </c>
      <c r="J141" s="20">
        <f>AVERAGEIFS('TW - M'!H:H,'TW - M'!$B:$B,"&gt;="&amp;EDATE('TW - Q'!$B141,-2),'TW - M'!$B:$B,"&lt;="&amp;EOMONTH('TW - Q'!$B141,0))</f>
        <v>95.376666666666665</v>
      </c>
      <c r="K141" s="20">
        <f>AVERAGEIFS('TW - M'!D:D,'TW - M'!$B:$B,"&gt;="&amp;EDATE('TW - Q'!$B141,-2),'TW - M'!$B:$B,"&lt;="&amp;EOMONTH('TW - Q'!$B141,0))</f>
        <v>100.69333333333334</v>
      </c>
      <c r="L141" s="20">
        <v>0</v>
      </c>
      <c r="M141" s="20">
        <f t="shared" si="8"/>
        <v>6.9910514541415836E-2</v>
      </c>
      <c r="N141" s="20">
        <f t="shared" si="9"/>
        <v>1.1150294292729512</v>
      </c>
      <c r="O141" s="20">
        <f t="shared" si="10"/>
        <v>0.84279923778007859</v>
      </c>
      <c r="P141" s="20">
        <f>AVERAGEIFS('TW - M'!J:J,'TW - M'!$B:$B,"&gt;="&amp;EDATE('TW - Q'!$B141,-2),'TW - M'!$B:$B,"&lt;="&amp;EOMONTH('TW - Q'!$B141,0))</f>
        <v>44.996059351276735</v>
      </c>
      <c r="Q141" s="20">
        <f t="shared" si="7"/>
        <v>-1.3891351876663349</v>
      </c>
    </row>
    <row r="142" spans="1:17" x14ac:dyDescent="0.25">
      <c r="B142" s="1">
        <v>42705</v>
      </c>
      <c r="C142" s="21">
        <f>'CDM - Q'!BE279</f>
        <v>4530479</v>
      </c>
      <c r="D142" s="20">
        <f>AVERAGEIFS('TW - M'!I:I,'TW - M'!$B:$B,"&gt;="&amp;EDATE('TW - Q'!$B142,-2),'TW - M'!$B:$B,"&lt;="&amp;EOMONTH('TW - Q'!$B142,0))</f>
        <v>3.8566666666666669</v>
      </c>
      <c r="E142" s="20">
        <f>'CDM - Q'!BG279</f>
        <v>99.88</v>
      </c>
      <c r="F142" s="20">
        <f>AVERAGEIFS('TW - M'!C:C,'TW - M'!$B:$B,"&gt;="&amp;EDATE('TW - Q'!$B142,-2),'TW - M'!$B:$B,"&lt;="&amp;EOMONTH('TW - Q'!$B142,0))</f>
        <v>95.926666666666662</v>
      </c>
      <c r="G142" s="20">
        <f>AVERAGEIFS('TW - M'!F:F,'TW - M'!$B:$B,"&gt;="&amp;EDATE('TW - Q'!$B142,-2),'TW - M'!$B:$B,"&lt;="&amp;EOMONTH('TW - Q'!$B142,0))</f>
        <v>96.070369205952716</v>
      </c>
      <c r="H142" s="20">
        <f>AVERAGEIFS('TW - M'!E:E,'TW - M'!$B:$B,"&gt;="&amp;EDATE('TW - Q'!$B142,-2),'TW - M'!$B:$B,"&lt;="&amp;EOMONTH('TW - Q'!$B142,0))</f>
        <v>1.375</v>
      </c>
      <c r="I142" s="20">
        <f>AVERAGEIFS('TW - M'!G:G,'TW - M'!$B:$B,"&gt;="&amp;EDATE('TW - Q'!$B142,-2),'TW - M'!$B:$B,"&lt;="&amp;EOMONTH('TW - Q'!$B142,0))</f>
        <v>96.036666666666676</v>
      </c>
      <c r="J142" s="20">
        <f>AVERAGEIFS('TW - M'!H:H,'TW - M'!$B:$B,"&gt;="&amp;EDATE('TW - Q'!$B142,-2),'TW - M'!$B:$B,"&lt;="&amp;EOMONTH('TW - Q'!$B142,0))</f>
        <v>95.926666666666662</v>
      </c>
      <c r="K142" s="20">
        <f>AVERAGEIFS('TW - M'!D:D,'TW - M'!$B:$B,"&gt;="&amp;EDATE('TW - Q'!$B142,-2),'TW - M'!$B:$B,"&lt;="&amp;EOMONTH('TW - Q'!$B142,0))</f>
        <v>93.850000000000009</v>
      </c>
      <c r="L142" s="20">
        <v>0</v>
      </c>
      <c r="M142" s="20">
        <f t="shared" si="8"/>
        <v>2.3066438332226546</v>
      </c>
      <c r="N142" s="20">
        <f t="shared" si="9"/>
        <v>0.84910994805236228</v>
      </c>
      <c r="O142" s="20">
        <f t="shared" si="10"/>
        <v>0.86454119357548542</v>
      </c>
      <c r="P142" s="20">
        <f>AVERAGEIFS('TW - M'!J:J,'TW - M'!$B:$B,"&gt;="&amp;EDATE('TW - Q'!$B142,-2),'TW - M'!$B:$B,"&lt;="&amp;EOMONTH('TW - Q'!$B142,0))</f>
        <v>49.336212121212121</v>
      </c>
      <c r="Q142" s="20">
        <f t="shared" si="7"/>
        <v>9.6456286006126426</v>
      </c>
    </row>
    <row r="143" spans="1:17" x14ac:dyDescent="0.25">
      <c r="A143">
        <v>2017</v>
      </c>
      <c r="B143" s="1">
        <v>42795</v>
      </c>
      <c r="C143" s="21">
        <f>'CDM - Q'!BE280</f>
        <v>4592702</v>
      </c>
      <c r="D143" s="20">
        <f>AVERAGEIFS('TW - M'!I:I,'TW - M'!$B:$B,"&gt;="&amp;EDATE('TW - Q'!$B143,-2),'TW - M'!$B:$B,"&lt;="&amp;EOMONTH('TW - Q'!$B143,0))</f>
        <v>3.84</v>
      </c>
      <c r="E143" s="20">
        <f>'CDM - Q'!BG280</f>
        <v>102.91</v>
      </c>
      <c r="F143" s="20">
        <f>AVERAGEIFS('TW - M'!C:C,'TW - M'!$B:$B,"&gt;="&amp;EDATE('TW - Q'!$B143,-2),'TW - M'!$B:$B,"&lt;="&amp;EOMONTH('TW - Q'!$B143,0))</f>
        <v>95.946666666666658</v>
      </c>
      <c r="G143" s="20">
        <f>AVERAGEIFS('TW - M'!F:F,'TW - M'!$B:$B,"&gt;="&amp;EDATE('TW - Q'!$B143,-2),'TW - M'!$B:$B,"&lt;="&amp;EOMONTH('TW - Q'!$B143,0))</f>
        <v>96.136275514264597</v>
      </c>
      <c r="H143" s="20">
        <f>AVERAGEIFS('TW - M'!E:E,'TW - M'!$B:$B,"&gt;="&amp;EDATE('TW - Q'!$B143,-2),'TW - M'!$B:$B,"&lt;="&amp;EOMONTH('TW - Q'!$B143,0))</f>
        <v>1.375</v>
      </c>
      <c r="I143" s="20">
        <f>AVERAGEIFS('TW - M'!G:G,'TW - M'!$B:$B,"&gt;="&amp;EDATE('TW - Q'!$B143,-2),'TW - M'!$B:$B,"&lt;="&amp;EOMONTH('TW - Q'!$B143,0))</f>
        <v>96.19</v>
      </c>
      <c r="J143" s="20">
        <f>AVERAGEIFS('TW - M'!H:H,'TW - M'!$B:$B,"&gt;="&amp;EDATE('TW - Q'!$B143,-2),'TW - M'!$B:$B,"&lt;="&amp;EOMONTH('TW - Q'!$B143,0))</f>
        <v>95.946666666666658</v>
      </c>
      <c r="K143" s="20">
        <f>AVERAGEIFS('TW - M'!D:D,'TW - M'!$B:$B,"&gt;="&amp;EDATE('TW - Q'!$B143,-2),'TW - M'!$B:$B,"&lt;="&amp;EOMONTH('TW - Q'!$B143,0))</f>
        <v>136.16999999999999</v>
      </c>
      <c r="L143" s="20">
        <v>0</v>
      </c>
      <c r="M143" s="20">
        <f t="shared" si="8"/>
        <v>8.3397039405053164E-2</v>
      </c>
      <c r="N143" s="20">
        <f t="shared" si="9"/>
        <v>0.27440847310824523</v>
      </c>
      <c r="O143" s="20">
        <f t="shared" si="10"/>
        <v>0.90275330169746759</v>
      </c>
      <c r="P143" s="20">
        <f>AVERAGEIFS('TW - M'!J:J,'TW - M'!$B:$B,"&gt;="&amp;EDATE('TW - Q'!$B143,-2),'TW - M'!$B:$B,"&lt;="&amp;EOMONTH('TW - Q'!$B143,0))</f>
        <v>51.927031620553358</v>
      </c>
      <c r="Q143" s="20">
        <f t="shared" si="7"/>
        <v>5.2513547107669201</v>
      </c>
    </row>
    <row r="144" spans="1:17" x14ac:dyDescent="0.25">
      <c r="B144" s="1">
        <v>42887</v>
      </c>
      <c r="C144" s="21">
        <f>'CDM - Q'!BE281</f>
        <v>4611303</v>
      </c>
      <c r="D144" s="20">
        <f>AVERAGEIFS('TW - M'!I:I,'TW - M'!$B:$B,"&gt;="&amp;EDATE('TW - Q'!$B144,-2),'TW - M'!$B:$B,"&lt;="&amp;EOMONTH('TW - Q'!$B144,0))</f>
        <v>3.7666666666666671</v>
      </c>
      <c r="E144" s="20">
        <f>'CDM - Q'!BG281</f>
        <v>98.73</v>
      </c>
      <c r="F144" s="20">
        <f>AVERAGEIFS('TW - M'!C:C,'TW - M'!$B:$B,"&gt;="&amp;EDATE('TW - Q'!$B144,-2),'TW - M'!$B:$B,"&lt;="&amp;EOMONTH('TW - Q'!$B144,0))</f>
        <v>96.163333333333341</v>
      </c>
      <c r="G144" s="20">
        <f>AVERAGEIFS('TW - M'!F:F,'TW - M'!$B:$B,"&gt;="&amp;EDATE('TW - Q'!$B144,-2),'TW - M'!$B:$B,"&lt;="&amp;EOMONTH('TW - Q'!$B144,0))</f>
        <v>96.585995666290543</v>
      </c>
      <c r="H144" s="20">
        <f>AVERAGEIFS('TW - M'!E:E,'TW - M'!$B:$B,"&gt;="&amp;EDATE('TW - Q'!$B144,-2),'TW - M'!$B:$B,"&lt;="&amp;EOMONTH('TW - Q'!$B144,0))</f>
        <v>1.375</v>
      </c>
      <c r="I144" s="20">
        <f>AVERAGEIFS('TW - M'!G:G,'TW - M'!$B:$B,"&gt;="&amp;EDATE('TW - Q'!$B144,-2),'TW - M'!$B:$B,"&lt;="&amp;EOMONTH('TW - Q'!$B144,0))</f>
        <v>96.673333333333346</v>
      </c>
      <c r="J144" s="20">
        <f>AVERAGEIFS('TW - M'!H:H,'TW - M'!$B:$B,"&gt;="&amp;EDATE('TW - Q'!$B144,-2),'TW - M'!$B:$B,"&lt;="&amp;EOMONTH('TW - Q'!$B144,0))</f>
        <v>96.163333333333341</v>
      </c>
      <c r="K144" s="20">
        <f>AVERAGEIFS('TW - M'!D:D,'TW - M'!$B:$B,"&gt;="&amp;EDATE('TW - Q'!$B144,-2),'TW - M'!$B:$B,"&lt;="&amp;EOMONTH('TW - Q'!$B144,0))</f>
        <v>100.84333333333332</v>
      </c>
      <c r="L144" s="20">
        <v>0</v>
      </c>
      <c r="M144" s="20">
        <f t="shared" si="8"/>
        <v>0.90327959977773986</v>
      </c>
      <c r="N144" s="20">
        <f t="shared" si="9"/>
        <v>1.8711777614443648</v>
      </c>
      <c r="O144" s="20">
        <f t="shared" si="10"/>
        <v>1.0274314029694809</v>
      </c>
      <c r="P144" s="20">
        <f>AVERAGEIFS('TW - M'!J:J,'TW - M'!$B:$B,"&gt;="&amp;EDATE('TW - Q'!$B144,-2),'TW - M'!$B:$B,"&lt;="&amp;EOMONTH('TW - Q'!$B144,0))</f>
        <v>48.336918972332022</v>
      </c>
      <c r="Q144" s="20">
        <f t="shared" si="7"/>
        <v>-6.9137644424880351</v>
      </c>
    </row>
    <row r="145" spans="1:17" x14ac:dyDescent="0.25">
      <c r="B145" s="1">
        <v>42979</v>
      </c>
      <c r="C145" s="21">
        <f>'CDM - Q'!BE282</f>
        <v>4686360</v>
      </c>
      <c r="D145" s="20">
        <f>AVERAGEIFS('TW - M'!I:I,'TW - M'!$B:$B,"&gt;="&amp;EDATE('TW - Q'!$B145,-2),'TW - M'!$B:$B,"&lt;="&amp;EOMONTH('TW - Q'!$B145,0))</f>
        <v>3.7300000000000004</v>
      </c>
      <c r="E145" s="20">
        <f>'CDM - Q'!BG282</f>
        <v>98.69</v>
      </c>
      <c r="F145" s="20">
        <f>AVERAGEIFS('TW - M'!C:C,'TW - M'!$B:$B,"&gt;="&amp;EDATE('TW - Q'!$B145,-2),'TW - M'!$B:$B,"&lt;="&amp;EOMONTH('TW - Q'!$B145,0))</f>
        <v>96.306666666666672</v>
      </c>
      <c r="G145" s="20">
        <f>AVERAGEIFS('TW - M'!F:F,'TW - M'!$B:$B,"&gt;="&amp;EDATE('TW - Q'!$B145,-2),'TW - M'!$B:$B,"&lt;="&amp;EOMONTH('TW - Q'!$B145,0))</f>
        <v>96.730845029590455</v>
      </c>
      <c r="H145" s="20">
        <f>AVERAGEIFS('TW - M'!E:E,'TW - M'!$B:$B,"&gt;="&amp;EDATE('TW - Q'!$B145,-2),'TW - M'!$B:$B,"&lt;="&amp;EOMONTH('TW - Q'!$B145,0))</f>
        <v>1.375</v>
      </c>
      <c r="I145" s="20">
        <f>AVERAGEIFS('TW - M'!G:G,'TW - M'!$B:$B,"&gt;="&amp;EDATE('TW - Q'!$B145,-2),'TW - M'!$B:$B,"&lt;="&amp;EOMONTH('TW - Q'!$B145,0))</f>
        <v>96.616666666666674</v>
      </c>
      <c r="J145" s="20">
        <f>AVERAGEIFS('TW - M'!H:H,'TW - M'!$B:$B,"&gt;="&amp;EDATE('TW - Q'!$B145,-2),'TW - M'!$B:$B,"&lt;="&amp;EOMONTH('TW - Q'!$B145,0))</f>
        <v>96.306666666666672</v>
      </c>
      <c r="K145" s="20">
        <f>AVERAGEIFS('TW - M'!D:D,'TW - M'!$B:$B,"&gt;="&amp;EDATE('TW - Q'!$B145,-2),'TW - M'!$B:$B,"&lt;="&amp;EOMONTH('TW - Q'!$B145,0))</f>
        <v>102.36333333333334</v>
      </c>
      <c r="L145" s="20">
        <v>0</v>
      </c>
      <c r="M145" s="20">
        <f t="shared" si="8"/>
        <v>0.59620784082632383</v>
      </c>
      <c r="N145" s="20">
        <f t="shared" si="9"/>
        <v>0.59987728987280775</v>
      </c>
      <c r="O145" s="20">
        <f t="shared" si="10"/>
        <v>0.89864336811944501</v>
      </c>
      <c r="P145" s="20">
        <f>AVERAGEIFS('TW - M'!J:J,'TW - M'!$B:$B,"&gt;="&amp;EDATE('TW - Q'!$B145,-2),'TW - M'!$B:$B,"&lt;="&amp;EOMONTH('TW - Q'!$B145,0))</f>
        <v>48.168481711525182</v>
      </c>
      <c r="Q145" s="20">
        <f t="shared" si="7"/>
        <v>-0.3484650333283601</v>
      </c>
    </row>
    <row r="146" spans="1:17" x14ac:dyDescent="0.25">
      <c r="B146" s="1">
        <v>43070</v>
      </c>
      <c r="C146" s="21">
        <f>'CDM - Q'!BE283</f>
        <v>4711753</v>
      </c>
      <c r="D146" s="20">
        <f>AVERAGEIFS('TW - M'!I:I,'TW - M'!$B:$B,"&gt;="&amp;EDATE('TW - Q'!$B146,-2),'TW - M'!$B:$B,"&lt;="&amp;EOMONTH('TW - Q'!$B146,0))</f>
        <v>3.7000000000000006</v>
      </c>
      <c r="E146" s="20">
        <f>'CDM - Q'!BG283</f>
        <v>102.11</v>
      </c>
      <c r="F146" s="20">
        <f>AVERAGEIFS('TW - M'!C:C,'TW - M'!$B:$B,"&gt;="&amp;EDATE('TW - Q'!$B146,-2),'TW - M'!$B:$B,"&lt;="&amp;EOMONTH('TW - Q'!$B146,0))</f>
        <v>97.223333333333343</v>
      </c>
      <c r="G146" s="20">
        <f>AVERAGEIFS('TW - M'!F:F,'TW - M'!$B:$B,"&gt;="&amp;EDATE('TW - Q'!$B146,-2),'TW - M'!$B:$B,"&lt;="&amp;EOMONTH('TW - Q'!$B146,0))</f>
        <v>97.341053541664166</v>
      </c>
      <c r="H146" s="20">
        <f>AVERAGEIFS('TW - M'!E:E,'TW - M'!$B:$B,"&gt;="&amp;EDATE('TW - Q'!$B146,-2),'TW - M'!$B:$B,"&lt;="&amp;EOMONTH('TW - Q'!$B146,0))</f>
        <v>1.375</v>
      </c>
      <c r="I146" s="20">
        <f>AVERAGEIFS('TW - M'!G:G,'TW - M'!$B:$B,"&gt;="&amp;EDATE('TW - Q'!$B146,-2),'TW - M'!$B:$B,"&lt;="&amp;EOMONTH('TW - Q'!$B146,0))</f>
        <v>97.31</v>
      </c>
      <c r="J146" s="20">
        <f>AVERAGEIFS('TW - M'!H:H,'TW - M'!$B:$B,"&gt;="&amp;EDATE('TW - Q'!$B146,-2),'TW - M'!$B:$B,"&lt;="&amp;EOMONTH('TW - Q'!$B146,0))</f>
        <v>97.223333333333343</v>
      </c>
      <c r="K146" s="20">
        <f>AVERAGEIFS('TW - M'!D:D,'TW - M'!$B:$B,"&gt;="&amp;EDATE('TW - Q'!$B146,-2),'TW - M'!$B:$B,"&lt;="&amp;EOMONTH('TW - Q'!$B146,0))</f>
        <v>96.33</v>
      </c>
      <c r="L146" s="20">
        <v>0</v>
      </c>
      <c r="M146" s="20">
        <f t="shared" si="8"/>
        <v>3.8072822926761951</v>
      </c>
      <c r="N146" s="20">
        <f t="shared" si="9"/>
        <v>2.5233254682600403</v>
      </c>
      <c r="O146" s="20">
        <f t="shared" si="10"/>
        <v>1.3171972481713645</v>
      </c>
      <c r="P146" s="20">
        <f>AVERAGEIFS('TW - M'!J:J,'TW - M'!$B:$B,"&gt;="&amp;EDATE('TW - Q'!$B146,-2),'TW - M'!$B:$B,"&lt;="&amp;EOMONTH('TW - Q'!$B146,0))</f>
        <v>55.4303318903319</v>
      </c>
      <c r="Q146" s="20">
        <f t="shared" si="7"/>
        <v>15.075937461132781</v>
      </c>
    </row>
    <row r="147" spans="1:17" x14ac:dyDescent="0.25">
      <c r="A147">
        <v>2018</v>
      </c>
      <c r="B147" s="1">
        <v>43160</v>
      </c>
      <c r="C147" s="21">
        <f>'CDM - Q'!BE284</f>
        <v>4752914</v>
      </c>
      <c r="D147" s="20">
        <f>AVERAGEIFS('TW - M'!I:I,'TW - M'!$B:$B,"&gt;="&amp;EDATE('TW - Q'!$B147,-2),'TW - M'!$B:$B,"&lt;="&amp;EOMONTH('TW - Q'!$B147,0))</f>
        <v>3.6966666666666668</v>
      </c>
      <c r="E147" s="20">
        <f>'CDM - Q'!BG284</f>
        <v>102.34</v>
      </c>
      <c r="F147" s="20">
        <f>AVERAGEIFS('TW - M'!C:C,'TW - M'!$B:$B,"&gt;="&amp;EDATE('TW - Q'!$B147,-2),'TW - M'!$B:$B,"&lt;="&amp;EOMONTH('TW - Q'!$B147,0))</f>
        <v>97.556666666666672</v>
      </c>
      <c r="G147" s="20">
        <f>AVERAGEIFS('TW - M'!F:F,'TW - M'!$B:$B,"&gt;="&amp;EDATE('TW - Q'!$B147,-2),'TW - M'!$B:$B,"&lt;="&amp;EOMONTH('TW - Q'!$B147,0))</f>
        <v>97.653036726872912</v>
      </c>
      <c r="H147" s="20">
        <f>AVERAGEIFS('TW - M'!E:E,'TW - M'!$B:$B,"&gt;="&amp;EDATE('TW - Q'!$B147,-2),'TW - M'!$B:$B,"&lt;="&amp;EOMONTH('TW - Q'!$B147,0))</f>
        <v>1.375</v>
      </c>
      <c r="I147" s="20">
        <f>AVERAGEIFS('TW - M'!G:G,'TW - M'!$B:$B,"&gt;="&amp;EDATE('TW - Q'!$B147,-2),'TW - M'!$B:$B,"&lt;="&amp;EOMONTH('TW - Q'!$B147,0))</f>
        <v>97.716666666666654</v>
      </c>
      <c r="J147" s="20">
        <f>AVERAGEIFS('TW - M'!H:H,'TW - M'!$B:$B,"&gt;="&amp;EDATE('TW - Q'!$B147,-2),'TW - M'!$B:$B,"&lt;="&amp;EOMONTH('TW - Q'!$B147,0))</f>
        <v>97.556666666666672</v>
      </c>
      <c r="K147" s="20">
        <f>AVERAGEIFS('TW - M'!D:D,'TW - M'!$B:$B,"&gt;="&amp;EDATE('TW - Q'!$B147,-2),'TW - M'!$B:$B,"&lt;="&amp;EOMONTH('TW - Q'!$B147,0))</f>
        <v>148.4366666666667</v>
      </c>
      <c r="L147" s="20">
        <v>0</v>
      </c>
      <c r="M147" s="20">
        <f t="shared" si="8"/>
        <v>1.3714128981383134</v>
      </c>
      <c r="N147" s="20">
        <f t="shared" si="9"/>
        <v>1.2820209926132087</v>
      </c>
      <c r="O147" s="20">
        <f t="shared" si="10"/>
        <v>1.5691003780476054</v>
      </c>
      <c r="P147" s="20">
        <f>AVERAGEIFS('TW - M'!J:J,'TW - M'!$B:$B,"&gt;="&amp;EDATE('TW - Q'!$B147,-2),'TW - M'!$B:$B,"&lt;="&amp;EOMONTH('TW - Q'!$B147,0))</f>
        <v>62.858347167325427</v>
      </c>
      <c r="Q147" s="20">
        <f t="shared" si="7"/>
        <v>13.40063287315283</v>
      </c>
    </row>
    <row r="148" spans="1:17" x14ac:dyDescent="0.25">
      <c r="B148" s="1">
        <v>43252</v>
      </c>
      <c r="C148" s="21">
        <f>'CDM - Q'!BE285</f>
        <v>4757371</v>
      </c>
      <c r="D148" s="20">
        <f>AVERAGEIFS('TW - M'!I:I,'TW - M'!$B:$B,"&gt;="&amp;EDATE('TW - Q'!$B148,-2),'TW - M'!$B:$B,"&lt;="&amp;EOMONTH('TW - Q'!$B148,0))</f>
        <v>3.7266666666666666</v>
      </c>
      <c r="E148" s="20">
        <f>'CDM - Q'!BG285</f>
        <v>103.11</v>
      </c>
      <c r="F148" s="20">
        <f>AVERAGEIFS('TW - M'!C:C,'TW - M'!$B:$B,"&gt;="&amp;EDATE('TW - Q'!$B148,-2),'TW - M'!$B:$B,"&lt;="&amp;EOMONTH('TW - Q'!$B148,0))</f>
        <v>97.806666666666672</v>
      </c>
      <c r="G148" s="20">
        <f>AVERAGEIFS('TW - M'!F:F,'TW - M'!$B:$B,"&gt;="&amp;EDATE('TW - Q'!$B148,-2),'TW - M'!$B:$B,"&lt;="&amp;EOMONTH('TW - Q'!$B148,0))</f>
        <v>97.811228737698357</v>
      </c>
      <c r="H148" s="20">
        <f>AVERAGEIFS('TW - M'!E:E,'TW - M'!$B:$B,"&gt;="&amp;EDATE('TW - Q'!$B148,-2),'TW - M'!$B:$B,"&lt;="&amp;EOMONTH('TW - Q'!$B148,0))</f>
        <v>1.375</v>
      </c>
      <c r="I148" s="20">
        <f>AVERAGEIFS('TW - M'!G:G,'TW - M'!$B:$B,"&gt;="&amp;EDATE('TW - Q'!$B148,-2),'TW - M'!$B:$B,"&lt;="&amp;EOMONTH('TW - Q'!$B148,0))</f>
        <v>97.90333333333335</v>
      </c>
      <c r="J148" s="20">
        <f>AVERAGEIFS('TW - M'!H:H,'TW - M'!$B:$B,"&gt;="&amp;EDATE('TW - Q'!$B148,-2),'TW - M'!$B:$B,"&lt;="&amp;EOMONTH('TW - Q'!$B148,0))</f>
        <v>97.806666666666672</v>
      </c>
      <c r="K148" s="20">
        <f>AVERAGEIFS('TW - M'!D:D,'TW - M'!$B:$B,"&gt;="&amp;EDATE('TW - Q'!$B148,-2),'TW - M'!$B:$B,"&lt;="&amp;EOMONTH('TW - Q'!$B148,0))</f>
        <v>99.956666666666663</v>
      </c>
      <c r="L148" s="20">
        <v>0</v>
      </c>
      <c r="M148" s="20">
        <f t="shared" si="8"/>
        <v>1.0250452728328696</v>
      </c>
      <c r="N148" s="20">
        <f t="shared" si="9"/>
        <v>0.64797579728272936</v>
      </c>
      <c r="O148" s="20">
        <f t="shared" si="10"/>
        <v>1.2632998870071965</v>
      </c>
      <c r="P148" s="20">
        <f>AVERAGEIFS('TW - M'!J:J,'TW - M'!$B:$B,"&gt;="&amp;EDATE('TW - Q'!$B148,-2),'TW - M'!$B:$B,"&lt;="&amp;EOMONTH('TW - Q'!$B148,0))</f>
        <v>67.846611456176674</v>
      </c>
      <c r="Q148" s="20">
        <f t="shared" si="7"/>
        <v>7.9357229606638713</v>
      </c>
    </row>
    <row r="149" spans="1:17" x14ac:dyDescent="0.25">
      <c r="B149" s="1">
        <v>43344</v>
      </c>
      <c r="C149" s="21">
        <f>'CDM - Q'!BE286</f>
        <v>4800967</v>
      </c>
      <c r="D149" s="20">
        <f>AVERAGEIFS('TW - M'!I:I,'TW - M'!$B:$B,"&gt;="&amp;EDATE('TW - Q'!$B149,-2),'TW - M'!$B:$B,"&lt;="&amp;EOMONTH('TW - Q'!$B149,0))</f>
        <v>3.7099999999999995</v>
      </c>
      <c r="E149" s="20">
        <f>'CDM - Q'!BG286</f>
        <v>105.85</v>
      </c>
      <c r="F149" s="20">
        <f>AVERAGEIFS('TW - M'!C:C,'TW - M'!$B:$B,"&gt;="&amp;EDATE('TW - Q'!$B149,-2),'TW - M'!$B:$B,"&lt;="&amp;EOMONTH('TW - Q'!$B149,0))</f>
        <v>98.17</v>
      </c>
      <c r="G149" s="20">
        <f>AVERAGEIFS('TW - M'!F:F,'TW - M'!$B:$B,"&gt;="&amp;EDATE('TW - Q'!$B149,-2),'TW - M'!$B:$B,"&lt;="&amp;EOMONTH('TW - Q'!$B149,0))</f>
        <v>98.064186981172313</v>
      </c>
      <c r="H149" s="20">
        <f>AVERAGEIFS('TW - M'!E:E,'TW - M'!$B:$B,"&gt;="&amp;EDATE('TW - Q'!$B149,-2),'TW - M'!$B:$B,"&lt;="&amp;EOMONTH('TW - Q'!$B149,0))</f>
        <v>1.375</v>
      </c>
      <c r="I149" s="20">
        <f>AVERAGEIFS('TW - M'!G:G,'TW - M'!$B:$B,"&gt;="&amp;EDATE('TW - Q'!$B149,-2),'TW - M'!$B:$B,"&lt;="&amp;EOMONTH('TW - Q'!$B149,0))</f>
        <v>97.933333333333337</v>
      </c>
      <c r="J149" s="20">
        <f>AVERAGEIFS('TW - M'!H:H,'TW - M'!$B:$B,"&gt;="&amp;EDATE('TW - Q'!$B149,-2),'TW - M'!$B:$B,"&lt;="&amp;EOMONTH('TW - Q'!$B149,0))</f>
        <v>98.17</v>
      </c>
      <c r="K149" s="20">
        <f>AVERAGEIFS('TW - M'!D:D,'TW - M'!$B:$B,"&gt;="&amp;EDATE('TW - Q'!$B149,-2),'TW - M'!$B:$B,"&lt;="&amp;EOMONTH('TW - Q'!$B149,0))</f>
        <v>108.88</v>
      </c>
      <c r="L149" s="20">
        <v>0</v>
      </c>
      <c r="M149" s="20">
        <f t="shared" si="8"/>
        <v>1.4859246131824655</v>
      </c>
      <c r="N149" s="20">
        <f t="shared" si="9"/>
        <v>1.0344752713507432</v>
      </c>
      <c r="O149" s="20">
        <f t="shared" si="10"/>
        <v>1.3719493823766804</v>
      </c>
      <c r="P149" s="20">
        <f>AVERAGEIFS('TW - M'!J:J,'TW - M'!$B:$B,"&gt;="&amp;EDATE('TW - Q'!$B149,-2),'TW - M'!$B:$B,"&lt;="&amp;EOMONTH('TW - Q'!$B149,0))</f>
        <v>69.553117918313561</v>
      </c>
      <c r="Q149" s="20">
        <f t="shared" si="7"/>
        <v>2.5152419929463266</v>
      </c>
    </row>
    <row r="150" spans="1:17" x14ac:dyDescent="0.25">
      <c r="B150" s="1">
        <v>43435</v>
      </c>
      <c r="C150" s="21">
        <f>'CDM - Q'!BE287</f>
        <v>4831348</v>
      </c>
      <c r="D150" s="20">
        <f>AVERAGEIFS('TW - M'!I:I,'TW - M'!$B:$B,"&gt;="&amp;EDATE('TW - Q'!$B150,-2),'TW - M'!$B:$B,"&lt;="&amp;EOMONTH('TW - Q'!$B150,0))</f>
        <v>3.6966666666666668</v>
      </c>
      <c r="E150" s="20">
        <f>'CDM - Q'!BG287</f>
        <v>106.23</v>
      </c>
      <c r="F150" s="20">
        <f>AVERAGEIFS('TW - M'!C:C,'TW - M'!$B:$B,"&gt;="&amp;EDATE('TW - Q'!$B150,-2),'TW - M'!$B:$B,"&lt;="&amp;EOMONTH('TW - Q'!$B150,0))</f>
        <v>97.833333333333329</v>
      </c>
      <c r="G150" s="20">
        <f>AVERAGEIFS('TW - M'!F:F,'TW - M'!$B:$B,"&gt;="&amp;EDATE('TW - Q'!$B150,-2),'TW - M'!$B:$B,"&lt;="&amp;EOMONTH('TW - Q'!$B150,0))</f>
        <v>97.945401220347847</v>
      </c>
      <c r="H150" s="20">
        <f>AVERAGEIFS('TW - M'!E:E,'TW - M'!$B:$B,"&gt;="&amp;EDATE('TW - Q'!$B150,-2),'TW - M'!$B:$B,"&lt;="&amp;EOMONTH('TW - Q'!$B150,0))</f>
        <v>1.375</v>
      </c>
      <c r="I150" s="20">
        <f>AVERAGEIFS('TW - M'!G:G,'TW - M'!$B:$B,"&gt;="&amp;EDATE('TW - Q'!$B150,-2),'TW - M'!$B:$B,"&lt;="&amp;EOMONTH('TW - Q'!$B150,0))</f>
        <v>97.916666666666671</v>
      </c>
      <c r="J150" s="20">
        <f>AVERAGEIFS('TW - M'!H:H,'TW - M'!$B:$B,"&gt;="&amp;EDATE('TW - Q'!$B150,-2),'TW - M'!$B:$B,"&lt;="&amp;EOMONTH('TW - Q'!$B150,0))</f>
        <v>97.833333333333329</v>
      </c>
      <c r="K150" s="20">
        <f>AVERAGEIFS('TW - M'!D:D,'TW - M'!$B:$B,"&gt;="&amp;EDATE('TW - Q'!$B150,-2),'TW - M'!$B:$B,"&lt;="&amp;EOMONTH('TW - Q'!$B150,0))</f>
        <v>99.053333333333327</v>
      </c>
      <c r="L150" s="20">
        <v>0</v>
      </c>
      <c r="M150" s="20">
        <f t="shared" si="8"/>
        <v>-1.3717700587416726</v>
      </c>
      <c r="N150" s="20">
        <f t="shared" si="9"/>
        <v>-0.48452249279247184</v>
      </c>
      <c r="O150" s="20">
        <f t="shared" si="10"/>
        <v>0.61998739211355236</v>
      </c>
      <c r="P150" s="20">
        <f>AVERAGEIFS('TW - M'!J:J,'TW - M'!$B:$B,"&gt;="&amp;EDATE('TW - Q'!$B150,-2),'TW - M'!$B:$B,"&lt;="&amp;EOMONTH('TW - Q'!$B150,0))</f>
        <v>58.677695275738756</v>
      </c>
      <c r="Q150" s="20">
        <f t="shared" si="7"/>
        <v>-15.63613964128454</v>
      </c>
    </row>
    <row r="151" spans="1:17" x14ac:dyDescent="0.25">
      <c r="A151">
        <v>2019</v>
      </c>
      <c r="B151" s="1">
        <v>43525</v>
      </c>
      <c r="C151" s="21">
        <f>'CDM - Q'!BE288</f>
        <v>4841637</v>
      </c>
      <c r="D151" s="20">
        <f>AVERAGEIFS('TW - M'!I:I,'TW - M'!$B:$B,"&gt;="&amp;EDATE('TW - Q'!$B151,-2),'TW - M'!$B:$B,"&lt;="&amp;EOMONTH('TW - Q'!$B151,0))</f>
        <v>3.7133333333333334</v>
      </c>
      <c r="E151" s="20">
        <f>'CDM - Q'!BG288</f>
        <v>103.15</v>
      </c>
      <c r="F151" s="20">
        <f>AVERAGEIFS('TW - M'!C:C,'TW - M'!$B:$B,"&gt;="&amp;EDATE('TW - Q'!$B151,-2),'TW - M'!$B:$B,"&lt;="&amp;EOMONTH('TW - Q'!$B151,0))</f>
        <v>97.966666666666654</v>
      </c>
      <c r="G151" s="20">
        <f>AVERAGEIFS('TW - M'!F:F,'TW - M'!$B:$B,"&gt;="&amp;EDATE('TW - Q'!$B151,-2),'TW - M'!$B:$B,"&lt;="&amp;EOMONTH('TW - Q'!$B151,0))</f>
        <v>98.055359283142096</v>
      </c>
      <c r="H151" s="20">
        <f>AVERAGEIFS('TW - M'!E:E,'TW - M'!$B:$B,"&gt;="&amp;EDATE('TW - Q'!$B151,-2),'TW - M'!$B:$B,"&lt;="&amp;EOMONTH('TW - Q'!$B151,0))</f>
        <v>1.375</v>
      </c>
      <c r="I151" s="20">
        <f>AVERAGEIFS('TW - M'!G:G,'TW - M'!$B:$B,"&gt;="&amp;EDATE('TW - Q'!$B151,-2),'TW - M'!$B:$B,"&lt;="&amp;EOMONTH('TW - Q'!$B151,0))</f>
        <v>98.126666666666665</v>
      </c>
      <c r="J151" s="20">
        <f>AVERAGEIFS('TW - M'!H:H,'TW - M'!$B:$B,"&gt;="&amp;EDATE('TW - Q'!$B151,-2),'TW - M'!$B:$B,"&lt;="&amp;EOMONTH('TW - Q'!$B151,0))</f>
        <v>97.966666666666654</v>
      </c>
      <c r="K151" s="20">
        <f>AVERAGEIFS('TW - M'!D:D,'TW - M'!$B:$B,"&gt;="&amp;EDATE('TW - Q'!$B151,-2),'TW - M'!$B:$B,"&lt;="&amp;EOMONTH('TW - Q'!$B151,0))</f>
        <v>148.81</v>
      </c>
      <c r="L151" s="20">
        <v>0</v>
      </c>
      <c r="M151" s="20">
        <f t="shared" si="8"/>
        <v>0.5451448040885154</v>
      </c>
      <c r="N151" s="20">
        <f t="shared" si="9"/>
        <v>0.44905860376998064</v>
      </c>
      <c r="O151" s="20">
        <f t="shared" si="10"/>
        <v>0.41174679490274535</v>
      </c>
      <c r="P151" s="20">
        <f>AVERAGEIFS('TW - M'!J:J,'TW - M'!$B:$B,"&gt;="&amp;EDATE('TW - Q'!$B151,-2),'TW - M'!$B:$B,"&lt;="&amp;EOMONTH('TW - Q'!$B151,0))</f>
        <v>54.853466528640446</v>
      </c>
      <c r="Q151" s="20">
        <f t="shared" si="7"/>
        <v>-6.5173465473165937</v>
      </c>
    </row>
    <row r="152" spans="1:17" x14ac:dyDescent="0.25">
      <c r="B152" s="1">
        <v>43617</v>
      </c>
      <c r="C152" s="21">
        <f>'CDM - Q'!BE289</f>
        <v>4886972</v>
      </c>
      <c r="D152" s="20">
        <f>AVERAGEIFS('TW - M'!I:I,'TW - M'!$B:$B,"&gt;="&amp;EDATE('TW - Q'!$B152,-2),'TW - M'!$B:$B,"&lt;="&amp;EOMONTH('TW - Q'!$B152,0))</f>
        <v>3.7466666666666666</v>
      </c>
      <c r="E152" s="20">
        <f>'CDM - Q'!BG289</f>
        <v>104.11</v>
      </c>
      <c r="F152" s="20">
        <f>AVERAGEIFS('TW - M'!C:C,'TW - M'!$B:$B,"&gt;="&amp;EDATE('TW - Q'!$B152,-2),'TW - M'!$B:$B,"&lt;="&amp;EOMONTH('TW - Q'!$B152,0))</f>
        <v>98.453333333333333</v>
      </c>
      <c r="G152" s="20">
        <f>AVERAGEIFS('TW - M'!F:F,'TW - M'!$B:$B,"&gt;="&amp;EDATE('TW - Q'!$B152,-2),'TW - M'!$B:$B,"&lt;="&amp;EOMONTH('TW - Q'!$B152,0))</f>
        <v>98.344119385998695</v>
      </c>
      <c r="H152" s="20">
        <f>AVERAGEIFS('TW - M'!E:E,'TW - M'!$B:$B,"&gt;="&amp;EDATE('TW - Q'!$B152,-2),'TW - M'!$B:$B,"&lt;="&amp;EOMONTH('TW - Q'!$B152,0))</f>
        <v>1.375</v>
      </c>
      <c r="I152" s="20">
        <f>AVERAGEIFS('TW - M'!G:G,'TW - M'!$B:$B,"&gt;="&amp;EDATE('TW - Q'!$B152,-2),'TW - M'!$B:$B,"&lt;="&amp;EOMONTH('TW - Q'!$B152,0))</f>
        <v>98.446666666666673</v>
      </c>
      <c r="J152" s="20">
        <f>AVERAGEIFS('TW - M'!H:H,'TW - M'!$B:$B,"&gt;="&amp;EDATE('TW - Q'!$B152,-2),'TW - M'!$B:$B,"&lt;="&amp;EOMONTH('TW - Q'!$B152,0))</f>
        <v>98.453333333333333</v>
      </c>
      <c r="K152" s="20">
        <f>AVERAGEIFS('TW - M'!D:D,'TW - M'!$B:$B,"&gt;="&amp;EDATE('TW - Q'!$B152,-2),'TW - M'!$B:$B,"&lt;="&amp;EOMONTH('TW - Q'!$B152,0))</f>
        <v>102.40999999999998</v>
      </c>
      <c r="L152" s="20">
        <v>0</v>
      </c>
      <c r="M152" s="20">
        <f t="shared" si="8"/>
        <v>1.9870704321197863</v>
      </c>
      <c r="N152" s="20">
        <f t="shared" si="9"/>
        <v>1.1779472533379298</v>
      </c>
      <c r="O152" s="20">
        <f t="shared" si="10"/>
        <v>0.54423965891654547</v>
      </c>
      <c r="P152" s="20">
        <f>AVERAGEIFS('TW - M'!J:J,'TW - M'!$B:$B,"&gt;="&amp;EDATE('TW - Q'!$B152,-2),'TW - M'!$B:$B,"&lt;="&amp;EOMONTH('TW - Q'!$B152,0))</f>
        <v>59.783859683794468</v>
      </c>
      <c r="Q152" s="20">
        <f t="shared" si="7"/>
        <v>8.9882982191831662</v>
      </c>
    </row>
    <row r="153" spans="1:17" x14ac:dyDescent="0.25">
      <c r="B153" s="1">
        <v>43709</v>
      </c>
      <c r="C153" s="21">
        <f>'CDM - Q'!BE290</f>
        <v>4964786</v>
      </c>
      <c r="D153" s="20">
        <f>AVERAGEIFS('TW - M'!I:I,'TW - M'!$B:$B,"&gt;="&amp;EDATE('TW - Q'!$B153,-2),'TW - M'!$B:$B,"&lt;="&amp;EOMONTH('TW - Q'!$B153,0))</f>
        <v>3.7333333333333329</v>
      </c>
      <c r="E153" s="20">
        <f>'CDM - Q'!BG290</f>
        <v>103.08</v>
      </c>
      <c r="F153" s="20">
        <f>AVERAGEIFS('TW - M'!C:C,'TW - M'!$B:$B,"&gt;="&amp;EDATE('TW - Q'!$B153,-2),'TW - M'!$B:$B,"&lt;="&amp;EOMONTH('TW - Q'!$B153,0))</f>
        <v>98.563333333333333</v>
      </c>
      <c r="G153" s="20">
        <f>AVERAGEIFS('TW - M'!F:F,'TW - M'!$B:$B,"&gt;="&amp;EDATE('TW - Q'!$B153,-2),'TW - M'!$B:$B,"&lt;="&amp;EOMONTH('TW - Q'!$B153,0))</f>
        <v>98.477087222670875</v>
      </c>
      <c r="H153" s="20">
        <f>AVERAGEIFS('TW - M'!E:E,'TW - M'!$B:$B,"&gt;="&amp;EDATE('TW - Q'!$B153,-2),'TW - M'!$B:$B,"&lt;="&amp;EOMONTH('TW - Q'!$B153,0))</f>
        <v>1.375</v>
      </c>
      <c r="I153" s="20">
        <f>AVERAGEIFS('TW - M'!G:G,'TW - M'!$B:$B,"&gt;="&amp;EDATE('TW - Q'!$B153,-2),'TW - M'!$B:$B,"&lt;="&amp;EOMONTH('TW - Q'!$B153,0))</f>
        <v>98.33</v>
      </c>
      <c r="J153" s="20">
        <f>AVERAGEIFS('TW - M'!H:H,'TW - M'!$B:$B,"&gt;="&amp;EDATE('TW - Q'!$B153,-2),'TW - M'!$B:$B,"&lt;="&amp;EOMONTH('TW - Q'!$B153,0))</f>
        <v>98.563333333333333</v>
      </c>
      <c r="K153" s="20">
        <f>AVERAGEIFS('TW - M'!D:D,'TW - M'!$B:$B,"&gt;="&amp;EDATE('TW - Q'!$B153,-2),'TW - M'!$B:$B,"&lt;="&amp;EOMONTH('TW - Q'!$B153,0))</f>
        <v>110.39666666666666</v>
      </c>
      <c r="L153" s="20">
        <v>0</v>
      </c>
      <c r="M153" s="20">
        <f t="shared" si="8"/>
        <v>0.44691224268689211</v>
      </c>
      <c r="N153" s="20">
        <f t="shared" si="9"/>
        <v>0.54082679270441858</v>
      </c>
      <c r="O153" s="20">
        <f t="shared" si="10"/>
        <v>0.4208275392549643</v>
      </c>
      <c r="P153" s="20">
        <f>AVERAGEIFS('TW - M'!J:J,'TW - M'!$B:$B,"&gt;="&amp;EDATE('TW - Q'!$B153,-2),'TW - M'!$B:$B,"&lt;="&amp;EOMONTH('TW - Q'!$B153,0))</f>
        <v>56.419859150511321</v>
      </c>
      <c r="Q153" s="20">
        <f t="shared" si="7"/>
        <v>-5.6269376903328672</v>
      </c>
    </row>
    <row r="154" spans="1:17" x14ac:dyDescent="0.25">
      <c r="B154" s="1">
        <v>43800</v>
      </c>
      <c r="C154" s="21">
        <f>'CDM - Q'!BE291</f>
        <v>5034070</v>
      </c>
      <c r="D154" s="20">
        <f>AVERAGEIFS('TW - M'!I:I,'TW - M'!$B:$B,"&gt;="&amp;EDATE('TW - Q'!$B154,-2),'TW - M'!$B:$B,"&lt;="&amp;EOMONTH('TW - Q'!$B154,0))</f>
        <v>3.7266666666666666</v>
      </c>
      <c r="E154" s="20">
        <f>'CDM - Q'!BG291</f>
        <v>100.02</v>
      </c>
      <c r="F154" s="20">
        <f>AVERAGEIFS('TW - M'!C:C,'TW - M'!$B:$B,"&gt;="&amp;EDATE('TW - Q'!$B154,-2),'TW - M'!$B:$B,"&lt;="&amp;EOMONTH('TW - Q'!$B154,0))</f>
        <v>98.50333333333333</v>
      </c>
      <c r="G154" s="20">
        <f>AVERAGEIFS('TW - M'!F:F,'TW - M'!$B:$B,"&gt;="&amp;EDATE('TW - Q'!$B154,-2),'TW - M'!$B:$B,"&lt;="&amp;EOMONTH('TW - Q'!$B154,0))</f>
        <v>98.51360115250516</v>
      </c>
      <c r="H154" s="20">
        <f>AVERAGEIFS('TW - M'!E:E,'TW - M'!$B:$B,"&gt;="&amp;EDATE('TW - Q'!$B154,-2),'TW - M'!$B:$B,"&lt;="&amp;EOMONTH('TW - Q'!$B154,0))</f>
        <v>1.375</v>
      </c>
      <c r="I154" s="20">
        <f>AVERAGEIFS('TW - M'!G:G,'TW - M'!$B:$B,"&gt;="&amp;EDATE('TW - Q'!$B154,-2),'TW - M'!$B:$B,"&lt;="&amp;EOMONTH('TW - Q'!$B154,0))</f>
        <v>98.48</v>
      </c>
      <c r="J154" s="20">
        <f>AVERAGEIFS('TW - M'!H:H,'TW - M'!$B:$B,"&gt;="&amp;EDATE('TW - Q'!$B154,-2),'TW - M'!$B:$B,"&lt;="&amp;EOMONTH('TW - Q'!$B154,0))</f>
        <v>98.50333333333333</v>
      </c>
      <c r="K154" s="20">
        <f>AVERAGEIFS('TW - M'!D:D,'TW - M'!$B:$B,"&gt;="&amp;EDATE('TW - Q'!$B154,-2),'TW - M'!$B:$B,"&lt;="&amp;EOMONTH('TW - Q'!$B154,0))</f>
        <v>98.463333333333324</v>
      </c>
      <c r="L154" s="20">
        <v>0</v>
      </c>
      <c r="M154" s="20">
        <f t="shared" si="8"/>
        <v>-0.24349825831109229</v>
      </c>
      <c r="N154" s="20">
        <f t="shared" si="9"/>
        <v>0.14831441856815175</v>
      </c>
      <c r="O154" s="20">
        <f t="shared" si="10"/>
        <v>0.5790367670951202</v>
      </c>
      <c r="P154" s="20">
        <f>AVERAGEIFS('TW - M'!J:J,'TW - M'!$B:$B,"&gt;="&amp;EDATE('TW - Q'!$B154,-2),'TW - M'!$B:$B,"&lt;="&amp;EOMONTH('TW - Q'!$B154,0))</f>
        <v>56.996422297509262</v>
      </c>
      <c r="Q154" s="20">
        <f t="shared" si="7"/>
        <v>1.0219152540949183</v>
      </c>
    </row>
    <row r="155" spans="1:17" x14ac:dyDescent="0.25">
      <c r="A155">
        <v>2020</v>
      </c>
      <c r="B155" s="1">
        <v>43891</v>
      </c>
      <c r="C155" s="21">
        <f>'CDM - Q'!BE292</f>
        <v>4981962</v>
      </c>
      <c r="D155" s="20">
        <f>AVERAGEIFS('TW - M'!I:I,'TW - M'!$B:$B,"&gt;="&amp;EDATE('TW - Q'!$B155,-2),'TW - M'!$B:$B,"&lt;="&amp;EOMONTH('TW - Q'!$B155,0))</f>
        <v>3.7233333333333332</v>
      </c>
      <c r="E155" s="20">
        <f>'CDM - Q'!BG292</f>
        <v>98.43</v>
      </c>
      <c r="F155" s="20">
        <f>AVERAGEIFS('TW - M'!C:C,'TW - M'!$B:$B,"&gt;="&amp;EDATE('TW - Q'!$B155,-2),'TW - M'!$B:$B,"&lt;="&amp;EOMONTH('TW - Q'!$B155,0))</f>
        <v>98.473333333333343</v>
      </c>
      <c r="G155" s="20">
        <f>AVERAGEIFS('TW - M'!F:F,'TW - M'!$B:$B,"&gt;="&amp;EDATE('TW - Q'!$B155,-2),'TW - M'!$B:$B,"&lt;="&amp;EOMONTH('TW - Q'!$B155,0))</f>
        <v>98.474416253041383</v>
      </c>
      <c r="H155" s="20">
        <f>AVERAGEIFS('TW - M'!E:E,'TW - M'!$B:$B,"&gt;="&amp;EDATE('TW - Q'!$B155,-2),'TW - M'!$B:$B,"&lt;="&amp;EOMONTH('TW - Q'!$B155,0))</f>
        <v>1.2916666666666667</v>
      </c>
      <c r="I155" s="20">
        <f>AVERAGEIFS('TW - M'!G:G,'TW - M'!$B:$B,"&gt;="&amp;EDATE('TW - Q'!$B155,-2),'TW - M'!$B:$B,"&lt;="&amp;EOMONTH('TW - Q'!$B155,0))</f>
        <v>98.55</v>
      </c>
      <c r="J155" s="20">
        <f>AVERAGEIFS('TW - M'!H:H,'TW - M'!$B:$B,"&gt;="&amp;EDATE('TW - Q'!$B155,-2),'TW - M'!$B:$B,"&lt;="&amp;EOMONTH('TW - Q'!$B155,0))</f>
        <v>98.473333333333343</v>
      </c>
      <c r="K155" s="20">
        <f>AVERAGEIFS('TW - M'!D:D,'TW - M'!$B:$B,"&gt;="&amp;EDATE('TW - Q'!$B155,-2),'TW - M'!$B:$B,"&lt;="&amp;EOMONTH('TW - Q'!$B155,0))</f>
        <v>139.77333333333334</v>
      </c>
      <c r="L155" s="20">
        <f>AVERAGEIFS('CDM - D'!I:I,'CDM - D'!$B:$B,"&gt;="&amp;EDATE('TW - Q'!$B155,-2),'CDM - D'!$B:$B,"&lt;="&amp;EOMONTH('TW - Q'!$B155,0))</f>
        <v>23.198461538461544</v>
      </c>
      <c r="M155" s="20">
        <f t="shared" si="8"/>
        <v>-0.12182328855194768</v>
      </c>
      <c r="N155" s="20">
        <f t="shared" si="9"/>
        <v>-0.1591045256912782</v>
      </c>
      <c r="O155" s="20">
        <f t="shared" si="10"/>
        <v>0.42699598472980549</v>
      </c>
      <c r="P155" s="20">
        <f>AVERAGEIFS('TW - M'!J:J,'TW - M'!$B:$B,"&gt;="&amp;EDATE('TW - Q'!$B155,-2),'TW - M'!$B:$B,"&lt;="&amp;EOMONTH('TW - Q'!$B155,0))</f>
        <v>46.26301383399209</v>
      </c>
      <c r="Q155" s="20">
        <f t="shared" si="7"/>
        <v>-18.831723169379032</v>
      </c>
    </row>
    <row r="156" spans="1:17" x14ac:dyDescent="0.25">
      <c r="B156" s="1">
        <v>43983</v>
      </c>
      <c r="C156" s="21">
        <f>'CDM - Q'!BE293</f>
        <v>4913668</v>
      </c>
      <c r="D156" s="20">
        <f>AVERAGEIFS('TW - M'!I:I,'TW - M'!$B:$B,"&gt;="&amp;EDATE('TW - Q'!$B156,-2),'TW - M'!$B:$B,"&lt;="&amp;EOMONTH('TW - Q'!$B156,0))</f>
        <v>4.0766666666666671</v>
      </c>
      <c r="E156" s="20">
        <f>'CDM - Q'!BG293</f>
        <v>90.14</v>
      </c>
      <c r="F156" s="20">
        <f>AVERAGEIFS('TW - M'!C:C,'TW - M'!$B:$B,"&gt;="&amp;EDATE('TW - Q'!$B156,-2),'TW - M'!$B:$B,"&lt;="&amp;EOMONTH('TW - Q'!$B156,0))</f>
        <v>97.606666666666669</v>
      </c>
      <c r="G156" s="20">
        <f>AVERAGEIFS('TW - M'!F:F,'TW - M'!$B:$B,"&gt;="&amp;EDATE('TW - Q'!$B156,-2),'TW - M'!$B:$B,"&lt;="&amp;EOMONTH('TW - Q'!$B156,0))</f>
        <v>98.403482894851564</v>
      </c>
      <c r="H156" s="20">
        <f>AVERAGEIFS('TW - M'!E:E,'TW - M'!$B:$B,"&gt;="&amp;EDATE('TW - Q'!$B156,-2),'TW - M'!$B:$B,"&lt;="&amp;EOMONTH('TW - Q'!$B156,0))</f>
        <v>1.125</v>
      </c>
      <c r="I156" s="20">
        <f>AVERAGEIFS('TW - M'!G:G,'TW - M'!$B:$B,"&gt;="&amp;EDATE('TW - Q'!$B156,-2),'TW - M'!$B:$B,"&lt;="&amp;EOMONTH('TW - Q'!$B156,0))</f>
        <v>98.526666666666657</v>
      </c>
      <c r="J156" s="20">
        <f>AVERAGEIFS('TW - M'!H:H,'TW - M'!$B:$B,"&gt;="&amp;EDATE('TW - Q'!$B156,-2),'TW - M'!$B:$B,"&lt;="&amp;EOMONTH('TW - Q'!$B156,0))</f>
        <v>97.606666666666669</v>
      </c>
      <c r="K156" s="20">
        <f>AVERAGEIFS('TW - M'!D:D,'TW - M'!$B:$B,"&gt;="&amp;EDATE('TW - Q'!$B156,-2),'TW - M'!$B:$B,"&lt;="&amp;EOMONTH('TW - Q'!$B156,0))</f>
        <v>98.04</v>
      </c>
      <c r="L156" s="20">
        <f>AVERAGEIFS('CDM - D'!I:I,'CDM - D'!$B:$B,"&gt;="&amp;EDATE('TW - Q'!$B156,-2),'CDM - D'!$B:$B,"&lt;="&amp;EOMONTH('TW - Q'!$B156,0))</f>
        <v>27.91164835164837</v>
      </c>
      <c r="M156" s="20">
        <f t="shared" si="8"/>
        <v>-3.5204116173583877</v>
      </c>
      <c r="N156" s="20">
        <f t="shared" si="9"/>
        <v>-0.28812908322319863</v>
      </c>
      <c r="O156" s="20">
        <f t="shared" si="10"/>
        <v>6.0476900589523375E-2</v>
      </c>
      <c r="P156" s="20">
        <f>AVERAGEIFS('TW - M'!J:J,'TW - M'!$B:$B,"&gt;="&amp;EDATE('TW - Q'!$B156,-2),'TW - M'!$B:$B,"&lt;="&amp;EOMONTH('TW - Q'!$B156,0))</f>
        <v>28.013520923520925</v>
      </c>
      <c r="Q156" s="20">
        <f t="shared" si="7"/>
        <v>-39.447263371030559</v>
      </c>
    </row>
    <row r="157" spans="1:17" x14ac:dyDescent="0.25">
      <c r="B157" s="1">
        <v>44075</v>
      </c>
      <c r="C157" s="21">
        <f>'CDM - Q'!BE294</f>
        <v>5176142</v>
      </c>
      <c r="D157" s="20">
        <f>AVERAGEIFS('TW - M'!I:I,'TW - M'!$B:$B,"&gt;="&amp;EDATE('TW - Q'!$B157,-2),'TW - M'!$B:$B,"&lt;="&amp;EOMONTH('TW - Q'!$B157,0))</f>
        <v>3.8366666666666664</v>
      </c>
      <c r="E157" s="20">
        <f>'CDM - Q'!BG294</f>
        <v>91.31</v>
      </c>
      <c r="F157" s="20">
        <f>AVERAGEIFS('TW - M'!C:C,'TW - M'!$B:$B,"&gt;="&amp;EDATE('TW - Q'!$B157,-2),'TW - M'!$B:$B,"&lt;="&amp;EOMONTH('TW - Q'!$B157,0))</f>
        <v>98.23</v>
      </c>
      <c r="G157" s="20">
        <f>AVERAGEIFS('TW - M'!F:F,'TW - M'!$B:$B,"&gt;="&amp;EDATE('TW - Q'!$B157,-2),'TW - M'!$B:$B,"&lt;="&amp;EOMONTH('TW - Q'!$B157,0))</f>
        <v>98.732743439690964</v>
      </c>
      <c r="H157" s="20">
        <f>AVERAGEIFS('TW - M'!E:E,'TW - M'!$B:$B,"&gt;="&amp;EDATE('TW - Q'!$B157,-2),'TW - M'!$B:$B,"&lt;="&amp;EOMONTH('TW - Q'!$B157,0))</f>
        <v>1.125</v>
      </c>
      <c r="I157" s="20">
        <f>AVERAGEIFS('TW - M'!G:G,'TW - M'!$B:$B,"&gt;="&amp;EDATE('TW - Q'!$B157,-2),'TW - M'!$B:$B,"&lt;="&amp;EOMONTH('TW - Q'!$B157,0))</f>
        <v>98.566666666666677</v>
      </c>
      <c r="J157" s="20">
        <f>AVERAGEIFS('TW - M'!H:H,'TW - M'!$B:$B,"&gt;="&amp;EDATE('TW - Q'!$B157,-2),'TW - M'!$B:$B,"&lt;="&amp;EOMONTH('TW - Q'!$B157,0))</f>
        <v>98.23</v>
      </c>
      <c r="K157" s="20">
        <f>AVERAGEIFS('TW - M'!D:D,'TW - M'!$B:$B,"&gt;="&amp;EDATE('TW - Q'!$B157,-2),'TW - M'!$B:$B,"&lt;="&amp;EOMONTH('TW - Q'!$B157,0))</f>
        <v>101.30666666666667</v>
      </c>
      <c r="L157" s="20">
        <f>AVERAGEIFS('CDM - D'!I:I,'CDM - D'!$B:$B,"&gt;="&amp;EDATE('TW - Q'!$B157,-2),'CDM - D'!$B:$B,"&lt;="&amp;EOMONTH('TW - Q'!$B157,0))</f>
        <v>23.150000000000038</v>
      </c>
      <c r="M157" s="20">
        <f t="shared" si="8"/>
        <v>2.5544703230653276</v>
      </c>
      <c r="N157" s="20">
        <f t="shared" si="9"/>
        <v>1.3384101259554804</v>
      </c>
      <c r="O157" s="20">
        <f t="shared" si="10"/>
        <v>0.25987273390228882</v>
      </c>
      <c r="P157" s="20">
        <f>AVERAGEIFS('TW - M'!J:J,'TW - M'!$B:$B,"&gt;="&amp;EDATE('TW - Q'!$B157,-2),'TW - M'!$B:$B,"&lt;="&amp;EOMONTH('TW - Q'!$B157,0))</f>
        <v>40.927079176861781</v>
      </c>
      <c r="Q157" s="20">
        <f t="shared" si="7"/>
        <v>46.097590833354609</v>
      </c>
    </row>
    <row r="158" spans="1:17" x14ac:dyDescent="0.25">
      <c r="B158" s="1">
        <v>44166</v>
      </c>
      <c r="C158" s="21">
        <f>'CDM - Q'!BE295</f>
        <v>5330425</v>
      </c>
      <c r="D158" s="20">
        <f>AVERAGEIFS('TW - M'!I:I,'TW - M'!$B:$B,"&gt;="&amp;EDATE('TW - Q'!$B158,-2),'TW - M'!$B:$B,"&lt;="&amp;EOMONTH('TW - Q'!$B158,0))</f>
        <v>3.7666666666666671</v>
      </c>
      <c r="E158" s="20">
        <f>'CDM - Q'!BG295</f>
        <v>92.36</v>
      </c>
      <c r="F158" s="20">
        <f>AVERAGEIFS('TW - M'!C:C,'TW - M'!$B:$B,"&gt;="&amp;EDATE('TW - Q'!$B158,-2),'TW - M'!$B:$B,"&lt;="&amp;EOMONTH('TW - Q'!$B158,0))</f>
        <v>98.5</v>
      </c>
      <c r="G158" s="20">
        <f>AVERAGEIFS('TW - M'!F:F,'TW - M'!$B:$B,"&gt;="&amp;EDATE('TW - Q'!$B158,-2),'TW - M'!$B:$B,"&lt;="&amp;EOMONTH('TW - Q'!$B158,0))</f>
        <v>99.160523438948701</v>
      </c>
      <c r="H158" s="20">
        <f>AVERAGEIFS('TW - M'!E:E,'TW - M'!$B:$B,"&gt;="&amp;EDATE('TW - Q'!$B158,-2),'TW - M'!$B:$B,"&lt;="&amp;EOMONTH('TW - Q'!$B158,0))</f>
        <v>1.125</v>
      </c>
      <c r="I158" s="20">
        <f>AVERAGEIFS('TW - M'!G:G,'TW - M'!$B:$B,"&gt;="&amp;EDATE('TW - Q'!$B158,-2),'TW - M'!$B:$B,"&lt;="&amp;EOMONTH('TW - Q'!$B158,0))</f>
        <v>99.12</v>
      </c>
      <c r="J158" s="20">
        <f>AVERAGEIFS('TW - M'!H:H,'TW - M'!$B:$B,"&gt;="&amp;EDATE('TW - Q'!$B158,-2),'TW - M'!$B:$B,"&lt;="&amp;EOMONTH('TW - Q'!$B158,0))</f>
        <v>98.5</v>
      </c>
      <c r="K158" s="20">
        <f>AVERAGEIFS('TW - M'!D:D,'TW - M'!$B:$B,"&gt;="&amp;EDATE('TW - Q'!$B158,-2),'TW - M'!$B:$B,"&lt;="&amp;EOMONTH('TW - Q'!$B158,0))</f>
        <v>90.976666666666674</v>
      </c>
      <c r="L158" s="20">
        <f>AVERAGEIFS('CDM - D'!I:I,'CDM - D'!$B:$B,"&gt;="&amp;EDATE('TW - Q'!$B158,-2),'CDM - D'!$B:$B,"&lt;="&amp;EOMONTH('TW - Q'!$B158,0))</f>
        <v>21.899891304347854</v>
      </c>
      <c r="M158" s="20">
        <f t="shared" si="8"/>
        <v>1.0994604499643401</v>
      </c>
      <c r="N158" s="20">
        <f t="shared" si="9"/>
        <v>1.7330825999747113</v>
      </c>
      <c r="O158" s="20">
        <f t="shared" si="10"/>
        <v>0.6560647792539287</v>
      </c>
      <c r="P158" s="20">
        <f>AVERAGEIFS('TW - M'!J:J,'TW - M'!$B:$B,"&gt;="&amp;EDATE('TW - Q'!$B158,-2),'TW - M'!$B:$B,"&lt;="&amp;EOMONTH('TW - Q'!$B158,0))</f>
        <v>42.742508940335028</v>
      </c>
      <c r="Q158" s="20">
        <f t="shared" si="7"/>
        <v>4.4357667343620344</v>
      </c>
    </row>
    <row r="159" spans="1:17" x14ac:dyDescent="0.25">
      <c r="A159">
        <v>2021</v>
      </c>
      <c r="B159" s="1">
        <v>44256</v>
      </c>
      <c r="C159" s="21">
        <f>'CDM - Q'!BE296</f>
        <v>5452004</v>
      </c>
      <c r="D159" s="20">
        <f>AVERAGEIFS('TW - M'!I:I,'TW - M'!$B:$B,"&gt;="&amp;EDATE('TW - Q'!$B159,-2),'TW - M'!$B:$B,"&lt;="&amp;EOMONTH('TW - Q'!$B159,0))</f>
        <v>3.7333333333333338</v>
      </c>
      <c r="E159" s="20">
        <f>'CDM - Q'!BG296</f>
        <v>95.4</v>
      </c>
      <c r="F159" s="20">
        <f>AVERAGEIFS('TW - M'!C:C,'TW - M'!$B:$B,"&gt;="&amp;EDATE('TW - Q'!$B159,-2),'TW - M'!$B:$B,"&lt;="&amp;EOMONTH('TW - Q'!$B159,0))</f>
        <v>99.183333333333337</v>
      </c>
      <c r="G159" s="20">
        <f>AVERAGEIFS('TW - M'!F:F,'TW - M'!$B:$B,"&gt;="&amp;EDATE('TW - Q'!$B159,-2),'TW - M'!$B:$B,"&lt;="&amp;EOMONTH('TW - Q'!$B159,0))</f>
        <v>99.356484115495434</v>
      </c>
      <c r="H159" s="20">
        <f>AVERAGEIFS('TW - M'!E:E,'TW - M'!$B:$B,"&gt;="&amp;EDATE('TW - Q'!$B159,-2),'TW - M'!$B:$B,"&lt;="&amp;EOMONTH('TW - Q'!$B159,0))</f>
        <v>1.125</v>
      </c>
      <c r="I159" s="20">
        <f>AVERAGEIFS('TW - M'!G:G,'TW - M'!$B:$B,"&gt;="&amp;EDATE('TW - Q'!$B159,-2),'TW - M'!$B:$B,"&lt;="&amp;EOMONTH('TW - Q'!$B159,0))</f>
        <v>99.436666666666667</v>
      </c>
      <c r="J159" s="20">
        <f>AVERAGEIFS('TW - M'!H:H,'TW - M'!$B:$B,"&gt;="&amp;EDATE('TW - Q'!$B159,-2),'TW - M'!$B:$B,"&lt;="&amp;EOMONTH('TW - Q'!$B159,0))</f>
        <v>99.183333333333337</v>
      </c>
      <c r="K159" s="20">
        <f>AVERAGEIFS('TW - M'!D:D,'TW - M'!$B:$B,"&gt;="&amp;EDATE('TW - Q'!$B159,-2),'TW - M'!$B:$B,"&lt;="&amp;EOMONTH('TW - Q'!$B159,0))</f>
        <v>127.23</v>
      </c>
      <c r="L159" s="20">
        <f>AVERAGEIFS('CDM - D'!I:I,'CDM - D'!$B:$B,"&gt;="&amp;EDATE('TW - Q'!$B159,-2),'CDM - D'!$B:$B,"&lt;="&amp;EOMONTH('TW - Q'!$B159,0))</f>
        <v>23.764444444444447</v>
      </c>
      <c r="M159" s="20">
        <f t="shared" si="8"/>
        <v>2.7749576988155944</v>
      </c>
      <c r="N159" s="20">
        <f t="shared" si="9"/>
        <v>0.79047858865886056</v>
      </c>
      <c r="O159" s="20">
        <f t="shared" si="10"/>
        <v>0.89346055784146339</v>
      </c>
      <c r="P159" s="20">
        <f>AVERAGEIFS('TW - M'!J:J,'TW - M'!$B:$B,"&gt;="&amp;EDATE('TW - Q'!$B159,-2),'TW - M'!$B:$B,"&lt;="&amp;EOMONTH('TW - Q'!$B159,0))</f>
        <v>57.794233609385778</v>
      </c>
      <c r="Q159" s="20">
        <f t="shared" si="7"/>
        <v>35.214883361343396</v>
      </c>
    </row>
    <row r="160" spans="1:17" x14ac:dyDescent="0.25">
      <c r="B160" s="1">
        <v>44348</v>
      </c>
      <c r="C160" s="21">
        <f>'CDM - Q'!BE297</f>
        <v>5322283</v>
      </c>
      <c r="D160" s="20">
        <f>AVERAGEIFS('TW - M'!I:I,'TW - M'!$B:$B,"&gt;="&amp;EDATE('TW - Q'!$B160,-2),'TW - M'!$B:$B,"&lt;="&amp;EOMONTH('TW - Q'!$B160,0))</f>
        <v>4.21</v>
      </c>
      <c r="E160" s="20">
        <f>'CDM - Q'!BG297</f>
        <v>98.04</v>
      </c>
      <c r="F160" s="20">
        <f>AVERAGEIFS('TW - M'!C:C,'TW - M'!$B:$B,"&gt;="&amp;EDATE('TW - Q'!$B160,-2),'TW - M'!$B:$B,"&lt;="&amp;EOMONTH('TW - Q'!$B160,0))</f>
        <v>99.65333333333335</v>
      </c>
      <c r="G160" s="20">
        <f>AVERAGEIFS('TW - M'!F:F,'TW - M'!$B:$B,"&gt;="&amp;EDATE('TW - Q'!$B160,-2),'TW - M'!$B:$B,"&lt;="&amp;EOMONTH('TW - Q'!$B160,0))</f>
        <v>99.762207072135951</v>
      </c>
      <c r="H160" s="20">
        <f>AVERAGEIFS('TW - M'!E:E,'TW - M'!$B:$B,"&gt;="&amp;EDATE('TW - Q'!$B160,-2),'TW - M'!$B:$B,"&lt;="&amp;EOMONTH('TW - Q'!$B160,0))</f>
        <v>1.125</v>
      </c>
      <c r="I160" s="20">
        <f>AVERAGEIFS('TW - M'!G:G,'TW - M'!$B:$B,"&gt;="&amp;EDATE('TW - Q'!$B160,-2),'TW - M'!$B:$B,"&lt;="&amp;EOMONTH('TW - Q'!$B160,0))</f>
        <v>99.90666666666668</v>
      </c>
      <c r="J160" s="20">
        <f>AVERAGEIFS('TW - M'!H:H,'TW - M'!$B:$B,"&gt;="&amp;EDATE('TW - Q'!$B160,-2),'TW - M'!$B:$B,"&lt;="&amp;EOMONTH('TW - Q'!$B160,0))</f>
        <v>99.65333333333335</v>
      </c>
      <c r="K160" s="20">
        <f>AVERAGEIFS('TW - M'!D:D,'TW - M'!$B:$B,"&gt;="&amp;EDATE('TW - Q'!$B160,-2),'TW - M'!$B:$B,"&lt;="&amp;EOMONTH('TW - Q'!$B160,0))</f>
        <v>88.850000000000009</v>
      </c>
      <c r="L160" s="20">
        <f>AVERAGEIFS('CDM - D'!I:I,'CDM - D'!$B:$B,"&gt;="&amp;EDATE('TW - Q'!$B160,-2),'CDM - D'!$B:$B,"&lt;="&amp;EOMONTH('TW - Q'!$B160,0))</f>
        <v>48.546153846153892</v>
      </c>
      <c r="M160" s="20">
        <f t="shared" si="8"/>
        <v>1.8954797513023536</v>
      </c>
      <c r="N160" s="20">
        <f t="shared" si="9"/>
        <v>1.6334030345473316</v>
      </c>
      <c r="O160" s="20">
        <f t="shared" si="10"/>
        <v>1.3738435872840959</v>
      </c>
      <c r="P160" s="20">
        <f>AVERAGEIFS('TW - M'!J:J,'TW - M'!$B:$B,"&gt;="&amp;EDATE('TW - Q'!$B160,-2),'TW - M'!$B:$B,"&lt;="&amp;EOMONTH('TW - Q'!$B160,0))</f>
        <v>66.085793650793647</v>
      </c>
      <c r="Q160" s="20">
        <f t="shared" si="7"/>
        <v>14.346690878277023</v>
      </c>
    </row>
    <row r="161" spans="1:17" x14ac:dyDescent="0.25">
      <c r="B161" s="1">
        <v>44440</v>
      </c>
      <c r="C161" s="21">
        <f>'CDM - Q'!BE298</f>
        <v>5386407</v>
      </c>
      <c r="D161" s="20">
        <f>AVERAGEIFS('TW - M'!I:I,'TW - M'!$B:$B,"&gt;="&amp;EDATE('TW - Q'!$B161,-2),'TW - M'!$B:$B,"&lt;="&amp;EOMONTH('TW - Q'!$B161,0))</f>
        <v>4.1333333333333329</v>
      </c>
      <c r="E161" s="20">
        <f>'CDM - Q'!BG298</f>
        <v>101.31</v>
      </c>
      <c r="F161" s="20">
        <f>AVERAGEIFS('TW - M'!C:C,'TW - M'!$B:$B,"&gt;="&amp;EDATE('TW - Q'!$B161,-2),'TW - M'!$B:$B,"&lt;="&amp;EOMONTH('TW - Q'!$B161,0))</f>
        <v>100.22666666666667</v>
      </c>
      <c r="G161" s="20">
        <f>AVERAGEIFS('TW - M'!F:F,'TW - M'!$B:$B,"&gt;="&amp;EDATE('TW - Q'!$B161,-2),'TW - M'!$B:$B,"&lt;="&amp;EOMONTH('TW - Q'!$B161,0))</f>
        <v>100.1493448699887</v>
      </c>
      <c r="H161" s="20">
        <f>AVERAGEIFS('TW - M'!E:E,'TW - M'!$B:$B,"&gt;="&amp;EDATE('TW - Q'!$B161,-2),'TW - M'!$B:$B,"&lt;="&amp;EOMONTH('TW - Q'!$B161,0))</f>
        <v>1.125</v>
      </c>
      <c r="I161" s="20">
        <f>AVERAGEIFS('TW - M'!G:G,'TW - M'!$B:$B,"&gt;="&amp;EDATE('TW - Q'!$B161,-2),'TW - M'!$B:$B,"&lt;="&amp;EOMONTH('TW - Q'!$B161,0))</f>
        <v>99.963333333333324</v>
      </c>
      <c r="J161" s="20">
        <f>AVERAGEIFS('TW - M'!H:H,'TW - M'!$B:$B,"&gt;="&amp;EDATE('TW - Q'!$B161,-2),'TW - M'!$B:$B,"&lt;="&amp;EOMONTH('TW - Q'!$B161,0))</f>
        <v>100.22666666666667</v>
      </c>
      <c r="K161" s="20">
        <f>AVERAGEIFS('TW - M'!D:D,'TW - M'!$B:$B,"&gt;="&amp;EDATE('TW - Q'!$B161,-2),'TW - M'!$B:$B,"&lt;="&amp;EOMONTH('TW - Q'!$B161,0))</f>
        <v>99.276666666666657</v>
      </c>
      <c r="L161" s="20">
        <f>AVERAGEIFS('CDM - D'!I:I,'CDM - D'!$B:$B,"&gt;="&amp;EDATE('TW - Q'!$B161,-2),'CDM - D'!$B:$B,"&lt;="&amp;EOMONTH('TW - Q'!$B161,0))</f>
        <v>60.303913043478154</v>
      </c>
      <c r="M161" s="20">
        <f t="shared" si="8"/>
        <v>2.3013112122022505</v>
      </c>
      <c r="N161" s="20">
        <f t="shared" si="9"/>
        <v>1.5522423138566666</v>
      </c>
      <c r="O161" s="20">
        <f t="shared" si="10"/>
        <v>1.4273016342593925</v>
      </c>
      <c r="P161" s="20">
        <f>AVERAGEIFS('TW - M'!J:J,'TW - M'!$B:$B,"&gt;="&amp;EDATE('TW - Q'!$B161,-2),'TW - M'!$B:$B,"&lt;="&amp;EOMONTH('TW - Q'!$B161,0))</f>
        <v>70.569393939393947</v>
      </c>
      <c r="Q161" s="20">
        <f t="shared" si="7"/>
        <v>6.784514554356802</v>
      </c>
    </row>
    <row r="162" spans="1:17" x14ac:dyDescent="0.25">
      <c r="B162" s="1">
        <v>44531</v>
      </c>
      <c r="C162" s="21">
        <f>'CDM - Q'!BE299</f>
        <v>5612597</v>
      </c>
      <c r="D162" s="20">
        <f>AVERAGEIFS('TW - M'!I:I,'TW - M'!$B:$B,"&gt;="&amp;EDATE('TW - Q'!$B162,-2),'TW - M'!$B:$B,"&lt;="&amp;EOMONTH('TW - Q'!$B162,0))</f>
        <v>3.7333333333333329</v>
      </c>
      <c r="E162" s="20">
        <f>'CDM - Q'!BG299</f>
        <v>104.68</v>
      </c>
      <c r="F162" s="20">
        <f>AVERAGEIFS('TW - M'!C:C,'TW - M'!$B:$B,"&gt;="&amp;EDATE('TW - Q'!$B162,-2),'TW - M'!$B:$B,"&lt;="&amp;EOMONTH('TW - Q'!$B162,0))</f>
        <v>100.92999999999999</v>
      </c>
      <c r="G162" s="20">
        <f>AVERAGEIFS('TW - M'!F:F,'TW - M'!$B:$B,"&gt;="&amp;EDATE('TW - Q'!$B162,-2),'TW - M'!$B:$B,"&lt;="&amp;EOMONTH('TW - Q'!$B162,0))</f>
        <v>100.74342159501499</v>
      </c>
      <c r="H162" s="20">
        <f>AVERAGEIFS('TW - M'!E:E,'TW - M'!$B:$B,"&gt;="&amp;EDATE('TW - Q'!$B162,-2),'TW - M'!$B:$B,"&lt;="&amp;EOMONTH('TW - Q'!$B162,0))</f>
        <v>1.125</v>
      </c>
      <c r="I162" s="20">
        <f>AVERAGEIFS('TW - M'!G:G,'TW - M'!$B:$B,"&gt;="&amp;EDATE('TW - Q'!$B162,-2),'TW - M'!$B:$B,"&lt;="&amp;EOMONTH('TW - Q'!$B162,0))</f>
        <v>100.69333333333334</v>
      </c>
      <c r="J162" s="20">
        <f>AVERAGEIFS('TW - M'!H:H,'TW - M'!$B:$B,"&gt;="&amp;EDATE('TW - Q'!$B162,-2),'TW - M'!$B:$B,"&lt;="&amp;EOMONTH('TW - Q'!$B162,0))</f>
        <v>100.92999999999999</v>
      </c>
      <c r="K162" s="20">
        <f>AVERAGEIFS('TW - M'!D:D,'TW - M'!$B:$B,"&gt;="&amp;EDATE('TW - Q'!$B162,-2),'TW - M'!$B:$B,"&lt;="&amp;EOMONTH('TW - Q'!$B162,0))</f>
        <v>90.256666666666661</v>
      </c>
      <c r="L162" s="20">
        <f>AVERAGEIFS('CDM - D'!I:I,'CDM - D'!$B:$B,"&gt;="&amp;EDATE('TW - Q'!$B162,-2),'CDM - D'!$B:$B,"&lt;="&amp;EOMONTH('TW - Q'!$B162,0))</f>
        <v>30.595652173912995</v>
      </c>
      <c r="M162" s="20">
        <f t="shared" si="8"/>
        <v>2.8069708660368953</v>
      </c>
      <c r="N162" s="20">
        <f t="shared" si="9"/>
        <v>2.372763299839864</v>
      </c>
      <c r="O162" s="20">
        <f t="shared" si="10"/>
        <v>1.5872218092256807</v>
      </c>
      <c r="P162" s="20">
        <f>AVERAGEIFS('TW - M'!J:J,'TW - M'!$B:$B,"&gt;="&amp;EDATE('TW - Q'!$B162,-2),'TW - M'!$B:$B,"&lt;="&amp;EOMONTH('TW - Q'!$B162,0))</f>
        <v>77.215326557500475</v>
      </c>
      <c r="Q162" s="20">
        <f t="shared" si="7"/>
        <v>9.417584943147105</v>
      </c>
    </row>
    <row r="163" spans="1:17" x14ac:dyDescent="0.25">
      <c r="A163">
        <v>2022</v>
      </c>
      <c r="B163" s="1">
        <v>44621</v>
      </c>
      <c r="C163" s="21">
        <f>'CDM - Q'!BE300</f>
        <v>5655360</v>
      </c>
      <c r="D163" s="20">
        <f>AVERAGEIFS('TW - M'!I:I,'TW - M'!$B:$B,"&gt;="&amp;EDATE('TW - Q'!$B163,-2),'TW - M'!$B:$B,"&lt;="&amp;EOMONTH('TW - Q'!$B163,0))</f>
        <v>3.6933333333333334</v>
      </c>
      <c r="E163" s="20">
        <f>'CDM - Q'!BG300</f>
        <v>108.35</v>
      </c>
      <c r="F163" s="20">
        <f>AVERAGEIFS('TW - M'!C:C,'TW - M'!$B:$B,"&gt;="&amp;EDATE('TW - Q'!$B163,-2),'TW - M'!$B:$B,"&lt;="&amp;EOMONTH('TW - Q'!$B163,0))</f>
        <v>101.87</v>
      </c>
      <c r="G163" s="20">
        <f>AVERAGEIFS('TW - M'!F:F,'TW - M'!$B:$B,"&gt;="&amp;EDATE('TW - Q'!$B163,-2),'TW - M'!$B:$B,"&lt;="&amp;EOMONTH('TW - Q'!$B163,0))</f>
        <v>101.51354117947101</v>
      </c>
      <c r="H163" s="20">
        <f>AVERAGEIFS('TW - M'!E:E,'TW - M'!$B:$B,"&gt;="&amp;EDATE('TW - Q'!$B163,-2),'TW - M'!$B:$B,"&lt;="&amp;EOMONTH('TW - Q'!$B163,0))</f>
        <v>1.2083333333333333</v>
      </c>
      <c r="I163" s="20">
        <f>AVERAGEIFS('TW - M'!G:G,'TW - M'!$B:$B,"&gt;="&amp;EDATE('TW - Q'!$B163,-2),'TW - M'!$B:$B,"&lt;="&amp;EOMONTH('TW - Q'!$B163,0))</f>
        <v>101.60000000000001</v>
      </c>
      <c r="J163" s="20">
        <f>AVERAGEIFS('TW - M'!H:H,'TW - M'!$B:$B,"&gt;="&amp;EDATE('TW - Q'!$B163,-2),'TW - M'!$B:$B,"&lt;="&amp;EOMONTH('TW - Q'!$B163,0))</f>
        <v>101.87</v>
      </c>
      <c r="K163" s="20">
        <f>AVERAGEIFS('TW - M'!D:D,'TW - M'!$B:$B,"&gt;="&amp;EDATE('TW - Q'!$B163,-2),'TW - M'!$B:$B,"&lt;="&amp;EOMONTH('TW - Q'!$B163,0))</f>
        <v>120.87666666666667</v>
      </c>
      <c r="L163" s="20">
        <f>AVERAGEIFS('CDM - D'!I:I,'CDM - D'!$B:$B,"&gt;="&amp;EDATE('TW - Q'!$B163,-2),'CDM - D'!$B:$B,"&lt;="&amp;EOMONTH('TW - Q'!$B163,0))</f>
        <v>26.90555555555553</v>
      </c>
      <c r="M163" s="20">
        <f t="shared" si="8"/>
        <v>3.7253542058853562</v>
      </c>
      <c r="N163" s="20">
        <f t="shared" si="9"/>
        <v>3.0577463908337599</v>
      </c>
      <c r="O163" s="20">
        <f t="shared" si="10"/>
        <v>2.1540387597694055</v>
      </c>
      <c r="P163" s="20">
        <f>AVERAGEIFS('TW - M'!J:J,'TW - M'!$B:$B,"&gt;="&amp;EDATE('TW - Q'!$B163,-2),'TW - M'!$B:$B,"&lt;="&amp;EOMONTH('TW - Q'!$B163,0))</f>
        <v>94.294073844030365</v>
      </c>
      <c r="Q163" s="20">
        <f t="shared" si="7"/>
        <v>22.118338480135471</v>
      </c>
    </row>
    <row r="164" spans="1:17" x14ac:dyDescent="0.25">
      <c r="B164" s="1">
        <v>44713</v>
      </c>
      <c r="C164" s="21">
        <f>'CDM - Q'!BE301</f>
        <v>5526720</v>
      </c>
      <c r="D164" s="20">
        <f>AVERAGEIFS('TW - M'!I:I,'TW - M'!$B:$B,"&gt;="&amp;EDATE('TW - Q'!$B164,-2),'TW - M'!$B:$B,"&lt;="&amp;EOMONTH('TW - Q'!$B164,0))</f>
        <v>3.7033333333333331</v>
      </c>
      <c r="E164" s="20">
        <f>'CDM - Q'!BG301</f>
        <v>116.47</v>
      </c>
      <c r="F164" s="20">
        <f>AVERAGEIFS('TW - M'!C:C,'TW - M'!$B:$B,"&gt;="&amp;EDATE('TW - Q'!$B164,-2),'TW - M'!$B:$B,"&lt;="&amp;EOMONTH('TW - Q'!$B164,0))</f>
        <v>103.06333333333333</v>
      </c>
      <c r="G164" s="20">
        <f>AVERAGEIFS('TW - M'!F:F,'TW - M'!$B:$B,"&gt;="&amp;EDATE('TW - Q'!$B164,-2),'TW - M'!$B:$B,"&lt;="&amp;EOMONTH('TW - Q'!$B164,0))</f>
        <v>102.37878510111101</v>
      </c>
      <c r="H164" s="20">
        <f>AVERAGEIFS('TW - M'!E:E,'TW - M'!$B:$B,"&gt;="&amp;EDATE('TW - Q'!$B164,-2),'TW - M'!$B:$B,"&lt;="&amp;EOMONTH('TW - Q'!$B164,0))</f>
        <v>1.4166666666666667</v>
      </c>
      <c r="I164" s="20">
        <f>AVERAGEIFS('TW - M'!G:G,'TW - M'!$B:$B,"&gt;="&amp;EDATE('TW - Q'!$B164,-2),'TW - M'!$B:$B,"&lt;="&amp;EOMONTH('TW - Q'!$B164,0))</f>
        <v>102.54333333333334</v>
      </c>
      <c r="J164" s="20">
        <f>AVERAGEIFS('TW - M'!H:H,'TW - M'!$B:$B,"&gt;="&amp;EDATE('TW - Q'!$B164,-2),'TW - M'!$B:$B,"&lt;="&amp;EOMONTH('TW - Q'!$B164,0))</f>
        <v>103.06333333333333</v>
      </c>
      <c r="K164" s="20">
        <f>AVERAGEIFS('TW - M'!D:D,'TW - M'!$B:$B,"&gt;="&amp;EDATE('TW - Q'!$B164,-2),'TW - M'!$B:$B,"&lt;="&amp;EOMONTH('TW - Q'!$B164,0))</f>
        <v>93.5</v>
      </c>
      <c r="L164" s="20">
        <f>AVERAGEIFS('CDM - D'!I:I,'CDM - D'!$B:$B,"&gt;="&amp;EDATE('TW - Q'!$B164,-2),'CDM - D'!$B:$B,"&lt;="&amp;EOMONTH('TW - Q'!$B164,0))</f>
        <v>27.90999999999994</v>
      </c>
      <c r="M164" s="20">
        <f t="shared" si="8"/>
        <v>4.6857105461208803</v>
      </c>
      <c r="N164" s="20">
        <f t="shared" si="9"/>
        <v>3.4093734159476696</v>
      </c>
      <c r="O164" s="20">
        <f t="shared" si="10"/>
        <v>2.59803135511949</v>
      </c>
      <c r="P164" s="20">
        <f>AVERAGEIFS('TW - M'!J:J,'TW - M'!$B:$B,"&gt;="&amp;EDATE('TW - Q'!$B164,-2),'TW - M'!$B:$B,"&lt;="&amp;EOMONTH('TW - Q'!$B164,0))</f>
        <v>108.51292929292931</v>
      </c>
      <c r="Q164" s="20">
        <f t="shared" si="7"/>
        <v>15.079267306255129</v>
      </c>
    </row>
    <row r="165" spans="1:17" x14ac:dyDescent="0.25">
      <c r="B165" s="1">
        <v>44805</v>
      </c>
      <c r="C165" s="21">
        <f>'CDM - Q'!BE302</f>
        <v>5590771</v>
      </c>
      <c r="D165" s="20">
        <f>AVERAGEIFS('TW - M'!I:I,'TW - M'!$B:$B,"&gt;="&amp;EDATE('TW - Q'!$B165,-2),'TW - M'!$B:$B,"&lt;="&amp;EOMONTH('TW - Q'!$B165,0))</f>
        <v>3.66</v>
      </c>
      <c r="E165" s="20">
        <f>'CDM - Q'!BG302</f>
        <v>119.12</v>
      </c>
      <c r="F165" s="20">
        <f>AVERAGEIFS('TW - M'!C:C,'TW - M'!$B:$B,"&gt;="&amp;EDATE('TW - Q'!$B165,-2),'TW - M'!$B:$B,"&lt;="&amp;EOMONTH('TW - Q'!$B165,0))</f>
        <v>103.49000000000001</v>
      </c>
      <c r="G165" s="20">
        <f>AVERAGEIFS('TW - M'!F:F,'TW - M'!$B:$B,"&gt;="&amp;EDATE('TW - Q'!$B165,-2),'TW - M'!$B:$B,"&lt;="&amp;EOMONTH('TW - Q'!$B165,0))</f>
        <v>102.92576034872434</v>
      </c>
      <c r="H165" s="20">
        <f>AVERAGEIFS('TW - M'!E:E,'TW - M'!$B:$B,"&gt;="&amp;EDATE('TW - Q'!$B165,-2),'TW - M'!$B:$B,"&lt;="&amp;EOMONTH('TW - Q'!$B165,0))</f>
        <v>1.5416666666666667</v>
      </c>
      <c r="I165" s="20">
        <f>AVERAGEIFS('TW - M'!G:G,'TW - M'!$B:$B,"&gt;="&amp;EDATE('TW - Q'!$B165,-2),'TW - M'!$B:$B,"&lt;="&amp;EOMONTH('TW - Q'!$B165,0))</f>
        <v>102.71999999999998</v>
      </c>
      <c r="J165" s="20">
        <f>AVERAGEIFS('TW - M'!H:H,'TW - M'!$B:$B,"&gt;="&amp;EDATE('TW - Q'!$B165,-2),'TW - M'!$B:$B,"&lt;="&amp;EOMONTH('TW - Q'!$B165,0))</f>
        <v>103.49000000000001</v>
      </c>
      <c r="K165" s="20">
        <f>AVERAGEIFS('TW - M'!D:D,'TW - M'!$B:$B,"&gt;="&amp;EDATE('TW - Q'!$B165,-2),'TW - M'!$B:$B,"&lt;="&amp;EOMONTH('TW - Q'!$B165,0))</f>
        <v>109.78333333333335</v>
      </c>
      <c r="L165" s="20">
        <f>AVERAGEIFS('CDM - D'!I:I,'CDM - D'!$B:$B,"&gt;="&amp;EDATE('TW - Q'!$B165,-2),'CDM - D'!$B:$B,"&lt;="&amp;EOMONTH('TW - Q'!$B165,0))</f>
        <v>26.275869565217388</v>
      </c>
      <c r="M165" s="20">
        <f t="shared" si="8"/>
        <v>1.6559397134448872</v>
      </c>
      <c r="N165" s="20">
        <f t="shared" si="9"/>
        <v>2.1370648111251889</v>
      </c>
      <c r="O165" s="20">
        <f t="shared" si="10"/>
        <v>2.7442369794366206</v>
      </c>
      <c r="P165" s="20">
        <f>AVERAGEIFS('TW - M'!J:J,'TW - M'!$B:$B,"&gt;="&amp;EDATE('TW - Q'!$B165,-2),'TW - M'!$B:$B,"&lt;="&amp;EOMONTH('TW - Q'!$B165,0))</f>
        <v>91.746403475751308</v>
      </c>
      <c r="Q165" s="20">
        <f t="shared" ref="Q165:Q174" si="11">(P165/P164-1) *100</f>
        <v>-15.45117796232095</v>
      </c>
    </row>
    <row r="166" spans="1:17" x14ac:dyDescent="0.25">
      <c r="B166" s="1">
        <v>44896</v>
      </c>
      <c r="C166" s="21">
        <f>'CDM - Q'!BE303</f>
        <v>5584733</v>
      </c>
      <c r="D166" s="20">
        <f>AVERAGEIFS('TW - M'!I:I,'TW - M'!$B:$B,"&gt;="&amp;EDATE('TW - Q'!$B166,-2),'TW - M'!$B:$B,"&lt;="&amp;EOMONTH('TW - Q'!$B166,0))</f>
        <v>3.6266666666666665</v>
      </c>
      <c r="E166" s="20">
        <f>'CDM - Q'!BG303</f>
        <v>116.18</v>
      </c>
      <c r="F166" s="20">
        <f>AVERAGEIFS('TW - M'!C:C,'TW - M'!$B:$B,"&gt;="&amp;EDATE('TW - Q'!$B166,-2),'TW - M'!$B:$B,"&lt;="&amp;EOMONTH('TW - Q'!$B166,0))</f>
        <v>103.70666666666666</v>
      </c>
      <c r="G166" s="20">
        <f>AVERAGEIFS('TW - M'!F:F,'TW - M'!$B:$B,"&gt;="&amp;EDATE('TW - Q'!$B166,-2),'TW - M'!$B:$B,"&lt;="&amp;EOMONTH('TW - Q'!$B166,0))</f>
        <v>103.61970686684431</v>
      </c>
      <c r="H166" s="20">
        <f>AVERAGEIFS('TW - M'!E:E,'TW - M'!$B:$B,"&gt;="&amp;EDATE('TW - Q'!$B166,-2),'TW - M'!$B:$B,"&lt;="&amp;EOMONTH('TW - Q'!$B166,0))</f>
        <v>1.6666666666666667</v>
      </c>
      <c r="I166" s="20">
        <f>AVERAGEIFS('TW - M'!G:G,'TW - M'!$B:$B,"&gt;="&amp;EDATE('TW - Q'!$B166,-2),'TW - M'!$B:$B,"&lt;="&amp;EOMONTH('TW - Q'!$B166,0))</f>
        <v>103.56333333333333</v>
      </c>
      <c r="J166" s="20">
        <f>AVERAGEIFS('TW - M'!H:H,'TW - M'!$B:$B,"&gt;="&amp;EDATE('TW - Q'!$B166,-2),'TW - M'!$B:$B,"&lt;="&amp;EOMONTH('TW - Q'!$B166,0))</f>
        <v>103.70666666666666</v>
      </c>
      <c r="K166" s="20">
        <f>AVERAGEIFS('TW - M'!D:D,'TW - M'!$B:$B,"&gt;="&amp;EDATE('TW - Q'!$B166,-2),'TW - M'!$B:$B,"&lt;="&amp;EOMONTH('TW - Q'!$B166,0))</f>
        <v>102.83999999999999</v>
      </c>
      <c r="L166" s="20">
        <f>AVERAGEIFS('CDM - D'!I:I,'CDM - D'!$B:$B,"&gt;="&amp;EDATE('TW - Q'!$B166,-2),'CDM - D'!$B:$B,"&lt;="&amp;EOMONTH('TW - Q'!$B166,0))</f>
        <v>20.612826086956478</v>
      </c>
      <c r="M166" s="20">
        <f t="shared" si="8"/>
        <v>0.83744001030687798</v>
      </c>
      <c r="N166" s="20">
        <f t="shared" si="9"/>
        <v>2.6968817748590723</v>
      </c>
      <c r="O166" s="20">
        <f t="shared" si="10"/>
        <v>2.8252665981914227</v>
      </c>
      <c r="P166" s="20">
        <f>AVERAGEIFS('TW - M'!J:J,'TW - M'!$B:$B,"&gt;="&amp;EDATE('TW - Q'!$B166,-2),'TW - M'!$B:$B,"&lt;="&amp;EOMONTH('TW - Q'!$B166,0))</f>
        <v>82.593347763347765</v>
      </c>
      <c r="Q166" s="20">
        <f t="shared" si="11"/>
        <v>-9.9764735898587134</v>
      </c>
    </row>
    <row r="167" spans="1:17" x14ac:dyDescent="0.25">
      <c r="A167">
        <v>2023</v>
      </c>
      <c r="B167" s="1">
        <v>44986</v>
      </c>
      <c r="C167" s="21">
        <f>'CDM - Q'!BE304</f>
        <v>5455947</v>
      </c>
      <c r="D167" s="20">
        <f>AVERAGEIFS('TW - M'!I:I,'TW - M'!$B:$B,"&gt;="&amp;EDATE('TW - Q'!$B167,-2),'TW - M'!$B:$B,"&lt;="&amp;EOMONTH('TW - Q'!$B167,0))</f>
        <v>3.5666666666666664</v>
      </c>
      <c r="E167" s="20">
        <f>'CDM - Q'!BG304</f>
        <v>112.32</v>
      </c>
      <c r="F167" s="20">
        <f>AVERAGEIFS('TW - M'!C:C,'TW - M'!$B:$B,"&gt;="&amp;EDATE('TW - Q'!$B167,-2),'TW - M'!$B:$B,"&lt;="&amp;EOMONTH('TW - Q'!$B167,0))</f>
        <v>104.63666666666666</v>
      </c>
      <c r="G167" s="20">
        <f>AVERAGEIFS('TW - M'!F:F,'TW - M'!$B:$B,"&gt;="&amp;EDATE('TW - Q'!$B167,-2),'TW - M'!$B:$B,"&lt;="&amp;EOMONTH('TW - Q'!$B167,0))</f>
        <v>104.23179682598565</v>
      </c>
      <c r="H167" s="20">
        <f>AVERAGEIFS('TW - M'!E:E,'TW - M'!$B:$B,"&gt;="&amp;EDATE('TW - Q'!$B167,-2),'TW - M'!$B:$B,"&lt;="&amp;EOMONTH('TW - Q'!$B167,0))</f>
        <v>1.7916666666666667</v>
      </c>
      <c r="I167" s="20">
        <f>AVERAGEIFS('TW - M'!G:G,'TW - M'!$B:$B,"&gt;="&amp;EDATE('TW - Q'!$B167,-2),'TW - M'!$B:$B,"&lt;="&amp;EOMONTH('TW - Q'!$B167,0))</f>
        <v>104.33</v>
      </c>
      <c r="J167" s="20">
        <f>AVERAGEIFS('TW - M'!H:H,'TW - M'!$B:$B,"&gt;="&amp;EDATE('TW - Q'!$B167,-2),'TW - M'!$B:$B,"&lt;="&amp;EOMONTH('TW - Q'!$B167,0))</f>
        <v>104.63666666666666</v>
      </c>
      <c r="K167" s="20">
        <f>AVERAGEIFS('TW - M'!D:D,'TW - M'!$B:$B,"&gt;="&amp;EDATE('TW - Q'!$B167,-2),'TW - M'!$B:$B,"&lt;="&amp;EOMONTH('TW - Q'!$B167,0))</f>
        <v>148.57666666666665</v>
      </c>
      <c r="L167" s="20">
        <v>0</v>
      </c>
      <c r="M167" s="20">
        <f t="shared" si="8"/>
        <v>3.5870403702751297</v>
      </c>
      <c r="N167" s="20">
        <f t="shared" si="9"/>
        <v>2.3628322358715259</v>
      </c>
      <c r="O167" s="20">
        <f t="shared" si="10"/>
        <v>2.6515380594508642</v>
      </c>
      <c r="P167" s="20">
        <f>AVERAGEIFS('TW - M'!J:J,'TW - M'!$B:$B,"&gt;="&amp;EDATE('TW - Q'!$B167,-2),'TW - M'!$B:$B,"&lt;="&amp;EOMONTH('TW - Q'!$B167,0))</f>
        <v>76.181157444005279</v>
      </c>
      <c r="Q167" s="20">
        <f t="shared" si="11"/>
        <v>-7.7635675184339785</v>
      </c>
    </row>
    <row r="168" spans="1:17" x14ac:dyDescent="0.25">
      <c r="B168" s="1">
        <v>45078</v>
      </c>
      <c r="C168" s="21">
        <f>'CDM - Q'!BE305</f>
        <v>5590831</v>
      </c>
      <c r="D168" s="20">
        <f>AVERAGEIFS('TW - M'!I:I,'TW - M'!$B:$B,"&gt;="&amp;EDATE('TW - Q'!$B168,-2),'TW - M'!$B:$B,"&lt;="&amp;EOMONTH('TW - Q'!$B168,0))</f>
        <v>3.5033333333333334</v>
      </c>
      <c r="E168" s="20">
        <f>'CDM - Q'!BG305</f>
        <v>108.72</v>
      </c>
      <c r="F168" s="20">
        <f>AVERAGEIFS('TW - M'!C:C,'TW - M'!$B:$B,"&gt;="&amp;EDATE('TW - Q'!$B168,-2),'TW - M'!$B:$B,"&lt;="&amp;EOMONTH('TW - Q'!$B168,0))</f>
        <v>105.42333333333333</v>
      </c>
      <c r="G168" s="20">
        <f>AVERAGEIFS('TW - M'!F:F,'TW - M'!$B:$B,"&gt;="&amp;EDATE('TW - Q'!$B168,-2),'TW - M'!$B:$B,"&lt;="&amp;EOMONTH('TW - Q'!$B168,0))</f>
        <v>105.07495472603067</v>
      </c>
      <c r="H168" s="20">
        <f>AVERAGEIFS('TW - M'!E:E,'TW - M'!$B:$B,"&gt;="&amp;EDATE('TW - Q'!$B168,-2),'TW - M'!$B:$B,"&lt;="&amp;EOMONTH('TW - Q'!$B168,0))</f>
        <v>1.875</v>
      </c>
      <c r="I168" s="20">
        <f>AVERAGEIFS('TW - M'!G:G,'TW - M'!$B:$B,"&gt;="&amp;EDATE('TW - Q'!$B168,-2),'TW - M'!$B:$B,"&lt;="&amp;EOMONTH('TW - Q'!$B168,0))</f>
        <v>105.24666666666667</v>
      </c>
      <c r="J168" s="20">
        <f>AVERAGEIFS('TW - M'!H:H,'TW - M'!$B:$B,"&gt;="&amp;EDATE('TW - Q'!$B168,-2),'TW - M'!$B:$B,"&lt;="&amp;EOMONTH('TW - Q'!$B168,0))</f>
        <v>105.42333333333333</v>
      </c>
      <c r="K168" s="20">
        <f>AVERAGEIFS('TW - M'!D:D,'TW - M'!$B:$B,"&gt;="&amp;EDATE('TW - Q'!$B168,-2),'TW - M'!$B:$B,"&lt;="&amp;EOMONTH('TW - Q'!$B168,0))</f>
        <v>112.23</v>
      </c>
      <c r="L168" s="20">
        <v>0</v>
      </c>
      <c r="M168" s="20">
        <f t="shared" si="8"/>
        <v>3.0072313720493682</v>
      </c>
      <c r="N168" s="20">
        <f t="shared" si="9"/>
        <v>3.235703214260699</v>
      </c>
      <c r="O168" s="20">
        <f t="shared" si="10"/>
        <v>2.6081205090291215</v>
      </c>
      <c r="P168" s="20">
        <f>AVERAGEIFS('TW - M'!J:J,'TW - M'!$B:$B,"&gt;="&amp;EDATE('TW - Q'!$B168,-2),'TW - M'!$B:$B,"&lt;="&amp;EOMONTH('TW - Q'!$B168,0))</f>
        <v>73.836916337285913</v>
      </c>
      <c r="Q168" s="20">
        <f t="shared" si="11"/>
        <v>-3.0771928195530873</v>
      </c>
    </row>
    <row r="169" spans="1:17" x14ac:dyDescent="0.25">
      <c r="B169" s="1">
        <v>45170</v>
      </c>
      <c r="C169" s="21">
        <f>'CDM - Q'!BE306</f>
        <v>5703758</v>
      </c>
      <c r="D169" s="20">
        <f>AVERAGEIFS('TW - M'!I:I,'TW - M'!$B:$B,"&gt;="&amp;EDATE('TW - Q'!$B169,-2),'TW - M'!$B:$B,"&lt;="&amp;EOMONTH('TW - Q'!$B169,0))</f>
        <v>3.4533333333333331</v>
      </c>
      <c r="E169" s="20">
        <f>'CDM - Q'!BG306</f>
        <v>109.94</v>
      </c>
      <c r="F169" s="20">
        <f>AVERAGEIFS('TW - M'!C:C,'TW - M'!$B:$B,"&gt;="&amp;EDATE('TW - Q'!$B169,-2),'TW - M'!$B:$B,"&lt;="&amp;EOMONTH('TW - Q'!$B169,0))</f>
        <v>105.81666666666666</v>
      </c>
      <c r="G169" s="20">
        <f>AVERAGEIFS('TW - M'!F:F,'TW - M'!$B:$B,"&gt;="&amp;EDATE('TW - Q'!$B169,-2),'TW - M'!$B:$B,"&lt;="&amp;EOMONTH('TW - Q'!$B169,0))</f>
        <v>105.60464561420501</v>
      </c>
      <c r="H169" s="20">
        <f>AVERAGEIFS('TW - M'!E:E,'TW - M'!$B:$B,"&gt;="&amp;EDATE('TW - Q'!$B169,-2),'TW - M'!$B:$B,"&lt;="&amp;EOMONTH('TW - Q'!$B169,0))</f>
        <v>1.875</v>
      </c>
      <c r="I169" s="20">
        <f>AVERAGEIFS('TW - M'!G:G,'TW - M'!$B:$B,"&gt;="&amp;EDATE('TW - Q'!$B169,-2),'TW - M'!$B:$B,"&lt;="&amp;EOMONTH('TW - Q'!$B169,0))</f>
        <v>105.38666666666666</v>
      </c>
      <c r="J169" s="20">
        <f>AVERAGEIFS('TW - M'!H:H,'TW - M'!$B:$B,"&gt;="&amp;EDATE('TW - Q'!$B169,-2),'TW - M'!$B:$B,"&lt;="&amp;EOMONTH('TW - Q'!$B169,0))</f>
        <v>105.81666666666666</v>
      </c>
      <c r="K169" s="20">
        <f>AVERAGEIFS('TW - M'!D:D,'TW - M'!$B:$B,"&gt;="&amp;EDATE('TW - Q'!$B169,-2),'TW - M'!$B:$B,"&lt;="&amp;EOMONTH('TW - Q'!$B169,0))</f>
        <v>117.35666666666667</v>
      </c>
      <c r="L169" s="20">
        <v>0</v>
      </c>
      <c r="M169" s="20">
        <f t="shared" si="8"/>
        <v>1.4923957378189634</v>
      </c>
      <c r="N169" s="20">
        <f t="shared" si="9"/>
        <v>2.01643061205381</v>
      </c>
      <c r="O169" s="20">
        <f t="shared" si="10"/>
        <v>2.5779619592612768</v>
      </c>
      <c r="P169" s="20">
        <f>AVERAGEIFS('TW - M'!J:J,'TW - M'!$B:$B,"&gt;="&amp;EDATE('TW - Q'!$B169,-2),'TW - M'!$B:$B,"&lt;="&amp;EOMONTH('TW - Q'!$B169,0))</f>
        <v>82.101242236024845</v>
      </c>
      <c r="Q169" s="20">
        <f t="shared" si="11"/>
        <v>11.192674760397114</v>
      </c>
    </row>
    <row r="170" spans="1:17" x14ac:dyDescent="0.25">
      <c r="B170" s="1">
        <v>45261</v>
      </c>
      <c r="C170" s="21">
        <f>'CDM - Q'!BE307</f>
        <v>5849620</v>
      </c>
      <c r="D170" s="20">
        <f>AVERAGEIFS('TW - M'!I:I,'TW - M'!$B:$B,"&gt;="&amp;EDATE('TW - Q'!$B170,-2),'TW - M'!$B:$B,"&lt;="&amp;EOMONTH('TW - Q'!$B170,0))</f>
        <v>3.3866666666666667</v>
      </c>
      <c r="E170" s="20">
        <f>'CDM - Q'!BG307</f>
        <v>111.1</v>
      </c>
      <c r="F170" s="20">
        <f>AVERAGEIFS('TW - M'!C:C,'TW - M'!$B:$B,"&gt;="&amp;EDATE('TW - Q'!$B170,-2),'TW - M'!$B:$B,"&lt;="&amp;EOMONTH('TW - Q'!$B170,0))</f>
        <v>106.41333333333334</v>
      </c>
      <c r="G170" s="20">
        <f>AVERAGEIFS('TW - M'!F:F,'TW - M'!$B:$B,"&gt;="&amp;EDATE('TW - Q'!$B170,-2),'TW - M'!$B:$B,"&lt;="&amp;EOMONTH('TW - Q'!$B170,0))</f>
        <v>106.137799593466</v>
      </c>
      <c r="H170" s="20">
        <f>AVERAGEIFS('TW - M'!E:E,'TW - M'!$B:$B,"&gt;="&amp;EDATE('TW - Q'!$B170,-2),'TW - M'!$B:$B,"&lt;="&amp;EOMONTH('TW - Q'!$B170,0))</f>
        <v>1.875</v>
      </c>
      <c r="I170" s="20">
        <f>AVERAGEIFS('TW - M'!G:G,'TW - M'!$B:$B,"&gt;="&amp;EDATE('TW - Q'!$B170,-2),'TW - M'!$B:$B,"&lt;="&amp;EOMONTH('TW - Q'!$B170,0))</f>
        <v>106.07666666666667</v>
      </c>
      <c r="J170" s="20">
        <f>AVERAGEIFS('TW - M'!H:H,'TW - M'!$B:$B,"&gt;="&amp;EDATE('TW - Q'!$B170,-2),'TW - M'!$B:$B,"&lt;="&amp;EOMONTH('TW - Q'!$B170,0))</f>
        <v>106.41333333333334</v>
      </c>
      <c r="K170" s="20">
        <f>AVERAGEIFS('TW - M'!D:D,'TW - M'!$B:$B,"&gt;="&amp;EDATE('TW - Q'!$B170,-2),'TW - M'!$B:$B,"&lt;="&amp;EOMONTH('TW - Q'!$B170,0))</f>
        <v>101.75</v>
      </c>
      <c r="L170" s="20">
        <v>0</v>
      </c>
      <c r="M170" s="20">
        <f t="shared" si="8"/>
        <v>2.2554733028823826</v>
      </c>
      <c r="N170" s="20">
        <f t="shared" si="9"/>
        <v>2.0194338086553465</v>
      </c>
      <c r="O170" s="20">
        <f t="shared" si="10"/>
        <v>2.4085999677103453</v>
      </c>
      <c r="P170" s="20">
        <f>AVERAGEIFS('TW - M'!J:J,'TW - M'!$B:$B,"&gt;="&amp;EDATE('TW - Q'!$B170,-2),'TW - M'!$B:$B,"&lt;="&amp;EOMONTH('TW - Q'!$B170,0))</f>
        <v>78.340937950937942</v>
      </c>
      <c r="Q170" s="20">
        <f t="shared" si="11"/>
        <v>-4.5800820824084099</v>
      </c>
    </row>
    <row r="171" spans="1:17" x14ac:dyDescent="0.25">
      <c r="A171">
        <v>2024</v>
      </c>
      <c r="B171" s="1">
        <v>45352</v>
      </c>
      <c r="C171" s="21">
        <f>'CDM - Q'!BE308</f>
        <v>5852486</v>
      </c>
      <c r="D171" s="20">
        <f>AVERAGEIFS('TW - M'!I:I,'TW - M'!$B:$B,"&gt;="&amp;EDATE('TW - Q'!$B171,-2),'TW - M'!$B:$B,"&lt;="&amp;EOMONTH('TW - Q'!$B171,0))</f>
        <v>3.39</v>
      </c>
      <c r="E171" s="20">
        <f>'CDM - Q'!BG308</f>
        <v>110.55</v>
      </c>
      <c r="F171" s="20">
        <f>AVERAGEIFS('TW - M'!C:C,'TW - M'!$B:$B,"&gt;="&amp;EDATE('TW - Q'!$B171,-2),'TW - M'!$B:$B,"&lt;="&amp;EOMONTH('TW - Q'!$B171,0))</f>
        <v>107.03333333333332</v>
      </c>
      <c r="G171" s="20">
        <f>AVERAGEIFS('TW - M'!F:F,'TW - M'!$B:$B,"&gt;="&amp;EDATE('TW - Q'!$B171,-2),'TW - M'!$B:$B,"&lt;="&amp;EOMONTH('TW - Q'!$B171,0))</f>
        <v>106.54435530059067</v>
      </c>
      <c r="H171" s="20">
        <f>AVERAGEIFS('TW - M'!E:E,'TW - M'!$B:$B,"&gt;="&amp;EDATE('TW - Q'!$B171,-2),'TW - M'!$B:$B,"&lt;="&amp;EOMONTH('TW - Q'!$B171,0))</f>
        <v>1.9166666666666667</v>
      </c>
      <c r="I171" s="20">
        <f>AVERAGEIFS('TW - M'!G:G,'TW - M'!$B:$B,"&gt;="&amp;EDATE('TW - Q'!$B171,-2),'TW - M'!$B:$B,"&lt;="&amp;EOMONTH('TW - Q'!$B171,0))</f>
        <v>106.65333333333335</v>
      </c>
      <c r="J171" s="20">
        <f>AVERAGEIFS('TW - M'!H:H,'TW - M'!$B:$B,"&gt;="&amp;EDATE('TW - Q'!$B171,-2),'TW - M'!$B:$B,"&lt;="&amp;EOMONTH('TW - Q'!$B171,0))</f>
        <v>107.03333333333332</v>
      </c>
      <c r="K171" s="20">
        <f>AVERAGEIFS('TW - M'!D:D,'TW - M'!$B:$B,"&gt;="&amp;EDATE('TW - Q'!$B171,-2),'TW - M'!$B:$B,"&lt;="&amp;EOMONTH('TW - Q'!$B171,0))</f>
        <v>141.85</v>
      </c>
      <c r="L171" s="20">
        <v>0</v>
      </c>
      <c r="M171" s="20">
        <f t="shared" si="8"/>
        <v>2.3305350206739739</v>
      </c>
      <c r="N171" s="20">
        <f t="shared" si="9"/>
        <v>1.5321806507460067</v>
      </c>
      <c r="O171" s="20">
        <f t="shared" si="10"/>
        <v>2.2009370714289656</v>
      </c>
      <c r="P171" s="20">
        <f>AVERAGEIFS('TW - M'!J:J,'TW - M'!$B:$B,"&gt;="&amp;EDATE('TW - Q'!$B171,-2),'TW - M'!$B:$B,"&lt;="&amp;EOMONTH('TW - Q'!$B171,0))</f>
        <v>76.994334023464461</v>
      </c>
      <c r="Q171" s="20">
        <f t="shared" si="11"/>
        <v>-1.7189019721933985</v>
      </c>
    </row>
    <row r="172" spans="1:17" x14ac:dyDescent="0.25">
      <c r="B172" s="1">
        <v>45444</v>
      </c>
      <c r="C172" s="21">
        <f>'CDM - Q'!BE309</f>
        <v>5886666</v>
      </c>
      <c r="D172" s="20">
        <f>AVERAGEIFS('TW - M'!I:I,'TW - M'!$B:$B,"&gt;="&amp;EDATE('TW - Q'!$B172,-2),'TW - M'!$B:$B,"&lt;="&amp;EOMONTH('TW - Q'!$B172,0))</f>
        <v>3.3833333333333329</v>
      </c>
      <c r="E172" s="20">
        <f>'CDM - Q'!BG309</f>
        <v>111.84</v>
      </c>
      <c r="F172" s="20">
        <f>AVERAGEIFS('TW - M'!C:C,'TW - M'!$B:$B,"&gt;="&amp;EDATE('TW - Q'!$B172,-2),'TW - M'!$B:$B,"&lt;="&amp;EOMONTH('TW - Q'!$B172,0))</f>
        <v>107.68</v>
      </c>
      <c r="G172" s="20">
        <f>AVERAGEIFS('TW - M'!F:F,'TW - M'!$B:$B,"&gt;="&amp;EDATE('TW - Q'!$B172,-2),'TW - M'!$B:$B,"&lt;="&amp;EOMONTH('TW - Q'!$B172,0))</f>
        <v>106.99639492092099</v>
      </c>
      <c r="H172" s="20">
        <f>AVERAGEIFS('TW - M'!E:E,'TW - M'!$B:$B,"&gt;="&amp;EDATE('TW - Q'!$B172,-2),'TW - M'!$B:$B,"&lt;="&amp;EOMONTH('TW - Q'!$B172,0))</f>
        <v>2</v>
      </c>
      <c r="I172" s="20">
        <f>AVERAGEIFS('TW - M'!G:G,'TW - M'!$B:$B,"&gt;="&amp;EDATE('TW - Q'!$B172,-2),'TW - M'!$B:$B,"&lt;="&amp;EOMONTH('TW - Q'!$B172,0))</f>
        <v>107.16666666666667</v>
      </c>
      <c r="J172" s="20">
        <f>AVERAGEIFS('TW - M'!H:H,'TW - M'!$B:$B,"&gt;="&amp;EDATE('TW - Q'!$B172,-2),'TW - M'!$B:$B,"&lt;="&amp;EOMONTH('TW - Q'!$B172,0))</f>
        <v>107.68</v>
      </c>
      <c r="K172" s="20">
        <f>AVERAGEIFS('TW - M'!D:D,'TW - M'!$B:$B,"&gt;="&amp;EDATE('TW - Q'!$B172,-2),'TW - M'!$B:$B,"&lt;="&amp;EOMONTH('TW - Q'!$B172,0))</f>
        <v>100.55333333333333</v>
      </c>
      <c r="L172" s="20">
        <v>0</v>
      </c>
      <c r="M172" s="20">
        <f t="shared" si="8"/>
        <v>2.4166926191218963</v>
      </c>
      <c r="N172" s="20">
        <f t="shared" si="9"/>
        <v>1.6970945820827588</v>
      </c>
      <c r="O172" s="20">
        <f t="shared" si="10"/>
        <v>1.8162849133844805</v>
      </c>
      <c r="P172" s="20">
        <f>AVERAGEIFS('TW - M'!J:J,'TW - M'!$B:$B,"&gt;="&amp;EDATE('TW - Q'!$B172,-2),'TW - M'!$B:$B,"&lt;="&amp;EOMONTH('TW - Q'!$B172,0))</f>
        <v>80.606088274044794</v>
      </c>
      <c r="Q172" s="20">
        <f t="shared" si="11"/>
        <v>4.6909351141080524</v>
      </c>
    </row>
    <row r="173" spans="1:17" x14ac:dyDescent="0.25">
      <c r="B173" s="1">
        <v>45536</v>
      </c>
      <c r="C173" s="21">
        <f>'CDM - Q'!BE310</f>
        <v>5973396</v>
      </c>
      <c r="D173" s="20">
        <f>AVERAGEIFS('TW - M'!I:I,'TW - M'!$B:$B,"&gt;="&amp;EDATE('TW - Q'!$B173,-2),'TW - M'!$B:$B,"&lt;="&amp;EOMONTH('TW - Q'!$B173,0))</f>
        <v>3.3866666666666667</v>
      </c>
      <c r="E173" s="20">
        <f>'CDM - Q'!BG310</f>
        <v>112.26</v>
      </c>
      <c r="F173" s="20">
        <f>AVERAGEIFS('TW - M'!C:C,'TW - M'!$B:$B,"&gt;="&amp;EDATE('TW - Q'!$B173,-2),'TW - M'!$B:$B,"&lt;="&amp;EOMONTH('TW - Q'!$B173,0))</f>
        <v>108.13333333333333</v>
      </c>
      <c r="G173" s="20">
        <f>AVERAGEIFS('TW - M'!F:F,'TW - M'!$B:$B,"&gt;="&amp;EDATE('TW - Q'!$B173,-2),'TW - M'!$B:$B,"&lt;="&amp;EOMONTH('TW - Q'!$B173,0))</f>
        <v>107.51324398124268</v>
      </c>
      <c r="H173" s="20">
        <f>AVERAGEIFS('TW - M'!E:E,'TW - M'!$B:$B,"&gt;="&amp;EDATE('TW - Q'!$B173,-2),'TW - M'!$B:$B,"&lt;="&amp;EOMONTH('TW - Q'!$B173,0))</f>
        <v>2</v>
      </c>
      <c r="I173" s="20">
        <f>AVERAGEIFS('TW - M'!G:G,'TW - M'!$B:$B,"&gt;="&amp;EDATE('TW - Q'!$B173,-2),'TW - M'!$B:$B,"&lt;="&amp;EOMONTH('TW - Q'!$B173,0))</f>
        <v>107.29</v>
      </c>
      <c r="J173" s="20">
        <f>AVERAGEIFS('TW - M'!H:H,'TW - M'!$B:$B,"&gt;="&amp;EDATE('TW - Q'!$B173,-2),'TW - M'!$B:$B,"&lt;="&amp;EOMONTH('TW - Q'!$B173,0))</f>
        <v>108.13333333333333</v>
      </c>
      <c r="K173" s="20">
        <f>AVERAGEIFS('TW - M'!D:D,'TW - M'!$B:$B,"&gt;="&amp;EDATE('TW - Q'!$B173,-2),'TW - M'!$B:$B,"&lt;="&amp;EOMONTH('TW - Q'!$B173,0))</f>
        <v>111.80333333333333</v>
      </c>
      <c r="L173" s="20">
        <v>0</v>
      </c>
      <c r="M173" s="20">
        <f t="shared" si="8"/>
        <v>1.6840019811787066</v>
      </c>
      <c r="N173" s="20">
        <f t="shared" si="9"/>
        <v>1.9322111205847037</v>
      </c>
      <c r="O173" s="20">
        <f t="shared" si="10"/>
        <v>1.7952300405172039</v>
      </c>
      <c r="P173" s="20">
        <f>AVERAGEIFS('TW - M'!J:J,'TW - M'!$B:$B,"&gt;="&amp;EDATE('TW - Q'!$B173,-2),'TW - M'!$B:$B,"&lt;="&amp;EOMONTH('TW - Q'!$B173,0))</f>
        <v>75.211398456615854</v>
      </c>
      <c r="Q173" s="20">
        <f t="shared" si="11"/>
        <v>-6.6926580025668319</v>
      </c>
    </row>
    <row r="174" spans="1:17" x14ac:dyDescent="0.25">
      <c r="B174" s="1">
        <v>45627</v>
      </c>
      <c r="C174" s="21">
        <f>'CDM - Q'!BE311</f>
        <v>6077978</v>
      </c>
      <c r="D174" s="20">
        <f>AVERAGEIFS('TW - M'!I:I,'TW - M'!$B:$B,"&gt;="&amp;EDATE('TW - Q'!$B174,-2),'TW - M'!$B:$B,"&lt;="&amp;EOMONTH('TW - Q'!$B174,0))</f>
        <v>3.3766666666666665</v>
      </c>
      <c r="E174" s="20">
        <f>'CDM - Q'!BG311</f>
        <v>110.67</v>
      </c>
      <c r="F174" s="20">
        <f>AVERAGEIFS('TW - M'!C:C,'TW - M'!$B:$B,"&gt;="&amp;EDATE('TW - Q'!$B174,-2),'TW - M'!$B:$B,"&lt;="&amp;EOMONTH('TW - Q'!$B174,0))</f>
        <v>108.55</v>
      </c>
      <c r="G174" s="20">
        <f>AVERAGEIFS('TW - M'!F:F,'TW - M'!$B:$B,"&gt;="&amp;EDATE('TW - Q'!$B174,-2),'TW - M'!$B:$B,"&lt;="&amp;EOMONTH('TW - Q'!$B174,0))</f>
        <v>107.91149935317766</v>
      </c>
      <c r="H174" s="20">
        <f>AVERAGEIFS('TW - M'!E:E,'TW - M'!$B:$B,"&gt;="&amp;EDATE('TW - Q'!$B174,-2),'TW - M'!$B:$B,"&lt;="&amp;EOMONTH('TW - Q'!$B174,0))</f>
        <v>2</v>
      </c>
      <c r="I174" s="20">
        <f>AVERAGEIFS('TW - M'!G:G,'TW - M'!$B:$B,"&gt;="&amp;EDATE('TW - Q'!$B174,-2),'TW - M'!$B:$B,"&lt;="&amp;EOMONTH('TW - Q'!$B174,0))</f>
        <v>107.85000000000001</v>
      </c>
      <c r="J174" s="20">
        <f>AVERAGEIFS('TW - M'!H:H,'TW - M'!$B:$B,"&gt;="&amp;EDATE('TW - Q'!$B174,-2),'TW - M'!$B:$B,"&lt;="&amp;EOMONTH('TW - Q'!$B174,0))</f>
        <v>108.55</v>
      </c>
      <c r="K174" s="20">
        <f>AVERAGEIFS('TW - M'!D:D,'TW - M'!$B:$B,"&gt;="&amp;EDATE('TW - Q'!$B174,-2),'TW - M'!$B:$B,"&lt;="&amp;EOMONTH('TW - Q'!$B174,0))</f>
        <v>96.2</v>
      </c>
      <c r="L174" s="20">
        <v>0</v>
      </c>
      <c r="M174" s="20">
        <f t="shared" si="8"/>
        <v>1.5413070283600838</v>
      </c>
      <c r="N174" s="20">
        <f t="shared" si="9"/>
        <v>1.4816979087877158</v>
      </c>
      <c r="O174" s="20">
        <f t="shared" si="10"/>
        <v>1.6607960655502962</v>
      </c>
      <c r="P174" s="20">
        <f>AVERAGEIFS('TW - M'!J:J,'TW - M'!$B:$B,"&gt;="&amp;EDATE('TW - Q'!$B174,-2),'TW - M'!$B:$B,"&lt;="&amp;EOMONTH('TW - Q'!$B174,0))</f>
        <v>70.260803375368582</v>
      </c>
      <c r="Q174" s="20">
        <f t="shared" si="11"/>
        <v>-6.5822404354081048</v>
      </c>
    </row>
    <row r="175" spans="1:17" x14ac:dyDescent="0.25">
      <c r="A175">
        <v>2025</v>
      </c>
      <c r="B175" s="1">
        <v>45717</v>
      </c>
      <c r="C175" s="21">
        <f>'CDM - Q'!BE312</f>
        <v>6133883</v>
      </c>
      <c r="D175" s="20">
        <f>AVERAGEIFS('TW - M'!I:I,'TW - M'!$B:$B,"&gt;="&amp;EDATE('TW - Q'!$B175,-2),'TW - M'!$B:$B,"&lt;="&amp;EOMONTH('TW - Q'!$B175,0))</f>
        <v>3.36</v>
      </c>
      <c r="E175" s="20">
        <f>'CDM - Q'!BG312</f>
        <v>112.91</v>
      </c>
      <c r="F175" s="20">
        <f>AVERAGEIFS('TW - M'!C:C,'TW - M'!$B:$B,"&gt;="&amp;EDATE('TW - Q'!$B175,-2),'TW - M'!$B:$B,"&lt;="&amp;EOMONTH('TW - Q'!$B175,0))</f>
        <v>109.21999999999998</v>
      </c>
      <c r="G175" s="20">
        <f>AVERAGEIFS('TW - M'!F:F,'TW - M'!$B:$B,"&gt;="&amp;EDATE('TW - Q'!$B175,-2),'TW - M'!$B:$B,"&lt;="&amp;EOMONTH('TW - Q'!$B175,0))</f>
        <v>108.29343973965899</v>
      </c>
      <c r="H175" s="20">
        <f>AVERAGEIFS('TW - M'!E:E,'TW - M'!$B:$B,"&gt;="&amp;EDATE('TW - Q'!$B175,-2),'TW - M'!$B:$B,"&lt;="&amp;EOMONTH('TW - Q'!$B175,0))</f>
        <v>2</v>
      </c>
      <c r="I175" s="20">
        <f>AVERAGEIFS('TW - M'!G:G,'TW - M'!$B:$B,"&gt;="&amp;EDATE('TW - Q'!$B175,-2),'TW - M'!$B:$B,"&lt;="&amp;EOMONTH('TW - Q'!$B175,0))</f>
        <v>108.41333333333334</v>
      </c>
      <c r="J175" s="20">
        <f>AVERAGEIFS('TW - M'!H:H,'TW - M'!$B:$B,"&gt;="&amp;EDATE('TW - Q'!$B175,-2),'TW - M'!$B:$B,"&lt;="&amp;EOMONTH('TW - Q'!$B175,0))</f>
        <v>109.21999999999998</v>
      </c>
      <c r="K175" s="20">
        <f>AVERAGEIFS('TW - M'!D:D,'TW - M'!$B:$B,"&gt;="&amp;EDATE('TW - Q'!$B175,-2),'TW - M'!$B:$B,"&lt;="&amp;EOMONTH('TW - Q'!$B175,0))</f>
        <v>131.11666666666667</v>
      </c>
      <c r="L175" s="20">
        <v>0</v>
      </c>
      <c r="M175" s="20">
        <f t="shared" ref="M175:M176" si="12">(F175/F174-1)*400</f>
        <v>2.4689083371717935</v>
      </c>
      <c r="N175" s="20">
        <f t="shared" ref="N175:N176" si="13">(G175/G174-1)*400</f>
        <v>1.415754164368721</v>
      </c>
      <c r="O175" s="20">
        <f t="shared" ref="O175:O179" si="14">AVERAGE(N172:N175)</f>
        <v>1.6316894439559748</v>
      </c>
      <c r="P175" s="20">
        <f>AVERAGEIFS('TW - M'!J:J,'TW - M'!$B:$B,"&gt;="&amp;EDATE('TW - Q'!$B175,-2),'TW - M'!$B:$B,"&lt;="&amp;EOMONTH('TW - Q'!$B175,0))</f>
        <v>71.399065907522427</v>
      </c>
      <c r="Q175" s="20">
        <f t="shared" ref="Q175:Q176" si="15">(P175/P174-1) *100</f>
        <v>1.6200533974436215</v>
      </c>
    </row>
    <row r="176" spans="1:17" x14ac:dyDescent="0.25">
      <c r="B176" s="1">
        <v>45809</v>
      </c>
      <c r="C176" s="21">
        <f>'CDM - Q'!BE313</f>
        <v>6369625</v>
      </c>
      <c r="D176" s="20">
        <f>AVERAGEIFS('TW - M'!I:I,'TW - M'!$B:$B,"&gt;="&amp;EDATE('TW - Q'!$B176,-2),'TW - M'!$B:$B,"&lt;="&amp;EOMONTH('TW - Q'!$B176,0))</f>
        <v>3.3466666666666662</v>
      </c>
      <c r="E176" s="20">
        <f>'CDM - Q'!BG313</f>
        <v>105.25</v>
      </c>
      <c r="F176" s="20">
        <f>AVERAGEIFS('TW - M'!C:C,'TW - M'!$B:$B,"&gt;="&amp;EDATE('TW - Q'!$B176,-2),'TW - M'!$B:$B,"&lt;="&amp;EOMONTH('TW - Q'!$B176,0))</f>
        <v>109.41666666666667</v>
      </c>
      <c r="G176" s="20">
        <f>AVERAGEIFS('TW - M'!F:F,'TW - M'!$B:$B,"&gt;="&amp;EDATE('TW - Q'!$B176,-2),'TW - M'!$B:$B,"&lt;="&amp;EOMONTH('TW - Q'!$B176,0))</f>
        <v>108.69355768400334</v>
      </c>
      <c r="H176" s="20">
        <f>AVERAGEIFS('TW - M'!E:E,'TW - M'!$B:$B,"&gt;="&amp;EDATE('TW - Q'!$B176,-2),'TW - M'!$B:$B,"&lt;="&amp;EOMONTH('TW - Q'!$B176,0))</f>
        <v>2</v>
      </c>
      <c r="I176" s="20">
        <f>AVERAGEIFS('TW - M'!G:G,'TW - M'!$B:$B,"&gt;="&amp;EDATE('TW - Q'!$B176,-2),'TW - M'!$B:$B,"&lt;="&amp;EOMONTH('TW - Q'!$B176,0))</f>
        <v>108.85666666666667</v>
      </c>
      <c r="J176" s="20">
        <f>AVERAGEIFS('TW - M'!H:H,'TW - M'!$B:$B,"&gt;="&amp;EDATE('TW - Q'!$B176,-2),'TW - M'!$B:$B,"&lt;="&amp;EOMONTH('TW - Q'!$B176,0))</f>
        <v>109.41666666666667</v>
      </c>
      <c r="K176" s="20">
        <f>AVERAGEIFS('TW - M'!D:D,'TW - M'!$B:$B,"&gt;="&amp;EDATE('TW - Q'!$B176,-2),'TW - M'!$B:$B,"&lt;="&amp;EOMONTH('TW - Q'!$B176,0))</f>
        <v>86.14</v>
      </c>
      <c r="L176" s="20">
        <v>0</v>
      </c>
      <c r="M176" s="20">
        <f t="shared" si="12"/>
        <v>0.72025880485879767</v>
      </c>
      <c r="N176" s="20">
        <f t="shared" si="13"/>
        <v>1.4779027993061966</v>
      </c>
      <c r="O176" s="20">
        <f t="shared" si="14"/>
        <v>1.5768914982618343</v>
      </c>
      <c r="P176" s="20">
        <f>AVERAGEIFS('TW - M'!J:J,'TW - M'!$B:$B,"&gt;="&amp;EDATE('TW - Q'!$B176,-2),'TW - M'!$B:$B,"&lt;="&amp;EOMONTH('TW - Q'!$B176,0))</f>
        <v>63.90027417027418</v>
      </c>
      <c r="Q176" s="20">
        <f t="shared" si="15"/>
        <v>-10.502646837090058</v>
      </c>
    </row>
    <row r="177" spans="1:17" x14ac:dyDescent="0.25">
      <c r="B177" s="1">
        <v>45901</v>
      </c>
      <c r="C177" s="21">
        <f>'CDM - Q'!BE314</f>
        <v>6474158</v>
      </c>
      <c r="D177" s="20">
        <f>AVERAGEIFS('TW - M'!I:I,'TW - M'!$B:$B,"&gt;="&amp;EDATE('TW - Q'!$B177,-2),'TW - M'!$B:$B,"&lt;="&amp;EOMONTH('TW - Q'!$B177,0))</f>
        <v>3.34</v>
      </c>
      <c r="E177" s="20">
        <f>'CDM - Q'!BG314</f>
        <v>102.72</v>
      </c>
      <c r="F177" s="20">
        <f>AVERAGEIFS('TW - M'!C:C,'TW - M'!$B:$B,"&gt;="&amp;EDATE('TW - Q'!$B177,-2),'TW - M'!$B:$B,"&lt;="&amp;EOMONTH('TW - Q'!$B177,0))</f>
        <v>109.78666666666668</v>
      </c>
      <c r="G177" s="20">
        <f>AVERAGEIFS('TW - M'!F:F,'TW - M'!$B:$B,"&gt;="&amp;EDATE('TW - Q'!$B177,-2),'TW - M'!$B:$B,"&lt;="&amp;EOMONTH('TW - Q'!$B177,0))</f>
        <v>109.26296457456867</v>
      </c>
      <c r="H177" s="20">
        <f>AVERAGEIFS('TW - M'!E:E,'TW - M'!$B:$B,"&gt;="&amp;EDATE('TW - Q'!$B177,-2),'TW - M'!$B:$B,"&lt;="&amp;EOMONTH('TW - Q'!$B177,0))</f>
        <v>2</v>
      </c>
      <c r="I177" s="20">
        <f>AVERAGEIFS('TW - M'!G:G,'TW - M'!$B:$B,"&gt;="&amp;EDATE('TW - Q'!$B177,-2),'TW - M'!$B:$B,"&lt;="&amp;EOMONTH('TW - Q'!$B177,0))</f>
        <v>109.03666666666668</v>
      </c>
      <c r="J177" s="20">
        <f>AVERAGEIFS('TW - M'!H:H,'TW - M'!$B:$B,"&gt;="&amp;EDATE('TW - Q'!$B177,-2),'TW - M'!$B:$B,"&lt;="&amp;EOMONTH('TW - Q'!$B177,0))</f>
        <v>109.78666666666668</v>
      </c>
      <c r="K177" s="20">
        <f>AVERAGEIFS('TW - M'!D:D,'TW - M'!$B:$B,"&gt;="&amp;EDATE('TW - Q'!$B177,-2),'TW - M'!$B:$B,"&lt;="&amp;EOMONTH('TW - Q'!$B177,0))</f>
        <v>102.17666666666666</v>
      </c>
      <c r="L177" s="20">
        <v>0</v>
      </c>
      <c r="M177" s="20">
        <f t="shared" ref="M177:M179" si="16">(F177/F176-1)*400</f>
        <v>1.3526275704493607</v>
      </c>
      <c r="N177" s="20">
        <f t="shared" ref="N177:N179" si="17">(G177/G176-1)*400</f>
        <v>2.0954577352991777</v>
      </c>
      <c r="O177" s="20">
        <f t="shared" si="14"/>
        <v>1.6177031519404528</v>
      </c>
      <c r="P177" s="20">
        <f>AVERAGEIFS('TW - M'!J:J,'TW - M'!$B:$B,"&gt;="&amp;EDATE('TW - Q'!$B177,-2),'TW - M'!$B:$B,"&lt;="&amp;EOMONTH('TW - Q'!$B177,0))</f>
        <v>64.935703620051456</v>
      </c>
      <c r="Q177" s="20">
        <f t="shared" ref="Q177:Q180" si="18">(P177/P176-1) *100</f>
        <v>1.6203834227975111</v>
      </c>
    </row>
    <row r="178" spans="1:17" x14ac:dyDescent="0.25">
      <c r="B178" s="1">
        <v>45992</v>
      </c>
      <c r="C178" s="21">
        <f>'CDM - Q'!BE315</f>
        <v>6895871</v>
      </c>
      <c r="D178" s="20">
        <f>AVERAGEIFS('TW - M'!I:I,'TW - M'!$B:$B,"&gt;="&amp;EDATE('TW - Q'!$B178,-2),'TW - M'!$B:$B,"&lt;="&amp;EOMONTH('TW - Q'!$B178,0))</f>
        <v>3.3499999999999996</v>
      </c>
      <c r="E178" s="20">
        <f>'CDM - Q'!BG315</f>
        <v>106.61</v>
      </c>
      <c r="F178" s="20">
        <f>AVERAGEIFS('TW - M'!C:C,'TW - M'!$B:$B,"&gt;="&amp;EDATE('TW - Q'!$B178,-2),'TW - M'!$B:$B,"&lt;="&amp;EOMONTH('TW - Q'!$B178,0))</f>
        <v>110.33666666666666</v>
      </c>
      <c r="G178" s="20">
        <f>AVERAGEIFS('TW - M'!F:F,'TW - M'!$B:$B,"&gt;="&amp;EDATE('TW - Q'!$B178,-2),'TW - M'!$B:$B,"&lt;="&amp;EOMONTH('TW - Q'!$B178,0))</f>
        <v>109.83064643684565</v>
      </c>
      <c r="H178" s="20">
        <f>AVERAGEIFS('TW - M'!E:E,'TW - M'!$B:$B,"&gt;="&amp;EDATE('TW - Q'!$B178,-2),'TW - M'!$B:$B,"&lt;="&amp;EOMONTH('TW - Q'!$B178,0))</f>
        <v>2</v>
      </c>
      <c r="I178" s="20">
        <f>AVERAGEIFS('TW - M'!G:G,'TW - M'!$B:$B,"&gt;="&amp;EDATE('TW - Q'!$B178,-2),'TW - M'!$B:$B,"&lt;="&amp;EOMONTH('TW - Q'!$B178,0))</f>
        <v>109.77</v>
      </c>
      <c r="J178" s="20">
        <f>AVERAGEIFS('TW - M'!H:H,'TW - M'!$B:$B,"&gt;="&amp;EDATE('TW - Q'!$B178,-2),'TW - M'!$B:$B,"&lt;="&amp;EOMONTH('TW - Q'!$B178,0))</f>
        <v>110.33666666666666</v>
      </c>
      <c r="K178" s="20">
        <f>AVERAGEIFS('TW - M'!D:D,'TW - M'!$B:$B,"&gt;="&amp;EDATE('TW - Q'!$B178,-2),'TW - M'!$B:$B,"&lt;="&amp;EOMONTH('TW - Q'!$B178,0))</f>
        <v>86.05</v>
      </c>
      <c r="L178" s="20">
        <v>0</v>
      </c>
      <c r="M178" s="20">
        <f t="shared" si="16"/>
        <v>2.0038863249938643</v>
      </c>
      <c r="N178" s="20">
        <f t="shared" si="17"/>
        <v>2.0782224406498351</v>
      </c>
      <c r="O178" s="20">
        <f t="shared" si="14"/>
        <v>1.7668342849059826</v>
      </c>
      <c r="P178" s="20">
        <f>AVERAGEIFS('TW - M'!J:J,'TW - M'!$B:$B,"&gt;="&amp;EDATE('TW - Q'!$B178,-2),'TW - M'!$B:$B,"&lt;="&amp;EOMONTH('TW - Q'!$B178,0))</f>
        <v>59.131652173913047</v>
      </c>
      <c r="Q178" s="20">
        <f t="shared" si="18"/>
        <v>-8.9381513136421624</v>
      </c>
    </row>
    <row r="179" spans="1:17" x14ac:dyDescent="0.25">
      <c r="A179">
        <v>2026</v>
      </c>
      <c r="B179" s="1">
        <v>46082</v>
      </c>
      <c r="C179" s="21"/>
      <c r="D179" s="20">
        <f>AVERAGEIFS('TW - M'!I:I,'TW - M'!$B:$B,"&gt;="&amp;EDATE('TW - Q'!$B179,-2),'TW - M'!$B:$B,"&lt;="&amp;EOMONTH('TW - Q'!$B179,0))</f>
        <v>3.3466666666666662</v>
      </c>
      <c r="E179" s="20"/>
      <c r="F179" s="20">
        <f>AVERAGEIFS('TW - M'!C:C,'TW - M'!$B:$B,"&gt;="&amp;EDATE('TW - Q'!$B179,-2),'TW - M'!$B:$B,"&lt;="&amp;EOMONTH('TW - Q'!$B179,0))</f>
        <v>110.85666666666667</v>
      </c>
      <c r="G179" s="20">
        <f>AVERAGEIFS('TW - M'!F:F,'TW - M'!$B:$B,"&gt;="&amp;EDATE('TW - Q'!$B179,-2),'TW - M'!$B:$B,"&lt;="&amp;EOMONTH('TW - Q'!$B179,0))</f>
        <v>110.376215029373</v>
      </c>
      <c r="H179" s="20">
        <f>AVERAGEIFS('TW - M'!E:E,'TW - M'!$B:$B,"&gt;="&amp;EDATE('TW - Q'!$B179,-2),'TW - M'!$B:$B,"&lt;="&amp;EOMONTH('TW - Q'!$B179,0))</f>
        <v>2</v>
      </c>
      <c r="I179" s="20">
        <f>AVERAGEIFS('TW - M'!G:G,'TW - M'!$B:$B,"&gt;="&amp;EDATE('TW - Q'!$B179,-2),'TW - M'!$B:$B,"&lt;="&amp;EOMONTH('TW - Q'!$B179,0))</f>
        <v>110.50333333333333</v>
      </c>
      <c r="J179" s="20">
        <f>AVERAGEIFS('TW - M'!H:H,'TW - M'!$B:$B,"&gt;="&amp;EDATE('TW - Q'!$B179,-2),'TW - M'!$B:$B,"&lt;="&amp;EOMONTH('TW - Q'!$B179,0))</f>
        <v>110.85666666666667</v>
      </c>
      <c r="K179" s="20">
        <f>AVERAGEIFS('TW - M'!D:D,'TW - M'!$B:$B,"&gt;="&amp;EDATE('TW - Q'!$B179,-2),'TW - M'!$B:$B,"&lt;="&amp;EOMONTH('TW - Q'!$B179,0))</f>
        <v>135.315</v>
      </c>
      <c r="L179" s="20">
        <v>0</v>
      </c>
      <c r="M179" s="20">
        <f t="shared" si="16"/>
        <v>1.8851394217697326</v>
      </c>
      <c r="N179" s="20">
        <f t="shared" si="17"/>
        <v>1.9869448472783269</v>
      </c>
      <c r="O179" s="20">
        <f t="shared" si="14"/>
        <v>1.9096319556333841</v>
      </c>
      <c r="P179" s="20">
        <f>AVERAGEIFS('TW - M'!J:J,'TW - M'!$B:$B,"&gt;="&amp;EDATE('TW - Q'!$B179,-2),'TW - M'!$B:$B,"&lt;="&amp;EOMONTH('TW - Q'!$B179,0))</f>
        <v>71.843984848484865</v>
      </c>
      <c r="Q179" s="20">
        <f t="shared" si="18"/>
        <v>21.498355292328664</v>
      </c>
    </row>
    <row r="180" spans="1:17" x14ac:dyDescent="0.25">
      <c r="B180" s="1">
        <v>46174</v>
      </c>
      <c r="C180" s="21"/>
      <c r="D180" s="20"/>
      <c r="E180" s="20"/>
      <c r="F180" s="20"/>
      <c r="G180" s="20"/>
      <c r="H180" s="20"/>
      <c r="I180" s="39">
        <f>AVERAGEIFS('TW - M'!G:G,'TW - M'!$B:$B,"&gt;="&amp;EDATE('TW - Q'!$B180,-2),'TW - M'!$B:$B,"&lt;="&amp;EOMONTH('TW - Q'!$B180,0))</f>
        <v>111.13346666666666</v>
      </c>
      <c r="J180" s="39">
        <f>AVERAGEIFS('TW - M'!H:H,'TW - M'!$B:$B,"&gt;="&amp;EDATE('TW - Q'!$B180,-2),'TW - M'!$B:$B,"&lt;="&amp;EOMONTH('TW - Q'!$B180,0))</f>
        <v>111.76336666666667</v>
      </c>
      <c r="K180" s="20"/>
      <c r="L180" s="20">
        <v>0</v>
      </c>
      <c r="M180" s="20"/>
      <c r="N180" s="20"/>
      <c r="O180" s="20"/>
      <c r="P180" s="20">
        <f>AVERAGEIFS('TW - M'!J:J,'TW - M'!$B:$B,"&gt;="&amp;EDATE('TW - Q'!$B180,-2),'TW - M'!$B:$B,"&lt;="&amp;EOMONTH('TW - Q'!$B180,0))</f>
        <v>98.54755411255411</v>
      </c>
      <c r="Q180" s="20">
        <f t="shared" si="18"/>
        <v>37.168830933286401</v>
      </c>
    </row>
    <row r="181" spans="1:17" x14ac:dyDescent="0.25">
      <c r="B181" s="1">
        <v>46266</v>
      </c>
      <c r="H181" s="20"/>
      <c r="I181" s="39">
        <f>AVERAGEIFS('TW - M'!G:G,'TW - M'!$B:$B,"&gt;="&amp;EDATE('TW - Q'!$B181,-2),'TW - M'!$B:$B,"&lt;="&amp;EOMONTH('TW - Q'!$B181,0))</f>
        <v>111.43083333333334</v>
      </c>
      <c r="J181" s="39">
        <f>AVERAGEIFS('TW - M'!H:H,'TW - M'!$B:$B,"&gt;="&amp;EDATE('TW - Q'!$B181,-2),'TW - M'!$B:$B,"&lt;="&amp;EOMONTH('TW - Q'!$B181,0))</f>
        <v>112.2727</v>
      </c>
      <c r="K181" s="20"/>
      <c r="L181" s="20">
        <v>0</v>
      </c>
      <c r="M181" s="20"/>
      <c r="N181" s="20"/>
      <c r="O181" s="20"/>
      <c r="P181" s="20"/>
      <c r="Q181" s="20"/>
    </row>
    <row r="182" spans="1:17" x14ac:dyDescent="0.25">
      <c r="B182" s="1">
        <v>46357</v>
      </c>
      <c r="I182" s="39">
        <f>AVERAGEIFS('TW - M'!G:G,'TW - M'!$B:$B,"&gt;="&amp;EDATE('TW - Q'!$B182,-2),'TW - M'!$B:$B,"&lt;="&amp;EOMONTH('TW - Q'!$B182,0))</f>
        <v>112.14003333333335</v>
      </c>
      <c r="J182" s="39">
        <f>AVERAGEIFS('TW - M'!H:H,'TW - M'!$B:$B,"&gt;="&amp;EDATE('TW - Q'!$B182,-2),'TW - M'!$B:$B,"&lt;="&amp;EOMONTH('TW - Q'!$B182,0))</f>
        <v>112.73009999999999</v>
      </c>
      <c r="O182" s="20"/>
    </row>
    <row r="183" spans="1:17" x14ac:dyDescent="0.25">
      <c r="A183">
        <v>2027</v>
      </c>
      <c r="B183" s="1">
        <v>46447</v>
      </c>
      <c r="I183" s="39">
        <f>AVERAGEIFS('TW - M'!G:G,'TW - M'!$B:$B,"&gt;="&amp;EDATE('TW - Q'!$B183,-2),'TW - M'!$B:$B,"&lt;="&amp;EOMONTH('TW - Q'!$B183,0))</f>
        <v>112.556</v>
      </c>
      <c r="J183" s="39">
        <f>AVERAGEIFS('TW - M'!H:H,'TW - M'!$B:$B,"&gt;="&amp;EDATE('TW - Q'!$B183,-2),'TW - M'!$B:$B,"&lt;="&amp;EOMONTH('TW - Q'!$B183,0))</f>
        <v>113.13883333333332</v>
      </c>
    </row>
    <row r="184" spans="1:17" x14ac:dyDescent="0.25">
      <c r="B184" s="1">
        <v>46539</v>
      </c>
      <c r="H184" s="57"/>
      <c r="I184" s="39">
        <f>AVERAGEIFS('TW - M'!G:G,'TW - M'!$B:$B,"&gt;="&amp;EDATE('TW - Q'!$B184,-2),'TW - M'!$B:$B,"&lt;="&amp;EOMONTH('TW - Q'!$B184,0))</f>
        <v>113.0364030985408</v>
      </c>
      <c r="J184" s="39">
        <f>AVERAGEIFS('TW - M'!H:H,'TW - M'!$B:$B,"&gt;="&amp;EDATE('TW - Q'!$B184,-2),'TW - M'!$B:$B,"&lt;="&amp;EOMONTH('TW - Q'!$B184,0))</f>
        <v>113.52204627837516</v>
      </c>
    </row>
    <row r="185" spans="1:17" x14ac:dyDescent="0.25">
      <c r="B185" s="1">
        <v>46631</v>
      </c>
      <c r="H185" s="57"/>
      <c r="I185" s="39">
        <f>AVERAGEIFS('TW - M'!G:G,'TW - M'!$B:$B,"&gt;="&amp;EDATE('TW - Q'!$B185,-2),'TW - M'!$B:$B,"&lt;="&amp;EOMONTH('TW - Q'!$B185,0))</f>
        <v>113.11629999999998</v>
      </c>
      <c r="J185" s="39">
        <f>AVERAGEIFS('TW - M'!H:H,'TW - M'!$B:$B,"&gt;="&amp;EDATE('TW - Q'!$B185,-2),'TW - M'!$B:$B,"&lt;="&amp;EOMONTH('TW - Q'!$B185,0))</f>
        <v>113.9011666666667</v>
      </c>
    </row>
    <row r="186" spans="1:17" x14ac:dyDescent="0.25">
      <c r="B186" s="1">
        <v>46722</v>
      </c>
      <c r="I186" s="39">
        <f>AVERAGEIFS('TW - M'!G:G,'TW - M'!$B:$B,"&gt;="&amp;EDATE('TW - Q'!$B186,-2),'TW - M'!$B:$B,"&lt;="&amp;EOMONTH('TW - Q'!$B186,0))</f>
        <v>113.74509999999999</v>
      </c>
      <c r="J186" s="39">
        <f>AVERAGEIFS('TW - M'!H:H,'TW - M'!$B:$B,"&gt;="&amp;EDATE('TW - Q'!$B186,-2),'TW - M'!$B:$B,"&lt;="&amp;EOMONTH('TW - Q'!$B186,0))</f>
        <v>114.27106666666668</v>
      </c>
    </row>
    <row r="187" spans="1:17" x14ac:dyDescent="0.25">
      <c r="B187" s="1"/>
      <c r="I187" s="39"/>
      <c r="J187" s="39"/>
    </row>
    <row r="188" spans="1:17" x14ac:dyDescent="0.25">
      <c r="B188" s="1"/>
      <c r="I188" s="39"/>
      <c r="J188" s="39"/>
    </row>
    <row r="189" spans="1:17" x14ac:dyDescent="0.25">
      <c r="B189" s="1"/>
      <c r="I189" s="39"/>
      <c r="J189" s="39"/>
    </row>
    <row r="190" spans="1:17" x14ac:dyDescent="0.25">
      <c r="B190" s="1"/>
    </row>
    <row r="191" spans="1:17" x14ac:dyDescent="0.25">
      <c r="B191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3204-A2D9-4EB5-ACE2-EB4370B5EAB7}">
  <dimension ref="A1:J570"/>
  <sheetViews>
    <sheetView workbookViewId="0">
      <pane xSplit="2" ySplit="2" topLeftCell="C539" activePane="bottomRight" state="frozen"/>
      <selection pane="topRight" activeCell="C1" sqref="C1"/>
      <selection pane="bottomLeft" activeCell="A3" sqref="A3"/>
      <selection pane="bottomRight" activeCell="L549" sqref="L549"/>
    </sheetView>
  </sheetViews>
  <sheetFormatPr defaultRowHeight="15" x14ac:dyDescent="0.25"/>
  <sheetData>
    <row r="1" spans="1:10" ht="45" x14ac:dyDescent="0.25">
      <c r="A1" s="7"/>
      <c r="B1" s="48"/>
      <c r="C1" s="7" t="s">
        <v>161</v>
      </c>
      <c r="D1" s="7" t="s">
        <v>162</v>
      </c>
      <c r="E1" s="7" t="s">
        <v>163</v>
      </c>
      <c r="F1" s="7" t="s">
        <v>141</v>
      </c>
      <c r="G1" s="7" t="s">
        <v>47</v>
      </c>
      <c r="H1" s="7" t="s">
        <v>164</v>
      </c>
      <c r="I1" s="7" t="s">
        <v>28</v>
      </c>
      <c r="J1" s="7" t="s">
        <v>159</v>
      </c>
    </row>
    <row r="2" spans="1:10" x14ac:dyDescent="0.25">
      <c r="A2" s="7"/>
      <c r="B2" s="10" t="s">
        <v>0</v>
      </c>
      <c r="C2" s="7" t="s">
        <v>22</v>
      </c>
      <c r="D2" s="7"/>
      <c r="E2" s="7"/>
      <c r="F2" s="7" t="s">
        <v>22</v>
      </c>
      <c r="G2" s="7"/>
      <c r="H2" s="7"/>
      <c r="I2" s="7"/>
      <c r="J2" s="7"/>
    </row>
    <row r="3" spans="1:10" x14ac:dyDescent="0.25">
      <c r="A3">
        <v>1981</v>
      </c>
      <c r="B3" s="1">
        <v>29587</v>
      </c>
      <c r="C3" s="20">
        <f>'CDM - M'!M400</f>
        <v>53.42</v>
      </c>
      <c r="E3" s="20">
        <f>'CDM - M'!O400</f>
        <v>12</v>
      </c>
      <c r="F3" s="20">
        <v>56.074995696664999</v>
      </c>
    </row>
    <row r="4" spans="1:10" x14ac:dyDescent="0.25">
      <c r="B4" s="1">
        <v>29618</v>
      </c>
      <c r="C4" s="20">
        <f>'CDM - M'!M401</f>
        <v>53.95</v>
      </c>
      <c r="E4" s="20">
        <f>'CDM - M'!O401</f>
        <v>12</v>
      </c>
      <c r="F4" s="20">
        <v>56.812277283329699</v>
      </c>
    </row>
    <row r="5" spans="1:10" x14ac:dyDescent="0.25">
      <c r="B5" s="1">
        <v>29646</v>
      </c>
      <c r="C5" s="20">
        <f>'CDM - M'!M402</f>
        <v>54.27</v>
      </c>
      <c r="E5" s="20">
        <f>'CDM - M'!O402</f>
        <v>12</v>
      </c>
      <c r="F5" s="20">
        <v>56.8713435463007</v>
      </c>
    </row>
    <row r="6" spans="1:10" x14ac:dyDescent="0.25">
      <c r="B6" s="1">
        <v>29677</v>
      </c>
      <c r="C6" s="20">
        <f>'CDM - M'!M403</f>
        <v>54.34</v>
      </c>
      <c r="E6" s="20">
        <f>'CDM - M'!O403</f>
        <v>12</v>
      </c>
      <c r="F6" s="20">
        <v>56.7449238772341</v>
      </c>
    </row>
    <row r="7" spans="1:10" x14ac:dyDescent="0.25">
      <c r="B7" s="1">
        <v>29707</v>
      </c>
      <c r="C7" s="20">
        <f>'CDM - M'!M404</f>
        <v>54.26</v>
      </c>
      <c r="E7" s="20">
        <f>'CDM - M'!O404</f>
        <v>12</v>
      </c>
      <c r="F7" s="20">
        <v>56.4842525081989</v>
      </c>
    </row>
    <row r="8" spans="1:10" x14ac:dyDescent="0.25">
      <c r="B8" s="1">
        <v>29738</v>
      </c>
      <c r="C8" s="20">
        <f>'CDM - M'!M405</f>
        <v>54.59</v>
      </c>
      <c r="E8" s="20">
        <f>'CDM - M'!O405</f>
        <v>13.25</v>
      </c>
      <c r="F8" s="20">
        <v>56.595802514066399</v>
      </c>
    </row>
    <row r="9" spans="1:10" x14ac:dyDescent="0.25">
      <c r="B9" s="1">
        <v>29768</v>
      </c>
      <c r="C9" s="20">
        <f>'CDM - M'!M406</f>
        <v>54.94</v>
      </c>
      <c r="E9" s="20">
        <f>'CDM - M'!O406</f>
        <v>13.25</v>
      </c>
      <c r="F9" s="20">
        <v>56.839722607913401</v>
      </c>
    </row>
    <row r="10" spans="1:10" x14ac:dyDescent="0.25">
      <c r="B10" s="1">
        <v>29799</v>
      </c>
      <c r="C10" s="20">
        <f>'CDM - M'!M407</f>
        <v>55.08</v>
      </c>
      <c r="E10" s="20">
        <f>'CDM - M'!O407</f>
        <v>13.25</v>
      </c>
      <c r="F10" s="20">
        <v>56.947335269470102</v>
      </c>
    </row>
    <row r="11" spans="1:10" x14ac:dyDescent="0.25">
      <c r="B11" s="1">
        <v>29830</v>
      </c>
      <c r="C11" s="20">
        <f>'CDM - M'!M408</f>
        <v>55.42</v>
      </c>
      <c r="E11" s="20">
        <f>'CDM - M'!O408</f>
        <v>13.25</v>
      </c>
      <c r="F11" s="20">
        <v>57.427575657440002</v>
      </c>
    </row>
    <row r="12" spans="1:10" x14ac:dyDescent="0.25">
      <c r="B12" s="1">
        <v>29860</v>
      </c>
      <c r="C12" s="20">
        <f>'CDM - M'!M409</f>
        <v>55.29</v>
      </c>
      <c r="E12" s="20">
        <f>'CDM - M'!O409</f>
        <v>12.25</v>
      </c>
      <c r="F12" s="20">
        <v>57.468153307379197</v>
      </c>
    </row>
    <row r="13" spans="1:10" x14ac:dyDescent="0.25">
      <c r="B13" s="1">
        <v>29891</v>
      </c>
      <c r="C13" s="20">
        <f>'CDM - M'!M410</f>
        <v>55.53</v>
      </c>
      <c r="E13" s="20">
        <f>'CDM - M'!O410</f>
        <v>12.25</v>
      </c>
      <c r="F13" s="20">
        <v>57.677288081755798</v>
      </c>
    </row>
    <row r="14" spans="1:10" x14ac:dyDescent="0.25">
      <c r="B14" s="1">
        <v>29921</v>
      </c>
      <c r="C14" s="20">
        <f>'CDM - M'!M411</f>
        <v>55.68</v>
      </c>
      <c r="E14" s="20">
        <f>'CDM - M'!O411</f>
        <v>11.75</v>
      </c>
      <c r="F14" s="20">
        <v>57.811870405590902</v>
      </c>
    </row>
    <row r="15" spans="1:10" x14ac:dyDescent="0.25">
      <c r="A15">
        <v>1982</v>
      </c>
      <c r="B15" s="1">
        <v>29952</v>
      </c>
      <c r="C15" s="20">
        <f>'CDM - M'!M412</f>
        <v>56.13</v>
      </c>
      <c r="E15" s="20">
        <f>'CDM - M'!O412</f>
        <v>11.75</v>
      </c>
      <c r="F15" s="20">
        <v>58.2606262632655</v>
      </c>
    </row>
    <row r="16" spans="1:10" x14ac:dyDescent="0.25">
      <c r="B16" s="1">
        <v>29983</v>
      </c>
      <c r="C16" s="20">
        <f>'CDM - M'!M413</f>
        <v>55.55</v>
      </c>
      <c r="E16" s="20">
        <f>'CDM - M'!O413</f>
        <v>11.25</v>
      </c>
      <c r="F16" s="20">
        <v>57.9788488637641</v>
      </c>
    </row>
    <row r="17" spans="1:6" x14ac:dyDescent="0.25">
      <c r="B17" s="1">
        <v>30011</v>
      </c>
      <c r="C17" s="20">
        <f>'CDM - M'!M414</f>
        <v>55.69</v>
      </c>
      <c r="E17" s="20">
        <f>'CDM - M'!O414</f>
        <v>11.25</v>
      </c>
      <c r="F17" s="20">
        <v>58.286700725518301</v>
      </c>
    </row>
    <row r="18" spans="1:6" x14ac:dyDescent="0.25">
      <c r="B18" s="1">
        <v>30042</v>
      </c>
      <c r="C18" s="20">
        <f>'CDM - M'!M415</f>
        <v>55.77</v>
      </c>
      <c r="E18" s="20">
        <f>'CDM - M'!O415</f>
        <v>10.25</v>
      </c>
      <c r="F18" s="20">
        <v>58.3722892114898</v>
      </c>
    </row>
    <row r="19" spans="1:6" x14ac:dyDescent="0.25">
      <c r="B19" s="1">
        <v>30072</v>
      </c>
      <c r="C19" s="20">
        <f>'CDM - M'!M416</f>
        <v>56.22</v>
      </c>
      <c r="E19" s="20">
        <f>'CDM - M'!O416</f>
        <v>10.25</v>
      </c>
      <c r="F19" s="20">
        <v>58.562627697271303</v>
      </c>
    </row>
    <row r="20" spans="1:6" x14ac:dyDescent="0.25">
      <c r="B20" s="1">
        <v>30103</v>
      </c>
      <c r="C20" s="20">
        <f>'CDM - M'!M417</f>
        <v>56.14</v>
      </c>
      <c r="E20" s="20">
        <f>'CDM - M'!O417</f>
        <v>10.25</v>
      </c>
      <c r="F20" s="20">
        <v>58.7228323498205</v>
      </c>
    </row>
    <row r="21" spans="1:6" x14ac:dyDescent="0.25">
      <c r="B21" s="1">
        <v>30133</v>
      </c>
      <c r="C21" s="20">
        <f>'CDM - M'!M418</f>
        <v>56.24</v>
      </c>
      <c r="E21" s="20">
        <f>'CDM - M'!O418</f>
        <v>9.25</v>
      </c>
      <c r="F21" s="20">
        <v>58.786272775018503</v>
      </c>
    </row>
    <row r="22" spans="1:6" x14ac:dyDescent="0.25">
      <c r="B22" s="1">
        <v>30164</v>
      </c>
      <c r="C22" s="20">
        <f>'CDM - M'!M419</f>
        <v>57.62</v>
      </c>
      <c r="E22" s="20">
        <f>'CDM - M'!O419</f>
        <v>9.25</v>
      </c>
      <c r="F22" s="20">
        <v>59.094113068055997</v>
      </c>
    </row>
    <row r="23" spans="1:6" x14ac:dyDescent="0.25">
      <c r="B23" s="1">
        <v>30195</v>
      </c>
      <c r="C23" s="20">
        <f>'CDM - M'!M420</f>
        <v>56.72</v>
      </c>
      <c r="E23" s="20">
        <f>'CDM - M'!O420</f>
        <v>8.5</v>
      </c>
      <c r="F23" s="20">
        <v>59.012122323893898</v>
      </c>
    </row>
    <row r="24" spans="1:6" x14ac:dyDescent="0.25">
      <c r="B24" s="1">
        <v>30225</v>
      </c>
      <c r="C24" s="20">
        <f>'CDM - M'!M421</f>
        <v>56.47</v>
      </c>
      <c r="E24" s="20">
        <f>'CDM - M'!O421</f>
        <v>8.5</v>
      </c>
      <c r="F24" s="20">
        <v>59.054794100949998</v>
      </c>
    </row>
    <row r="25" spans="1:6" x14ac:dyDescent="0.25">
      <c r="B25" s="1">
        <v>30256</v>
      </c>
      <c r="C25" s="20">
        <f>'CDM - M'!M422</f>
        <v>56.58</v>
      </c>
      <c r="E25" s="20">
        <f>'CDM - M'!O422</f>
        <v>8.5</v>
      </c>
      <c r="F25" s="20">
        <v>59.107819644784001</v>
      </c>
    </row>
    <row r="26" spans="1:6" x14ac:dyDescent="0.25">
      <c r="B26" s="1">
        <v>30286</v>
      </c>
      <c r="C26" s="20">
        <f>'CDM - M'!M423</f>
        <v>57.04</v>
      </c>
      <c r="E26" s="20">
        <f>'CDM - M'!O423</f>
        <v>7.75</v>
      </c>
      <c r="F26" s="20">
        <v>59.2883027744573</v>
      </c>
    </row>
    <row r="27" spans="1:6" x14ac:dyDescent="0.25">
      <c r="A27">
        <v>1983</v>
      </c>
      <c r="B27" s="1">
        <v>30317</v>
      </c>
      <c r="C27" s="20">
        <f>'CDM - M'!M424</f>
        <v>57.12</v>
      </c>
      <c r="E27" s="20">
        <f>'CDM - M'!O424</f>
        <v>7.75</v>
      </c>
      <c r="F27" s="20">
        <v>59.304402191997397</v>
      </c>
    </row>
    <row r="28" spans="1:6" x14ac:dyDescent="0.25">
      <c r="B28" s="1">
        <v>30348</v>
      </c>
      <c r="C28" s="20">
        <f>'CDM - M'!M425</f>
        <v>57.29</v>
      </c>
      <c r="E28" s="20">
        <f>'CDM - M'!O425</f>
        <v>7.75</v>
      </c>
      <c r="F28" s="20">
        <v>59.335075817598401</v>
      </c>
    </row>
    <row r="29" spans="1:6" x14ac:dyDescent="0.25">
      <c r="B29" s="1">
        <v>30376</v>
      </c>
      <c r="C29" s="20">
        <f>'CDM - M'!M426</f>
        <v>57.51</v>
      </c>
      <c r="E29" s="20">
        <f>'CDM - M'!O426</f>
        <v>7.25</v>
      </c>
      <c r="F29" s="20">
        <v>59.197951494760098</v>
      </c>
    </row>
    <row r="30" spans="1:6" x14ac:dyDescent="0.25">
      <c r="B30" s="1">
        <v>30407</v>
      </c>
      <c r="C30" s="20">
        <f>'CDM - M'!M427</f>
        <v>57.73</v>
      </c>
      <c r="E30" s="20">
        <f>'CDM - M'!O427</f>
        <v>7.25</v>
      </c>
      <c r="F30" s="20">
        <v>59.2732216899661</v>
      </c>
    </row>
    <row r="31" spans="1:6" x14ac:dyDescent="0.25">
      <c r="B31" s="1">
        <v>30437</v>
      </c>
      <c r="C31" s="20">
        <f>'CDM - M'!M428</f>
        <v>57.4</v>
      </c>
      <c r="E31" s="20">
        <f>'CDM - M'!O428</f>
        <v>7.25</v>
      </c>
      <c r="F31" s="20">
        <v>59.109058401912201</v>
      </c>
    </row>
    <row r="32" spans="1:6" x14ac:dyDescent="0.25">
      <c r="B32" s="1">
        <v>30468</v>
      </c>
      <c r="C32" s="20">
        <f>'CDM - M'!M429</f>
        <v>57.66</v>
      </c>
      <c r="E32" s="20">
        <f>'CDM - M'!O429</f>
        <v>7.25</v>
      </c>
      <c r="F32" s="20">
        <v>59.1798290756062</v>
      </c>
    </row>
    <row r="33" spans="1:6" x14ac:dyDescent="0.25">
      <c r="B33" s="1">
        <v>30498</v>
      </c>
      <c r="C33" s="20">
        <f>'CDM - M'!M430</f>
        <v>57.13</v>
      </c>
      <c r="E33" s="20">
        <f>'CDM - M'!O430</f>
        <v>7.25</v>
      </c>
      <c r="F33" s="20">
        <v>59.185459328851699</v>
      </c>
    </row>
    <row r="34" spans="1:6" x14ac:dyDescent="0.25">
      <c r="B34" s="1">
        <v>30529</v>
      </c>
      <c r="C34" s="20">
        <f>'CDM - M'!M431</f>
        <v>56.84</v>
      </c>
      <c r="E34" s="20">
        <f>'CDM - M'!O431</f>
        <v>7.25</v>
      </c>
      <c r="F34" s="20">
        <v>59.202222421205398</v>
      </c>
    </row>
    <row r="35" spans="1:6" x14ac:dyDescent="0.25">
      <c r="B35" s="1">
        <v>30560</v>
      </c>
      <c r="C35" s="20">
        <f>'CDM - M'!M432</f>
        <v>56.65</v>
      </c>
      <c r="E35" s="20">
        <f>'CDM - M'!O432</f>
        <v>7.25</v>
      </c>
      <c r="F35" s="20">
        <v>59.197764718053399</v>
      </c>
    </row>
    <row r="36" spans="1:6" x14ac:dyDescent="0.25">
      <c r="B36" s="1">
        <v>30590</v>
      </c>
      <c r="C36" s="20">
        <f>'CDM - M'!M433</f>
        <v>56.83</v>
      </c>
      <c r="E36" s="20">
        <f>'CDM - M'!O433</f>
        <v>7.25</v>
      </c>
      <c r="F36" s="20">
        <v>59.266832713848203</v>
      </c>
    </row>
    <row r="37" spans="1:6" x14ac:dyDescent="0.25">
      <c r="B37" s="1">
        <v>30621</v>
      </c>
      <c r="C37" s="20">
        <f>'CDM - M'!M434</f>
        <v>56.87</v>
      </c>
      <c r="E37" s="20">
        <f>'CDM - M'!O434</f>
        <v>7.25</v>
      </c>
      <c r="F37" s="20">
        <v>59.1570608752669</v>
      </c>
    </row>
    <row r="38" spans="1:6" x14ac:dyDescent="0.25">
      <c r="B38" s="1">
        <v>30651</v>
      </c>
      <c r="C38" s="20">
        <f>'CDM - M'!M435</f>
        <v>56.36</v>
      </c>
      <c r="E38" s="20">
        <f>'CDM - M'!O435</f>
        <v>7.25</v>
      </c>
      <c r="F38" s="20">
        <v>59.246110405863199</v>
      </c>
    </row>
    <row r="39" spans="1:6" x14ac:dyDescent="0.25">
      <c r="A39">
        <v>1984</v>
      </c>
      <c r="B39" s="1">
        <v>30682</v>
      </c>
      <c r="C39" s="20">
        <f>'CDM - M'!M436</f>
        <v>56.44</v>
      </c>
      <c r="E39" s="20">
        <f>'CDM - M'!O436</f>
        <v>7.25</v>
      </c>
      <c r="F39" s="20">
        <v>59.146512517180597</v>
      </c>
    </row>
    <row r="40" spans="1:6" x14ac:dyDescent="0.25">
      <c r="B40" s="1">
        <v>30713</v>
      </c>
      <c r="C40" s="20">
        <f>'CDM - M'!M437</f>
        <v>56.65</v>
      </c>
      <c r="E40" s="20">
        <f>'CDM - M'!O437</f>
        <v>7.25</v>
      </c>
      <c r="F40" s="20">
        <v>59.374567923121496</v>
      </c>
    </row>
    <row r="41" spans="1:6" x14ac:dyDescent="0.25">
      <c r="B41" s="1">
        <v>30742</v>
      </c>
      <c r="C41" s="20">
        <f>'CDM - M'!M438</f>
        <v>56.8</v>
      </c>
      <c r="E41" s="20">
        <f>'CDM - M'!O438</f>
        <v>7.25</v>
      </c>
      <c r="F41" s="20">
        <v>59.625195361571699</v>
      </c>
    </row>
    <row r="42" spans="1:6" x14ac:dyDescent="0.25">
      <c r="B42" s="1">
        <v>30773</v>
      </c>
      <c r="C42" s="20">
        <f>'CDM - M'!M439</f>
        <v>56.86</v>
      </c>
      <c r="E42" s="20">
        <f>'CDM - M'!O439</f>
        <v>7.25</v>
      </c>
      <c r="F42" s="20">
        <v>59.722355526681298</v>
      </c>
    </row>
    <row r="43" spans="1:6" x14ac:dyDescent="0.25">
      <c r="B43" s="1">
        <v>30803</v>
      </c>
      <c r="C43" s="20">
        <f>'CDM - M'!M440</f>
        <v>57.62</v>
      </c>
      <c r="E43" s="20">
        <f>'CDM - M'!O440</f>
        <v>7</v>
      </c>
      <c r="F43" s="20">
        <v>59.948404062878801</v>
      </c>
    </row>
    <row r="44" spans="1:6" x14ac:dyDescent="0.25">
      <c r="B44" s="1">
        <v>30834</v>
      </c>
      <c r="C44" s="20">
        <f>'CDM - M'!M441</f>
        <v>57.4</v>
      </c>
      <c r="E44" s="20">
        <f>'CDM - M'!O441</f>
        <v>7</v>
      </c>
      <c r="F44" s="20">
        <v>59.991034949919701</v>
      </c>
    </row>
    <row r="45" spans="1:6" x14ac:dyDescent="0.25">
      <c r="B45" s="1">
        <v>30864</v>
      </c>
      <c r="C45" s="20">
        <f>'CDM - M'!M442</f>
        <v>57.36</v>
      </c>
      <c r="E45" s="20">
        <f>'CDM - M'!O442</f>
        <v>7</v>
      </c>
      <c r="F45" s="20">
        <v>60.271057345013297</v>
      </c>
    </row>
    <row r="46" spans="1:6" x14ac:dyDescent="0.25">
      <c r="B46" s="1">
        <v>30895</v>
      </c>
      <c r="C46" s="20">
        <f>'CDM - M'!M443</f>
        <v>57.32</v>
      </c>
      <c r="E46" s="20">
        <f>'CDM - M'!O443</f>
        <v>7</v>
      </c>
      <c r="F46" s="20">
        <v>60.127463644518599</v>
      </c>
    </row>
    <row r="47" spans="1:6" x14ac:dyDescent="0.25">
      <c r="B47" s="1">
        <v>30926</v>
      </c>
      <c r="C47" s="20">
        <f>'CDM - M'!M444</f>
        <v>57.16</v>
      </c>
      <c r="E47" s="20">
        <f>'CDM - M'!O444</f>
        <v>7</v>
      </c>
      <c r="F47" s="20">
        <v>59.961786386595797</v>
      </c>
    </row>
    <row r="48" spans="1:6" x14ac:dyDescent="0.25">
      <c r="B48" s="1">
        <v>30956</v>
      </c>
      <c r="C48" s="20">
        <f>'CDM - M'!M445</f>
        <v>57.07</v>
      </c>
      <c r="E48" s="20">
        <f>'CDM - M'!O445</f>
        <v>7</v>
      </c>
      <c r="F48" s="20">
        <v>59.880375592956298</v>
      </c>
    </row>
    <row r="49" spans="1:6" x14ac:dyDescent="0.25">
      <c r="B49" s="1">
        <v>30987</v>
      </c>
      <c r="C49" s="20">
        <f>'CDM - M'!M446</f>
        <v>57.26</v>
      </c>
      <c r="E49" s="20">
        <f>'CDM - M'!O446</f>
        <v>6.75</v>
      </c>
      <c r="F49" s="20">
        <v>59.893323854265297</v>
      </c>
    </row>
    <row r="50" spans="1:6" x14ac:dyDescent="0.25">
      <c r="B50" s="1">
        <v>31017</v>
      </c>
      <c r="C50" s="20">
        <f>'CDM - M'!M447</f>
        <v>57.28</v>
      </c>
      <c r="E50" s="20">
        <f>'CDM - M'!O447</f>
        <v>6.75</v>
      </c>
      <c r="F50" s="20">
        <v>59.693345144007502</v>
      </c>
    </row>
    <row r="51" spans="1:6" x14ac:dyDescent="0.25">
      <c r="A51">
        <v>1985</v>
      </c>
      <c r="B51" s="1">
        <v>31048</v>
      </c>
      <c r="C51" s="20">
        <f>'CDM - M'!M448</f>
        <v>57.29</v>
      </c>
      <c r="E51" s="20">
        <f>'CDM - M'!O448</f>
        <v>6.75</v>
      </c>
      <c r="F51" s="20">
        <v>59.522610952637301</v>
      </c>
    </row>
    <row r="52" spans="1:6" x14ac:dyDescent="0.25">
      <c r="B52" s="1">
        <v>31079</v>
      </c>
      <c r="C52" s="20">
        <f>'CDM - M'!M449</f>
        <v>57.48</v>
      </c>
      <c r="E52" s="20">
        <f>'CDM - M'!O449</f>
        <v>6.75</v>
      </c>
      <c r="F52" s="20">
        <v>59.735258833381302</v>
      </c>
    </row>
    <row r="53" spans="1:6" x14ac:dyDescent="0.25">
      <c r="B53" s="1">
        <v>31107</v>
      </c>
      <c r="C53" s="20">
        <f>'CDM - M'!M450</f>
        <v>57.55</v>
      </c>
      <c r="E53" s="20">
        <f>'CDM - M'!O450</f>
        <v>6.75</v>
      </c>
      <c r="F53" s="20">
        <v>59.815120128677101</v>
      </c>
    </row>
    <row r="54" spans="1:6" x14ac:dyDescent="0.25">
      <c r="B54" s="1">
        <v>31138</v>
      </c>
      <c r="C54" s="20">
        <f>'CDM - M'!M451</f>
        <v>57.2</v>
      </c>
      <c r="E54" s="20">
        <f>'CDM - M'!O451</f>
        <v>6.75</v>
      </c>
      <c r="F54" s="20">
        <v>59.789757528335301</v>
      </c>
    </row>
    <row r="55" spans="1:6" x14ac:dyDescent="0.25">
      <c r="B55" s="1">
        <v>31168</v>
      </c>
      <c r="C55" s="20">
        <f>'CDM - M'!M452</f>
        <v>57.05</v>
      </c>
      <c r="E55" s="20">
        <f>'CDM - M'!O452</f>
        <v>6.75</v>
      </c>
      <c r="F55" s="20">
        <v>59.425356257715897</v>
      </c>
    </row>
    <row r="56" spans="1:6" x14ac:dyDescent="0.25">
      <c r="B56" s="1">
        <v>31199</v>
      </c>
      <c r="C56" s="20">
        <f>'CDM - M'!M453</f>
        <v>56.81</v>
      </c>
      <c r="E56" s="20">
        <f>'CDM - M'!O453</f>
        <v>6.25</v>
      </c>
      <c r="F56" s="20">
        <v>59.2988298313211</v>
      </c>
    </row>
    <row r="57" spans="1:6" x14ac:dyDescent="0.25">
      <c r="B57" s="1">
        <v>31229</v>
      </c>
      <c r="C57" s="20">
        <f>'CDM - M'!M454</f>
        <v>56.95</v>
      </c>
      <c r="E57" s="20">
        <f>'CDM - M'!O454</f>
        <v>6.25</v>
      </c>
      <c r="F57" s="20">
        <v>59.177367043564402</v>
      </c>
    </row>
    <row r="58" spans="1:6" x14ac:dyDescent="0.25">
      <c r="B58" s="1">
        <v>31260</v>
      </c>
      <c r="C58" s="20">
        <f>'CDM - M'!M455</f>
        <v>56.42</v>
      </c>
      <c r="E58" s="20">
        <f>'CDM - M'!O455</f>
        <v>6.25</v>
      </c>
      <c r="F58" s="20">
        <v>59.056372090349399</v>
      </c>
    </row>
    <row r="59" spans="1:6" x14ac:dyDescent="0.25">
      <c r="B59" s="1">
        <v>31291</v>
      </c>
      <c r="C59" s="20">
        <f>'CDM - M'!M456</f>
        <v>57.07</v>
      </c>
      <c r="E59" s="20">
        <f>'CDM - M'!O456</f>
        <v>5.75</v>
      </c>
      <c r="F59" s="20">
        <v>59.123445760134999</v>
      </c>
    </row>
    <row r="60" spans="1:6" x14ac:dyDescent="0.25">
      <c r="B60" s="1">
        <v>31321</v>
      </c>
      <c r="C60" s="20">
        <f>'CDM - M'!M457</f>
        <v>57.06</v>
      </c>
      <c r="E60" s="20">
        <f>'CDM - M'!O457</f>
        <v>5.75</v>
      </c>
      <c r="F60" s="20">
        <v>59.172349330664801</v>
      </c>
    </row>
    <row r="61" spans="1:6" x14ac:dyDescent="0.25">
      <c r="B61" s="1">
        <v>31352</v>
      </c>
      <c r="C61" s="20">
        <f>'CDM - M'!M458</f>
        <v>56.78</v>
      </c>
      <c r="E61" s="20">
        <f>'CDM - M'!O458</f>
        <v>5.25</v>
      </c>
      <c r="F61" s="20">
        <v>59.166006208460402</v>
      </c>
    </row>
    <row r="62" spans="1:6" x14ac:dyDescent="0.25">
      <c r="B62" s="1">
        <v>31382</v>
      </c>
      <c r="C62" s="20">
        <f>'CDM - M'!M459</f>
        <v>56.5</v>
      </c>
      <c r="E62" s="20">
        <f>'CDM - M'!O459</f>
        <v>5.25</v>
      </c>
      <c r="F62" s="20">
        <v>59.238574937044099</v>
      </c>
    </row>
    <row r="63" spans="1:6" x14ac:dyDescent="0.25">
      <c r="A63">
        <v>1986</v>
      </c>
      <c r="B63" s="1">
        <v>31413</v>
      </c>
      <c r="C63" s="20">
        <f>'CDM - M'!M460</f>
        <v>57</v>
      </c>
      <c r="E63" s="20">
        <f>'CDM - M'!O460</f>
        <v>5.25</v>
      </c>
      <c r="F63" s="20">
        <v>59.360565557930599</v>
      </c>
    </row>
    <row r="64" spans="1:6" x14ac:dyDescent="0.25">
      <c r="B64" s="1">
        <v>31444</v>
      </c>
      <c r="C64" s="20">
        <f>'CDM - M'!M461</f>
        <v>56.96</v>
      </c>
      <c r="E64" s="20">
        <f>'CDM - M'!O461</f>
        <v>5.25</v>
      </c>
      <c r="F64" s="20">
        <v>59.516034181868299</v>
      </c>
    </row>
    <row r="65" spans="1:6" x14ac:dyDescent="0.25">
      <c r="B65" s="1">
        <v>31472</v>
      </c>
      <c r="C65" s="20">
        <f>'CDM - M'!M462</f>
        <v>57.08</v>
      </c>
      <c r="E65" s="20">
        <f>'CDM - M'!O462</f>
        <v>4.75</v>
      </c>
      <c r="F65" s="20">
        <v>59.641883879741997</v>
      </c>
    </row>
    <row r="66" spans="1:6" x14ac:dyDescent="0.25">
      <c r="B66" s="1">
        <v>31503</v>
      </c>
      <c r="C66" s="20">
        <f>'CDM - M'!M463</f>
        <v>57.1</v>
      </c>
      <c r="E66" s="20">
        <f>'CDM - M'!O463</f>
        <v>4.75</v>
      </c>
      <c r="F66" s="20">
        <v>59.688499370329502</v>
      </c>
    </row>
    <row r="67" spans="1:6" x14ac:dyDescent="0.25">
      <c r="B67" s="1">
        <v>31533</v>
      </c>
      <c r="C67" s="20">
        <f>'CDM - M'!M464</f>
        <v>57.16</v>
      </c>
      <c r="E67" s="20">
        <f>'CDM - M'!O464</f>
        <v>4.75</v>
      </c>
      <c r="F67" s="20">
        <v>59.992549872034701</v>
      </c>
    </row>
    <row r="68" spans="1:6" x14ac:dyDescent="0.25">
      <c r="B68" s="1">
        <v>31564</v>
      </c>
      <c r="C68" s="20">
        <f>'CDM - M'!M465</f>
        <v>57.17</v>
      </c>
      <c r="E68" s="20">
        <f>'CDM - M'!O465</f>
        <v>4.75</v>
      </c>
      <c r="F68" s="20">
        <v>60.093504456329498</v>
      </c>
    </row>
    <row r="69" spans="1:6" x14ac:dyDescent="0.25">
      <c r="B69" s="1">
        <v>31594</v>
      </c>
      <c r="C69" s="20">
        <f>'CDM - M'!M466</f>
        <v>57.11</v>
      </c>
      <c r="D69">
        <f>'CDM - M'!N466</f>
        <v>110.36</v>
      </c>
      <c r="E69" s="20">
        <f>'CDM - M'!O466</f>
        <v>4.75</v>
      </c>
      <c r="F69" s="20">
        <v>60.163983604605299</v>
      </c>
    </row>
    <row r="70" spans="1:6" x14ac:dyDescent="0.25">
      <c r="B70" s="1">
        <v>31625</v>
      </c>
      <c r="C70" s="20">
        <f>'CDM - M'!M467</f>
        <v>57.08</v>
      </c>
      <c r="D70">
        <f>'CDM - M'!N467</f>
        <v>107.29</v>
      </c>
      <c r="E70" s="20">
        <f>'CDM - M'!O467</f>
        <v>4.75</v>
      </c>
      <c r="F70" s="20">
        <v>60.293789928829803</v>
      </c>
    </row>
    <row r="71" spans="1:6" x14ac:dyDescent="0.25">
      <c r="B71" s="1">
        <v>31656</v>
      </c>
      <c r="C71" s="20">
        <f>'CDM - M'!M468</f>
        <v>58.27</v>
      </c>
      <c r="D71">
        <f>'CDM - M'!N468</f>
        <v>111.72</v>
      </c>
      <c r="E71" s="20">
        <f>'CDM - M'!O468</f>
        <v>4.75</v>
      </c>
      <c r="F71" s="20">
        <v>60.322479151195502</v>
      </c>
    </row>
    <row r="72" spans="1:6" x14ac:dyDescent="0.25">
      <c r="B72" s="1">
        <v>31686</v>
      </c>
      <c r="C72" s="20">
        <f>'CDM - M'!M469</f>
        <v>58.15</v>
      </c>
      <c r="D72">
        <f>'CDM - M'!N469</f>
        <v>105.97</v>
      </c>
      <c r="E72" s="20">
        <f>'CDM - M'!O469</f>
        <v>4.5</v>
      </c>
      <c r="F72" s="20">
        <v>60.443146720584402</v>
      </c>
    </row>
    <row r="73" spans="1:6" x14ac:dyDescent="0.25">
      <c r="B73" s="1">
        <v>31717</v>
      </c>
      <c r="C73" s="20">
        <f>'CDM - M'!M470</f>
        <v>57.88</v>
      </c>
      <c r="D73">
        <f>'CDM - M'!N470</f>
        <v>107.74</v>
      </c>
      <c r="E73" s="20">
        <f>'CDM - M'!O470</f>
        <v>4.5</v>
      </c>
      <c r="F73" s="20">
        <v>60.516046255517502</v>
      </c>
    </row>
    <row r="74" spans="1:6" x14ac:dyDescent="0.25">
      <c r="B74" s="1">
        <v>31747</v>
      </c>
      <c r="C74" s="20">
        <f>'CDM - M'!M471</f>
        <v>57.95</v>
      </c>
      <c r="D74">
        <f>'CDM - M'!N471</f>
        <v>107.9</v>
      </c>
      <c r="E74" s="20">
        <f>'CDM - M'!O471</f>
        <v>4.5</v>
      </c>
      <c r="F74" s="20">
        <v>60.686273525763198</v>
      </c>
    </row>
    <row r="75" spans="1:6" x14ac:dyDescent="0.25">
      <c r="A75">
        <v>1987</v>
      </c>
      <c r="B75" s="1">
        <v>31778</v>
      </c>
      <c r="C75" s="20">
        <f>'CDM - M'!M472</f>
        <v>57.74</v>
      </c>
      <c r="D75">
        <f>'CDM - M'!N472</f>
        <v>177.84</v>
      </c>
      <c r="E75" s="20">
        <f>'CDM - M'!O472</f>
        <v>4.5</v>
      </c>
      <c r="F75" s="20">
        <v>60.453706855697803</v>
      </c>
    </row>
    <row r="76" spans="1:6" x14ac:dyDescent="0.25">
      <c r="B76" s="1">
        <v>31809</v>
      </c>
      <c r="C76" s="20">
        <f>'CDM - M'!M473</f>
        <v>57.55</v>
      </c>
      <c r="D76">
        <f>'CDM - M'!N473</f>
        <v>114.27</v>
      </c>
      <c r="E76" s="20">
        <f>'CDM - M'!O473</f>
        <v>4.5</v>
      </c>
      <c r="F76" s="20">
        <v>60.2827208155703</v>
      </c>
    </row>
    <row r="77" spans="1:6" x14ac:dyDescent="0.25">
      <c r="B77" s="1">
        <v>31837</v>
      </c>
      <c r="C77" s="20">
        <f>'CDM - M'!M474</f>
        <v>57.25</v>
      </c>
      <c r="D77">
        <f>'CDM - M'!N474</f>
        <v>103.42</v>
      </c>
      <c r="E77" s="20">
        <f>'CDM - M'!O474</f>
        <v>4.5</v>
      </c>
      <c r="F77" s="20">
        <v>60.1033264312114</v>
      </c>
    </row>
    <row r="78" spans="1:6" x14ac:dyDescent="0.25">
      <c r="B78" s="1">
        <v>31868</v>
      </c>
      <c r="C78" s="20">
        <f>'CDM - M'!M475</f>
        <v>57.26</v>
      </c>
      <c r="D78">
        <f>'CDM - M'!N475</f>
        <v>103.11</v>
      </c>
      <c r="E78" s="20">
        <f>'CDM - M'!O475</f>
        <v>4.5</v>
      </c>
      <c r="F78" s="20">
        <v>60.032425860707001</v>
      </c>
    </row>
    <row r="79" spans="1:6" x14ac:dyDescent="0.25">
      <c r="B79" s="1">
        <v>31898</v>
      </c>
      <c r="C79" s="20">
        <f>'CDM - M'!M476</f>
        <v>57.2</v>
      </c>
      <c r="D79">
        <f>'CDM - M'!N476</f>
        <v>105.32</v>
      </c>
      <c r="E79" s="20">
        <f>'CDM - M'!O476</f>
        <v>4.5</v>
      </c>
      <c r="F79" s="20">
        <v>59.956702787460998</v>
      </c>
    </row>
    <row r="80" spans="1:6" x14ac:dyDescent="0.25">
      <c r="B80" s="1">
        <v>31929</v>
      </c>
      <c r="C80" s="20">
        <f>'CDM - M'!M477</f>
        <v>57.16</v>
      </c>
      <c r="D80">
        <f>'CDM - M'!N477</f>
        <v>105.77</v>
      </c>
      <c r="E80" s="20">
        <f>'CDM - M'!O477</f>
        <v>4.5</v>
      </c>
      <c r="F80" s="20">
        <v>60.035385258904</v>
      </c>
    </row>
    <row r="81" spans="1:6" x14ac:dyDescent="0.25">
      <c r="B81" s="1">
        <v>31959</v>
      </c>
      <c r="C81" s="20">
        <f>'CDM - M'!M478</f>
        <v>57.91</v>
      </c>
      <c r="D81">
        <f>'CDM - M'!N478</f>
        <v>110.94</v>
      </c>
      <c r="E81" s="20">
        <f>'CDM - M'!O478</f>
        <v>4.5</v>
      </c>
      <c r="F81" s="20">
        <v>60.1335446054375</v>
      </c>
    </row>
    <row r="82" spans="1:6" x14ac:dyDescent="0.25">
      <c r="B82" s="1">
        <v>31990</v>
      </c>
      <c r="C82" s="20">
        <f>'CDM - M'!M479</f>
        <v>57.94</v>
      </c>
      <c r="D82">
        <f>'CDM - M'!N479</f>
        <v>109.39</v>
      </c>
      <c r="E82" s="20">
        <f>'CDM - M'!O479</f>
        <v>4.5</v>
      </c>
      <c r="F82" s="20">
        <v>60.156969081340101</v>
      </c>
    </row>
    <row r="83" spans="1:6" x14ac:dyDescent="0.25">
      <c r="B83" s="1">
        <v>32021</v>
      </c>
      <c r="C83" s="20">
        <f>'CDM - M'!M480</f>
        <v>57.91</v>
      </c>
      <c r="D83">
        <f>'CDM - M'!N480</f>
        <v>114.12</v>
      </c>
      <c r="E83" s="20">
        <f>'CDM - M'!O480</f>
        <v>4.5</v>
      </c>
      <c r="F83" s="20">
        <v>60.421417052903898</v>
      </c>
    </row>
    <row r="84" spans="1:6" x14ac:dyDescent="0.25">
      <c r="B84" s="1">
        <v>32051</v>
      </c>
      <c r="C84" s="20">
        <f>'CDM - M'!M481</f>
        <v>57.35</v>
      </c>
      <c r="D84">
        <f>'CDM - M'!N481</f>
        <v>113.32</v>
      </c>
      <c r="E84" s="20">
        <f>'CDM - M'!O481</f>
        <v>4.5</v>
      </c>
      <c r="F84" s="20">
        <v>60.428976922757201</v>
      </c>
    </row>
    <row r="85" spans="1:6" x14ac:dyDescent="0.25">
      <c r="B85" s="1">
        <v>32082</v>
      </c>
      <c r="C85" s="20">
        <f>'CDM - M'!M482</f>
        <v>58.12</v>
      </c>
      <c r="D85">
        <f>'CDM - M'!N482</f>
        <v>113.33</v>
      </c>
      <c r="E85" s="20">
        <f>'CDM - M'!O482</f>
        <v>4.5</v>
      </c>
      <c r="F85" s="20">
        <v>60.580965504706903</v>
      </c>
    </row>
    <row r="86" spans="1:6" x14ac:dyDescent="0.25">
      <c r="B86" s="1">
        <v>32112</v>
      </c>
      <c r="C86" s="20">
        <f>'CDM - M'!M483</f>
        <v>59.06</v>
      </c>
      <c r="D86">
        <f>'CDM - M'!N483</f>
        <v>110.63</v>
      </c>
      <c r="E86" s="20">
        <f>'CDM - M'!O483</f>
        <v>4.5</v>
      </c>
      <c r="F86" s="20">
        <v>60.857771894649098</v>
      </c>
    </row>
    <row r="87" spans="1:6" x14ac:dyDescent="0.25">
      <c r="A87">
        <v>1988</v>
      </c>
      <c r="B87" s="1">
        <v>32143</v>
      </c>
      <c r="C87" s="20">
        <f>'CDM - M'!M484</f>
        <v>58.06</v>
      </c>
      <c r="D87">
        <f>'CDM - M'!N484</f>
        <v>126.84</v>
      </c>
      <c r="E87" s="20">
        <f>'CDM - M'!O484</f>
        <v>4.5</v>
      </c>
      <c r="F87" s="20">
        <v>60.616895118337602</v>
      </c>
    </row>
    <row r="88" spans="1:6" x14ac:dyDescent="0.25">
      <c r="B88" s="1">
        <v>32174</v>
      </c>
      <c r="C88" s="20">
        <f>'CDM - M'!M485</f>
        <v>57.82</v>
      </c>
      <c r="D88">
        <f>'CDM - M'!N485</f>
        <v>193.07</v>
      </c>
      <c r="E88" s="20">
        <f>'CDM - M'!O485</f>
        <v>4.5</v>
      </c>
      <c r="F88" s="20">
        <v>60.733449197703102</v>
      </c>
    </row>
    <row r="89" spans="1:6" x14ac:dyDescent="0.25">
      <c r="B89" s="1">
        <v>32203</v>
      </c>
      <c r="C89" s="20">
        <f>'CDM - M'!M486</f>
        <v>57.64</v>
      </c>
      <c r="D89">
        <f>'CDM - M'!N486</f>
        <v>109.9</v>
      </c>
      <c r="E89" s="20">
        <f>'CDM - M'!O486</f>
        <v>4.5</v>
      </c>
      <c r="F89" s="20">
        <v>60.681129835175497</v>
      </c>
    </row>
    <row r="90" spans="1:6" x14ac:dyDescent="0.25">
      <c r="B90" s="1">
        <v>32234</v>
      </c>
      <c r="C90" s="20">
        <f>'CDM - M'!M487</f>
        <v>57.46</v>
      </c>
      <c r="D90">
        <f>'CDM - M'!N487</f>
        <v>111.7</v>
      </c>
      <c r="E90" s="20">
        <f>'CDM - M'!O487</f>
        <v>4.5</v>
      </c>
      <c r="F90" s="20">
        <v>60.622510947238197</v>
      </c>
    </row>
    <row r="91" spans="1:6" x14ac:dyDescent="0.25">
      <c r="B91" s="1">
        <v>32264</v>
      </c>
      <c r="C91" s="20">
        <f>'CDM - M'!M488</f>
        <v>57.98</v>
      </c>
      <c r="D91">
        <f>'CDM - M'!N488</f>
        <v>112.7</v>
      </c>
      <c r="E91" s="20">
        <f>'CDM - M'!O488</f>
        <v>4.5</v>
      </c>
      <c r="F91" s="20">
        <v>60.817978635701799</v>
      </c>
    </row>
    <row r="92" spans="1:6" x14ac:dyDescent="0.25">
      <c r="B92" s="1">
        <v>32295</v>
      </c>
      <c r="C92" s="20">
        <f>'CDM - M'!M489</f>
        <v>58.34</v>
      </c>
      <c r="D92">
        <f>'CDM - M'!N489</f>
        <v>114.19</v>
      </c>
      <c r="E92" s="20">
        <f>'CDM - M'!O489</f>
        <v>4.5</v>
      </c>
      <c r="F92" s="20">
        <v>61.150248357509398</v>
      </c>
    </row>
    <row r="93" spans="1:6" x14ac:dyDescent="0.25">
      <c r="B93" s="1">
        <v>32325</v>
      </c>
      <c r="C93" s="20">
        <f>'CDM - M'!M490</f>
        <v>58.4</v>
      </c>
      <c r="D93">
        <f>'CDM - M'!N490</f>
        <v>117.78</v>
      </c>
      <c r="E93" s="20">
        <f>'CDM - M'!O490</f>
        <v>4.5</v>
      </c>
      <c r="F93" s="20">
        <v>61.519441138124897</v>
      </c>
    </row>
    <row r="94" spans="1:6" x14ac:dyDescent="0.25">
      <c r="B94" s="1">
        <v>32356</v>
      </c>
      <c r="C94" s="20">
        <f>'CDM - M'!M491</f>
        <v>58.73</v>
      </c>
      <c r="D94">
        <f>'CDM - M'!N491</f>
        <v>115.89</v>
      </c>
      <c r="E94" s="20">
        <f>'CDM - M'!O491</f>
        <v>4.5</v>
      </c>
      <c r="F94" s="20">
        <v>61.889749870416999</v>
      </c>
    </row>
    <row r="95" spans="1:6" x14ac:dyDescent="0.25">
      <c r="B95" s="1">
        <v>32387</v>
      </c>
      <c r="C95" s="20">
        <f>'CDM - M'!M492</f>
        <v>58.67</v>
      </c>
      <c r="D95">
        <f>'CDM - M'!N492</f>
        <v>120.97</v>
      </c>
      <c r="E95" s="20">
        <f>'CDM - M'!O492</f>
        <v>4.5</v>
      </c>
      <c r="F95" s="20">
        <v>61.749518149241801</v>
      </c>
    </row>
    <row r="96" spans="1:6" x14ac:dyDescent="0.25">
      <c r="B96" s="1">
        <v>32417</v>
      </c>
      <c r="C96" s="20">
        <f>'CDM - M'!M493</f>
        <v>59.1</v>
      </c>
      <c r="D96">
        <f>'CDM - M'!N493</f>
        <v>118.3</v>
      </c>
      <c r="E96" s="20">
        <f>'CDM - M'!O493</f>
        <v>4.5</v>
      </c>
      <c r="F96" s="20">
        <v>61.880943783286398</v>
      </c>
    </row>
    <row r="97" spans="1:10" x14ac:dyDescent="0.25">
      <c r="B97" s="1">
        <v>32448</v>
      </c>
      <c r="C97" s="20">
        <f>'CDM - M'!M494</f>
        <v>59.41</v>
      </c>
      <c r="D97">
        <f>'CDM - M'!N494</f>
        <v>118.78</v>
      </c>
      <c r="E97" s="20">
        <f>'CDM - M'!O494</f>
        <v>4.5</v>
      </c>
      <c r="F97" s="20">
        <v>62.083158914462402</v>
      </c>
    </row>
    <row r="98" spans="1:10" x14ac:dyDescent="0.25">
      <c r="B98" s="1">
        <v>32478</v>
      </c>
      <c r="C98" s="20">
        <f>'CDM - M'!M495</f>
        <v>59.74</v>
      </c>
      <c r="D98">
        <f>'CDM - M'!N495</f>
        <v>115.85</v>
      </c>
      <c r="E98" s="20">
        <f>'CDM - M'!O495</f>
        <v>4.5</v>
      </c>
      <c r="F98" s="20">
        <v>62.476551035666702</v>
      </c>
    </row>
    <row r="99" spans="1:10" x14ac:dyDescent="0.25">
      <c r="A99">
        <v>1989</v>
      </c>
      <c r="B99" s="1">
        <v>32509</v>
      </c>
      <c r="C99" s="20">
        <f>'CDM - M'!M496</f>
        <v>59.67</v>
      </c>
      <c r="D99">
        <f>'CDM - M'!N496</f>
        <v>176.88</v>
      </c>
      <c r="E99" s="20">
        <f>'CDM - M'!O496</f>
        <v>4.5</v>
      </c>
      <c r="F99" s="20">
        <v>62.6683740392847</v>
      </c>
    </row>
    <row r="100" spans="1:10" x14ac:dyDescent="0.25">
      <c r="B100" s="1">
        <v>32540</v>
      </c>
      <c r="C100" s="20">
        <f>'CDM - M'!M497</f>
        <v>60.24</v>
      </c>
      <c r="D100">
        <f>'CDM - M'!N497</f>
        <v>187.46</v>
      </c>
      <c r="E100" s="20">
        <f>'CDM - M'!O497</f>
        <v>4.5</v>
      </c>
      <c r="F100" s="20">
        <v>62.974568960150599</v>
      </c>
    </row>
    <row r="101" spans="1:10" x14ac:dyDescent="0.25">
      <c r="B101" s="1">
        <v>32568</v>
      </c>
      <c r="C101" s="20">
        <f>'CDM - M'!M498</f>
        <v>60.49</v>
      </c>
      <c r="D101">
        <f>'CDM - M'!N498</f>
        <v>111.65</v>
      </c>
      <c r="E101" s="20">
        <f>'CDM - M'!O498</f>
        <v>4.5</v>
      </c>
      <c r="F101" s="20">
        <v>63.314057202891398</v>
      </c>
    </row>
    <row r="102" spans="1:10" x14ac:dyDescent="0.25">
      <c r="B102" s="1">
        <v>32599</v>
      </c>
      <c r="C102" s="20">
        <f>'CDM - M'!M499</f>
        <v>60.72</v>
      </c>
      <c r="D102">
        <f>'CDM - M'!N499</f>
        <v>116.31</v>
      </c>
      <c r="E102" s="20">
        <f>'CDM - M'!O499</f>
        <v>5.5</v>
      </c>
      <c r="F102" s="20">
        <v>63.595095265250102</v>
      </c>
    </row>
    <row r="103" spans="1:10" x14ac:dyDescent="0.25">
      <c r="B103" s="1">
        <v>32629</v>
      </c>
      <c r="C103" s="20">
        <f>'CDM - M'!M500</f>
        <v>61.01</v>
      </c>
      <c r="D103">
        <f>'CDM - M'!N500</f>
        <v>114.92</v>
      </c>
      <c r="E103" s="20">
        <f>'CDM - M'!O500</f>
        <v>5.5</v>
      </c>
      <c r="F103" s="20">
        <v>63.823813398835597</v>
      </c>
    </row>
    <row r="104" spans="1:10" x14ac:dyDescent="0.25">
      <c r="B104" s="1">
        <v>32660</v>
      </c>
      <c r="C104" s="20">
        <f>'CDM - M'!M501</f>
        <v>60.9</v>
      </c>
      <c r="D104">
        <f>'CDM - M'!N501</f>
        <v>116.89</v>
      </c>
      <c r="E104" s="20">
        <f>'CDM - M'!O501</f>
        <v>5.5</v>
      </c>
      <c r="F104" s="20">
        <v>64.012190028001498</v>
      </c>
    </row>
    <row r="105" spans="1:10" x14ac:dyDescent="0.25">
      <c r="B105" s="1">
        <v>32690</v>
      </c>
      <c r="C105" s="20">
        <f>'CDM - M'!M502</f>
        <v>60.69</v>
      </c>
      <c r="D105">
        <f>'CDM - M'!N502</f>
        <v>123.72</v>
      </c>
      <c r="E105" s="20">
        <f>'CDM - M'!O502</f>
        <v>5.5</v>
      </c>
      <c r="F105" s="20">
        <v>64.032895916413096</v>
      </c>
    </row>
    <row r="106" spans="1:10" x14ac:dyDescent="0.25">
      <c r="B106" s="1">
        <v>32721</v>
      </c>
      <c r="C106" s="20">
        <f>'CDM - M'!M503</f>
        <v>60.64</v>
      </c>
      <c r="D106">
        <f>'CDM - M'!N503</f>
        <v>121.49</v>
      </c>
      <c r="E106" s="20">
        <f>'CDM - M'!O503</f>
        <v>7.75</v>
      </c>
      <c r="F106" s="20">
        <v>64.245813730575506</v>
      </c>
    </row>
    <row r="107" spans="1:10" x14ac:dyDescent="0.25">
      <c r="B107" s="1">
        <v>32752</v>
      </c>
      <c r="C107" s="20">
        <f>'CDM - M'!M504</f>
        <v>62.01</v>
      </c>
      <c r="D107">
        <f>'CDM - M'!N504</f>
        <v>126.77</v>
      </c>
      <c r="E107" s="20">
        <f>'CDM - M'!O504</f>
        <v>7.75</v>
      </c>
      <c r="F107" s="20">
        <v>64.3209471010653</v>
      </c>
    </row>
    <row r="108" spans="1:10" x14ac:dyDescent="0.25">
      <c r="B108" s="1">
        <v>32782</v>
      </c>
      <c r="C108" s="20">
        <f>'CDM - M'!M505</f>
        <v>62.64</v>
      </c>
      <c r="D108">
        <f>'CDM - M'!N505</f>
        <v>128.27000000000001</v>
      </c>
      <c r="E108" s="20">
        <f>'CDM - M'!O505</f>
        <v>7.75</v>
      </c>
      <c r="F108" s="20">
        <v>64.438351789789294</v>
      </c>
    </row>
    <row r="109" spans="1:10" x14ac:dyDescent="0.25">
      <c r="B109" s="1">
        <v>32813</v>
      </c>
      <c r="C109" s="20">
        <f>'CDM - M'!M506</f>
        <v>61.64</v>
      </c>
      <c r="D109">
        <f>'CDM - M'!N506</f>
        <v>121.73</v>
      </c>
      <c r="E109" s="20">
        <f>'CDM - M'!O506</f>
        <v>7.75</v>
      </c>
      <c r="F109" s="20">
        <v>64.563138858352204</v>
      </c>
    </row>
    <row r="110" spans="1:10" x14ac:dyDescent="0.25">
      <c r="B110" s="1">
        <v>32843</v>
      </c>
      <c r="C110" s="20">
        <f>'CDM - M'!M507</f>
        <v>61.66</v>
      </c>
      <c r="D110">
        <f>'CDM - M'!N507</f>
        <v>128.44</v>
      </c>
      <c r="E110" s="20">
        <f>'CDM - M'!O507</f>
        <v>7.75</v>
      </c>
      <c r="F110" s="20">
        <v>64.803649675927701</v>
      </c>
    </row>
    <row r="111" spans="1:10" x14ac:dyDescent="0.25">
      <c r="A111">
        <v>1990</v>
      </c>
      <c r="B111" s="1">
        <v>32874</v>
      </c>
      <c r="C111" s="20">
        <f>'CDM - M'!M508</f>
        <v>62</v>
      </c>
      <c r="D111">
        <f>'CDM - M'!N508</f>
        <v>275.52999999999997</v>
      </c>
      <c r="E111" s="20">
        <f>'CDM - M'!O508</f>
        <v>7.75</v>
      </c>
      <c r="F111" s="20">
        <v>65.027464999769506</v>
      </c>
      <c r="J111">
        <v>22.639545454545456</v>
      </c>
    </row>
    <row r="112" spans="1:10" x14ac:dyDescent="0.25">
      <c r="B112" s="1">
        <v>32905</v>
      </c>
      <c r="C112" s="20">
        <f>'CDM - M'!M509</f>
        <v>61.94</v>
      </c>
      <c r="D112">
        <f>'CDM - M'!N509</f>
        <v>134.4</v>
      </c>
      <c r="E112" s="20">
        <f>'CDM - M'!O509</f>
        <v>7.75</v>
      </c>
      <c r="F112" s="20">
        <v>64.960530134678805</v>
      </c>
      <c r="J112">
        <v>22.123000000000005</v>
      </c>
    </row>
    <row r="113" spans="1:10" x14ac:dyDescent="0.25">
      <c r="B113" s="1">
        <v>32933</v>
      </c>
      <c r="C113" s="20">
        <f>'CDM - M'!M510</f>
        <v>62.46</v>
      </c>
      <c r="D113">
        <f>'CDM - M'!N510</f>
        <v>118.11</v>
      </c>
      <c r="E113" s="20">
        <f>'CDM - M'!O510</f>
        <v>7.75</v>
      </c>
      <c r="F113" s="20">
        <v>65.326617915542499</v>
      </c>
      <c r="J113">
        <v>20.323181818181812</v>
      </c>
    </row>
    <row r="114" spans="1:10" x14ac:dyDescent="0.25">
      <c r="B114" s="1">
        <v>32964</v>
      </c>
      <c r="C114" s="20">
        <f>'CDM - M'!M511</f>
        <v>62.78</v>
      </c>
      <c r="D114">
        <f>'CDM - M'!N511</f>
        <v>124.12</v>
      </c>
      <c r="E114" s="20">
        <f>'CDM - M'!O511</f>
        <v>7.75</v>
      </c>
      <c r="F114" s="20">
        <v>65.445821958560998</v>
      </c>
      <c r="J114">
        <v>18.543809523809529</v>
      </c>
    </row>
    <row r="115" spans="1:10" x14ac:dyDescent="0.25">
      <c r="B115" s="1">
        <v>32994</v>
      </c>
      <c r="C115" s="20">
        <f>'CDM - M'!M512</f>
        <v>63.23</v>
      </c>
      <c r="D115">
        <f>'CDM - M'!N512</f>
        <v>124.6</v>
      </c>
      <c r="E115" s="20">
        <f>'CDM - M'!O512</f>
        <v>7.75</v>
      </c>
      <c r="F115" s="20">
        <v>65.548595189922395</v>
      </c>
      <c r="J115">
        <v>18.433478260869563</v>
      </c>
    </row>
    <row r="116" spans="1:10" x14ac:dyDescent="0.25">
      <c r="B116" s="1">
        <v>33025</v>
      </c>
      <c r="C116" s="20">
        <f>'CDM - M'!M513</f>
        <v>63.09</v>
      </c>
      <c r="D116">
        <f>'CDM - M'!N513</f>
        <v>123.49</v>
      </c>
      <c r="E116" s="20">
        <f>'CDM - M'!O513</f>
        <v>7.75</v>
      </c>
      <c r="F116" s="20">
        <v>65.534366587710807</v>
      </c>
      <c r="J116">
        <v>16.86</v>
      </c>
    </row>
    <row r="117" spans="1:10" x14ac:dyDescent="0.25">
      <c r="B117" s="1">
        <v>33055</v>
      </c>
      <c r="C117" s="20">
        <f>'CDM - M'!M514</f>
        <v>63.59</v>
      </c>
      <c r="D117">
        <f>'CDM - M'!N514</f>
        <v>129.76</v>
      </c>
      <c r="E117" s="20">
        <f>'CDM - M'!O514</f>
        <v>7.75</v>
      </c>
      <c r="F117" s="20">
        <v>65.779773423739499</v>
      </c>
      <c r="J117">
        <v>18.556818181818183</v>
      </c>
    </row>
    <row r="118" spans="1:10" x14ac:dyDescent="0.25">
      <c r="B118" s="1">
        <v>33086</v>
      </c>
      <c r="C118" s="20">
        <f>'CDM - M'!M515</f>
        <v>64.099999999999994</v>
      </c>
      <c r="D118">
        <f>'CDM - M'!N515</f>
        <v>126.55</v>
      </c>
      <c r="E118" s="20">
        <f>'CDM - M'!O515</f>
        <v>7.75</v>
      </c>
      <c r="F118" s="20">
        <v>66.182784776149902</v>
      </c>
      <c r="J118">
        <v>27.166521739130438</v>
      </c>
    </row>
    <row r="119" spans="1:10" x14ac:dyDescent="0.25">
      <c r="B119" s="1">
        <v>33117</v>
      </c>
      <c r="C119" s="20">
        <f>'CDM - M'!M516</f>
        <v>66.069999999999993</v>
      </c>
      <c r="D119">
        <f>'CDM - M'!N516</f>
        <v>132.6</v>
      </c>
      <c r="E119" s="20">
        <f>'CDM - M'!O516</f>
        <v>7.75</v>
      </c>
      <c r="F119" s="20">
        <v>66.776583242528105</v>
      </c>
      <c r="J119">
        <v>33.36999999999999</v>
      </c>
    </row>
    <row r="120" spans="1:10" x14ac:dyDescent="0.25">
      <c r="B120" s="1">
        <v>33147</v>
      </c>
      <c r="C120" s="20">
        <f>'CDM - M'!M517</f>
        <v>64.7</v>
      </c>
      <c r="D120">
        <f>'CDM - M'!N517</f>
        <v>130.66999999999999</v>
      </c>
      <c r="E120" s="20">
        <f>'CDM - M'!O517</f>
        <v>7.75</v>
      </c>
      <c r="F120" s="20">
        <v>67.020114839630097</v>
      </c>
      <c r="J120">
        <v>35.918260869565209</v>
      </c>
    </row>
    <row r="121" spans="1:10" x14ac:dyDescent="0.25">
      <c r="B121" s="1">
        <v>33178</v>
      </c>
      <c r="C121" s="20">
        <f>'CDM - M'!M518</f>
        <v>64.08</v>
      </c>
      <c r="D121">
        <f>'CDM - M'!N518</f>
        <v>125.52</v>
      </c>
      <c r="E121" s="20">
        <f>'CDM - M'!O518</f>
        <v>7.75</v>
      </c>
      <c r="F121" s="20">
        <v>67.071465670410305</v>
      </c>
      <c r="J121">
        <v>32.180000000000007</v>
      </c>
    </row>
    <row r="122" spans="1:10" x14ac:dyDescent="0.25">
      <c r="B122" s="1">
        <v>33208</v>
      </c>
      <c r="C122" s="20">
        <f>'CDM - M'!M519</f>
        <v>64.5</v>
      </c>
      <c r="D122">
        <f>'CDM - M'!N519</f>
        <v>130.01</v>
      </c>
      <c r="E122" s="20">
        <f>'CDM - M'!O519</f>
        <v>7.75</v>
      </c>
      <c r="F122" s="20">
        <v>67.249414830059393</v>
      </c>
      <c r="J122">
        <v>27.089047619047626</v>
      </c>
    </row>
    <row r="123" spans="1:10" x14ac:dyDescent="0.25">
      <c r="A123">
        <v>1991</v>
      </c>
      <c r="B123" s="1">
        <v>33239</v>
      </c>
      <c r="C123" s="20">
        <f>'CDM - M'!M520</f>
        <v>65.680000000000007</v>
      </c>
      <c r="D123">
        <f>'CDM - M'!N520</f>
        <v>161.65</v>
      </c>
      <c r="E123" s="20">
        <f>'CDM - M'!O520</f>
        <v>7.75</v>
      </c>
      <c r="F123" s="20">
        <v>67.525615704931397</v>
      </c>
      <c r="J123">
        <v>24.862173913043474</v>
      </c>
    </row>
    <row r="124" spans="1:10" x14ac:dyDescent="0.25">
      <c r="B124" s="1">
        <v>33270</v>
      </c>
      <c r="C124" s="20">
        <f>'CDM - M'!M521</f>
        <v>65.61</v>
      </c>
      <c r="D124">
        <f>'CDM - M'!N521</f>
        <v>278.63</v>
      </c>
      <c r="E124" s="20">
        <f>'CDM - M'!O521</f>
        <v>7.75</v>
      </c>
      <c r="F124" s="20">
        <v>67.822487003115796</v>
      </c>
      <c r="J124">
        <v>20.555000000000003</v>
      </c>
    </row>
    <row r="125" spans="1:10" x14ac:dyDescent="0.25">
      <c r="B125" s="1">
        <v>33298</v>
      </c>
      <c r="C125" s="20">
        <f>'CDM - M'!M522</f>
        <v>65.39</v>
      </c>
      <c r="D125">
        <f>'CDM - M'!N522</f>
        <v>124.05</v>
      </c>
      <c r="E125" s="20">
        <f>'CDM - M'!O522</f>
        <v>7.75</v>
      </c>
      <c r="F125" s="20">
        <v>67.849261312635093</v>
      </c>
      <c r="J125">
        <v>19.871904761904762</v>
      </c>
    </row>
    <row r="126" spans="1:10" x14ac:dyDescent="0.25">
      <c r="B126" s="1">
        <v>33329</v>
      </c>
      <c r="C126" s="20">
        <f>'CDM - M'!M523</f>
        <v>65.41</v>
      </c>
      <c r="D126">
        <f>'CDM - M'!N523</f>
        <v>129.05000000000001</v>
      </c>
      <c r="E126" s="20">
        <f>'CDM - M'!O523</f>
        <v>7.75</v>
      </c>
      <c r="F126" s="20">
        <v>67.885401894142902</v>
      </c>
      <c r="J126">
        <v>20.815909090909084</v>
      </c>
    </row>
    <row r="127" spans="1:10" x14ac:dyDescent="0.25">
      <c r="B127" s="1">
        <v>33359</v>
      </c>
      <c r="C127" s="20">
        <f>'CDM - M'!M524</f>
        <v>65.709999999999994</v>
      </c>
      <c r="D127">
        <f>'CDM - M'!N524</f>
        <v>129.11000000000001</v>
      </c>
      <c r="E127" s="20">
        <f>'CDM - M'!O524</f>
        <v>7.75</v>
      </c>
      <c r="F127" s="20">
        <v>68.069755307477607</v>
      </c>
      <c r="J127">
        <v>21.243913043478258</v>
      </c>
    </row>
    <row r="128" spans="1:10" x14ac:dyDescent="0.25">
      <c r="B128" s="1">
        <v>33390</v>
      </c>
      <c r="C128" s="20">
        <f>'CDM - M'!M525</f>
        <v>65.75</v>
      </c>
      <c r="D128">
        <f>'CDM - M'!N525</f>
        <v>129.80000000000001</v>
      </c>
      <c r="E128" s="20">
        <f>'CDM - M'!O525</f>
        <v>7.75</v>
      </c>
      <c r="F128" s="20">
        <v>68.238621070989396</v>
      </c>
      <c r="J128">
        <v>20.202500000000004</v>
      </c>
    </row>
    <row r="129" spans="1:10" x14ac:dyDescent="0.25">
      <c r="B129" s="1">
        <v>33420</v>
      </c>
      <c r="C129" s="20">
        <f>'CDM - M'!M526</f>
        <v>66.27</v>
      </c>
      <c r="D129">
        <f>'CDM - M'!N526</f>
        <v>132.71</v>
      </c>
      <c r="E129" s="20">
        <f>'CDM - M'!O526</f>
        <v>7.375</v>
      </c>
      <c r="F129" s="20">
        <v>68.577001149912405</v>
      </c>
      <c r="J129">
        <v>21.39521739130435</v>
      </c>
    </row>
    <row r="130" spans="1:10" x14ac:dyDescent="0.25">
      <c r="B130" s="1">
        <v>33451</v>
      </c>
      <c r="C130" s="20">
        <f>'CDM - M'!M527</f>
        <v>66.540000000000006</v>
      </c>
      <c r="D130">
        <f>'CDM - M'!N527</f>
        <v>125.93</v>
      </c>
      <c r="E130" s="20">
        <f>'CDM - M'!O527</f>
        <v>7.375</v>
      </c>
      <c r="F130" s="20">
        <v>68.835461366727401</v>
      </c>
      <c r="J130">
        <v>21.682272727272728</v>
      </c>
    </row>
    <row r="131" spans="1:10" x14ac:dyDescent="0.25">
      <c r="B131" s="1">
        <v>33482</v>
      </c>
      <c r="C131" s="20">
        <f>'CDM - M'!M528</f>
        <v>66.510000000000005</v>
      </c>
      <c r="D131">
        <f>'CDM - M'!N528</f>
        <v>129.68</v>
      </c>
      <c r="E131" s="20">
        <f>'CDM - M'!O528</f>
        <v>6.625</v>
      </c>
      <c r="F131" s="20">
        <v>68.932058146314802</v>
      </c>
      <c r="J131">
        <v>21.876190476190473</v>
      </c>
    </row>
    <row r="132" spans="1:10" x14ac:dyDescent="0.25">
      <c r="B132" s="1">
        <v>33512</v>
      </c>
      <c r="C132" s="20">
        <f>'CDM - M'!M529</f>
        <v>67.010000000000005</v>
      </c>
      <c r="D132">
        <f>'CDM - M'!N529</f>
        <v>124.84</v>
      </c>
      <c r="E132" s="20">
        <f>'CDM - M'!O529</f>
        <v>6.625</v>
      </c>
      <c r="F132" s="20">
        <v>69.242899147962106</v>
      </c>
      <c r="J132">
        <v>23.229565217391308</v>
      </c>
    </row>
    <row r="133" spans="1:10" x14ac:dyDescent="0.25">
      <c r="B133" s="1">
        <v>33543</v>
      </c>
      <c r="C133" s="20">
        <f>'CDM - M'!M530</f>
        <v>67.53</v>
      </c>
      <c r="D133">
        <f>'CDM - M'!N530</f>
        <v>124.29</v>
      </c>
      <c r="E133" s="20">
        <f>'CDM - M'!O530</f>
        <v>6.25</v>
      </c>
      <c r="F133" s="20">
        <v>69.507451345268095</v>
      </c>
      <c r="J133">
        <v>22.380000000000003</v>
      </c>
    </row>
    <row r="134" spans="1:10" x14ac:dyDescent="0.25">
      <c r="B134" s="1">
        <v>33573</v>
      </c>
      <c r="C134" s="20">
        <f>'CDM - M'!M531</f>
        <v>67.540000000000006</v>
      </c>
      <c r="D134">
        <f>'CDM - M'!N531</f>
        <v>129.15</v>
      </c>
      <c r="E134" s="20">
        <f>'CDM - M'!O531</f>
        <v>6.25</v>
      </c>
      <c r="F134" s="20">
        <v>69.662774989524706</v>
      </c>
      <c r="J134">
        <v>19.505909090909089</v>
      </c>
    </row>
    <row r="135" spans="1:10" x14ac:dyDescent="0.25">
      <c r="A135">
        <v>1992</v>
      </c>
      <c r="B135" s="1">
        <v>33604</v>
      </c>
      <c r="C135" s="20">
        <f>'CDM - M'!M532</f>
        <v>67.91</v>
      </c>
      <c r="D135">
        <f>'CDM - M'!N532</f>
        <v>242.83</v>
      </c>
      <c r="E135" s="20">
        <f>'CDM - M'!O532</f>
        <v>5.875</v>
      </c>
      <c r="F135" s="20">
        <v>69.737906620705203</v>
      </c>
      <c r="J135">
        <v>18.833043478260869</v>
      </c>
    </row>
    <row r="136" spans="1:10" x14ac:dyDescent="0.25">
      <c r="B136" s="1">
        <v>33635</v>
      </c>
      <c r="C136" s="20">
        <f>'CDM - M'!M533</f>
        <v>68.11</v>
      </c>
      <c r="D136">
        <f>'CDM - M'!N533</f>
        <v>197</v>
      </c>
      <c r="E136" s="20">
        <f>'CDM - M'!O533</f>
        <v>5.875</v>
      </c>
      <c r="F136" s="20">
        <v>70.063557290562898</v>
      </c>
      <c r="J136">
        <v>19.028000000000006</v>
      </c>
    </row>
    <row r="137" spans="1:10" x14ac:dyDescent="0.25">
      <c r="B137" s="1">
        <v>33664</v>
      </c>
      <c r="C137" s="20">
        <f>'CDM - M'!M534</f>
        <v>68.150000000000006</v>
      </c>
      <c r="D137">
        <f>'CDM - M'!N534</f>
        <v>128.9</v>
      </c>
      <c r="E137" s="20">
        <f>'CDM - M'!O534</f>
        <v>5.875</v>
      </c>
      <c r="F137" s="20">
        <v>70.3185591341513</v>
      </c>
      <c r="J137">
        <v>18.948181818181819</v>
      </c>
    </row>
    <row r="138" spans="1:10" x14ac:dyDescent="0.25">
      <c r="B138" s="1">
        <v>33695</v>
      </c>
      <c r="C138" s="20">
        <f>'CDM - M'!M535</f>
        <v>69.06</v>
      </c>
      <c r="D138">
        <f>'CDM - M'!N535</f>
        <v>130.30000000000001</v>
      </c>
      <c r="E138" s="20">
        <f>'CDM - M'!O535</f>
        <v>5.875</v>
      </c>
      <c r="F138" s="20">
        <v>70.545866896951196</v>
      </c>
      <c r="J138">
        <v>20.254545454545461</v>
      </c>
    </row>
    <row r="139" spans="1:10" x14ac:dyDescent="0.25">
      <c r="B139" s="1">
        <v>33725</v>
      </c>
      <c r="C139" s="20">
        <f>'CDM - M'!M536</f>
        <v>69.36</v>
      </c>
      <c r="D139">
        <f>'CDM - M'!N536</f>
        <v>137.26</v>
      </c>
      <c r="E139" s="20">
        <f>'CDM - M'!O536</f>
        <v>6.125</v>
      </c>
      <c r="F139" s="20">
        <v>70.688183777441196</v>
      </c>
      <c r="J139">
        <v>20.993809523809524</v>
      </c>
    </row>
    <row r="140" spans="1:10" x14ac:dyDescent="0.25">
      <c r="B140" s="1">
        <v>33756</v>
      </c>
      <c r="C140" s="20">
        <f>'CDM - M'!M537</f>
        <v>69.319999999999993</v>
      </c>
      <c r="D140">
        <f>'CDM - M'!N537</f>
        <v>133.22</v>
      </c>
      <c r="E140" s="20">
        <f>'CDM - M'!O537</f>
        <v>6.125</v>
      </c>
      <c r="F140" s="20">
        <v>70.815524533279302</v>
      </c>
      <c r="J140">
        <v>22.358181818181819</v>
      </c>
    </row>
    <row r="141" spans="1:10" x14ac:dyDescent="0.25">
      <c r="B141" s="1">
        <v>33786</v>
      </c>
      <c r="C141" s="20">
        <f>'CDM - M'!M538</f>
        <v>69.06</v>
      </c>
      <c r="D141">
        <f>'CDM - M'!N538</f>
        <v>135.68</v>
      </c>
      <c r="E141" s="20">
        <f>'CDM - M'!O538</f>
        <v>6.125</v>
      </c>
      <c r="F141" s="20">
        <v>70.908379409250202</v>
      </c>
      <c r="J141">
        <v>21.76</v>
      </c>
    </row>
    <row r="142" spans="1:10" x14ac:dyDescent="0.25">
      <c r="B142" s="1">
        <v>33817</v>
      </c>
      <c r="C142" s="20">
        <f>'CDM - M'!M539</f>
        <v>68.650000000000006</v>
      </c>
      <c r="D142">
        <f>'CDM - M'!N539</f>
        <v>135.35</v>
      </c>
      <c r="E142" s="20">
        <f>'CDM - M'!O539</f>
        <v>6.125</v>
      </c>
      <c r="F142" s="20">
        <v>71.038237414204403</v>
      </c>
      <c r="J142">
        <v>21.286666666666662</v>
      </c>
    </row>
    <row r="143" spans="1:10" x14ac:dyDescent="0.25">
      <c r="B143" s="1">
        <v>33848</v>
      </c>
      <c r="C143" s="20">
        <f>'CDM - M'!M540</f>
        <v>69.63</v>
      </c>
      <c r="D143">
        <f>'CDM - M'!N540</f>
        <v>140.41</v>
      </c>
      <c r="E143" s="20">
        <f>'CDM - M'!O540</f>
        <v>6.125</v>
      </c>
      <c r="F143" s="20">
        <v>71.356514237755405</v>
      </c>
      <c r="J143">
        <v>21.90909090909091</v>
      </c>
    </row>
    <row r="144" spans="1:10" x14ac:dyDescent="0.25">
      <c r="B144" s="1">
        <v>33878</v>
      </c>
      <c r="C144" s="20">
        <f>'CDM - M'!M541</f>
        <v>70.22</v>
      </c>
      <c r="D144">
        <f>'CDM - M'!N541</f>
        <v>135.94999999999999</v>
      </c>
      <c r="E144" s="20">
        <f>'CDM - M'!O541</f>
        <v>5.625</v>
      </c>
      <c r="F144" s="20">
        <v>71.442482564245594</v>
      </c>
      <c r="J144">
        <v>21.706818181818178</v>
      </c>
    </row>
    <row r="145" spans="1:10" x14ac:dyDescent="0.25">
      <c r="B145" s="1">
        <v>33909</v>
      </c>
      <c r="C145" s="20">
        <f>'CDM - M'!M542</f>
        <v>69.849999999999994</v>
      </c>
      <c r="D145">
        <f>'CDM - M'!N542</f>
        <v>139.63999999999999</v>
      </c>
      <c r="E145" s="20">
        <f>'CDM - M'!O542</f>
        <v>5.625</v>
      </c>
      <c r="F145" s="20">
        <v>71.572495707756403</v>
      </c>
      <c r="J145">
        <v>20.355714285714281</v>
      </c>
    </row>
    <row r="146" spans="1:10" x14ac:dyDescent="0.25">
      <c r="B146" s="1">
        <v>33939</v>
      </c>
      <c r="C146" s="20">
        <f>'CDM - M'!M543</f>
        <v>69.66</v>
      </c>
      <c r="D146">
        <f>'CDM - M'!N543</f>
        <v>141.27000000000001</v>
      </c>
      <c r="E146" s="20">
        <f>'CDM - M'!O543</f>
        <v>5.625</v>
      </c>
      <c r="F146" s="20">
        <v>71.704118650625304</v>
      </c>
      <c r="J146">
        <v>19.45260869565217</v>
      </c>
    </row>
    <row r="147" spans="1:10" x14ac:dyDescent="0.25">
      <c r="A147">
        <v>1993</v>
      </c>
      <c r="B147" s="1">
        <v>33970</v>
      </c>
      <c r="C147" s="20">
        <f>'CDM - M'!M544</f>
        <v>70.28</v>
      </c>
      <c r="D147">
        <f>'CDM - M'!N544</f>
        <v>337.29</v>
      </c>
      <c r="E147" s="20">
        <f>'CDM - M'!O544</f>
        <v>5.625</v>
      </c>
      <c r="F147" s="20">
        <v>72.120949604290004</v>
      </c>
      <c r="J147">
        <v>19.07</v>
      </c>
    </row>
    <row r="148" spans="1:10" x14ac:dyDescent="0.25">
      <c r="B148" s="1">
        <v>34001</v>
      </c>
      <c r="C148" s="20">
        <f>'CDM - M'!M545</f>
        <v>70.510000000000005</v>
      </c>
      <c r="D148">
        <f>'CDM - M'!N545</f>
        <v>144.59</v>
      </c>
      <c r="E148" s="20">
        <f>'CDM - M'!O545</f>
        <v>5.625</v>
      </c>
      <c r="F148" s="20">
        <v>71.709214242846102</v>
      </c>
      <c r="J148">
        <v>20.071000000000005</v>
      </c>
    </row>
    <row r="149" spans="1:10" x14ac:dyDescent="0.25">
      <c r="B149" s="1">
        <v>34029</v>
      </c>
      <c r="C149" s="20">
        <f>'CDM - M'!M546</f>
        <v>70.67</v>
      </c>
      <c r="D149">
        <f>'CDM - M'!N546</f>
        <v>130.83000000000001</v>
      </c>
      <c r="E149" s="20">
        <f>'CDM - M'!O546</f>
        <v>5.625</v>
      </c>
      <c r="F149" s="20">
        <v>72.281434627405801</v>
      </c>
      <c r="J149">
        <v>20.356521739130439</v>
      </c>
    </row>
    <row r="150" spans="1:10" x14ac:dyDescent="0.25">
      <c r="B150" s="1">
        <v>34060</v>
      </c>
      <c r="C150" s="20">
        <f>'CDM - M'!M547</f>
        <v>70.8</v>
      </c>
      <c r="D150">
        <f>'CDM - M'!N547</f>
        <v>135.38</v>
      </c>
      <c r="E150" s="20">
        <f>'CDM - M'!O547</f>
        <v>5.625</v>
      </c>
      <c r="F150" s="20">
        <v>72.753259583170404</v>
      </c>
      <c r="I150">
        <v>1.61</v>
      </c>
      <c r="J150">
        <v>20.320454545454542</v>
      </c>
    </row>
    <row r="151" spans="1:10" x14ac:dyDescent="0.25">
      <c r="B151" s="1">
        <v>34090</v>
      </c>
      <c r="C151" s="20">
        <f>'CDM - M'!M548</f>
        <v>70.62</v>
      </c>
      <c r="D151">
        <f>'CDM - M'!N548</f>
        <v>138.91999999999999</v>
      </c>
      <c r="E151" s="20">
        <f>'CDM - M'!O548</f>
        <v>5.625</v>
      </c>
      <c r="F151" s="20">
        <v>72.775009857232604</v>
      </c>
      <c r="I151">
        <v>1.41</v>
      </c>
      <c r="J151">
        <v>19.980952380952374</v>
      </c>
    </row>
    <row r="152" spans="1:10" x14ac:dyDescent="0.25">
      <c r="B152" s="1">
        <v>34121</v>
      </c>
      <c r="C152" s="20">
        <f>'CDM - M'!M549</f>
        <v>71.58</v>
      </c>
      <c r="D152">
        <f>'CDM - M'!N549</f>
        <v>140.03</v>
      </c>
      <c r="E152" s="20">
        <f>'CDM - M'!O549</f>
        <v>5.625</v>
      </c>
      <c r="F152" s="20">
        <v>73.024729789478002</v>
      </c>
      <c r="I152">
        <v>1.39</v>
      </c>
      <c r="J152">
        <v>19.11363636363636</v>
      </c>
    </row>
    <row r="153" spans="1:10" x14ac:dyDescent="0.25">
      <c r="B153" s="1">
        <v>34151</v>
      </c>
      <c r="C153" s="20">
        <f>'CDM - M'!M550</f>
        <v>71.319999999999993</v>
      </c>
      <c r="D153">
        <f>'CDM - M'!N550</f>
        <v>137.13999999999999</v>
      </c>
      <c r="E153" s="20">
        <f>'CDM - M'!O550</f>
        <v>5.625</v>
      </c>
      <c r="F153" s="20">
        <v>73.130001409944995</v>
      </c>
      <c r="I153">
        <v>1.47</v>
      </c>
      <c r="J153">
        <v>17.898181818181822</v>
      </c>
    </row>
    <row r="154" spans="1:10" x14ac:dyDescent="0.25">
      <c r="B154" s="1">
        <v>34182</v>
      </c>
      <c r="C154" s="20">
        <f>'CDM - M'!M551</f>
        <v>71.08</v>
      </c>
      <c r="D154">
        <f>'CDM - M'!N551</f>
        <v>137.91999999999999</v>
      </c>
      <c r="E154" s="20">
        <f>'CDM - M'!O551</f>
        <v>5.625</v>
      </c>
      <c r="F154" s="20">
        <v>73.151224222168594</v>
      </c>
      <c r="I154">
        <v>1.52</v>
      </c>
      <c r="J154">
        <v>18.013181818181824</v>
      </c>
    </row>
    <row r="155" spans="1:10" x14ac:dyDescent="0.25">
      <c r="B155" s="1">
        <v>34213</v>
      </c>
      <c r="C155" s="20">
        <f>'CDM - M'!M552</f>
        <v>71.260000000000005</v>
      </c>
      <c r="D155">
        <f>'CDM - M'!N552</f>
        <v>146.22</v>
      </c>
      <c r="E155" s="20">
        <f>'CDM - M'!O552</f>
        <v>5.625</v>
      </c>
      <c r="F155" s="20">
        <v>73.426662335064293</v>
      </c>
      <c r="I155">
        <v>1.36</v>
      </c>
      <c r="J155">
        <v>17.529999999999998</v>
      </c>
    </row>
    <row r="156" spans="1:10" x14ac:dyDescent="0.25">
      <c r="B156" s="1">
        <v>34243</v>
      </c>
      <c r="C156" s="20">
        <f>'CDM - M'!M553</f>
        <v>71.569999999999993</v>
      </c>
      <c r="D156">
        <f>'CDM - M'!N553</f>
        <v>143.66</v>
      </c>
      <c r="E156" s="20">
        <f>'CDM - M'!O553</f>
        <v>5.625</v>
      </c>
      <c r="F156" s="20">
        <v>73.751257760857399</v>
      </c>
      <c r="I156">
        <v>1.53</v>
      </c>
      <c r="J156">
        <v>18.167619047619048</v>
      </c>
    </row>
    <row r="157" spans="1:10" x14ac:dyDescent="0.25">
      <c r="B157" s="1">
        <v>34274</v>
      </c>
      <c r="C157" s="20">
        <f>'CDM - M'!M554</f>
        <v>71.8</v>
      </c>
      <c r="D157">
        <f>'CDM - M'!N554</f>
        <v>142.54</v>
      </c>
      <c r="E157" s="20">
        <f>'CDM - M'!O554</f>
        <v>5.5</v>
      </c>
      <c r="F157" s="20">
        <v>73.972088730119694</v>
      </c>
      <c r="I157">
        <v>1.43</v>
      </c>
      <c r="J157">
        <v>16.695</v>
      </c>
    </row>
    <row r="158" spans="1:10" x14ac:dyDescent="0.25">
      <c r="B158" s="1">
        <v>34304</v>
      </c>
      <c r="C158" s="20">
        <f>'CDM - M'!M555</f>
        <v>72.17</v>
      </c>
      <c r="D158">
        <f>'CDM - M'!N555</f>
        <v>143.85</v>
      </c>
      <c r="E158" s="20">
        <f>'CDM - M'!O555</f>
        <v>5.5</v>
      </c>
      <c r="F158" s="20">
        <v>74.268687381022602</v>
      </c>
      <c r="I158">
        <v>1.38</v>
      </c>
      <c r="J158">
        <v>14.514782608695656</v>
      </c>
    </row>
    <row r="159" spans="1:10" x14ac:dyDescent="0.25">
      <c r="A159">
        <v>1994</v>
      </c>
      <c r="B159" s="1">
        <v>34335</v>
      </c>
      <c r="C159" s="20">
        <f>'CDM - M'!M556</f>
        <v>72.459999999999994</v>
      </c>
      <c r="D159">
        <f>'CDM - M'!N556</f>
        <v>227.81</v>
      </c>
      <c r="E159" s="20">
        <f>'CDM - M'!O556</f>
        <v>5.5</v>
      </c>
      <c r="F159" s="20">
        <v>74.037564551908403</v>
      </c>
      <c r="I159">
        <v>1.43</v>
      </c>
      <c r="J159">
        <v>15.028571428571427</v>
      </c>
    </row>
    <row r="160" spans="1:10" x14ac:dyDescent="0.25">
      <c r="B160" s="1">
        <v>34366</v>
      </c>
      <c r="C160" s="20">
        <f>'CDM - M'!M557</f>
        <v>72.75</v>
      </c>
      <c r="D160">
        <f>'CDM - M'!N557</f>
        <v>270.43</v>
      </c>
      <c r="E160" s="20">
        <f>'CDM - M'!O557</f>
        <v>5.5</v>
      </c>
      <c r="F160" s="20">
        <v>74.9154177761515</v>
      </c>
      <c r="I160">
        <v>1.64</v>
      </c>
      <c r="J160">
        <v>14.744500000000002</v>
      </c>
    </row>
    <row r="161" spans="1:10" x14ac:dyDescent="0.25">
      <c r="B161" s="1">
        <v>34394</v>
      </c>
      <c r="C161" s="20">
        <f>'CDM - M'!M558</f>
        <v>73.06</v>
      </c>
      <c r="D161">
        <f>'CDM - M'!N558</f>
        <v>136.91999999999999</v>
      </c>
      <c r="E161" s="20">
        <f>'CDM - M'!O558</f>
        <v>5.5</v>
      </c>
      <c r="F161" s="20">
        <v>74.887477634422495</v>
      </c>
      <c r="I161">
        <v>1.66</v>
      </c>
      <c r="J161">
        <v>14.666956521739129</v>
      </c>
    </row>
    <row r="162" spans="1:10" x14ac:dyDescent="0.25">
      <c r="B162" s="1">
        <v>34425</v>
      </c>
      <c r="C162" s="20">
        <f>'CDM - M'!M559</f>
        <v>73.040000000000006</v>
      </c>
      <c r="D162">
        <f>'CDM - M'!N559</f>
        <v>140.94</v>
      </c>
      <c r="E162" s="20">
        <f>'CDM - M'!O559</f>
        <v>5.5</v>
      </c>
      <c r="F162" s="20">
        <v>75.041879004717799</v>
      </c>
      <c r="I162">
        <v>1.53</v>
      </c>
      <c r="J162">
        <v>16.290000000000003</v>
      </c>
    </row>
    <row r="163" spans="1:10" x14ac:dyDescent="0.25">
      <c r="B163" s="1">
        <v>34455</v>
      </c>
      <c r="C163" s="20">
        <f>'CDM - M'!M560</f>
        <v>73.77</v>
      </c>
      <c r="D163">
        <f>'CDM - M'!N560</f>
        <v>140.81</v>
      </c>
      <c r="E163" s="20">
        <f>'CDM - M'!O560</f>
        <v>5.5</v>
      </c>
      <c r="F163" s="20">
        <v>75.313993322063098</v>
      </c>
      <c r="I163">
        <v>1.56</v>
      </c>
      <c r="J163">
        <v>17.874545454545459</v>
      </c>
    </row>
    <row r="164" spans="1:10" x14ac:dyDescent="0.25">
      <c r="B164" s="1">
        <v>34486</v>
      </c>
      <c r="C164" s="20">
        <f>'CDM - M'!M561</f>
        <v>73.62</v>
      </c>
      <c r="D164">
        <f>'CDM - M'!N561</f>
        <v>139.87</v>
      </c>
      <c r="E164" s="20">
        <f>'CDM - M'!O561</f>
        <v>5.5</v>
      </c>
      <c r="F164" s="20">
        <v>75.399132219417297</v>
      </c>
      <c r="I164">
        <v>1.55</v>
      </c>
      <c r="J164">
        <v>19.099090909090908</v>
      </c>
    </row>
    <row r="165" spans="1:10" x14ac:dyDescent="0.25">
      <c r="B165" s="1">
        <v>34516</v>
      </c>
      <c r="C165" s="20">
        <f>'CDM - M'!M562</f>
        <v>74.09</v>
      </c>
      <c r="D165">
        <f>'CDM - M'!N562</f>
        <v>146.78</v>
      </c>
      <c r="E165" s="20">
        <f>'CDM - M'!O562</f>
        <v>5.5</v>
      </c>
      <c r="F165" s="20">
        <v>75.742719749572899</v>
      </c>
      <c r="I165">
        <v>1.57</v>
      </c>
      <c r="J165">
        <v>19.641904761904762</v>
      </c>
    </row>
    <row r="166" spans="1:10" x14ac:dyDescent="0.25">
      <c r="B166" s="1">
        <v>34547</v>
      </c>
      <c r="C166" s="20">
        <f>'CDM - M'!M563</f>
        <v>74.790000000000006</v>
      </c>
      <c r="D166">
        <f>'CDM - M'!N563</f>
        <v>144.58000000000001</v>
      </c>
      <c r="E166" s="20">
        <f>'CDM - M'!O563</f>
        <v>5.5</v>
      </c>
      <c r="F166" s="20">
        <v>75.928625884298995</v>
      </c>
      <c r="I166">
        <v>1.56</v>
      </c>
      <c r="J166">
        <v>18.369565217391301</v>
      </c>
    </row>
    <row r="167" spans="1:10" x14ac:dyDescent="0.25">
      <c r="B167" s="1">
        <v>34578</v>
      </c>
      <c r="C167" s="20">
        <f>'CDM - M'!M564</f>
        <v>74.930000000000007</v>
      </c>
      <c r="D167">
        <f>'CDM - M'!N564</f>
        <v>147.72999999999999</v>
      </c>
      <c r="E167" s="20">
        <f>'CDM - M'!O564</f>
        <v>5.5</v>
      </c>
      <c r="F167" s="20">
        <v>75.795971663425405</v>
      </c>
      <c r="I167">
        <v>1.51</v>
      </c>
      <c r="J167">
        <v>17.469545454545457</v>
      </c>
    </row>
    <row r="168" spans="1:10" x14ac:dyDescent="0.25">
      <c r="B168" s="1">
        <v>34608</v>
      </c>
      <c r="C168" s="20">
        <f>'CDM - M'!M565</f>
        <v>74.64</v>
      </c>
      <c r="D168">
        <f>'CDM - M'!N565</f>
        <v>142.81</v>
      </c>
      <c r="E168" s="20">
        <f>'CDM - M'!O565</f>
        <v>5.5</v>
      </c>
      <c r="F168" s="20">
        <v>75.965042895704897</v>
      </c>
      <c r="I168">
        <v>1.56</v>
      </c>
      <c r="J168">
        <v>17.719047619047618</v>
      </c>
    </row>
    <row r="169" spans="1:10" x14ac:dyDescent="0.25">
      <c r="B169" s="1">
        <v>34639</v>
      </c>
      <c r="C169" s="20">
        <f>'CDM - M'!M566</f>
        <v>74.5</v>
      </c>
      <c r="D169">
        <f>'CDM - M'!N566</f>
        <v>139.06</v>
      </c>
      <c r="E169" s="20">
        <f>'CDM - M'!O566</f>
        <v>5.5</v>
      </c>
      <c r="F169" s="20">
        <v>76.124414244489401</v>
      </c>
      <c r="I169">
        <v>1.56</v>
      </c>
      <c r="J169">
        <v>18.096818181818179</v>
      </c>
    </row>
    <row r="170" spans="1:10" x14ac:dyDescent="0.25">
      <c r="B170" s="1">
        <v>34669</v>
      </c>
      <c r="C170" s="20">
        <f>'CDM - M'!M567</f>
        <v>74.430000000000007</v>
      </c>
      <c r="D170">
        <f>'CDM - M'!N567</f>
        <v>144.44</v>
      </c>
      <c r="E170" s="20">
        <f>'CDM - M'!O567</f>
        <v>5.5</v>
      </c>
      <c r="F170" s="20">
        <v>76.346260394989798</v>
      </c>
      <c r="I170">
        <v>1.59</v>
      </c>
      <c r="J170">
        <v>17.164999999999999</v>
      </c>
    </row>
    <row r="171" spans="1:10" x14ac:dyDescent="0.25">
      <c r="A171">
        <v>1995</v>
      </c>
      <c r="B171" s="1">
        <v>34700</v>
      </c>
      <c r="C171" s="20">
        <f>'CDM - M'!M568</f>
        <v>75.42</v>
      </c>
      <c r="D171">
        <f>'CDM - M'!N568</f>
        <v>309.81</v>
      </c>
      <c r="E171" s="20">
        <f>'CDM - M'!O568</f>
        <v>5.5</v>
      </c>
      <c r="F171" s="20">
        <v>76.825434861718705</v>
      </c>
      <c r="I171">
        <v>1.57</v>
      </c>
      <c r="J171">
        <v>17.982727272727271</v>
      </c>
    </row>
    <row r="172" spans="1:10" x14ac:dyDescent="0.25">
      <c r="B172" s="1">
        <v>34731</v>
      </c>
      <c r="C172" s="20">
        <f>'CDM - M'!M569</f>
        <v>75.739999999999995</v>
      </c>
      <c r="D172">
        <f>'CDM - M'!N569</f>
        <v>164.62</v>
      </c>
      <c r="E172" s="20">
        <f>'CDM - M'!O569</f>
        <v>5.8</v>
      </c>
      <c r="F172" s="20">
        <v>76.346150797547907</v>
      </c>
      <c r="I172">
        <v>1.7</v>
      </c>
      <c r="J172">
        <v>18.553500000000007</v>
      </c>
    </row>
    <row r="173" spans="1:10" x14ac:dyDescent="0.25">
      <c r="B173" s="1">
        <v>34759</v>
      </c>
      <c r="C173" s="20">
        <f>'CDM - M'!M570</f>
        <v>75.930000000000007</v>
      </c>
      <c r="D173">
        <f>'CDM - M'!N570</f>
        <v>129.93</v>
      </c>
      <c r="E173" s="20">
        <f>'CDM - M'!O570</f>
        <v>5.8</v>
      </c>
      <c r="F173" s="20">
        <v>77.229145088658399</v>
      </c>
      <c r="I173">
        <v>1.61</v>
      </c>
      <c r="J173">
        <v>18.554347826086953</v>
      </c>
    </row>
    <row r="174" spans="1:10" x14ac:dyDescent="0.25">
      <c r="B174" s="1">
        <v>34790</v>
      </c>
      <c r="C174" s="20">
        <f>'CDM - M'!M571</f>
        <v>76.349999999999994</v>
      </c>
      <c r="D174">
        <f>'CDM - M'!N571</f>
        <v>139.58000000000001</v>
      </c>
      <c r="E174" s="20">
        <f>'CDM - M'!O571</f>
        <v>5.8</v>
      </c>
      <c r="F174" s="20">
        <v>77.741089125534302</v>
      </c>
      <c r="I174">
        <v>1.69</v>
      </c>
      <c r="J174">
        <v>19.851000000000003</v>
      </c>
    </row>
    <row r="175" spans="1:10" x14ac:dyDescent="0.25">
      <c r="B175" s="1">
        <v>34820</v>
      </c>
      <c r="C175" s="20">
        <f>'CDM - M'!M572</f>
        <v>76.41</v>
      </c>
      <c r="D175">
        <f>'CDM - M'!N572</f>
        <v>135.81</v>
      </c>
      <c r="E175" s="20">
        <f>'CDM - M'!O572</f>
        <v>5.8</v>
      </c>
      <c r="F175" s="20">
        <v>77.888929511490801</v>
      </c>
      <c r="I175">
        <v>1.73</v>
      </c>
      <c r="J175">
        <v>19.694782608695654</v>
      </c>
    </row>
    <row r="176" spans="1:10" x14ac:dyDescent="0.25">
      <c r="B176" s="1">
        <v>34851</v>
      </c>
      <c r="C176" s="20">
        <f>'CDM - M'!M573</f>
        <v>76.84</v>
      </c>
      <c r="D176">
        <f>'CDM - M'!N573</f>
        <v>135.19</v>
      </c>
      <c r="E176" s="20">
        <f>'CDM - M'!O573</f>
        <v>5.8</v>
      </c>
      <c r="F176" s="20">
        <v>78.2255484256725</v>
      </c>
      <c r="I176">
        <v>1.76</v>
      </c>
      <c r="J176">
        <v>18.400454545454547</v>
      </c>
    </row>
    <row r="177" spans="1:10" x14ac:dyDescent="0.25">
      <c r="B177" s="1">
        <v>34881</v>
      </c>
      <c r="C177" s="20">
        <f>'CDM - M'!M574</f>
        <v>77.13</v>
      </c>
      <c r="D177">
        <f>'CDM - M'!N574</f>
        <v>142.55000000000001</v>
      </c>
      <c r="E177" s="20">
        <f>'CDM - M'!O574</f>
        <v>5.5</v>
      </c>
      <c r="F177" s="20">
        <v>78.392486294136404</v>
      </c>
      <c r="I177">
        <v>1.72</v>
      </c>
      <c r="J177">
        <v>17.270476190476192</v>
      </c>
    </row>
    <row r="178" spans="1:10" x14ac:dyDescent="0.25">
      <c r="B178" s="1">
        <v>34912</v>
      </c>
      <c r="C178" s="20">
        <f>'CDM - M'!M575</f>
        <v>77.3</v>
      </c>
      <c r="D178">
        <f>'CDM - M'!N575</f>
        <v>141.69999999999999</v>
      </c>
      <c r="E178" s="20">
        <f>'CDM - M'!O575</f>
        <v>5.5</v>
      </c>
      <c r="F178" s="20">
        <v>78.515077419558807</v>
      </c>
      <c r="I178">
        <v>1.71</v>
      </c>
      <c r="J178">
        <v>17.812608695652173</v>
      </c>
    </row>
    <row r="179" spans="1:10" x14ac:dyDescent="0.25">
      <c r="B179" s="1">
        <v>34943</v>
      </c>
      <c r="C179" s="20">
        <f>'CDM - M'!M576</f>
        <v>77.33</v>
      </c>
      <c r="D179">
        <f>'CDM - M'!N576</f>
        <v>144.13</v>
      </c>
      <c r="E179" s="20">
        <f>'CDM - M'!O576</f>
        <v>5.5</v>
      </c>
      <c r="F179" s="20">
        <v>78.812554241717606</v>
      </c>
      <c r="I179">
        <v>1.87</v>
      </c>
      <c r="J179">
        <v>18.2</v>
      </c>
    </row>
    <row r="180" spans="1:10" x14ac:dyDescent="0.25">
      <c r="B180" s="1">
        <v>34973</v>
      </c>
      <c r="C180" s="20">
        <f>'CDM - M'!M577</f>
        <v>77.19</v>
      </c>
      <c r="D180">
        <f>'CDM - M'!N577</f>
        <v>144.25</v>
      </c>
      <c r="E180" s="20">
        <f>'CDM - M'!O577</f>
        <v>5.5</v>
      </c>
      <c r="F180" s="20">
        <v>78.980968993931199</v>
      </c>
      <c r="I180">
        <v>1.94</v>
      </c>
      <c r="J180">
        <v>17.397727272727273</v>
      </c>
    </row>
    <row r="181" spans="1:10" x14ac:dyDescent="0.25">
      <c r="B181" s="1">
        <v>35004</v>
      </c>
      <c r="C181" s="20">
        <f>'CDM - M'!M578</f>
        <v>77.56</v>
      </c>
      <c r="D181">
        <f>'CDM - M'!N578</f>
        <v>141.87</v>
      </c>
      <c r="E181" s="20">
        <f>'CDM - M'!O578</f>
        <v>5.5</v>
      </c>
      <c r="F181" s="20">
        <v>79.273214620988995</v>
      </c>
      <c r="I181">
        <v>2.04</v>
      </c>
      <c r="J181">
        <v>18.017727272727271</v>
      </c>
    </row>
    <row r="182" spans="1:10" x14ac:dyDescent="0.25">
      <c r="B182" s="1">
        <v>35034</v>
      </c>
      <c r="C182" s="20">
        <f>'CDM - M'!M579</f>
        <v>77.7</v>
      </c>
      <c r="D182">
        <f>'CDM - M'!N579</f>
        <v>149.19</v>
      </c>
      <c r="E182" s="20">
        <f>'CDM - M'!O579</f>
        <v>5.5</v>
      </c>
      <c r="F182" s="20">
        <v>79.448754268017197</v>
      </c>
      <c r="I182">
        <v>2.19</v>
      </c>
      <c r="J182">
        <v>19.042380952380952</v>
      </c>
    </row>
    <row r="183" spans="1:10" x14ac:dyDescent="0.25">
      <c r="A183">
        <v>1996</v>
      </c>
      <c r="B183" s="1">
        <v>35065</v>
      </c>
      <c r="C183" s="20">
        <f>'CDM - M'!M580</f>
        <v>77.930000000000007</v>
      </c>
      <c r="D183">
        <f>'CDM - M'!N580</f>
        <v>177.12</v>
      </c>
      <c r="E183" s="20">
        <f>'CDM - M'!O580</f>
        <v>5.5</v>
      </c>
      <c r="F183" s="20">
        <v>79.296375645001405</v>
      </c>
      <c r="I183">
        <v>2.2400000000000002</v>
      </c>
      <c r="J183">
        <v>18.80521739130435</v>
      </c>
    </row>
    <row r="184" spans="1:10" x14ac:dyDescent="0.25">
      <c r="B184" s="1">
        <v>35096</v>
      </c>
      <c r="C184" s="20">
        <f>'CDM - M'!M581</f>
        <v>77.98</v>
      </c>
      <c r="D184">
        <f>'CDM - M'!N581</f>
        <v>309.70999999999998</v>
      </c>
      <c r="E184" s="20">
        <f>'CDM - M'!O581</f>
        <v>5.5</v>
      </c>
      <c r="F184" s="20">
        <v>79.9502149272613</v>
      </c>
      <c r="I184">
        <v>2.04</v>
      </c>
      <c r="J184">
        <v>18.800476190476189</v>
      </c>
    </row>
    <row r="185" spans="1:10" x14ac:dyDescent="0.25">
      <c r="B185" s="1">
        <v>35125</v>
      </c>
      <c r="C185" s="20">
        <f>'CDM - M'!M582</f>
        <v>78.2</v>
      </c>
      <c r="D185">
        <f>'CDM - M'!N582</f>
        <v>137.44999999999999</v>
      </c>
      <c r="E185" s="20">
        <f>'CDM - M'!O582</f>
        <v>5.5</v>
      </c>
      <c r="F185" s="20">
        <v>80.211024662973102</v>
      </c>
      <c r="I185">
        <v>2.35</v>
      </c>
      <c r="J185">
        <v>21.181904761904764</v>
      </c>
    </row>
    <row r="186" spans="1:10" x14ac:dyDescent="0.25">
      <c r="B186" s="1">
        <v>35156</v>
      </c>
      <c r="C186" s="20">
        <f>'CDM - M'!M583</f>
        <v>78.540000000000006</v>
      </c>
      <c r="D186">
        <f>'CDM - M'!N583</f>
        <v>137.88999999999999</v>
      </c>
      <c r="E186" s="20">
        <f>'CDM - M'!O583</f>
        <v>5.5</v>
      </c>
      <c r="F186" s="20">
        <v>80.337451389744999</v>
      </c>
      <c r="I186">
        <v>2.41</v>
      </c>
      <c r="J186">
        <v>23.270454545454541</v>
      </c>
    </row>
    <row r="187" spans="1:10" x14ac:dyDescent="0.25">
      <c r="B187" s="1">
        <v>35186</v>
      </c>
      <c r="C187" s="20">
        <f>'CDM - M'!M584</f>
        <v>78.66</v>
      </c>
      <c r="D187">
        <f>'CDM - M'!N584</f>
        <v>132.16999999999999</v>
      </c>
      <c r="E187" s="20">
        <f>'CDM - M'!O584</f>
        <v>5.25</v>
      </c>
      <c r="F187" s="20">
        <v>80.539957862597007</v>
      </c>
      <c r="I187">
        <v>2.5299999999999998</v>
      </c>
      <c r="J187">
        <v>21.101739130434783</v>
      </c>
    </row>
    <row r="188" spans="1:10" x14ac:dyDescent="0.25">
      <c r="B188" s="1">
        <v>35217</v>
      </c>
      <c r="C188" s="20">
        <f>'CDM - M'!M585</f>
        <v>78.95</v>
      </c>
      <c r="D188">
        <f>'CDM - M'!N585</f>
        <v>135.53</v>
      </c>
      <c r="E188" s="20">
        <f>'CDM - M'!O585</f>
        <v>5.25</v>
      </c>
      <c r="F188" s="20">
        <v>80.716644424118499</v>
      </c>
      <c r="I188">
        <v>2.62</v>
      </c>
      <c r="J188">
        <v>20.429499999999997</v>
      </c>
    </row>
    <row r="189" spans="1:10" x14ac:dyDescent="0.25">
      <c r="B189" s="1">
        <v>35247</v>
      </c>
      <c r="C189" s="20">
        <f>'CDM - M'!M586</f>
        <v>78.239999999999995</v>
      </c>
      <c r="D189">
        <f>'CDM - M'!N586</f>
        <v>133.80000000000001</v>
      </c>
      <c r="E189" s="20">
        <f>'CDM - M'!O586</f>
        <v>5.25</v>
      </c>
      <c r="F189" s="20">
        <v>80.828759560222096</v>
      </c>
      <c r="I189">
        <v>2.7</v>
      </c>
      <c r="J189">
        <v>21.246956521739133</v>
      </c>
    </row>
    <row r="190" spans="1:10" x14ac:dyDescent="0.25">
      <c r="B190" s="1">
        <v>35278</v>
      </c>
      <c r="C190" s="20">
        <f>'CDM - M'!M587</f>
        <v>79.77</v>
      </c>
      <c r="D190">
        <f>'CDM - M'!N587</f>
        <v>131.43</v>
      </c>
      <c r="E190" s="20">
        <f>'CDM - M'!O587</f>
        <v>5</v>
      </c>
      <c r="F190" s="20">
        <v>81.198933843267397</v>
      </c>
      <c r="I190">
        <v>2.71</v>
      </c>
      <c r="J190">
        <v>21.906363636363633</v>
      </c>
    </row>
    <row r="191" spans="1:10" x14ac:dyDescent="0.25">
      <c r="B191" s="1">
        <v>35309</v>
      </c>
      <c r="C191" s="20">
        <f>'CDM - M'!M588</f>
        <v>79.97</v>
      </c>
      <c r="D191">
        <f>'CDM - M'!N588</f>
        <v>138.33000000000001</v>
      </c>
      <c r="E191" s="20">
        <f>'CDM - M'!O588</f>
        <v>5</v>
      </c>
      <c r="F191" s="20">
        <v>81.144000678858902</v>
      </c>
      <c r="I191">
        <v>2.82</v>
      </c>
      <c r="J191">
        <v>23.851904761904763</v>
      </c>
    </row>
    <row r="192" spans="1:10" x14ac:dyDescent="0.25">
      <c r="B192" s="1">
        <v>35339</v>
      </c>
      <c r="C192" s="20">
        <f>'CDM - M'!M589</f>
        <v>79.81</v>
      </c>
      <c r="D192">
        <f>'CDM - M'!N589</f>
        <v>131.22999999999999</v>
      </c>
      <c r="E192" s="20">
        <f>'CDM - M'!O589</f>
        <v>5</v>
      </c>
      <c r="F192" s="20">
        <v>81.2195241277538</v>
      </c>
      <c r="I192">
        <v>2.95</v>
      </c>
      <c r="J192">
        <v>24.897391304347831</v>
      </c>
    </row>
    <row r="193" spans="1:10" x14ac:dyDescent="0.25">
      <c r="B193" s="1">
        <v>35370</v>
      </c>
      <c r="C193" s="20">
        <f>'CDM - M'!M590</f>
        <v>79.900000000000006</v>
      </c>
      <c r="D193">
        <f>'CDM - M'!N590</f>
        <v>130.53</v>
      </c>
      <c r="E193" s="20">
        <f>'CDM - M'!O590</f>
        <v>5</v>
      </c>
      <c r="F193" s="20">
        <v>81.242861192558706</v>
      </c>
      <c r="I193">
        <v>2.95</v>
      </c>
      <c r="J193">
        <v>23.570476190476189</v>
      </c>
    </row>
    <row r="194" spans="1:10" x14ac:dyDescent="0.25">
      <c r="B194" s="1">
        <v>35400</v>
      </c>
      <c r="C194" s="20">
        <f>'CDM - M'!M591</f>
        <v>79.55</v>
      </c>
      <c r="D194">
        <f>'CDM - M'!N591</f>
        <v>135.02000000000001</v>
      </c>
      <c r="E194" s="20">
        <f>'CDM - M'!O591</f>
        <v>5</v>
      </c>
      <c r="F194" s="20">
        <v>81.215512591243495</v>
      </c>
      <c r="I194">
        <v>2.91</v>
      </c>
      <c r="J194">
        <v>25.122727272727275</v>
      </c>
    </row>
    <row r="195" spans="1:10" x14ac:dyDescent="0.25">
      <c r="A195">
        <v>1997</v>
      </c>
      <c r="B195" s="1">
        <v>35431</v>
      </c>
      <c r="C195" s="20">
        <f>'CDM - M'!M592</f>
        <v>79.260000000000005</v>
      </c>
      <c r="D195">
        <f>'CDM - M'!N592</f>
        <v>233.36</v>
      </c>
      <c r="E195" s="20">
        <f>'CDM - M'!O592</f>
        <v>5</v>
      </c>
      <c r="F195" s="20">
        <v>80.767461252009596</v>
      </c>
      <c r="I195">
        <v>2.9</v>
      </c>
      <c r="J195">
        <v>25.212608695652172</v>
      </c>
    </row>
    <row r="196" spans="1:10" x14ac:dyDescent="0.25">
      <c r="B196" s="1">
        <v>35462</v>
      </c>
      <c r="C196" s="20">
        <f>'CDM - M'!M593</f>
        <v>79.709999999999994</v>
      </c>
      <c r="D196">
        <f>'CDM - M'!N593</f>
        <v>236.92</v>
      </c>
      <c r="E196" s="20">
        <f>'CDM - M'!O593</f>
        <v>5</v>
      </c>
      <c r="F196" s="20">
        <v>81.450013166989095</v>
      </c>
      <c r="I196">
        <v>2.91</v>
      </c>
      <c r="J196">
        <v>22.184000000000005</v>
      </c>
    </row>
    <row r="197" spans="1:10" x14ac:dyDescent="0.25">
      <c r="B197" s="1">
        <v>35490</v>
      </c>
      <c r="C197" s="20">
        <f>'CDM - M'!M594</f>
        <v>79.180000000000007</v>
      </c>
      <c r="D197">
        <f>'CDM - M'!N594</f>
        <v>127.63</v>
      </c>
      <c r="E197" s="20">
        <f>'CDM - M'!O594</f>
        <v>5</v>
      </c>
      <c r="F197" s="20">
        <v>81.296081928957904</v>
      </c>
      <c r="I197">
        <v>2.95</v>
      </c>
      <c r="J197">
        <v>20.960952380952378</v>
      </c>
    </row>
    <row r="198" spans="1:10" x14ac:dyDescent="0.25">
      <c r="B198" s="1">
        <v>35521</v>
      </c>
      <c r="C198" s="20">
        <f>'CDM - M'!M595</f>
        <v>79.05</v>
      </c>
      <c r="D198">
        <f>'CDM - M'!N595</f>
        <v>132.87</v>
      </c>
      <c r="E198" s="20">
        <f>'CDM - M'!O595</f>
        <v>5</v>
      </c>
      <c r="F198" s="20">
        <v>81.251573557411803</v>
      </c>
      <c r="I198">
        <v>2.84</v>
      </c>
      <c r="J198">
        <v>19.726818181818185</v>
      </c>
    </row>
    <row r="199" spans="1:10" x14ac:dyDescent="0.25">
      <c r="B199" s="1">
        <v>35551</v>
      </c>
      <c r="C199" s="20">
        <f>'CDM - M'!M596</f>
        <v>79.34</v>
      </c>
      <c r="D199">
        <f>'CDM - M'!N596</f>
        <v>130.72999999999999</v>
      </c>
      <c r="E199" s="20">
        <f>'CDM - M'!O596</f>
        <v>5</v>
      </c>
      <c r="F199" s="20">
        <v>81.637737745845996</v>
      </c>
      <c r="I199">
        <v>2.69</v>
      </c>
      <c r="J199">
        <v>20.90636363636364</v>
      </c>
    </row>
    <row r="200" spans="1:10" x14ac:dyDescent="0.25">
      <c r="B200" s="1">
        <v>35582</v>
      </c>
      <c r="C200" s="20">
        <f>'CDM - M'!M597</f>
        <v>80.040000000000006</v>
      </c>
      <c r="D200">
        <f>'CDM - M'!N597</f>
        <v>136.34</v>
      </c>
      <c r="E200" s="20">
        <f>'CDM - M'!O597</f>
        <v>5</v>
      </c>
      <c r="F200" s="20">
        <v>81.884236552268902</v>
      </c>
      <c r="I200">
        <v>2.66</v>
      </c>
      <c r="J200">
        <v>19.217619047619046</v>
      </c>
    </row>
    <row r="201" spans="1:10" x14ac:dyDescent="0.25">
      <c r="B201" s="1">
        <v>35612</v>
      </c>
      <c r="C201" s="20">
        <f>'CDM - M'!M598</f>
        <v>80.48</v>
      </c>
      <c r="D201">
        <f>'CDM - M'!N598</f>
        <v>134.15</v>
      </c>
      <c r="E201" s="20">
        <f>'CDM - M'!O598</f>
        <v>5</v>
      </c>
      <c r="F201" s="20">
        <v>81.793610385039202</v>
      </c>
      <c r="I201">
        <v>2.63</v>
      </c>
      <c r="J201">
        <v>19.654782608695651</v>
      </c>
    </row>
    <row r="202" spans="1:10" x14ac:dyDescent="0.25">
      <c r="B202" s="1">
        <v>35643</v>
      </c>
      <c r="C202" s="20">
        <f>'CDM - M'!M599</f>
        <v>80.19</v>
      </c>
      <c r="D202">
        <f>'CDM - M'!N599</f>
        <v>132.22</v>
      </c>
      <c r="E202" s="20">
        <f>'CDM - M'!O599</f>
        <v>5.25</v>
      </c>
      <c r="F202" s="20">
        <v>81.718605451102505</v>
      </c>
      <c r="I202">
        <v>2.63</v>
      </c>
      <c r="J202">
        <v>19.945714285714285</v>
      </c>
    </row>
    <row r="203" spans="1:10" x14ac:dyDescent="0.25">
      <c r="B203" s="1">
        <v>35674</v>
      </c>
      <c r="C203" s="20">
        <f>'CDM - M'!M600</f>
        <v>80.260000000000005</v>
      </c>
      <c r="D203">
        <f>'CDM - M'!N600</f>
        <v>137.19</v>
      </c>
      <c r="E203" s="20">
        <f>'CDM - M'!O600</f>
        <v>5.25</v>
      </c>
      <c r="F203" s="20">
        <v>81.868507179068899</v>
      </c>
      <c r="I203">
        <v>2.65</v>
      </c>
      <c r="J203">
        <v>19.770000000000003</v>
      </c>
    </row>
    <row r="204" spans="1:10" x14ac:dyDescent="0.25">
      <c r="B204" s="1">
        <v>35704</v>
      </c>
      <c r="C204" s="20">
        <f>'CDM - M'!M601</f>
        <v>79.510000000000005</v>
      </c>
      <c r="D204">
        <f>'CDM - M'!N601</f>
        <v>129.04</v>
      </c>
      <c r="E204" s="20">
        <f>'CDM - M'!O601</f>
        <v>5.25</v>
      </c>
      <c r="F204" s="20">
        <v>81.483774870264</v>
      </c>
      <c r="I204">
        <v>2.5099999999999998</v>
      </c>
      <c r="J204">
        <v>21.278695652173905</v>
      </c>
    </row>
    <row r="205" spans="1:10" x14ac:dyDescent="0.25">
      <c r="B205" s="1">
        <v>35735</v>
      </c>
      <c r="C205" s="20">
        <f>'CDM - M'!M602</f>
        <v>79.31</v>
      </c>
      <c r="D205">
        <f>'CDM - M'!N602</f>
        <v>133.26</v>
      </c>
      <c r="E205" s="20">
        <f>'CDM - M'!O602</f>
        <v>5.25</v>
      </c>
      <c r="F205" s="20">
        <v>81.660784929363203</v>
      </c>
      <c r="I205">
        <v>2.6</v>
      </c>
      <c r="J205">
        <v>20.112999999999996</v>
      </c>
    </row>
    <row r="206" spans="1:10" x14ac:dyDescent="0.25">
      <c r="B206" s="1">
        <v>35765</v>
      </c>
      <c r="C206" s="20">
        <f>'CDM - M'!M603</f>
        <v>79.67</v>
      </c>
      <c r="D206">
        <f>'CDM - M'!N603</f>
        <v>139.31</v>
      </c>
      <c r="E206" s="20">
        <f>'CDM - M'!O603</f>
        <v>5.25</v>
      </c>
      <c r="F206" s="20">
        <v>81.8595117082928</v>
      </c>
      <c r="I206">
        <v>2.65</v>
      </c>
      <c r="J206">
        <v>18.324347826086957</v>
      </c>
    </row>
    <row r="207" spans="1:10" x14ac:dyDescent="0.25">
      <c r="A207">
        <v>1998</v>
      </c>
      <c r="B207" s="1">
        <v>35796</v>
      </c>
      <c r="C207" s="20">
        <f>'CDM - M'!M604</f>
        <v>80.02</v>
      </c>
      <c r="D207">
        <f>'CDM - M'!N604</f>
        <v>347.99</v>
      </c>
      <c r="E207" s="20">
        <f>'CDM - M'!O604</f>
        <v>5.25</v>
      </c>
      <c r="F207" s="20">
        <v>82.434770353632203</v>
      </c>
      <c r="I207">
        <v>2.54</v>
      </c>
      <c r="J207">
        <v>16.779090909090908</v>
      </c>
    </row>
    <row r="208" spans="1:10" x14ac:dyDescent="0.25">
      <c r="B208" s="1">
        <v>35827</v>
      </c>
      <c r="C208" s="20">
        <f>'CDM - M'!M605</f>
        <v>80.12</v>
      </c>
      <c r="D208">
        <f>'CDM - M'!N605</f>
        <v>141.38999999999999</v>
      </c>
      <c r="E208" s="20">
        <f>'CDM - M'!O605</f>
        <v>5.25</v>
      </c>
      <c r="F208" s="20">
        <v>81.147148442378693</v>
      </c>
      <c r="I208">
        <v>2.5299999999999998</v>
      </c>
      <c r="J208">
        <v>16.077500000000001</v>
      </c>
    </row>
    <row r="209" spans="1:10" x14ac:dyDescent="0.25">
      <c r="B209" s="1">
        <v>35855</v>
      </c>
      <c r="C209" s="20">
        <f>'CDM - M'!M606</f>
        <v>80.61</v>
      </c>
      <c r="D209">
        <f>'CDM - M'!N606</f>
        <v>129.09</v>
      </c>
      <c r="E209" s="20">
        <f>'CDM - M'!O606</f>
        <v>5.25</v>
      </c>
      <c r="F209" s="20">
        <v>81.939346759809695</v>
      </c>
      <c r="I209">
        <v>2.4700000000000002</v>
      </c>
      <c r="J209">
        <v>14.944999999999999</v>
      </c>
    </row>
    <row r="210" spans="1:10" x14ac:dyDescent="0.25">
      <c r="B210" s="1">
        <v>35886</v>
      </c>
      <c r="C210" s="20">
        <f>'CDM - M'!M607</f>
        <v>80.7</v>
      </c>
      <c r="D210">
        <f>'CDM - M'!N607</f>
        <v>132.26</v>
      </c>
      <c r="E210" s="20">
        <f>'CDM - M'!O607</f>
        <v>5.25</v>
      </c>
      <c r="F210" s="20">
        <v>82.099914457474299</v>
      </c>
      <c r="I210">
        <v>2.52</v>
      </c>
      <c r="J210">
        <v>15.464999999999998</v>
      </c>
    </row>
    <row r="211" spans="1:10" x14ac:dyDescent="0.25">
      <c r="B211" s="1">
        <v>35916</v>
      </c>
      <c r="C211" s="20">
        <f>'CDM - M'!M608</f>
        <v>80.5</v>
      </c>
      <c r="D211">
        <f>'CDM - M'!N608</f>
        <v>136.61000000000001</v>
      </c>
      <c r="E211" s="20">
        <f>'CDM - M'!O608</f>
        <v>5.25</v>
      </c>
      <c r="F211" s="20">
        <v>82.103839624535496</v>
      </c>
      <c r="I211">
        <v>2.5299999999999998</v>
      </c>
      <c r="J211">
        <v>14.615714285714288</v>
      </c>
    </row>
    <row r="212" spans="1:10" x14ac:dyDescent="0.25">
      <c r="B212" s="1">
        <v>35947</v>
      </c>
      <c r="C212" s="20">
        <f>'CDM - M'!M609</f>
        <v>81.31</v>
      </c>
      <c r="D212">
        <f>'CDM - M'!N609</f>
        <v>131.24</v>
      </c>
      <c r="E212" s="20">
        <f>'CDM - M'!O609</f>
        <v>5.25</v>
      </c>
      <c r="F212" s="20">
        <v>82.085936415200806</v>
      </c>
      <c r="I212">
        <v>2.73</v>
      </c>
      <c r="J212">
        <v>13.62</v>
      </c>
    </row>
    <row r="213" spans="1:10" x14ac:dyDescent="0.25">
      <c r="B213" s="1">
        <v>35977</v>
      </c>
      <c r="C213" s="20">
        <f>'CDM - M'!M610</f>
        <v>81.37</v>
      </c>
      <c r="D213">
        <f>'CDM - M'!N610</f>
        <v>131.09</v>
      </c>
      <c r="E213" s="20">
        <f>'CDM - M'!O610</f>
        <v>5.25</v>
      </c>
      <c r="F213" s="20">
        <v>82.382534800924702</v>
      </c>
      <c r="I213">
        <v>2.74</v>
      </c>
      <c r="J213">
        <v>14.087391304347824</v>
      </c>
    </row>
    <row r="214" spans="1:10" x14ac:dyDescent="0.25">
      <c r="B214" s="1">
        <v>36008</v>
      </c>
      <c r="C214" s="20">
        <f>'CDM - M'!M611</f>
        <v>80.73</v>
      </c>
      <c r="D214">
        <f>'CDM - M'!N611</f>
        <v>126.94</v>
      </c>
      <c r="E214" s="20">
        <f>'CDM - M'!O611</f>
        <v>5.25</v>
      </c>
      <c r="F214" s="20">
        <v>82.471097652903595</v>
      </c>
      <c r="I214">
        <v>2.66</v>
      </c>
      <c r="J214">
        <v>13.39</v>
      </c>
    </row>
    <row r="215" spans="1:10" x14ac:dyDescent="0.25">
      <c r="B215" s="1">
        <v>36039</v>
      </c>
      <c r="C215" s="20">
        <f>'CDM - M'!M612</f>
        <v>81.11</v>
      </c>
      <c r="D215">
        <f>'CDM - M'!N612</f>
        <v>131.25</v>
      </c>
      <c r="E215" s="20">
        <f>'CDM - M'!O612</f>
        <v>5.125</v>
      </c>
      <c r="F215" s="20">
        <v>82.8003723869205</v>
      </c>
      <c r="I215">
        <v>2.79</v>
      </c>
      <c r="J215">
        <v>14.948181818181816</v>
      </c>
    </row>
    <row r="216" spans="1:10" x14ac:dyDescent="0.25">
      <c r="B216" s="1">
        <v>36069</v>
      </c>
      <c r="C216" s="20">
        <f>'CDM - M'!M613</f>
        <v>80.959999999999994</v>
      </c>
      <c r="D216">
        <f>'CDM - M'!N613</f>
        <v>126.09</v>
      </c>
      <c r="E216" s="20">
        <f>'CDM - M'!O613</f>
        <v>5.125</v>
      </c>
      <c r="F216" s="20">
        <v>83.075587916422606</v>
      </c>
      <c r="I216">
        <v>2.88</v>
      </c>
      <c r="J216">
        <v>14.385454545454548</v>
      </c>
    </row>
    <row r="217" spans="1:10" x14ac:dyDescent="0.25">
      <c r="B217" s="1">
        <v>36100</v>
      </c>
      <c r="C217" s="20">
        <f>'CDM - M'!M614</f>
        <v>81.62</v>
      </c>
      <c r="D217">
        <f>'CDM - M'!N614</f>
        <v>125.93</v>
      </c>
      <c r="E217" s="20">
        <f>'CDM - M'!O614</f>
        <v>5</v>
      </c>
      <c r="F217" s="20">
        <v>83.213828035884106</v>
      </c>
      <c r="I217">
        <v>2.94</v>
      </c>
      <c r="J217">
        <v>12.912380952380957</v>
      </c>
    </row>
    <row r="218" spans="1:10" x14ac:dyDescent="0.25">
      <c r="B218" s="1">
        <v>36130</v>
      </c>
      <c r="C218" s="20">
        <f>'CDM - M'!M615</f>
        <v>81.099999999999994</v>
      </c>
      <c r="D218">
        <f>'CDM - M'!N615</f>
        <v>136.44999999999999</v>
      </c>
      <c r="E218" s="20">
        <f>'CDM - M'!O615</f>
        <v>4.75</v>
      </c>
      <c r="F218" s="20">
        <v>83.320604054991605</v>
      </c>
      <c r="I218">
        <v>2.97</v>
      </c>
      <c r="J218">
        <v>11.293913043478261</v>
      </c>
    </row>
    <row r="219" spans="1:10" x14ac:dyDescent="0.25">
      <c r="A219">
        <v>1999</v>
      </c>
      <c r="B219" s="1">
        <v>36161</v>
      </c>
      <c r="C219" s="20">
        <f>'CDM - M'!M616</f>
        <v>81.22</v>
      </c>
      <c r="D219">
        <f>'CDM - M'!N616</f>
        <v>186.12</v>
      </c>
      <c r="E219" s="20">
        <f>'CDM - M'!O616</f>
        <v>4.75</v>
      </c>
      <c r="F219" s="20">
        <v>82.827613099651003</v>
      </c>
      <c r="I219">
        <v>2.92</v>
      </c>
      <c r="J219">
        <v>12.44809523809524</v>
      </c>
    </row>
    <row r="220" spans="1:10" x14ac:dyDescent="0.25">
      <c r="B220" s="1">
        <v>36192</v>
      </c>
      <c r="C220" s="20">
        <f>'CDM - M'!M617</f>
        <v>81.2</v>
      </c>
      <c r="D220">
        <f>'CDM - M'!N617</f>
        <v>286.01</v>
      </c>
      <c r="E220" s="20">
        <f>'CDM - M'!O617</f>
        <v>4.5</v>
      </c>
      <c r="F220" s="20">
        <v>83.829256492030495</v>
      </c>
      <c r="I220">
        <v>2.72</v>
      </c>
      <c r="J220">
        <v>11.988000000000001</v>
      </c>
    </row>
    <row r="221" spans="1:10" x14ac:dyDescent="0.25">
      <c r="B221" s="1">
        <v>36220</v>
      </c>
      <c r="C221" s="20">
        <f>'CDM - M'!M618</f>
        <v>80.81</v>
      </c>
      <c r="D221">
        <f>'CDM - M'!N618</f>
        <v>124.27</v>
      </c>
      <c r="E221" s="20">
        <f>'CDM - M'!O618</f>
        <v>4.5</v>
      </c>
      <c r="F221" s="20">
        <v>83.206427437473394</v>
      </c>
      <c r="I221">
        <v>2.94</v>
      </c>
      <c r="J221">
        <v>14.681739130434783</v>
      </c>
    </row>
    <row r="222" spans="1:10" x14ac:dyDescent="0.25">
      <c r="B222" s="1">
        <v>36251</v>
      </c>
      <c r="C222" s="20">
        <f>'CDM - M'!M619</f>
        <v>80.7</v>
      </c>
      <c r="D222">
        <f>'CDM - M'!N619</f>
        <v>125.21</v>
      </c>
      <c r="E222" s="20">
        <f>'CDM - M'!O619</f>
        <v>4.5</v>
      </c>
      <c r="F222" s="20">
        <v>83.309797491865694</v>
      </c>
      <c r="I222">
        <v>2.98</v>
      </c>
      <c r="J222">
        <v>17.272272727272732</v>
      </c>
    </row>
    <row r="223" spans="1:10" x14ac:dyDescent="0.25">
      <c r="B223" s="1">
        <v>36281</v>
      </c>
      <c r="C223" s="20">
        <f>'CDM - M'!M620</f>
        <v>80.84</v>
      </c>
      <c r="D223">
        <f>'CDM - M'!N620</f>
        <v>125.83</v>
      </c>
      <c r="E223" s="20">
        <f>'CDM - M'!O620</f>
        <v>4.5</v>
      </c>
      <c r="F223" s="20">
        <v>83.212482485959598</v>
      </c>
      <c r="I223">
        <v>3</v>
      </c>
      <c r="J223">
        <v>17.726666666666663</v>
      </c>
    </row>
    <row r="224" spans="1:10" x14ac:dyDescent="0.25">
      <c r="B224" s="1">
        <v>36312</v>
      </c>
      <c r="C224" s="20">
        <f>'CDM - M'!M621</f>
        <v>80.95</v>
      </c>
      <c r="D224">
        <f>'CDM - M'!N621</f>
        <v>130.44999999999999</v>
      </c>
      <c r="E224" s="20">
        <f>'CDM - M'!O621</f>
        <v>4.5</v>
      </c>
      <c r="F224" s="20">
        <v>83.369775827889896</v>
      </c>
      <c r="I224">
        <v>2.94</v>
      </c>
      <c r="J224">
        <v>17.920000000000002</v>
      </c>
    </row>
    <row r="225" spans="1:10" x14ac:dyDescent="0.25">
      <c r="B225" s="1">
        <v>36342</v>
      </c>
      <c r="C225" s="20">
        <f>'CDM - M'!M622</f>
        <v>80.739999999999995</v>
      </c>
      <c r="D225">
        <f>'CDM - M'!N622</f>
        <v>127.25</v>
      </c>
      <c r="E225" s="20">
        <f>'CDM - M'!O622</f>
        <v>4.5</v>
      </c>
      <c r="F225" s="20">
        <v>83.352994357451905</v>
      </c>
      <c r="I225">
        <v>2.96</v>
      </c>
      <c r="J225">
        <v>20.077272727272724</v>
      </c>
    </row>
    <row r="226" spans="1:10" x14ac:dyDescent="0.25">
      <c r="B226" s="1">
        <v>36373</v>
      </c>
      <c r="C226" s="20">
        <f>'CDM - M'!M623</f>
        <v>81.36</v>
      </c>
      <c r="D226">
        <f>'CDM - M'!N623</f>
        <v>125.67</v>
      </c>
      <c r="E226" s="20">
        <f>'CDM - M'!O623</f>
        <v>4.5</v>
      </c>
      <c r="F226" s="20">
        <v>83.585325964391302</v>
      </c>
      <c r="I226">
        <v>2.91</v>
      </c>
      <c r="J226">
        <v>21.279090909090904</v>
      </c>
    </row>
    <row r="227" spans="1:10" x14ac:dyDescent="0.25">
      <c r="B227" s="1">
        <v>36404</v>
      </c>
      <c r="C227" s="20">
        <f>'CDM - M'!M624</f>
        <v>81.42</v>
      </c>
      <c r="D227">
        <f>'CDM - M'!N624</f>
        <v>138.44999999999999</v>
      </c>
      <c r="E227" s="20">
        <f>'CDM - M'!O624</f>
        <v>4.5</v>
      </c>
      <c r="F227" s="20">
        <v>83.522277933782803</v>
      </c>
      <c r="I227">
        <v>2.91</v>
      </c>
      <c r="J227">
        <v>23.707727272727269</v>
      </c>
    </row>
    <row r="228" spans="1:10" x14ac:dyDescent="0.25">
      <c r="B228" s="1">
        <v>36434</v>
      </c>
      <c r="C228" s="20">
        <f>'CDM - M'!M625</f>
        <v>81.59</v>
      </c>
      <c r="D228">
        <f>'CDM - M'!N625</f>
        <v>123.98</v>
      </c>
      <c r="E228" s="20">
        <f>'CDM - M'!O625</f>
        <v>4.5</v>
      </c>
      <c r="F228" s="20">
        <v>83.717803165508201</v>
      </c>
      <c r="I228">
        <v>2.95</v>
      </c>
      <c r="J228">
        <v>22.674761904761905</v>
      </c>
    </row>
    <row r="229" spans="1:10" x14ac:dyDescent="0.25">
      <c r="B229" s="1">
        <v>36465</v>
      </c>
      <c r="C229" s="20">
        <f>'CDM - M'!M626</f>
        <v>81.47</v>
      </c>
      <c r="D229">
        <f>'CDM - M'!N626</f>
        <v>124.59</v>
      </c>
      <c r="E229" s="20">
        <f>'CDM - M'!O626</f>
        <v>4.5</v>
      </c>
      <c r="F229" s="20">
        <v>83.696026149165505</v>
      </c>
      <c r="I229">
        <v>2.94</v>
      </c>
      <c r="J229">
        <v>24.957727272727276</v>
      </c>
    </row>
    <row r="230" spans="1:10" x14ac:dyDescent="0.25">
      <c r="B230" s="1">
        <v>36495</v>
      </c>
      <c r="C230" s="20">
        <f>'CDM - M'!M627</f>
        <v>81.44</v>
      </c>
      <c r="D230">
        <f>'CDM - M'!N627</f>
        <v>142.38</v>
      </c>
      <c r="E230" s="20">
        <f>'CDM - M'!O627</f>
        <v>4.5</v>
      </c>
      <c r="F230" s="20">
        <v>83.703628934880797</v>
      </c>
      <c r="I230">
        <v>2.97</v>
      </c>
      <c r="J230">
        <v>26.057826086956524</v>
      </c>
    </row>
    <row r="231" spans="1:10" x14ac:dyDescent="0.25">
      <c r="A231">
        <v>2000</v>
      </c>
      <c r="B231" s="1">
        <v>36526</v>
      </c>
      <c r="C231" s="20">
        <f>'CDM - M'!M628</f>
        <v>81.430000000000007</v>
      </c>
      <c r="D231">
        <f>'CDM - M'!N628</f>
        <v>231.52</v>
      </c>
      <c r="E231" s="20">
        <f>'CDM - M'!O628</f>
        <v>4.5</v>
      </c>
      <c r="F231" s="20">
        <v>83.147698082521401</v>
      </c>
      <c r="G231" s="20">
        <v>83.36</v>
      </c>
      <c r="H231">
        <v>81.430000000000007</v>
      </c>
      <c r="I231">
        <v>2.89</v>
      </c>
      <c r="J231">
        <v>26.994761904761905</v>
      </c>
    </row>
    <row r="232" spans="1:10" x14ac:dyDescent="0.25">
      <c r="B232" s="1">
        <v>36557</v>
      </c>
      <c r="C232" s="20">
        <f>'CDM - M'!M629</f>
        <v>82.33</v>
      </c>
      <c r="D232">
        <f>'CDM - M'!N629</f>
        <v>218.31</v>
      </c>
      <c r="E232" s="20">
        <f>'CDM - M'!O629</f>
        <v>4.5</v>
      </c>
      <c r="F232" s="20">
        <v>84.262336115113698</v>
      </c>
      <c r="G232" s="20">
        <v>84.59</v>
      </c>
      <c r="H232">
        <v>82.33</v>
      </c>
      <c r="I232">
        <v>2.91</v>
      </c>
      <c r="J232">
        <v>29.307619047619045</v>
      </c>
    </row>
    <row r="233" spans="1:10" x14ac:dyDescent="0.25">
      <c r="B233" s="1">
        <v>36586</v>
      </c>
      <c r="C233" s="20">
        <f>'CDM - M'!M630</f>
        <v>81.849999999999994</v>
      </c>
      <c r="D233">
        <f>'CDM - M'!N630</f>
        <v>121.55</v>
      </c>
      <c r="E233" s="20">
        <f>'CDM - M'!O630</f>
        <v>4.625</v>
      </c>
      <c r="F233" s="20">
        <v>83.737165392501396</v>
      </c>
      <c r="G233" s="20">
        <v>83.23</v>
      </c>
      <c r="H233">
        <v>81.849999999999994</v>
      </c>
      <c r="I233">
        <v>2.92</v>
      </c>
      <c r="J233">
        <v>29.894347826086953</v>
      </c>
    </row>
    <row r="234" spans="1:10" x14ac:dyDescent="0.25">
      <c r="B234" s="1">
        <v>36617</v>
      </c>
      <c r="C234" s="20">
        <f>'CDM - M'!M631</f>
        <v>81.81</v>
      </c>
      <c r="D234">
        <f>'CDM - M'!N631</f>
        <v>129.93</v>
      </c>
      <c r="E234" s="20">
        <f>'CDM - M'!O631</f>
        <v>4.625</v>
      </c>
      <c r="F234" s="20">
        <v>83.813081367913199</v>
      </c>
      <c r="G234" s="20">
        <v>84.06</v>
      </c>
      <c r="H234">
        <v>81.81</v>
      </c>
      <c r="I234">
        <v>2.9</v>
      </c>
      <c r="J234">
        <v>25.554000000000002</v>
      </c>
    </row>
    <row r="235" spans="1:10" x14ac:dyDescent="0.25">
      <c r="B235" s="1">
        <v>36647</v>
      </c>
      <c r="C235" s="20">
        <f>'CDM - M'!M632</f>
        <v>82.09</v>
      </c>
      <c r="D235">
        <f>'CDM - M'!N632</f>
        <v>125.25</v>
      </c>
      <c r="E235" s="20">
        <f>'CDM - M'!O632</f>
        <v>4.625</v>
      </c>
      <c r="F235" s="20">
        <v>83.885182741463097</v>
      </c>
      <c r="G235" s="20">
        <v>84.11</v>
      </c>
      <c r="H235">
        <v>82.09</v>
      </c>
      <c r="I235">
        <v>2.88</v>
      </c>
      <c r="J235">
        <v>28.857826086956521</v>
      </c>
    </row>
    <row r="236" spans="1:10" x14ac:dyDescent="0.25">
      <c r="B236" s="1">
        <v>36678</v>
      </c>
      <c r="C236" s="20">
        <f>'CDM - M'!M633</f>
        <v>82.02</v>
      </c>
      <c r="D236">
        <f>'CDM - M'!N633</f>
        <v>123.77</v>
      </c>
      <c r="E236" s="20">
        <f>'CDM - M'!O633</f>
        <v>4.75</v>
      </c>
      <c r="F236" s="20">
        <v>84.036814221070998</v>
      </c>
      <c r="G236" s="20">
        <v>84.22</v>
      </c>
      <c r="H236">
        <v>82.02</v>
      </c>
      <c r="I236">
        <v>2.89</v>
      </c>
      <c r="J236">
        <v>31.529999999999998</v>
      </c>
    </row>
    <row r="237" spans="1:10" x14ac:dyDescent="0.25">
      <c r="B237" s="1">
        <v>36708</v>
      </c>
      <c r="C237" s="20">
        <f>'CDM - M'!M634</f>
        <v>81.849999999999994</v>
      </c>
      <c r="D237">
        <f>'CDM - M'!N634</f>
        <v>126.8</v>
      </c>
      <c r="E237" s="20">
        <f>'CDM - M'!O634</f>
        <v>4.75</v>
      </c>
      <c r="F237" s="20">
        <v>84.009982705472197</v>
      </c>
      <c r="G237" s="20">
        <v>83.72</v>
      </c>
      <c r="H237">
        <v>81.849999999999994</v>
      </c>
      <c r="I237">
        <v>2.92</v>
      </c>
      <c r="J237">
        <v>29.981428571428562</v>
      </c>
    </row>
    <row r="238" spans="1:10" x14ac:dyDescent="0.25">
      <c r="B238" s="1">
        <v>36739</v>
      </c>
      <c r="C238" s="20">
        <f>'CDM - M'!M635</f>
        <v>81.849999999999994</v>
      </c>
      <c r="D238">
        <f>'CDM - M'!N635</f>
        <v>122.8</v>
      </c>
      <c r="E238" s="20">
        <f>'CDM - M'!O635</f>
        <v>4.75</v>
      </c>
      <c r="F238" s="20">
        <v>83.972699715092801</v>
      </c>
      <c r="G238" s="20">
        <v>83.45</v>
      </c>
      <c r="H238">
        <v>81.849999999999994</v>
      </c>
      <c r="I238">
        <v>2.9</v>
      </c>
      <c r="J238">
        <v>31.137826086956526</v>
      </c>
    </row>
    <row r="239" spans="1:10" x14ac:dyDescent="0.25">
      <c r="B239" s="1">
        <v>36770</v>
      </c>
      <c r="C239" s="20">
        <f>'CDM - M'!M636</f>
        <v>82.45</v>
      </c>
      <c r="D239">
        <f>'CDM - M'!N636</f>
        <v>124.66</v>
      </c>
      <c r="E239" s="20">
        <f>'CDM - M'!O636</f>
        <v>4.75</v>
      </c>
      <c r="F239" s="20">
        <v>84.298725820410993</v>
      </c>
      <c r="G239" s="20">
        <v>84.01</v>
      </c>
      <c r="H239">
        <v>82.45</v>
      </c>
      <c r="I239">
        <v>2.96</v>
      </c>
      <c r="J239">
        <v>33.843809523809526</v>
      </c>
    </row>
    <row r="240" spans="1:10" x14ac:dyDescent="0.25">
      <c r="B240" s="1">
        <v>36800</v>
      </c>
      <c r="C240" s="20">
        <f>'CDM - M'!M637</f>
        <v>82.44</v>
      </c>
      <c r="D240">
        <f>'CDM - M'!N637</f>
        <v>121.08</v>
      </c>
      <c r="E240" s="20">
        <f>'CDM - M'!O637</f>
        <v>4.75</v>
      </c>
      <c r="F240" s="20">
        <v>84.332447642212102</v>
      </c>
      <c r="G240" s="20">
        <v>84.54</v>
      </c>
      <c r="H240">
        <v>82.44</v>
      </c>
      <c r="I240">
        <v>3.08</v>
      </c>
      <c r="J240">
        <v>32.932272727272739</v>
      </c>
    </row>
    <row r="241" spans="1:10" x14ac:dyDescent="0.25">
      <c r="B241" s="1">
        <v>36831</v>
      </c>
      <c r="C241" s="20">
        <f>'CDM - M'!M638</f>
        <v>82.55</v>
      </c>
      <c r="D241">
        <f>'CDM - M'!N638</f>
        <v>122.76</v>
      </c>
      <c r="E241" s="20">
        <f>'CDM - M'!O638</f>
        <v>4.75</v>
      </c>
      <c r="F241" s="20">
        <v>84.352508228949802</v>
      </c>
      <c r="G241" s="20">
        <v>84.56</v>
      </c>
      <c r="H241">
        <v>82.55</v>
      </c>
      <c r="I241">
        <v>3.24</v>
      </c>
      <c r="J241">
        <v>34.366363636363637</v>
      </c>
    </row>
    <row r="242" spans="1:10" x14ac:dyDescent="0.25">
      <c r="B242" s="1">
        <v>36861</v>
      </c>
      <c r="C242" s="20">
        <f>'CDM - M'!M639</f>
        <v>82.6</v>
      </c>
      <c r="D242">
        <f>'CDM - M'!N639</f>
        <v>139.04</v>
      </c>
      <c r="E242" s="20">
        <f>'CDM - M'!O639</f>
        <v>4.625</v>
      </c>
      <c r="F242" s="20">
        <v>84.341832702718506</v>
      </c>
      <c r="G242" s="20">
        <v>84.3</v>
      </c>
      <c r="H242">
        <v>82.6</v>
      </c>
      <c r="I242">
        <v>3.35</v>
      </c>
      <c r="J242">
        <v>28.292857142857141</v>
      </c>
    </row>
    <row r="243" spans="1:10" x14ac:dyDescent="0.25">
      <c r="A243">
        <v>2001</v>
      </c>
      <c r="B243" s="1">
        <v>36892</v>
      </c>
      <c r="C243" s="20">
        <f>'CDM - M'!M640</f>
        <v>82.29</v>
      </c>
      <c r="D243">
        <f>'CDM - M'!N640</f>
        <v>298.51</v>
      </c>
      <c r="E243" s="20">
        <f>'CDM - M'!O640</f>
        <v>4.625</v>
      </c>
      <c r="F243" s="20">
        <v>84.963760481331505</v>
      </c>
      <c r="G243" s="20">
        <v>85.2</v>
      </c>
      <c r="H243">
        <v>82.29</v>
      </c>
      <c r="I243">
        <v>3.52</v>
      </c>
      <c r="J243">
        <v>29.186956521739123</v>
      </c>
    </row>
    <row r="244" spans="1:10" x14ac:dyDescent="0.25">
      <c r="B244" s="1">
        <v>36923</v>
      </c>
      <c r="C244" s="20">
        <f>'CDM - M'!M641</f>
        <v>82.04</v>
      </c>
      <c r="D244">
        <f>'CDM - M'!N641</f>
        <v>139.04</v>
      </c>
      <c r="E244" s="20">
        <f>'CDM - M'!O641</f>
        <v>4.375</v>
      </c>
      <c r="F244" s="20">
        <v>83.463082551337493</v>
      </c>
      <c r="G244" s="20">
        <v>83.77</v>
      </c>
      <c r="H244">
        <v>82.04</v>
      </c>
      <c r="I244">
        <v>3.73</v>
      </c>
      <c r="J244">
        <v>29.6205</v>
      </c>
    </row>
    <row r="245" spans="1:10" x14ac:dyDescent="0.25">
      <c r="B245" s="1">
        <v>36951</v>
      </c>
      <c r="C245" s="20">
        <f>'CDM - M'!M642</f>
        <v>82.04</v>
      </c>
      <c r="D245">
        <f>'CDM - M'!N642</f>
        <v>121.89</v>
      </c>
      <c r="E245" s="20">
        <f>'CDM - M'!O642</f>
        <v>4.125</v>
      </c>
      <c r="F245" s="20">
        <v>84.211910634720098</v>
      </c>
      <c r="G245" s="20">
        <v>83.74</v>
      </c>
      <c r="H245">
        <v>82.04</v>
      </c>
      <c r="I245">
        <v>4.05</v>
      </c>
      <c r="J245">
        <v>27.271363636363631</v>
      </c>
    </row>
    <row r="246" spans="1:10" x14ac:dyDescent="0.25">
      <c r="B246" s="1">
        <v>36982</v>
      </c>
      <c r="C246" s="20">
        <f>'CDM - M'!M643</f>
        <v>81.760000000000005</v>
      </c>
      <c r="D246">
        <f>'CDM - M'!N643</f>
        <v>132.58000000000001</v>
      </c>
      <c r="E246" s="20">
        <f>'CDM - M'!O643</f>
        <v>4</v>
      </c>
      <c r="F246" s="20">
        <v>84.051764122239803</v>
      </c>
      <c r="G246" s="20">
        <v>84.35</v>
      </c>
      <c r="H246">
        <v>81.760000000000005</v>
      </c>
      <c r="I246">
        <v>4.1900000000000004</v>
      </c>
      <c r="J246">
        <v>27.650952380952383</v>
      </c>
    </row>
    <row r="247" spans="1:10" x14ac:dyDescent="0.25">
      <c r="B247" s="1">
        <v>37012</v>
      </c>
      <c r="C247" s="20">
        <f>'CDM - M'!M644</f>
        <v>81.7</v>
      </c>
      <c r="D247">
        <f>'CDM - M'!N644</f>
        <v>126.41</v>
      </c>
      <c r="E247" s="20">
        <f>'CDM - M'!O644</f>
        <v>3.75</v>
      </c>
      <c r="F247" s="20">
        <v>84.037766554636605</v>
      </c>
      <c r="G247" s="20">
        <v>84.28</v>
      </c>
      <c r="H247">
        <v>81.7</v>
      </c>
      <c r="I247">
        <v>4.3600000000000003</v>
      </c>
      <c r="J247">
        <v>28.670869565217391</v>
      </c>
    </row>
    <row r="248" spans="1:10" x14ac:dyDescent="0.25">
      <c r="B248" s="1">
        <v>37043</v>
      </c>
      <c r="C248" s="20">
        <f>'CDM - M'!M645</f>
        <v>81.569999999999993</v>
      </c>
      <c r="D248">
        <f>'CDM - M'!N645</f>
        <v>133.66999999999999</v>
      </c>
      <c r="E248" s="20">
        <f>'CDM - M'!O645</f>
        <v>3.5</v>
      </c>
      <c r="F248" s="20">
        <v>83.831474439897207</v>
      </c>
      <c r="G248" s="20">
        <v>83.98</v>
      </c>
      <c r="H248">
        <v>81.569999999999993</v>
      </c>
      <c r="I248">
        <v>4.53</v>
      </c>
      <c r="J248">
        <v>27.584761904761905</v>
      </c>
    </row>
    <row r="249" spans="1:10" x14ac:dyDescent="0.25">
      <c r="B249" s="1">
        <v>37073</v>
      </c>
      <c r="C249" s="20">
        <f>'CDM - M'!M646</f>
        <v>81.83</v>
      </c>
      <c r="D249">
        <f>'CDM - M'!N646</f>
        <v>133.18</v>
      </c>
      <c r="E249" s="20">
        <f>'CDM - M'!O646</f>
        <v>3.5</v>
      </c>
      <c r="F249" s="20">
        <v>83.927458441478194</v>
      </c>
      <c r="G249" s="20">
        <v>83.64</v>
      </c>
      <c r="H249">
        <v>81.83</v>
      </c>
      <c r="I249">
        <v>4.71</v>
      </c>
      <c r="J249">
        <v>26.456818181818178</v>
      </c>
    </row>
    <row r="250" spans="1:10" x14ac:dyDescent="0.25">
      <c r="B250" s="1">
        <v>37104</v>
      </c>
      <c r="C250" s="20">
        <f>'CDM - M'!M647</f>
        <v>81.849999999999994</v>
      </c>
      <c r="D250">
        <f>'CDM - M'!N647</f>
        <v>123.06</v>
      </c>
      <c r="E250" s="20">
        <f>'CDM - M'!O647</f>
        <v>3.25</v>
      </c>
      <c r="F250" s="20">
        <v>83.949494679556295</v>
      </c>
      <c r="G250" s="20">
        <v>83.43</v>
      </c>
      <c r="H250">
        <v>81.849999999999994</v>
      </c>
      <c r="I250">
        <v>4.82</v>
      </c>
      <c r="J250">
        <v>27.309130434782606</v>
      </c>
    </row>
    <row r="251" spans="1:10" x14ac:dyDescent="0.25">
      <c r="B251" s="1">
        <v>37135</v>
      </c>
      <c r="C251" s="20">
        <f>'CDM - M'!M648</f>
        <v>82.11</v>
      </c>
      <c r="D251">
        <f>'CDM - M'!N648</f>
        <v>137.04</v>
      </c>
      <c r="E251" s="20">
        <f>'CDM - M'!O648</f>
        <v>2.75</v>
      </c>
      <c r="F251" s="20">
        <v>83.637867418686398</v>
      </c>
      <c r="G251" s="20">
        <v>83.3</v>
      </c>
      <c r="H251">
        <v>82.11</v>
      </c>
      <c r="I251">
        <v>5.05</v>
      </c>
      <c r="J251">
        <v>26.265999999999998</v>
      </c>
    </row>
    <row r="252" spans="1:10" x14ac:dyDescent="0.25">
      <c r="B252" s="1">
        <v>37165</v>
      </c>
      <c r="C252" s="20">
        <f>'CDM - M'!M649</f>
        <v>82.49</v>
      </c>
      <c r="D252">
        <f>'CDM - M'!N649</f>
        <v>129.63</v>
      </c>
      <c r="E252" s="20">
        <f>'CDM - M'!O649</f>
        <v>2.5</v>
      </c>
      <c r="F252" s="20">
        <v>83.864482840373398</v>
      </c>
      <c r="G252" s="20">
        <v>84.08</v>
      </c>
      <c r="H252">
        <v>82.49</v>
      </c>
      <c r="I252">
        <v>5.17</v>
      </c>
      <c r="J252">
        <v>22.212608695652172</v>
      </c>
    </row>
    <row r="253" spans="1:10" x14ac:dyDescent="0.25">
      <c r="B253" s="1">
        <v>37196</v>
      </c>
      <c r="C253" s="20">
        <f>'CDM - M'!M650</f>
        <v>82.23</v>
      </c>
      <c r="D253">
        <f>'CDM - M'!N650</f>
        <v>123.8</v>
      </c>
      <c r="E253" s="20">
        <f>'CDM - M'!O650</f>
        <v>2.25</v>
      </c>
      <c r="F253" s="20">
        <v>83.860796617885995</v>
      </c>
      <c r="G253" s="20">
        <v>84.04</v>
      </c>
      <c r="H253">
        <v>82.23</v>
      </c>
      <c r="I253">
        <v>5.25</v>
      </c>
      <c r="J253">
        <v>19.604999999999993</v>
      </c>
    </row>
    <row r="254" spans="1:10" x14ac:dyDescent="0.25">
      <c r="B254" s="1">
        <v>37226</v>
      </c>
      <c r="C254" s="20">
        <f>'CDM - M'!M651</f>
        <v>81.42</v>
      </c>
      <c r="D254">
        <f>'CDM - M'!N651</f>
        <v>136.97</v>
      </c>
      <c r="E254" s="20">
        <f>'CDM - M'!O651</f>
        <v>2.125</v>
      </c>
      <c r="F254" s="20">
        <v>83.804361984227498</v>
      </c>
      <c r="G254" s="20">
        <v>83.74</v>
      </c>
      <c r="H254">
        <v>81.42</v>
      </c>
      <c r="I254">
        <v>5.35</v>
      </c>
      <c r="J254">
        <v>19.424285714285713</v>
      </c>
    </row>
    <row r="255" spans="1:10" x14ac:dyDescent="0.25">
      <c r="A255">
        <v>2002</v>
      </c>
      <c r="B255" s="1">
        <v>37257</v>
      </c>
      <c r="C255" s="20">
        <f>'CDM - M'!M652</f>
        <v>82.07</v>
      </c>
      <c r="D255">
        <f>'CDM - M'!N652</f>
        <v>189.04</v>
      </c>
      <c r="E255" s="20">
        <f>'CDM - M'!O652</f>
        <v>2.125</v>
      </c>
      <c r="F255" s="20">
        <v>84.126719437535698</v>
      </c>
      <c r="G255" s="20">
        <v>84.37</v>
      </c>
      <c r="H255">
        <v>82.07</v>
      </c>
      <c r="I255">
        <v>5.35</v>
      </c>
      <c r="J255">
        <v>19.658695652173911</v>
      </c>
    </row>
    <row r="256" spans="1:10" x14ac:dyDescent="0.25">
      <c r="B256" s="1">
        <v>37288</v>
      </c>
      <c r="C256" s="20">
        <f>'CDM - M'!M653</f>
        <v>82.13</v>
      </c>
      <c r="D256">
        <f>'CDM - M'!N653</f>
        <v>215.98</v>
      </c>
      <c r="E256" s="20">
        <f>'CDM - M'!O653</f>
        <v>2.125</v>
      </c>
      <c r="F256" s="20">
        <v>85.201004603623105</v>
      </c>
      <c r="G256" s="20">
        <v>85.51</v>
      </c>
      <c r="H256">
        <v>82.13</v>
      </c>
      <c r="I256">
        <v>5.17</v>
      </c>
      <c r="J256">
        <v>20.793000000000003</v>
      </c>
    </row>
    <row r="257" spans="1:10" x14ac:dyDescent="0.25">
      <c r="B257" s="1">
        <v>37316</v>
      </c>
      <c r="C257" s="20">
        <f>'CDM - M'!M654</f>
        <v>81.83</v>
      </c>
      <c r="D257">
        <f>'CDM - M'!N654</f>
        <v>116.06</v>
      </c>
      <c r="E257" s="20">
        <f>'CDM - M'!O654</f>
        <v>2.125</v>
      </c>
      <c r="F257" s="20">
        <v>84.419599846010698</v>
      </c>
      <c r="G257" s="20">
        <v>83.98</v>
      </c>
      <c r="H257">
        <v>81.83</v>
      </c>
      <c r="I257">
        <v>5.3</v>
      </c>
      <c r="J257">
        <v>24.530952380952378</v>
      </c>
    </row>
    <row r="258" spans="1:10" x14ac:dyDescent="0.25">
      <c r="B258" s="1">
        <v>37347</v>
      </c>
      <c r="C258" s="20">
        <f>'CDM - M'!M655</f>
        <v>81.87</v>
      </c>
      <c r="D258">
        <f>'CDM - M'!N655</f>
        <v>118.04</v>
      </c>
      <c r="E258" s="20">
        <f>'CDM - M'!O655</f>
        <v>2.125</v>
      </c>
      <c r="F258" s="20">
        <v>84.520399047617204</v>
      </c>
      <c r="G258" s="20">
        <v>84.85</v>
      </c>
      <c r="H258">
        <v>81.87</v>
      </c>
      <c r="I258">
        <v>5.22</v>
      </c>
      <c r="J258">
        <v>26.258181818181814</v>
      </c>
    </row>
    <row r="259" spans="1:10" x14ac:dyDescent="0.25">
      <c r="B259" s="1">
        <v>37377</v>
      </c>
      <c r="C259" s="20">
        <f>'CDM - M'!M656</f>
        <v>81.599999999999994</v>
      </c>
      <c r="D259">
        <f>'CDM - M'!N656</f>
        <v>116.29</v>
      </c>
      <c r="E259" s="20">
        <f>'CDM - M'!O656</f>
        <v>2.125</v>
      </c>
      <c r="F259" s="20">
        <v>84.446082214780105</v>
      </c>
      <c r="G259" s="20">
        <v>84.72</v>
      </c>
      <c r="H259">
        <v>81.599999999999994</v>
      </c>
      <c r="I259">
        <v>5.16</v>
      </c>
      <c r="J259">
        <v>26.906521739130426</v>
      </c>
    </row>
    <row r="260" spans="1:10" x14ac:dyDescent="0.25">
      <c r="B260" s="1">
        <v>37408</v>
      </c>
      <c r="C260" s="20">
        <f>'CDM - M'!M657</f>
        <v>81.569999999999993</v>
      </c>
      <c r="D260">
        <f>'CDM - M'!N657</f>
        <v>123.12</v>
      </c>
      <c r="E260" s="20">
        <f>'CDM - M'!O657</f>
        <v>1.875</v>
      </c>
      <c r="F260" s="20">
        <v>84.567111003676999</v>
      </c>
      <c r="G260" s="20">
        <v>84.7</v>
      </c>
      <c r="H260">
        <v>81.569999999999993</v>
      </c>
      <c r="I260">
        <v>5.13</v>
      </c>
      <c r="J260">
        <v>25.545999999999996</v>
      </c>
    </row>
    <row r="261" spans="1:10" x14ac:dyDescent="0.25">
      <c r="B261" s="1">
        <v>37438</v>
      </c>
      <c r="C261" s="20">
        <f>'CDM - M'!M658</f>
        <v>81.78</v>
      </c>
      <c r="D261">
        <f>'CDM - M'!N658</f>
        <v>119.19</v>
      </c>
      <c r="E261" s="20">
        <f>'CDM - M'!O658</f>
        <v>1.875</v>
      </c>
      <c r="F261" s="20">
        <v>84.513499173669402</v>
      </c>
      <c r="G261" s="20">
        <v>84.24</v>
      </c>
      <c r="H261">
        <v>81.78</v>
      </c>
      <c r="I261">
        <v>5.0599999999999996</v>
      </c>
      <c r="J261">
        <v>26.927826086956518</v>
      </c>
    </row>
    <row r="262" spans="1:10" x14ac:dyDescent="0.25">
      <c r="B262" s="1">
        <v>37469</v>
      </c>
      <c r="C262" s="20">
        <f>'CDM - M'!M659</f>
        <v>81.849999999999994</v>
      </c>
      <c r="D262">
        <f>'CDM - M'!N659</f>
        <v>116.05</v>
      </c>
      <c r="E262" s="20">
        <f>'CDM - M'!O659</f>
        <v>1.875</v>
      </c>
      <c r="F262" s="20">
        <v>84.400712668396494</v>
      </c>
      <c r="G262" s="20">
        <v>83.91</v>
      </c>
      <c r="H262">
        <v>81.849999999999994</v>
      </c>
      <c r="I262">
        <v>5.07</v>
      </c>
      <c r="J262">
        <v>28.200000000000003</v>
      </c>
    </row>
    <row r="263" spans="1:10" x14ac:dyDescent="0.25">
      <c r="B263" s="1">
        <v>37500</v>
      </c>
      <c r="C263" s="20">
        <f>'CDM - M'!M660</f>
        <v>81.66</v>
      </c>
      <c r="D263">
        <f>'CDM - M'!N660</f>
        <v>123.2</v>
      </c>
      <c r="E263" s="20">
        <f>'CDM - M'!O660</f>
        <v>1.875</v>
      </c>
      <c r="F263" s="20">
        <v>84.517560552333094</v>
      </c>
      <c r="G263" s="20">
        <v>84.14</v>
      </c>
      <c r="H263">
        <v>81.66</v>
      </c>
      <c r="I263">
        <v>5.12</v>
      </c>
      <c r="J263">
        <v>29.637142857142855</v>
      </c>
    </row>
    <row r="264" spans="1:10" x14ac:dyDescent="0.25">
      <c r="B264" s="1">
        <v>37530</v>
      </c>
      <c r="C264" s="20">
        <f>'CDM - M'!M661</f>
        <v>81.66</v>
      </c>
      <c r="D264">
        <f>'CDM - M'!N661</f>
        <v>114.07</v>
      </c>
      <c r="E264" s="20">
        <f>'CDM - M'!O661</f>
        <v>1.875</v>
      </c>
      <c r="F264" s="20">
        <v>84.542361088166501</v>
      </c>
      <c r="G264" s="20">
        <v>84.73</v>
      </c>
      <c r="H264">
        <v>81.66</v>
      </c>
      <c r="I264">
        <v>5.14</v>
      </c>
      <c r="J264">
        <v>28.86304347826087</v>
      </c>
    </row>
    <row r="265" spans="1:10" x14ac:dyDescent="0.25">
      <c r="B265" s="1">
        <v>37561</v>
      </c>
      <c r="C265" s="20">
        <f>'CDM - M'!M662</f>
        <v>81.78</v>
      </c>
      <c r="D265">
        <f>'CDM - M'!N662</f>
        <v>115.84</v>
      </c>
      <c r="E265" s="20">
        <f>'CDM - M'!O662</f>
        <v>1.625</v>
      </c>
      <c r="F265" s="20">
        <v>84.523715593284294</v>
      </c>
      <c r="G265" s="20">
        <v>84.66</v>
      </c>
      <c r="H265">
        <v>81.78</v>
      </c>
      <c r="I265">
        <v>5.16</v>
      </c>
      <c r="J265">
        <v>26.256190476190476</v>
      </c>
    </row>
    <row r="266" spans="1:10" x14ac:dyDescent="0.25">
      <c r="B266" s="1">
        <v>37591</v>
      </c>
      <c r="C266" s="20">
        <f>'CDM - M'!M663</f>
        <v>81.58</v>
      </c>
      <c r="D266">
        <f>'CDM - M'!N663</f>
        <v>127.75</v>
      </c>
      <c r="E266" s="20">
        <f>'CDM - M'!O663</f>
        <v>1.625</v>
      </c>
      <c r="F266" s="20">
        <v>84.442515513818805</v>
      </c>
      <c r="G266" s="20">
        <v>84.36</v>
      </c>
      <c r="H266">
        <v>81.58</v>
      </c>
      <c r="I266">
        <v>5.14</v>
      </c>
      <c r="J266">
        <v>29.51045454545455</v>
      </c>
    </row>
    <row r="267" spans="1:10" x14ac:dyDescent="0.25">
      <c r="A267">
        <v>2003</v>
      </c>
      <c r="B267" s="1">
        <v>37622</v>
      </c>
      <c r="C267" s="20">
        <f>'CDM - M'!M664</f>
        <v>82.14</v>
      </c>
      <c r="D267">
        <f>'CDM - M'!N664</f>
        <v>230.15</v>
      </c>
      <c r="E267" s="20">
        <f>'CDM - M'!O664</f>
        <v>1.625</v>
      </c>
      <c r="F267" s="20">
        <v>84.415456698948006</v>
      </c>
      <c r="G267" s="20">
        <v>84.66</v>
      </c>
      <c r="H267">
        <v>82.14</v>
      </c>
      <c r="I267">
        <v>5.23</v>
      </c>
      <c r="J267">
        <v>32.686956521739127</v>
      </c>
    </row>
    <row r="268" spans="1:10" x14ac:dyDescent="0.25">
      <c r="B268" s="1">
        <v>37653</v>
      </c>
      <c r="C268" s="20">
        <f>'CDM - M'!M665</f>
        <v>81.75</v>
      </c>
      <c r="D268">
        <f>'CDM - M'!N665</f>
        <v>143.79</v>
      </c>
      <c r="E268" s="20">
        <f>'CDM - M'!O665</f>
        <v>1.625</v>
      </c>
      <c r="F268" s="20">
        <v>83.6447784598965</v>
      </c>
      <c r="G268" s="20">
        <v>83.95</v>
      </c>
      <c r="H268">
        <v>81.75</v>
      </c>
      <c r="I268">
        <v>5.2</v>
      </c>
      <c r="J268">
        <v>35.786500000000004</v>
      </c>
    </row>
    <row r="269" spans="1:10" x14ac:dyDescent="0.25">
      <c r="B269" s="1">
        <v>37681</v>
      </c>
      <c r="C269" s="20">
        <f>'CDM - M'!M666</f>
        <v>82.05</v>
      </c>
      <c r="D269">
        <f>'CDM - M'!N666</f>
        <v>114.27</v>
      </c>
      <c r="E269" s="20">
        <f>'CDM - M'!O666</f>
        <v>1.625</v>
      </c>
      <c r="F269" s="20">
        <v>84.222496374117796</v>
      </c>
      <c r="G269" s="20">
        <v>83.81</v>
      </c>
      <c r="H269">
        <v>82.05</v>
      </c>
      <c r="I269">
        <v>5.17</v>
      </c>
      <c r="J269">
        <v>33.156190476190474</v>
      </c>
    </row>
    <row r="270" spans="1:10" x14ac:dyDescent="0.25">
      <c r="B270" s="1">
        <v>37712</v>
      </c>
      <c r="C270" s="20">
        <f>'CDM - M'!M667</f>
        <v>82.04</v>
      </c>
      <c r="D270">
        <f>'CDM - M'!N667</f>
        <v>116.1</v>
      </c>
      <c r="E270" s="20">
        <f>'CDM - M'!O667</f>
        <v>1.625</v>
      </c>
      <c r="F270" s="20">
        <v>84.350652988991996</v>
      </c>
      <c r="G270" s="20">
        <v>84.7</v>
      </c>
      <c r="H270">
        <v>82.04</v>
      </c>
      <c r="I270">
        <v>5.16</v>
      </c>
      <c r="J270">
        <v>28.24545454545455</v>
      </c>
    </row>
    <row r="271" spans="1:10" x14ac:dyDescent="0.25">
      <c r="B271" s="1">
        <v>37742</v>
      </c>
      <c r="C271" s="20">
        <f>'CDM - M'!M668</f>
        <v>81.510000000000005</v>
      </c>
      <c r="D271">
        <f>'CDM - M'!N668</f>
        <v>119.97</v>
      </c>
      <c r="E271" s="20">
        <f>'CDM - M'!O668</f>
        <v>1.625</v>
      </c>
      <c r="F271" s="20">
        <v>84.107713049545595</v>
      </c>
      <c r="G271" s="20">
        <v>84.4</v>
      </c>
      <c r="H271">
        <v>81.510000000000005</v>
      </c>
      <c r="I271">
        <v>5.1100000000000003</v>
      </c>
      <c r="J271">
        <v>28.12</v>
      </c>
    </row>
    <row r="272" spans="1:10" x14ac:dyDescent="0.25">
      <c r="B272" s="1">
        <v>37773</v>
      </c>
      <c r="C272" s="20">
        <f>'CDM - M'!M669</f>
        <v>81.37</v>
      </c>
      <c r="D272">
        <f>'CDM - M'!N669</f>
        <v>118.17</v>
      </c>
      <c r="E272" s="20">
        <f>'CDM - M'!O669</f>
        <v>1.375</v>
      </c>
      <c r="F272" s="20">
        <v>83.805820311300394</v>
      </c>
      <c r="G272" s="20">
        <v>83.93</v>
      </c>
      <c r="H272">
        <v>81.37</v>
      </c>
      <c r="I272">
        <v>5.1100000000000003</v>
      </c>
      <c r="J272">
        <v>30.519523809523808</v>
      </c>
    </row>
    <row r="273" spans="1:10" x14ac:dyDescent="0.25">
      <c r="B273" s="1">
        <v>37803</v>
      </c>
      <c r="C273" s="20">
        <f>'CDM - M'!M670</f>
        <v>81.25</v>
      </c>
      <c r="D273">
        <f>'CDM - M'!N670</f>
        <v>113.42</v>
      </c>
      <c r="E273" s="20">
        <f>'CDM - M'!O670</f>
        <v>1.375</v>
      </c>
      <c r="F273" s="20">
        <v>83.808561318102306</v>
      </c>
      <c r="G273" s="20">
        <v>83.57</v>
      </c>
      <c r="H273">
        <v>81.25</v>
      </c>
      <c r="I273">
        <v>4.96</v>
      </c>
      <c r="J273">
        <v>30.69</v>
      </c>
    </row>
    <row r="274" spans="1:10" x14ac:dyDescent="0.25">
      <c r="B274" s="1">
        <v>37834</v>
      </c>
      <c r="C274" s="20">
        <f>'CDM - M'!M671</f>
        <v>81.25</v>
      </c>
      <c r="D274">
        <f>'CDM - M'!N671</f>
        <v>113.35</v>
      </c>
      <c r="E274" s="20">
        <f>'CDM - M'!O671</f>
        <v>1.375</v>
      </c>
      <c r="F274" s="20">
        <v>83.972452841246394</v>
      </c>
      <c r="G274" s="20">
        <v>83.51</v>
      </c>
      <c r="H274">
        <v>81.25</v>
      </c>
      <c r="I274">
        <v>4.92</v>
      </c>
      <c r="J274">
        <v>31.59714285714286</v>
      </c>
    </row>
    <row r="275" spans="1:10" x14ac:dyDescent="0.25">
      <c r="B275" s="1">
        <v>37865</v>
      </c>
      <c r="C275" s="20">
        <f>'CDM - M'!M672</f>
        <v>81.180000000000007</v>
      </c>
      <c r="D275">
        <f>'CDM - M'!N672</f>
        <v>117.7</v>
      </c>
      <c r="E275" s="20">
        <f>'CDM - M'!O672</f>
        <v>1.375</v>
      </c>
      <c r="F275" s="20">
        <v>83.997761353485203</v>
      </c>
      <c r="G275" s="20">
        <v>83.61</v>
      </c>
      <c r="H275">
        <v>81.180000000000007</v>
      </c>
      <c r="I275">
        <v>4.8600000000000003</v>
      </c>
      <c r="J275">
        <v>28.459545454545449</v>
      </c>
    </row>
    <row r="276" spans="1:10" x14ac:dyDescent="0.25">
      <c r="B276" s="1">
        <v>37895</v>
      </c>
      <c r="C276" s="20">
        <f>'CDM - M'!M673</f>
        <v>81.47</v>
      </c>
      <c r="D276">
        <f>'CDM - M'!N673</f>
        <v>108.54</v>
      </c>
      <c r="E276" s="20">
        <f>'CDM - M'!O673</f>
        <v>1.375</v>
      </c>
      <c r="F276" s="20">
        <v>84.003348062044793</v>
      </c>
      <c r="G276" s="20">
        <v>84.15</v>
      </c>
      <c r="H276">
        <v>81.47</v>
      </c>
      <c r="I276">
        <v>4.79</v>
      </c>
      <c r="J276">
        <v>30.345217391304345</v>
      </c>
    </row>
    <row r="277" spans="1:10" x14ac:dyDescent="0.25">
      <c r="B277" s="1">
        <v>37926</v>
      </c>
      <c r="C277" s="20">
        <f>'CDM - M'!M674</f>
        <v>81.66</v>
      </c>
      <c r="D277">
        <f>'CDM - M'!N674</f>
        <v>112.23</v>
      </c>
      <c r="E277" s="20">
        <f>'CDM - M'!O674</f>
        <v>1.375</v>
      </c>
      <c r="F277" s="20">
        <v>84.104925964735301</v>
      </c>
      <c r="G277" s="20">
        <v>84.2</v>
      </c>
      <c r="H277">
        <v>81.66</v>
      </c>
      <c r="I277">
        <v>4.72</v>
      </c>
      <c r="J277">
        <v>30.991500000000002</v>
      </c>
    </row>
    <row r="278" spans="1:10" x14ac:dyDescent="0.25">
      <c r="B278" s="1">
        <v>37956</v>
      </c>
      <c r="C278" s="20">
        <f>'CDM - M'!M675</f>
        <v>81.87</v>
      </c>
      <c r="D278">
        <f>'CDM - M'!N675</f>
        <v>121.25</v>
      </c>
      <c r="E278" s="20">
        <f>'CDM - M'!O675</f>
        <v>1.375</v>
      </c>
      <c r="F278" s="20">
        <v>84.168086028141104</v>
      </c>
      <c r="G278" s="20">
        <v>84.09</v>
      </c>
      <c r="H278">
        <v>81.87</v>
      </c>
      <c r="I278">
        <v>4.71</v>
      </c>
      <c r="J278">
        <v>32.204782608695652</v>
      </c>
    </row>
    <row r="279" spans="1:10" x14ac:dyDescent="0.25">
      <c r="A279">
        <v>2004</v>
      </c>
      <c r="B279" s="1">
        <v>37987</v>
      </c>
      <c r="C279" s="20">
        <f>'CDM - M'!M676</f>
        <v>82.12</v>
      </c>
      <c r="D279">
        <f>'CDM - M'!N676</f>
        <v>249.51</v>
      </c>
      <c r="E279" s="20">
        <f>'CDM - M'!O676</f>
        <v>1.375</v>
      </c>
      <c r="F279" s="20">
        <v>84.763082782267503</v>
      </c>
      <c r="G279" s="20">
        <v>85</v>
      </c>
      <c r="H279">
        <v>82.12</v>
      </c>
      <c r="I279">
        <v>4.71</v>
      </c>
      <c r="J279">
        <v>34.108181818181812</v>
      </c>
    </row>
    <row r="280" spans="1:10" x14ac:dyDescent="0.25">
      <c r="B280" s="1">
        <v>38018</v>
      </c>
      <c r="C280" s="20">
        <f>'CDM - M'!M677</f>
        <v>82.79</v>
      </c>
      <c r="D280">
        <f>'CDM - M'!N677</f>
        <v>120.5</v>
      </c>
      <c r="E280" s="20">
        <f>'CDM - M'!O677</f>
        <v>1.375</v>
      </c>
      <c r="F280" s="20">
        <v>83.649959013369099</v>
      </c>
      <c r="G280" s="20">
        <v>83.96</v>
      </c>
      <c r="H280">
        <v>82.79</v>
      </c>
      <c r="I280">
        <v>4.63</v>
      </c>
      <c r="J280">
        <v>34.503</v>
      </c>
    </row>
    <row r="281" spans="1:10" x14ac:dyDescent="0.25">
      <c r="B281" s="1">
        <v>38047</v>
      </c>
      <c r="C281" s="20">
        <f>'CDM - M'!M678</f>
        <v>82.82</v>
      </c>
      <c r="D281">
        <f>'CDM - M'!N678</f>
        <v>106.18</v>
      </c>
      <c r="E281" s="20">
        <f>'CDM - M'!O678</f>
        <v>1.375</v>
      </c>
      <c r="F281" s="20">
        <v>84.275433638968195</v>
      </c>
      <c r="G281" s="20">
        <v>83.88</v>
      </c>
      <c r="H281">
        <v>82.82</v>
      </c>
      <c r="I281">
        <v>4.5199999999999996</v>
      </c>
      <c r="J281">
        <v>36.718260869565221</v>
      </c>
    </row>
    <row r="282" spans="1:10" x14ac:dyDescent="0.25">
      <c r="B282" s="1">
        <v>38078</v>
      </c>
      <c r="C282" s="20">
        <f>'CDM - M'!M679</f>
        <v>82.92</v>
      </c>
      <c r="D282">
        <f>'CDM - M'!N679</f>
        <v>110.98</v>
      </c>
      <c r="E282" s="20">
        <f>'CDM - M'!O679</f>
        <v>1.375</v>
      </c>
      <c r="F282" s="20">
        <v>84.563514275377301</v>
      </c>
      <c r="G282" s="20">
        <v>84.91</v>
      </c>
      <c r="H282">
        <v>82.92</v>
      </c>
      <c r="I282">
        <v>4.54</v>
      </c>
      <c r="J282">
        <v>36.640454545454546</v>
      </c>
    </row>
    <row r="283" spans="1:10" x14ac:dyDescent="0.25">
      <c r="B283" s="1">
        <v>38108</v>
      </c>
      <c r="C283" s="20">
        <f>'CDM - M'!M680</f>
        <v>82.61</v>
      </c>
      <c r="D283">
        <f>'CDM - M'!N680</f>
        <v>109.82</v>
      </c>
      <c r="E283" s="20">
        <f>'CDM - M'!O680</f>
        <v>1.375</v>
      </c>
      <c r="F283" s="20">
        <v>84.685825131441405</v>
      </c>
      <c r="G283" s="20">
        <v>84.98</v>
      </c>
      <c r="H283">
        <v>82.61</v>
      </c>
      <c r="I283">
        <v>4.49</v>
      </c>
      <c r="J283">
        <v>40.260952380952382</v>
      </c>
    </row>
    <row r="284" spans="1:10" x14ac:dyDescent="0.25">
      <c r="B284" s="1">
        <v>38139</v>
      </c>
      <c r="C284" s="20">
        <f>'CDM - M'!M681</f>
        <v>82.71</v>
      </c>
      <c r="D284">
        <f>'CDM - M'!N681</f>
        <v>115.93</v>
      </c>
      <c r="E284" s="20">
        <f>'CDM - M'!O681</f>
        <v>1.375</v>
      </c>
      <c r="F284" s="20">
        <v>84.881852360026599</v>
      </c>
      <c r="G284" s="20">
        <v>84.99</v>
      </c>
      <c r="H284">
        <v>82.71</v>
      </c>
      <c r="I284">
        <v>4.51</v>
      </c>
      <c r="J284">
        <v>38.067727272727268</v>
      </c>
    </row>
    <row r="285" spans="1:10" x14ac:dyDescent="0.25">
      <c r="B285" s="1">
        <v>38169</v>
      </c>
      <c r="C285" s="20">
        <f>'CDM - M'!M682</f>
        <v>82.99</v>
      </c>
      <c r="D285">
        <f>'CDM - M'!N682</f>
        <v>115.47</v>
      </c>
      <c r="E285" s="20">
        <f>'CDM - M'!O682</f>
        <v>1.375</v>
      </c>
      <c r="F285" s="20">
        <v>84.903071347463097</v>
      </c>
      <c r="G285" s="20">
        <v>84.69</v>
      </c>
      <c r="H285">
        <v>82.99</v>
      </c>
      <c r="I285">
        <v>4.43</v>
      </c>
      <c r="J285">
        <v>40.697727272727271</v>
      </c>
    </row>
    <row r="286" spans="1:10" x14ac:dyDescent="0.25">
      <c r="B286" s="1">
        <v>38200</v>
      </c>
      <c r="C286" s="20">
        <f>'CDM - M'!M683</f>
        <v>83.44</v>
      </c>
      <c r="D286">
        <f>'CDM - M'!N683</f>
        <v>111.28</v>
      </c>
      <c r="E286" s="20">
        <f>'CDM - M'!O683</f>
        <v>1.375</v>
      </c>
      <c r="F286" s="20">
        <v>84.8457361013011</v>
      </c>
      <c r="G286" s="20">
        <v>84.43</v>
      </c>
      <c r="H286">
        <v>83.44</v>
      </c>
      <c r="I286">
        <v>4.4000000000000004</v>
      </c>
      <c r="J286">
        <v>44.883636363636363</v>
      </c>
    </row>
    <row r="287" spans="1:10" x14ac:dyDescent="0.25">
      <c r="B287" s="1">
        <v>38231</v>
      </c>
      <c r="C287" s="20">
        <f>'CDM - M'!M684</f>
        <v>83.66</v>
      </c>
      <c r="D287">
        <f>'CDM - M'!N684</f>
        <v>115.49</v>
      </c>
      <c r="E287" s="20">
        <f>'CDM - M'!O684</f>
        <v>1.375</v>
      </c>
      <c r="F287" s="20">
        <v>84.887949427824495</v>
      </c>
      <c r="G287" s="20">
        <v>84.5</v>
      </c>
      <c r="H287">
        <v>83.66</v>
      </c>
      <c r="I287">
        <v>4.3499999999999996</v>
      </c>
      <c r="J287">
        <v>45.849090909090911</v>
      </c>
    </row>
    <row r="288" spans="1:10" x14ac:dyDescent="0.25">
      <c r="B288" s="1">
        <v>38261</v>
      </c>
      <c r="C288" s="20">
        <f>'CDM - M'!M685</f>
        <v>83.67</v>
      </c>
      <c r="D288">
        <f>'CDM - M'!N685</f>
        <v>110.73</v>
      </c>
      <c r="E288" s="20">
        <f>'CDM - M'!O685</f>
        <v>1.625</v>
      </c>
      <c r="F288" s="20">
        <v>84.912748340508202</v>
      </c>
      <c r="G288" s="20">
        <v>85.03</v>
      </c>
      <c r="H288">
        <v>83.67</v>
      </c>
      <c r="I288">
        <v>4.2300000000000004</v>
      </c>
      <c r="J288">
        <v>53.093809523809512</v>
      </c>
    </row>
    <row r="289" spans="1:10" x14ac:dyDescent="0.25">
      <c r="B289" s="1">
        <v>38292</v>
      </c>
      <c r="C289" s="20">
        <f>'CDM - M'!M686</f>
        <v>82.82</v>
      </c>
      <c r="D289">
        <f>'CDM - M'!N686</f>
        <v>111.73</v>
      </c>
      <c r="E289" s="20">
        <f>'CDM - M'!O686</f>
        <v>1.625</v>
      </c>
      <c r="F289" s="20">
        <v>84.865927506671298</v>
      </c>
      <c r="G289" s="20">
        <v>84.94</v>
      </c>
      <c r="H289">
        <v>82.82</v>
      </c>
      <c r="I289">
        <v>4.18</v>
      </c>
      <c r="J289">
        <v>48.563181818181832</v>
      </c>
    </row>
    <row r="290" spans="1:10" x14ac:dyDescent="0.25">
      <c r="B290" s="1">
        <v>38322</v>
      </c>
      <c r="C290" s="20">
        <f>'CDM - M'!M687</f>
        <v>83.1</v>
      </c>
      <c r="D290">
        <f>'CDM - M'!N687</f>
        <v>120.83</v>
      </c>
      <c r="E290" s="20">
        <f>'CDM - M'!O687</f>
        <v>1.75</v>
      </c>
      <c r="F290" s="20">
        <v>85.074884368868197</v>
      </c>
      <c r="G290" s="20">
        <v>85.01</v>
      </c>
      <c r="H290">
        <v>83.1</v>
      </c>
      <c r="I290">
        <v>4.22</v>
      </c>
      <c r="J290">
        <v>43.304782608695646</v>
      </c>
    </row>
    <row r="291" spans="1:10" x14ac:dyDescent="0.25">
      <c r="A291">
        <v>2005</v>
      </c>
      <c r="B291" s="1">
        <v>38353</v>
      </c>
      <c r="C291" s="20">
        <f>'CDM - M'!M688</f>
        <v>83.07</v>
      </c>
      <c r="D291">
        <f>'CDM - M'!N688</f>
        <v>205.64</v>
      </c>
      <c r="E291" s="20">
        <f>'CDM - M'!O688</f>
        <v>1.75</v>
      </c>
      <c r="F291" s="20">
        <v>84.621099753003406</v>
      </c>
      <c r="G291" s="20">
        <v>84.84</v>
      </c>
      <c r="H291">
        <v>83.07</v>
      </c>
      <c r="I291">
        <v>4.21</v>
      </c>
      <c r="J291">
        <v>46.924285714285716</v>
      </c>
    </row>
    <row r="292" spans="1:10" x14ac:dyDescent="0.25">
      <c r="B292" s="1">
        <v>38384</v>
      </c>
      <c r="C292" s="20">
        <f>'CDM - M'!M689</f>
        <v>83.68</v>
      </c>
      <c r="D292">
        <f>'CDM - M'!N689</f>
        <v>186.44</v>
      </c>
      <c r="E292" s="20">
        <f>'CDM - M'!O689</f>
        <v>1.75</v>
      </c>
      <c r="F292" s="20">
        <v>85.3085935902496</v>
      </c>
      <c r="G292" s="20">
        <v>85.63</v>
      </c>
      <c r="H292">
        <v>83.68</v>
      </c>
      <c r="I292">
        <v>4.3099999999999996</v>
      </c>
      <c r="J292">
        <v>48.067999999999998</v>
      </c>
    </row>
    <row r="293" spans="1:10" x14ac:dyDescent="0.25">
      <c r="B293" s="1">
        <v>38412</v>
      </c>
      <c r="C293" s="20">
        <f>'CDM - M'!M690</f>
        <v>83.96</v>
      </c>
      <c r="D293">
        <f>'CDM - M'!N690</f>
        <v>106.68</v>
      </c>
      <c r="E293" s="20">
        <f>'CDM - M'!O690</f>
        <v>1.875</v>
      </c>
      <c r="F293" s="20">
        <v>85.296696676548606</v>
      </c>
      <c r="G293" s="20">
        <v>84.9</v>
      </c>
      <c r="H293">
        <v>83.96</v>
      </c>
      <c r="I293">
        <v>4.21</v>
      </c>
      <c r="J293">
        <v>54.638695652173915</v>
      </c>
    </row>
    <row r="294" spans="1:10" x14ac:dyDescent="0.25">
      <c r="B294" s="1">
        <v>38443</v>
      </c>
      <c r="C294" s="20">
        <f>'CDM - M'!M691</f>
        <v>84.26</v>
      </c>
      <c r="D294">
        <f>'CDM - M'!N691</f>
        <v>110.31</v>
      </c>
      <c r="E294" s="20">
        <f>'CDM - M'!O691</f>
        <v>1.875</v>
      </c>
      <c r="F294" s="20">
        <v>85.290618556982807</v>
      </c>
      <c r="G294" s="20">
        <v>85.61</v>
      </c>
      <c r="H294">
        <v>84.26</v>
      </c>
      <c r="I294">
        <v>4.1900000000000004</v>
      </c>
      <c r="J294">
        <v>53.217619047619053</v>
      </c>
    </row>
    <row r="295" spans="1:10" x14ac:dyDescent="0.25">
      <c r="B295" s="1">
        <v>38473</v>
      </c>
      <c r="C295" s="20">
        <f>'CDM - M'!M692</f>
        <v>84.24</v>
      </c>
      <c r="D295">
        <f>'CDM - M'!N692</f>
        <v>109.3</v>
      </c>
      <c r="E295" s="20">
        <f>'CDM - M'!O692</f>
        <v>1.875</v>
      </c>
      <c r="F295" s="20">
        <v>85.279878237092404</v>
      </c>
      <c r="G295" s="20">
        <v>85.54</v>
      </c>
      <c r="H295">
        <v>84.24</v>
      </c>
      <c r="I295">
        <v>4.1900000000000004</v>
      </c>
      <c r="J295">
        <v>49.960909090909084</v>
      </c>
    </row>
    <row r="296" spans="1:10" x14ac:dyDescent="0.25">
      <c r="B296" s="1">
        <v>38504</v>
      </c>
      <c r="C296" s="20">
        <f>'CDM - M'!M693</f>
        <v>84.59</v>
      </c>
      <c r="D296">
        <f>'CDM - M'!N693</f>
        <v>112.37</v>
      </c>
      <c r="E296" s="20">
        <f>'CDM - M'!O693</f>
        <v>1.875</v>
      </c>
      <c r="F296" s="20">
        <v>85.392404169588801</v>
      </c>
      <c r="G296" s="20">
        <v>85.49</v>
      </c>
      <c r="H296">
        <v>84.59</v>
      </c>
      <c r="I296">
        <v>4.18</v>
      </c>
      <c r="J296">
        <v>56.419545454545464</v>
      </c>
    </row>
    <row r="297" spans="1:10" x14ac:dyDescent="0.25">
      <c r="B297" s="1">
        <v>38534</v>
      </c>
      <c r="C297" s="20">
        <f>'CDM - M'!M694</f>
        <v>85.46</v>
      </c>
      <c r="D297">
        <f>'CDM - M'!N694</f>
        <v>116.66</v>
      </c>
      <c r="E297" s="20">
        <f>'CDM - M'!O694</f>
        <v>2</v>
      </c>
      <c r="F297" s="20">
        <v>85.366509279465802</v>
      </c>
      <c r="G297" s="20">
        <v>85.2</v>
      </c>
      <c r="H297">
        <v>85.46</v>
      </c>
      <c r="I297">
        <v>4.1500000000000004</v>
      </c>
      <c r="J297">
        <v>59.012857142857143</v>
      </c>
    </row>
    <row r="298" spans="1:10" x14ac:dyDescent="0.25">
      <c r="B298" s="1">
        <v>38565</v>
      </c>
      <c r="C298" s="20">
        <f>'CDM - M'!M695</f>
        <v>85.4</v>
      </c>
      <c r="D298">
        <f>'CDM - M'!N695</f>
        <v>107.73</v>
      </c>
      <c r="E298" s="20">
        <f>'CDM - M'!O695</f>
        <v>2</v>
      </c>
      <c r="F298" s="20">
        <v>85.470364658279493</v>
      </c>
      <c r="G298" s="20">
        <v>85.1</v>
      </c>
      <c r="H298">
        <v>85.4</v>
      </c>
      <c r="I298">
        <v>4.12</v>
      </c>
      <c r="J298">
        <v>64.993478260869566</v>
      </c>
    </row>
    <row r="299" spans="1:10" x14ac:dyDescent="0.25">
      <c r="B299" s="1">
        <v>38596</v>
      </c>
      <c r="C299" s="20">
        <f>'CDM - M'!M696</f>
        <v>85.38</v>
      </c>
      <c r="D299">
        <f>'CDM - M'!N696</f>
        <v>112.86</v>
      </c>
      <c r="E299" s="20">
        <f>'CDM - M'!O696</f>
        <v>2.125</v>
      </c>
      <c r="F299" s="20">
        <v>85.457961888286903</v>
      </c>
      <c r="G299" s="20">
        <v>85.09</v>
      </c>
      <c r="H299">
        <v>85.38</v>
      </c>
      <c r="I299">
        <v>4.0199999999999996</v>
      </c>
      <c r="J299">
        <v>65.644545454545451</v>
      </c>
    </row>
    <row r="300" spans="1:10" x14ac:dyDescent="0.25">
      <c r="B300" s="1">
        <v>38626</v>
      </c>
      <c r="C300" s="20">
        <f>'CDM - M'!M697</f>
        <v>84.62</v>
      </c>
      <c r="D300">
        <f>'CDM - M'!N697</f>
        <v>108.13</v>
      </c>
      <c r="E300" s="20">
        <f>'CDM - M'!O697</f>
        <v>2.125</v>
      </c>
      <c r="F300" s="20">
        <v>85.424362225863703</v>
      </c>
      <c r="G300" s="20">
        <v>85.53</v>
      </c>
      <c r="H300">
        <v>84.62</v>
      </c>
      <c r="I300">
        <v>4</v>
      </c>
      <c r="J300">
        <v>62.268571428571434</v>
      </c>
    </row>
    <row r="301" spans="1:10" x14ac:dyDescent="0.25">
      <c r="B301" s="1">
        <v>38657</v>
      </c>
      <c r="C301" s="20">
        <f>'CDM - M'!M698</f>
        <v>84.66</v>
      </c>
      <c r="D301">
        <f>'CDM - M'!N698</f>
        <v>109</v>
      </c>
      <c r="E301" s="20">
        <f>'CDM - M'!O698</f>
        <v>2.125</v>
      </c>
      <c r="F301" s="20">
        <v>85.425640268076606</v>
      </c>
      <c r="G301" s="20">
        <v>85.49</v>
      </c>
      <c r="H301">
        <v>84.66</v>
      </c>
      <c r="I301">
        <v>3.99</v>
      </c>
      <c r="J301">
        <v>58.376363636363635</v>
      </c>
    </row>
    <row r="302" spans="1:10" x14ac:dyDescent="0.25">
      <c r="B302" s="1">
        <v>38687</v>
      </c>
      <c r="C302" s="20">
        <f>'CDM - M'!M699</f>
        <v>84.81</v>
      </c>
      <c r="D302">
        <f>'CDM - M'!N699</f>
        <v>119.16</v>
      </c>
      <c r="E302" s="20">
        <f>'CDM - M'!O699</f>
        <v>2.25</v>
      </c>
      <c r="F302" s="20">
        <v>85.433178025558803</v>
      </c>
      <c r="G302" s="20">
        <v>85.39</v>
      </c>
      <c r="H302">
        <v>84.81</v>
      </c>
      <c r="I302">
        <v>3.99</v>
      </c>
      <c r="J302">
        <v>59.401363636363634</v>
      </c>
    </row>
    <row r="303" spans="1:10" x14ac:dyDescent="0.25">
      <c r="A303">
        <v>2006</v>
      </c>
      <c r="B303" s="1">
        <v>38718</v>
      </c>
      <c r="C303" s="20">
        <f>'CDM - M'!M700</f>
        <v>84.98</v>
      </c>
      <c r="D303">
        <f>'CDM - M'!N700</f>
        <v>241.44</v>
      </c>
      <c r="E303" s="20">
        <f>'CDM - M'!O700</f>
        <v>2.25</v>
      </c>
      <c r="F303" s="20">
        <v>85.810766330455394</v>
      </c>
      <c r="G303" s="20">
        <v>86.01</v>
      </c>
      <c r="H303">
        <v>84.98</v>
      </c>
      <c r="I303">
        <v>3.98</v>
      </c>
      <c r="J303">
        <v>65.259545454545446</v>
      </c>
    </row>
    <row r="304" spans="1:10" x14ac:dyDescent="0.25">
      <c r="B304" s="1">
        <v>38749</v>
      </c>
      <c r="C304" s="20">
        <f>'CDM - M'!M701</f>
        <v>85.09</v>
      </c>
      <c r="D304">
        <f>'CDM - M'!N701</f>
        <v>130.13999999999999</v>
      </c>
      <c r="E304" s="20">
        <f>'CDM - M'!O701</f>
        <v>2.25</v>
      </c>
      <c r="F304" s="20">
        <v>85.027002152497602</v>
      </c>
      <c r="G304" s="20">
        <v>85.35</v>
      </c>
      <c r="H304">
        <v>85.09</v>
      </c>
      <c r="I304">
        <v>3.92</v>
      </c>
      <c r="J304">
        <v>61.82350000000001</v>
      </c>
    </row>
    <row r="305" spans="1:10" x14ac:dyDescent="0.25">
      <c r="B305" s="1">
        <v>38777</v>
      </c>
      <c r="C305" s="20">
        <f>'CDM - M'!M702</f>
        <v>85.05</v>
      </c>
      <c r="D305">
        <f>'CDM - M'!N702</f>
        <v>104.25</v>
      </c>
      <c r="E305" s="20">
        <f>'CDM - M'!O702</f>
        <v>2.375</v>
      </c>
      <c r="F305" s="20">
        <v>85.759557861035205</v>
      </c>
      <c r="G305" s="20">
        <v>85.36</v>
      </c>
      <c r="H305">
        <v>85.05</v>
      </c>
      <c r="I305">
        <v>3.9</v>
      </c>
      <c r="J305">
        <v>62.96608695652175</v>
      </c>
    </row>
    <row r="306" spans="1:10" x14ac:dyDescent="0.25">
      <c r="B306" s="1">
        <v>38808</v>
      </c>
      <c r="C306" s="20">
        <f>'CDM - M'!M703</f>
        <v>84.97</v>
      </c>
      <c r="D306">
        <f>'CDM - M'!N703</f>
        <v>109.22</v>
      </c>
      <c r="E306" s="20">
        <f>'CDM - M'!O703</f>
        <v>2.375</v>
      </c>
      <c r="F306" s="20">
        <v>85.789821134338098</v>
      </c>
      <c r="G306" s="20">
        <v>86.06</v>
      </c>
      <c r="H306">
        <v>84.97</v>
      </c>
      <c r="I306">
        <v>3.9</v>
      </c>
      <c r="J306">
        <v>70.119</v>
      </c>
    </row>
    <row r="307" spans="1:10" x14ac:dyDescent="0.25">
      <c r="B307" s="1">
        <v>38838</v>
      </c>
      <c r="C307" s="20">
        <f>'CDM - M'!M704</f>
        <v>85.8</v>
      </c>
      <c r="D307">
        <f>'CDM - M'!N704</f>
        <v>109.47</v>
      </c>
      <c r="E307" s="20">
        <f>'CDM - M'!O704</f>
        <v>2.375</v>
      </c>
      <c r="F307" s="20">
        <v>85.902089026874293</v>
      </c>
      <c r="G307" s="20">
        <v>86.11</v>
      </c>
      <c r="H307">
        <v>85.8</v>
      </c>
      <c r="I307">
        <v>3.9</v>
      </c>
      <c r="J307">
        <v>70.978695652173897</v>
      </c>
    </row>
    <row r="308" spans="1:10" x14ac:dyDescent="0.25">
      <c r="B308" s="1">
        <v>38869</v>
      </c>
      <c r="C308" s="20">
        <f>'CDM - M'!M705</f>
        <v>85.77</v>
      </c>
      <c r="D308">
        <f>'CDM - M'!N705</f>
        <v>109.17</v>
      </c>
      <c r="E308" s="20">
        <f>'CDM - M'!O705</f>
        <v>2.5</v>
      </c>
      <c r="F308" s="20">
        <v>85.771075050093202</v>
      </c>
      <c r="G308" s="20">
        <v>85.84</v>
      </c>
      <c r="H308">
        <v>85.77</v>
      </c>
      <c r="I308">
        <v>3.92</v>
      </c>
      <c r="J308">
        <v>70.969545454545454</v>
      </c>
    </row>
    <row r="309" spans="1:10" x14ac:dyDescent="0.25">
      <c r="B309" s="1">
        <v>38899</v>
      </c>
      <c r="C309" s="20">
        <f>'CDM - M'!M706</f>
        <v>85.78</v>
      </c>
      <c r="D309">
        <f>'CDM - M'!N706</f>
        <v>112.31</v>
      </c>
      <c r="E309" s="20">
        <f>'CDM - M'!O706</f>
        <v>2.5</v>
      </c>
      <c r="F309" s="20">
        <v>85.808837387645696</v>
      </c>
      <c r="G309" s="20">
        <v>85.69</v>
      </c>
      <c r="H309">
        <v>85.78</v>
      </c>
      <c r="I309">
        <v>3.88</v>
      </c>
      <c r="J309">
        <v>74.412380952380957</v>
      </c>
    </row>
    <row r="310" spans="1:10" x14ac:dyDescent="0.25">
      <c r="B310" s="1">
        <v>38930</v>
      </c>
      <c r="C310" s="20">
        <f>'CDM - M'!M707</f>
        <v>85.43</v>
      </c>
      <c r="D310">
        <f>'CDM - M'!N707</f>
        <v>106.14</v>
      </c>
      <c r="E310" s="20">
        <f>'CDM - M'!O707</f>
        <v>2.5</v>
      </c>
      <c r="F310" s="20">
        <v>85.707207667040805</v>
      </c>
      <c r="G310" s="20">
        <v>85.41</v>
      </c>
      <c r="H310">
        <v>85.43</v>
      </c>
      <c r="I310">
        <v>3.87</v>
      </c>
      <c r="J310">
        <v>73.083478260869569</v>
      </c>
    </row>
    <row r="311" spans="1:10" x14ac:dyDescent="0.25">
      <c r="B311" s="1">
        <v>38961</v>
      </c>
      <c r="C311" s="20">
        <f>'CDM - M'!M708</f>
        <v>85.32</v>
      </c>
      <c r="D311">
        <f>'CDM - M'!N708</f>
        <v>111.62</v>
      </c>
      <c r="E311" s="20">
        <f>'CDM - M'!O708</f>
        <v>2.625</v>
      </c>
      <c r="F311" s="20">
        <v>85.736310636288906</v>
      </c>
      <c r="G311" s="20">
        <v>85.39</v>
      </c>
      <c r="H311">
        <v>85.32</v>
      </c>
      <c r="I311">
        <v>3.84</v>
      </c>
      <c r="J311">
        <v>64.147142857142882</v>
      </c>
    </row>
    <row r="312" spans="1:10" x14ac:dyDescent="0.25">
      <c r="B312" s="1">
        <v>38991</v>
      </c>
      <c r="C312" s="20">
        <f>'CDM - M'!M709</f>
        <v>84.71</v>
      </c>
      <c r="D312">
        <f>'CDM - M'!N709</f>
        <v>110.71</v>
      </c>
      <c r="E312" s="20">
        <f>'CDM - M'!O709</f>
        <v>2.625</v>
      </c>
      <c r="F312" s="20">
        <v>85.783022307782204</v>
      </c>
      <c r="G312" s="20">
        <v>85.9</v>
      </c>
      <c r="H312">
        <v>84.71</v>
      </c>
      <c r="I312">
        <v>3.87</v>
      </c>
      <c r="J312">
        <v>59.136818181818178</v>
      </c>
    </row>
    <row r="313" spans="1:10" x14ac:dyDescent="0.25">
      <c r="B313" s="1">
        <v>39022</v>
      </c>
      <c r="C313" s="20">
        <f>'CDM - M'!M710</f>
        <v>85.15</v>
      </c>
      <c r="D313">
        <f>'CDM - M'!N710</f>
        <v>109.39</v>
      </c>
      <c r="E313" s="20">
        <f>'CDM - M'!O710</f>
        <v>2.625</v>
      </c>
      <c r="F313" s="20">
        <v>85.972875958500396</v>
      </c>
      <c r="G313" s="20">
        <v>86.04</v>
      </c>
      <c r="H313">
        <v>85.15</v>
      </c>
      <c r="I313">
        <v>3.94</v>
      </c>
      <c r="J313">
        <v>59.388181818181813</v>
      </c>
    </row>
    <row r="314" spans="1:10" x14ac:dyDescent="0.25">
      <c r="B314" s="1">
        <v>39052</v>
      </c>
      <c r="C314" s="20">
        <f>'CDM - M'!M711</f>
        <v>85.65</v>
      </c>
      <c r="D314">
        <f>'CDM - M'!N711</f>
        <v>119.83</v>
      </c>
      <c r="E314" s="20">
        <f>'CDM - M'!O711</f>
        <v>2.75</v>
      </c>
      <c r="F314" s="20">
        <v>86.068493530354104</v>
      </c>
      <c r="G314" s="20">
        <v>86.03</v>
      </c>
      <c r="H314">
        <v>85.65</v>
      </c>
      <c r="I314">
        <v>3.92</v>
      </c>
      <c r="J314">
        <v>62.101904761904748</v>
      </c>
    </row>
    <row r="315" spans="1:10" x14ac:dyDescent="0.25">
      <c r="A315">
        <v>2007</v>
      </c>
      <c r="B315" s="1">
        <v>39083</v>
      </c>
      <c r="C315" s="20">
        <f>'CDM - M'!M712</f>
        <v>86.12</v>
      </c>
      <c r="D315">
        <f>'CDM - M'!N712</f>
        <v>137.49</v>
      </c>
      <c r="E315" s="20">
        <f>'CDM - M'!O712</f>
        <v>2.75</v>
      </c>
      <c r="F315" s="20">
        <v>85.832277897498599</v>
      </c>
      <c r="G315" s="20">
        <v>86.01</v>
      </c>
      <c r="H315">
        <v>86.12</v>
      </c>
      <c r="I315">
        <v>3.84</v>
      </c>
      <c r="J315">
        <v>54.876521739130439</v>
      </c>
    </row>
    <row r="316" spans="1:10" x14ac:dyDescent="0.25">
      <c r="B316" s="1">
        <v>39114</v>
      </c>
      <c r="C316" s="20">
        <f>'CDM - M'!M713</f>
        <v>86.18</v>
      </c>
      <c r="D316">
        <f>'CDM - M'!N713</f>
        <v>260.79000000000002</v>
      </c>
      <c r="E316" s="20">
        <f>'CDM - M'!O713</f>
        <v>2.75</v>
      </c>
      <c r="F316" s="20">
        <v>86.574731714047203</v>
      </c>
      <c r="G316" s="20">
        <v>86.9</v>
      </c>
      <c r="H316">
        <v>86.18</v>
      </c>
      <c r="I316">
        <v>3.83</v>
      </c>
      <c r="J316">
        <v>59.387999999999998</v>
      </c>
    </row>
    <row r="317" spans="1:10" x14ac:dyDescent="0.25">
      <c r="B317" s="1">
        <v>39142</v>
      </c>
      <c r="C317" s="20">
        <f>'CDM - M'!M714</f>
        <v>85.97</v>
      </c>
      <c r="D317">
        <f>'CDM - M'!N714</f>
        <v>105.44</v>
      </c>
      <c r="E317" s="20">
        <f>'CDM - M'!O714</f>
        <v>2.875</v>
      </c>
      <c r="F317" s="20">
        <v>86.365754798069403</v>
      </c>
      <c r="G317" s="20">
        <v>85.96</v>
      </c>
      <c r="H317">
        <v>85.97</v>
      </c>
      <c r="I317">
        <v>3.9</v>
      </c>
      <c r="J317">
        <v>60.740454545454547</v>
      </c>
    </row>
    <row r="318" spans="1:10" x14ac:dyDescent="0.25">
      <c r="B318" s="1">
        <v>39173</v>
      </c>
      <c r="C318" s="20">
        <f>'CDM - M'!M715</f>
        <v>86.11</v>
      </c>
      <c r="D318">
        <f>'CDM - M'!N715</f>
        <v>106</v>
      </c>
      <c r="E318" s="20">
        <f>'CDM - M'!O715</f>
        <v>2.875</v>
      </c>
      <c r="F318" s="20">
        <v>86.480735210234201</v>
      </c>
      <c r="G318" s="20">
        <v>86.7</v>
      </c>
      <c r="H318">
        <v>86.11</v>
      </c>
      <c r="I318">
        <v>3.91</v>
      </c>
      <c r="J318">
        <v>64.047619047619051</v>
      </c>
    </row>
    <row r="319" spans="1:10" x14ac:dyDescent="0.25">
      <c r="B319" s="1">
        <v>39203</v>
      </c>
      <c r="C319" s="20">
        <f>'CDM - M'!M716</f>
        <v>85.97</v>
      </c>
      <c r="D319">
        <f>'CDM - M'!N716</f>
        <v>101.48</v>
      </c>
      <c r="E319" s="20">
        <f>'CDM - M'!O716</f>
        <v>2.875</v>
      </c>
      <c r="F319" s="20">
        <v>86.597511194916095</v>
      </c>
      <c r="G319" s="20">
        <v>86.74</v>
      </c>
      <c r="H319">
        <v>85.97</v>
      </c>
      <c r="I319">
        <v>3.94</v>
      </c>
      <c r="J319">
        <v>63.603478260869572</v>
      </c>
    </row>
    <row r="320" spans="1:10" x14ac:dyDescent="0.25">
      <c r="B320" s="1">
        <v>39234</v>
      </c>
      <c r="C320" s="20">
        <f>'CDM - M'!M717</f>
        <v>86.19</v>
      </c>
      <c r="D320">
        <f>'CDM - M'!N717</f>
        <v>106.44</v>
      </c>
      <c r="E320" s="20">
        <f>'CDM - M'!O717</f>
        <v>3.125</v>
      </c>
      <c r="F320" s="20">
        <v>86.682627261147005</v>
      </c>
      <c r="G320" s="20">
        <v>86.73</v>
      </c>
      <c r="H320">
        <v>86.19</v>
      </c>
      <c r="I320">
        <v>3.93</v>
      </c>
      <c r="J320">
        <v>67.529523809523809</v>
      </c>
    </row>
    <row r="321" spans="1:10" x14ac:dyDescent="0.25">
      <c r="B321" s="1">
        <v>39264</v>
      </c>
      <c r="C321" s="20">
        <f>'CDM - M'!M718</f>
        <v>86.58</v>
      </c>
      <c r="D321">
        <f>'CDM - M'!N718</f>
        <v>102.62</v>
      </c>
      <c r="E321" s="20">
        <f>'CDM - M'!O718</f>
        <v>3.125</v>
      </c>
      <c r="F321" s="20">
        <v>86.798440577152206</v>
      </c>
      <c r="G321" s="20">
        <v>86.74</v>
      </c>
      <c r="H321">
        <v>86.58</v>
      </c>
      <c r="I321">
        <v>3.93</v>
      </c>
      <c r="J321">
        <v>74.025909090909082</v>
      </c>
    </row>
    <row r="322" spans="1:10" x14ac:dyDescent="0.25">
      <c r="B322" s="1">
        <v>39295</v>
      </c>
      <c r="C322" s="20">
        <f>'CDM - M'!M719</f>
        <v>87.31</v>
      </c>
      <c r="D322">
        <f>'CDM - M'!N719</f>
        <v>104.51</v>
      </c>
      <c r="E322" s="20">
        <f>'CDM - M'!O719</f>
        <v>3.125</v>
      </c>
      <c r="F322" s="20">
        <v>87.132682875871893</v>
      </c>
      <c r="G322" s="20">
        <v>86.89</v>
      </c>
      <c r="H322">
        <v>87.31</v>
      </c>
      <c r="I322">
        <v>3.97</v>
      </c>
      <c r="J322">
        <v>72.358695652173907</v>
      </c>
    </row>
    <row r="323" spans="1:10" x14ac:dyDescent="0.25">
      <c r="B323" s="1">
        <v>39326</v>
      </c>
      <c r="C323" s="20">
        <f>'CDM - M'!M720</f>
        <v>87.57</v>
      </c>
      <c r="D323">
        <f>'CDM - M'!N720</f>
        <v>109.11</v>
      </c>
      <c r="E323" s="20">
        <f>'CDM - M'!O720</f>
        <v>3.25</v>
      </c>
      <c r="F323" s="20">
        <v>87.487822144774199</v>
      </c>
      <c r="G323" s="20">
        <v>87.16</v>
      </c>
      <c r="H323">
        <v>87.57</v>
      </c>
      <c r="I323">
        <v>3.95</v>
      </c>
      <c r="J323">
        <v>79.346999999999994</v>
      </c>
    </row>
    <row r="324" spans="1:10" x14ac:dyDescent="0.25">
      <c r="B324" s="1">
        <v>39356</v>
      </c>
      <c r="C324" s="20">
        <f>'CDM - M'!M721</f>
        <v>87.97</v>
      </c>
      <c r="D324">
        <f>'CDM - M'!N721</f>
        <v>97.54</v>
      </c>
      <c r="E324" s="20">
        <f>'CDM - M'!O721</f>
        <v>3.25</v>
      </c>
      <c r="F324" s="20">
        <v>87.786052345201199</v>
      </c>
      <c r="G324" s="20">
        <v>87.92</v>
      </c>
      <c r="H324">
        <v>87.97</v>
      </c>
      <c r="I324">
        <v>3.93</v>
      </c>
      <c r="J324">
        <v>85.658260869565197</v>
      </c>
    </row>
    <row r="325" spans="1:10" x14ac:dyDescent="0.25">
      <c r="B325" s="1">
        <v>39387</v>
      </c>
      <c r="C325" s="20">
        <f>'CDM - M'!M722</f>
        <v>88.07</v>
      </c>
      <c r="D325">
        <f>'CDM - M'!N722</f>
        <v>100.39</v>
      </c>
      <c r="E325" s="20">
        <f>'CDM - M'!O722</f>
        <v>3.25</v>
      </c>
      <c r="F325" s="20">
        <v>88.081606613738103</v>
      </c>
      <c r="G325" s="20">
        <v>88.16</v>
      </c>
      <c r="H325">
        <v>88.07</v>
      </c>
      <c r="I325">
        <v>3.89</v>
      </c>
      <c r="J325">
        <v>94.752272727272711</v>
      </c>
    </row>
    <row r="326" spans="1:10" x14ac:dyDescent="0.25">
      <c r="B326" s="1">
        <v>39417</v>
      </c>
      <c r="C326" s="20">
        <f>'CDM - M'!M723</f>
        <v>88.3</v>
      </c>
      <c r="D326">
        <f>'CDM - M'!N723</f>
        <v>110.66</v>
      </c>
      <c r="E326" s="20">
        <f>'CDM - M'!O723</f>
        <v>3.375</v>
      </c>
      <c r="F326" s="20">
        <v>88.317737372228805</v>
      </c>
      <c r="G326" s="20">
        <v>88.28</v>
      </c>
      <c r="H326">
        <v>88.3</v>
      </c>
      <c r="I326">
        <v>3.86</v>
      </c>
      <c r="J326">
        <v>91.856190476190477</v>
      </c>
    </row>
    <row r="327" spans="1:10" x14ac:dyDescent="0.25">
      <c r="A327">
        <v>2008</v>
      </c>
      <c r="B327" s="1">
        <v>39448</v>
      </c>
      <c r="C327" s="20">
        <f>'CDM - M'!M724</f>
        <v>88.14</v>
      </c>
      <c r="D327">
        <f>'CDM - M'!N724</f>
        <v>173.54</v>
      </c>
      <c r="E327" s="20">
        <f>'CDM - M'!O724</f>
        <v>3.375</v>
      </c>
      <c r="F327" s="20">
        <v>88.193926795981298</v>
      </c>
      <c r="G327" s="20">
        <v>88.36</v>
      </c>
      <c r="H327">
        <v>88.14</v>
      </c>
      <c r="I327">
        <v>3.87</v>
      </c>
      <c r="J327">
        <v>92.959130434782608</v>
      </c>
    </row>
    <row r="328" spans="1:10" x14ac:dyDescent="0.25">
      <c r="B328" s="1">
        <v>39479</v>
      </c>
      <c r="C328" s="20">
        <f>'CDM - M'!M725</f>
        <v>88.46</v>
      </c>
      <c r="D328">
        <f>'CDM - M'!N725</f>
        <v>174.93</v>
      </c>
      <c r="E328" s="20">
        <f>'CDM - M'!O725</f>
        <v>3.375</v>
      </c>
      <c r="F328" s="20">
        <v>88.927969426882697</v>
      </c>
      <c r="G328" s="20">
        <v>89.25</v>
      </c>
      <c r="H328">
        <v>88.46</v>
      </c>
      <c r="I328">
        <v>3.86</v>
      </c>
      <c r="J328">
        <v>95.356190476190463</v>
      </c>
    </row>
    <row r="329" spans="1:10" x14ac:dyDescent="0.25">
      <c r="B329" s="1">
        <v>39508</v>
      </c>
      <c r="C329" s="20">
        <f>'CDM - M'!M726</f>
        <v>88.71</v>
      </c>
      <c r="D329">
        <f>'CDM - M'!N726</f>
        <v>98.77</v>
      </c>
      <c r="E329" s="20">
        <f>'CDM - M'!O726</f>
        <v>3.5</v>
      </c>
      <c r="F329" s="20">
        <v>89.111687893843893</v>
      </c>
      <c r="G329" s="20">
        <v>88.69</v>
      </c>
      <c r="H329">
        <v>88.71</v>
      </c>
      <c r="I329">
        <v>3.86</v>
      </c>
      <c r="J329">
        <v>105.24952380952379</v>
      </c>
    </row>
    <row r="330" spans="1:10" x14ac:dyDescent="0.25">
      <c r="B330" s="1">
        <v>39539</v>
      </c>
      <c r="C330" s="20">
        <f>'CDM - M'!M727</f>
        <v>89.12</v>
      </c>
      <c r="D330">
        <f>'CDM - M'!N727</f>
        <v>99.77</v>
      </c>
      <c r="E330" s="20">
        <f>'CDM - M'!O727</f>
        <v>3.5</v>
      </c>
      <c r="F330" s="20">
        <v>89.363631833870798</v>
      </c>
      <c r="G330" s="20">
        <v>89.54</v>
      </c>
      <c r="H330">
        <v>89.12</v>
      </c>
      <c r="I330">
        <v>3.88</v>
      </c>
      <c r="J330">
        <v>112.46272727272729</v>
      </c>
    </row>
    <row r="331" spans="1:10" x14ac:dyDescent="0.25">
      <c r="B331" s="1">
        <v>39569</v>
      </c>
      <c r="C331" s="20">
        <f>'CDM - M'!M728</f>
        <v>89.05</v>
      </c>
      <c r="D331">
        <f>'CDM - M'!N728</f>
        <v>101.31</v>
      </c>
      <c r="E331" s="20">
        <f>'CDM - M'!O728</f>
        <v>3.5</v>
      </c>
      <c r="F331" s="20">
        <v>89.596281709341596</v>
      </c>
      <c r="G331" s="20">
        <v>89.69</v>
      </c>
      <c r="H331">
        <v>89.05</v>
      </c>
      <c r="I331">
        <v>3.89</v>
      </c>
      <c r="J331">
        <v>125.76454545454544</v>
      </c>
    </row>
    <row r="332" spans="1:10" x14ac:dyDescent="0.25">
      <c r="B332" s="1">
        <v>39600</v>
      </c>
      <c r="C332" s="20">
        <f>'CDM - M'!M729</f>
        <v>90.31</v>
      </c>
      <c r="D332">
        <f>'CDM - M'!N729</f>
        <v>103.36</v>
      </c>
      <c r="E332" s="20">
        <f>'CDM - M'!O729</f>
        <v>3.625</v>
      </c>
      <c r="F332" s="20">
        <v>90.088435940206097</v>
      </c>
      <c r="G332" s="20">
        <v>90.12</v>
      </c>
      <c r="H332">
        <v>90.31</v>
      </c>
      <c r="I332">
        <v>3.92</v>
      </c>
      <c r="J332">
        <v>134.0157142857143</v>
      </c>
    </row>
    <row r="333" spans="1:10" x14ac:dyDescent="0.25">
      <c r="B333" s="1">
        <v>39630</v>
      </c>
      <c r="C333" s="20">
        <f>'CDM - M'!M730</f>
        <v>90.58</v>
      </c>
      <c r="D333">
        <f>'CDM - M'!N730</f>
        <v>104.5</v>
      </c>
      <c r="E333" s="20">
        <f>'CDM - M'!O730</f>
        <v>3.625</v>
      </c>
      <c r="F333" s="20">
        <v>90.477932101127607</v>
      </c>
      <c r="G333" s="20">
        <v>90.46</v>
      </c>
      <c r="H333">
        <v>90.58</v>
      </c>
      <c r="I333">
        <v>3.98</v>
      </c>
      <c r="J333">
        <v>133.99782608695651</v>
      </c>
    </row>
    <row r="334" spans="1:10" x14ac:dyDescent="0.25">
      <c r="B334" s="1">
        <v>39661</v>
      </c>
      <c r="C334" s="20">
        <f>'CDM - M'!M731</f>
        <v>90.27</v>
      </c>
      <c r="D334">
        <f>'CDM - M'!N731</f>
        <v>104.01</v>
      </c>
      <c r="E334" s="20">
        <f>'CDM - M'!O731</f>
        <v>3.625</v>
      </c>
      <c r="F334" s="20">
        <v>90.560590905980803</v>
      </c>
      <c r="G334" s="20">
        <v>90.36</v>
      </c>
      <c r="H334">
        <v>90.27</v>
      </c>
      <c r="I334">
        <v>4.0199999999999996</v>
      </c>
      <c r="J334">
        <v>116.68809523809526</v>
      </c>
    </row>
    <row r="335" spans="1:10" x14ac:dyDescent="0.25">
      <c r="B335" s="1">
        <v>39692</v>
      </c>
      <c r="C335" s="20">
        <f>'CDM - M'!M732</f>
        <v>89.92</v>
      </c>
      <c r="D335">
        <f>'CDM - M'!N732</f>
        <v>110.18</v>
      </c>
      <c r="E335" s="20">
        <f>'CDM - M'!O732</f>
        <v>3.5</v>
      </c>
      <c r="F335" s="20">
        <v>90.557432914957104</v>
      </c>
      <c r="G335" s="20">
        <v>90.24</v>
      </c>
      <c r="H335">
        <v>89.92</v>
      </c>
      <c r="I335">
        <v>4.26</v>
      </c>
      <c r="J335">
        <v>104.29545454545455</v>
      </c>
    </row>
    <row r="336" spans="1:10" x14ac:dyDescent="0.25">
      <c r="B336" s="1">
        <v>39722</v>
      </c>
      <c r="C336" s="20">
        <f>'CDM - M'!M733</f>
        <v>89.99</v>
      </c>
      <c r="D336">
        <f>'CDM - M'!N733</f>
        <v>108.5</v>
      </c>
      <c r="E336" s="20">
        <f>'CDM - M'!O733</f>
        <v>3.25</v>
      </c>
      <c r="F336" s="20">
        <v>90.540448906707198</v>
      </c>
      <c r="G336" s="20">
        <v>90.7</v>
      </c>
      <c r="H336">
        <v>89.99</v>
      </c>
      <c r="I336">
        <v>4.4000000000000004</v>
      </c>
      <c r="J336">
        <v>76.723913043478262</v>
      </c>
    </row>
    <row r="337" spans="1:10" x14ac:dyDescent="0.25">
      <c r="B337" s="1">
        <v>39753</v>
      </c>
      <c r="C337" s="20">
        <f>'CDM - M'!M734</f>
        <v>89.67</v>
      </c>
      <c r="D337">
        <f>'CDM - M'!N734</f>
        <v>124.32</v>
      </c>
      <c r="E337" s="20">
        <f>'CDM - M'!O734</f>
        <v>2.75</v>
      </c>
      <c r="F337" s="20">
        <v>90.4189903383391</v>
      </c>
      <c r="G337" s="20">
        <v>90.51</v>
      </c>
      <c r="H337">
        <v>89.67</v>
      </c>
      <c r="I337">
        <v>4.7</v>
      </c>
      <c r="J337">
        <v>57.291000000000011</v>
      </c>
    </row>
    <row r="338" spans="1:10" x14ac:dyDescent="0.25">
      <c r="B338" s="1">
        <v>39783</v>
      </c>
      <c r="C338" s="20">
        <f>'CDM - M'!M735</f>
        <v>88.85</v>
      </c>
      <c r="D338">
        <f>'CDM - M'!N735</f>
        <v>141.66</v>
      </c>
      <c r="E338" s="20">
        <f>'CDM - M'!O735</f>
        <v>2</v>
      </c>
      <c r="F338" s="20">
        <v>90.372335893607797</v>
      </c>
      <c r="G338" s="20">
        <v>90.33</v>
      </c>
      <c r="H338">
        <v>88.85</v>
      </c>
      <c r="I338">
        <v>5.07</v>
      </c>
      <c r="J338">
        <v>41.751304347826093</v>
      </c>
    </row>
    <row r="339" spans="1:10" x14ac:dyDescent="0.25">
      <c r="A339">
        <v>2009</v>
      </c>
      <c r="B339" s="1">
        <v>39814</v>
      </c>
      <c r="C339" s="20">
        <f>'CDM - M'!M736</f>
        <v>88.68</v>
      </c>
      <c r="D339">
        <f>'CDM - M'!N736</f>
        <v>275.52</v>
      </c>
      <c r="E339" s="20">
        <f>'CDM - M'!O736</f>
        <v>1.5</v>
      </c>
      <c r="F339" s="20">
        <v>90.611117576739204</v>
      </c>
      <c r="G339" s="20">
        <v>90.77</v>
      </c>
      <c r="H339">
        <v>88.68</v>
      </c>
      <c r="I339">
        <v>5.37</v>
      </c>
      <c r="J339">
        <v>41.7990909090909</v>
      </c>
    </row>
    <row r="340" spans="1:10" x14ac:dyDescent="0.25">
      <c r="B340" s="1">
        <v>39845</v>
      </c>
      <c r="C340" s="20">
        <f>'CDM - M'!M737</f>
        <v>88.65</v>
      </c>
      <c r="D340">
        <f>'CDM - M'!N737</f>
        <v>138.69999999999999</v>
      </c>
      <c r="E340" s="20">
        <f>'CDM - M'!O737</f>
        <v>1.25</v>
      </c>
      <c r="F340" s="20">
        <v>89.423048313753</v>
      </c>
      <c r="G340" s="20">
        <v>89.73</v>
      </c>
      <c r="H340">
        <v>88.65</v>
      </c>
      <c r="I340">
        <v>5.62</v>
      </c>
      <c r="J340">
        <v>39.171000000000006</v>
      </c>
    </row>
    <row r="341" spans="1:10" x14ac:dyDescent="0.25">
      <c r="B341" s="1">
        <v>39873</v>
      </c>
      <c r="C341" s="20">
        <f>'CDM - M'!M738</f>
        <v>88.67</v>
      </c>
      <c r="D341">
        <f>'CDM - M'!N738</f>
        <v>111.12</v>
      </c>
      <c r="E341" s="20">
        <f>'CDM - M'!O738</f>
        <v>1.25</v>
      </c>
      <c r="F341" s="20">
        <v>89.948203791194899</v>
      </c>
      <c r="G341" s="20">
        <v>89.51</v>
      </c>
      <c r="H341">
        <v>88.67</v>
      </c>
      <c r="I341">
        <v>5.73</v>
      </c>
      <c r="J341">
        <v>48.061818181818175</v>
      </c>
    </row>
    <row r="342" spans="1:10" x14ac:dyDescent="0.25">
      <c r="B342" s="1">
        <v>39904</v>
      </c>
      <c r="C342" s="20">
        <f>'CDM - M'!M739</f>
        <v>88.92</v>
      </c>
      <c r="D342">
        <f>'CDM - M'!N739</f>
        <v>105.5</v>
      </c>
      <c r="E342" s="20">
        <f>'CDM - M'!O739</f>
        <v>1.25</v>
      </c>
      <c r="F342" s="20">
        <v>89.845963097753</v>
      </c>
      <c r="G342" s="20">
        <v>89.99</v>
      </c>
      <c r="H342">
        <v>88.92</v>
      </c>
      <c r="I342">
        <v>5.8</v>
      </c>
      <c r="J342">
        <v>50.053636363636357</v>
      </c>
    </row>
    <row r="343" spans="1:10" x14ac:dyDescent="0.25">
      <c r="B343" s="1">
        <v>39934</v>
      </c>
      <c r="C343" s="20">
        <f>'CDM - M'!M740</f>
        <v>88.95</v>
      </c>
      <c r="D343">
        <f>'CDM - M'!N740</f>
        <v>104.37</v>
      </c>
      <c r="E343" s="20">
        <f>'CDM - M'!O740</f>
        <v>1.25</v>
      </c>
      <c r="F343" s="20">
        <v>89.818820133243193</v>
      </c>
      <c r="G343" s="20">
        <v>89.87</v>
      </c>
      <c r="H343">
        <v>88.95</v>
      </c>
      <c r="I343">
        <v>5.9</v>
      </c>
      <c r="J343">
        <v>59.329523809523792</v>
      </c>
    </row>
    <row r="344" spans="1:10" x14ac:dyDescent="0.25">
      <c r="B344" s="1">
        <v>39965</v>
      </c>
      <c r="C344" s="20">
        <f>'CDM - M'!M741</f>
        <v>88.9</v>
      </c>
      <c r="D344">
        <f>'CDM - M'!N741</f>
        <v>95.66</v>
      </c>
      <c r="E344" s="20">
        <f>'CDM - M'!O741</f>
        <v>1.25</v>
      </c>
      <c r="F344" s="20">
        <v>89.601747239079103</v>
      </c>
      <c r="G344" s="20">
        <v>89.64</v>
      </c>
      <c r="H344">
        <v>88.9</v>
      </c>
      <c r="I344">
        <v>5.95</v>
      </c>
      <c r="J344">
        <v>69.695454545454567</v>
      </c>
    </row>
    <row r="345" spans="1:10" x14ac:dyDescent="0.25">
      <c r="B345" s="1">
        <v>39995</v>
      </c>
      <c r="C345" s="20">
        <f>'CDM - M'!M742</f>
        <v>88.88</v>
      </c>
      <c r="D345">
        <f>'CDM - M'!N742</f>
        <v>96.75</v>
      </c>
      <c r="E345" s="20">
        <f>'CDM - M'!O742</f>
        <v>1.25</v>
      </c>
      <c r="F345" s="20">
        <v>89.651059198882393</v>
      </c>
      <c r="G345" s="20">
        <v>89.68</v>
      </c>
      <c r="H345">
        <v>88.88</v>
      </c>
      <c r="I345">
        <v>6.01</v>
      </c>
      <c r="J345">
        <v>64.399130434782606</v>
      </c>
    </row>
    <row r="346" spans="1:10" x14ac:dyDescent="0.25">
      <c r="B346" s="1">
        <v>40026</v>
      </c>
      <c r="C346" s="20">
        <f>'CDM - M'!M743</f>
        <v>89.46</v>
      </c>
      <c r="D346">
        <f>'CDM - M'!N743</f>
        <v>94.42</v>
      </c>
      <c r="E346" s="20">
        <f>'CDM - M'!O743</f>
        <v>1.25</v>
      </c>
      <c r="F346" s="20">
        <v>89.865123479965206</v>
      </c>
      <c r="G346" s="20">
        <v>89.69</v>
      </c>
      <c r="H346">
        <v>89.46</v>
      </c>
      <c r="I346">
        <v>6.04</v>
      </c>
      <c r="J346">
        <v>71.138571428571424</v>
      </c>
    </row>
    <row r="347" spans="1:10" x14ac:dyDescent="0.25">
      <c r="B347" s="1">
        <v>40057</v>
      </c>
      <c r="C347" s="20">
        <f>'CDM - M'!M744</f>
        <v>89.58</v>
      </c>
      <c r="D347">
        <f>'CDM - M'!N744</f>
        <v>95.08</v>
      </c>
      <c r="E347" s="20">
        <f>'CDM - M'!O744</f>
        <v>1.25</v>
      </c>
      <c r="F347" s="20">
        <v>89.729112977981799</v>
      </c>
      <c r="G347" s="20">
        <v>89.42</v>
      </c>
      <c r="H347">
        <v>89.58</v>
      </c>
      <c r="I347">
        <v>6.02</v>
      </c>
      <c r="J347">
        <v>69.402272727272717</v>
      </c>
    </row>
    <row r="348" spans="1:10" x14ac:dyDescent="0.25">
      <c r="B348" s="1">
        <v>40087</v>
      </c>
      <c r="C348" s="20">
        <f>'CDM - M'!M745</f>
        <v>89.55</v>
      </c>
      <c r="D348">
        <f>'CDM - M'!N745</f>
        <v>93.23</v>
      </c>
      <c r="E348" s="20">
        <f>'CDM - M'!O745</f>
        <v>1.25</v>
      </c>
      <c r="F348" s="20">
        <v>89.773543070360702</v>
      </c>
      <c r="G348" s="20">
        <v>89.95</v>
      </c>
      <c r="H348">
        <v>89.55</v>
      </c>
      <c r="I348">
        <v>6</v>
      </c>
      <c r="J348">
        <v>75.823636363636354</v>
      </c>
    </row>
    <row r="349" spans="1:10" x14ac:dyDescent="0.25">
      <c r="B349" s="1">
        <v>40118</v>
      </c>
      <c r="C349" s="20">
        <f>'CDM - M'!M746</f>
        <v>89.23</v>
      </c>
      <c r="D349">
        <f>'CDM - M'!N746</f>
        <v>91.87</v>
      </c>
      <c r="E349" s="20">
        <f>'CDM - M'!O746</f>
        <v>1.25</v>
      </c>
      <c r="F349" s="20">
        <v>89.703026442312606</v>
      </c>
      <c r="G349" s="20">
        <v>89.79</v>
      </c>
      <c r="H349">
        <v>89.23</v>
      </c>
      <c r="I349">
        <v>5.95</v>
      </c>
      <c r="J349">
        <v>78.136190476190478</v>
      </c>
    </row>
    <row r="350" spans="1:10" x14ac:dyDescent="0.25">
      <c r="B350" s="1">
        <v>40148</v>
      </c>
      <c r="C350" s="20">
        <f>'CDM - M'!M747</f>
        <v>89.2</v>
      </c>
      <c r="D350">
        <f>'CDM - M'!N747</f>
        <v>100.96</v>
      </c>
      <c r="E350" s="20">
        <f>'CDM - M'!O747</f>
        <v>1.25</v>
      </c>
      <c r="F350" s="20">
        <v>89.755489037336901</v>
      </c>
      <c r="G350" s="20">
        <v>89.71</v>
      </c>
      <c r="H350">
        <v>89.2</v>
      </c>
      <c r="I350">
        <v>5.79</v>
      </c>
      <c r="J350">
        <v>74.753043478260864</v>
      </c>
    </row>
    <row r="351" spans="1:10" x14ac:dyDescent="0.25">
      <c r="A351">
        <v>2010</v>
      </c>
      <c r="B351" s="1">
        <v>40179</v>
      </c>
      <c r="C351" s="20">
        <f>'CDM - M'!M748</f>
        <v>89.73</v>
      </c>
      <c r="D351">
        <f>'CDM - M'!N748</f>
        <v>135.53</v>
      </c>
      <c r="E351" s="20">
        <f>'CDM - M'!O748</f>
        <v>1.25</v>
      </c>
      <c r="F351" s="20">
        <v>89.637470102902796</v>
      </c>
      <c r="G351" s="20">
        <v>89.79</v>
      </c>
      <c r="H351">
        <v>89.73</v>
      </c>
      <c r="I351">
        <v>5.68</v>
      </c>
      <c r="J351">
        <v>78.429047619047623</v>
      </c>
    </row>
    <row r="352" spans="1:10" x14ac:dyDescent="0.25">
      <c r="B352" s="1">
        <v>40210</v>
      </c>
      <c r="C352" s="20">
        <f>'CDM - M'!M749</f>
        <v>89.86</v>
      </c>
      <c r="D352">
        <f>'CDM - M'!N749</f>
        <v>175.68</v>
      </c>
      <c r="E352" s="20">
        <f>'CDM - M'!O749</f>
        <v>1.25</v>
      </c>
      <c r="F352" s="20">
        <v>90.535724694234204</v>
      </c>
      <c r="G352" s="20">
        <v>90.83</v>
      </c>
      <c r="H352">
        <v>89.86</v>
      </c>
      <c r="I352">
        <v>5.65</v>
      </c>
      <c r="J352">
        <v>76.336500000000001</v>
      </c>
    </row>
    <row r="353" spans="1:10" x14ac:dyDescent="0.25">
      <c r="B353" s="1">
        <v>40238</v>
      </c>
      <c r="C353" s="20">
        <f>'CDM - M'!M750</f>
        <v>89.92</v>
      </c>
      <c r="D353">
        <f>'CDM - M'!N750</f>
        <v>87.21</v>
      </c>
      <c r="E353" s="20">
        <f>'CDM - M'!O750</f>
        <v>1.25</v>
      </c>
      <c r="F353" s="20">
        <v>90.164982776831195</v>
      </c>
      <c r="G353" s="20">
        <v>89.72</v>
      </c>
      <c r="H353">
        <v>89.92</v>
      </c>
      <c r="I353">
        <v>5.64</v>
      </c>
      <c r="J353">
        <v>81.290000000000006</v>
      </c>
    </row>
    <row r="354" spans="1:10" x14ac:dyDescent="0.25">
      <c r="B354" s="1">
        <v>40269</v>
      </c>
      <c r="C354" s="20">
        <f>'CDM - M'!M751</f>
        <v>89.98</v>
      </c>
      <c r="D354">
        <f>'CDM - M'!N751</f>
        <v>87.24</v>
      </c>
      <c r="E354" s="20">
        <f>'CDM - M'!O751</f>
        <v>1.25</v>
      </c>
      <c r="F354" s="20">
        <v>90.212156047458706</v>
      </c>
      <c r="G354" s="20">
        <v>90.34</v>
      </c>
      <c r="H354">
        <v>89.98</v>
      </c>
      <c r="I354">
        <v>5.45</v>
      </c>
      <c r="J354">
        <v>84.588636363636382</v>
      </c>
    </row>
    <row r="355" spans="1:10" x14ac:dyDescent="0.25">
      <c r="B355" s="1">
        <v>40299</v>
      </c>
      <c r="C355" s="20">
        <f>'CDM - M'!M752</f>
        <v>89.7</v>
      </c>
      <c r="D355">
        <f>'CDM - M'!N752</f>
        <v>87.08</v>
      </c>
      <c r="E355" s="20">
        <f>'CDM - M'!O752</f>
        <v>1.25</v>
      </c>
      <c r="F355" s="20">
        <v>90.179375505672397</v>
      </c>
      <c r="G355" s="20">
        <v>90.21</v>
      </c>
      <c r="H355">
        <v>89.7</v>
      </c>
      <c r="I355">
        <v>5.27</v>
      </c>
      <c r="J355">
        <v>74.110476190476192</v>
      </c>
    </row>
    <row r="356" spans="1:10" x14ac:dyDescent="0.25">
      <c r="B356" s="1">
        <v>40330</v>
      </c>
      <c r="C356" s="20">
        <f>'CDM - M'!M753</f>
        <v>89.96</v>
      </c>
      <c r="D356">
        <f>'CDM - M'!N753</f>
        <v>90.25</v>
      </c>
      <c r="E356" s="20">
        <f>'CDM - M'!O753</f>
        <v>1.375</v>
      </c>
      <c r="F356" s="20">
        <v>90.314722432700194</v>
      </c>
      <c r="G356" s="20">
        <v>90.37</v>
      </c>
      <c r="H356">
        <v>89.96</v>
      </c>
      <c r="I356">
        <v>5.2</v>
      </c>
      <c r="J356">
        <v>75.404545454545442</v>
      </c>
    </row>
    <row r="357" spans="1:10" x14ac:dyDescent="0.25">
      <c r="B357" s="1">
        <v>40360</v>
      </c>
      <c r="C357" s="20">
        <f>'CDM - M'!M754</f>
        <v>90.14</v>
      </c>
      <c r="D357">
        <f>'CDM - M'!N754</f>
        <v>91.58</v>
      </c>
      <c r="E357" s="20">
        <f>'CDM - M'!O754</f>
        <v>1.375</v>
      </c>
      <c r="F357" s="20">
        <v>90.408191942152598</v>
      </c>
      <c r="G357" s="20">
        <v>90.46</v>
      </c>
      <c r="H357">
        <v>90.14</v>
      </c>
      <c r="I357">
        <v>5.15</v>
      </c>
      <c r="J357">
        <v>76.19</v>
      </c>
    </row>
    <row r="358" spans="1:10" x14ac:dyDescent="0.25">
      <c r="B358" s="1">
        <v>40391</v>
      </c>
      <c r="C358" s="20">
        <f>'CDM - M'!M755</f>
        <v>90.07</v>
      </c>
      <c r="D358">
        <f>'CDM - M'!N755</f>
        <v>89.31</v>
      </c>
      <c r="E358" s="20">
        <f>'CDM - M'!O755</f>
        <v>1.375</v>
      </c>
      <c r="F358" s="20">
        <v>90.3131099629353</v>
      </c>
      <c r="G358" s="20">
        <v>90.15</v>
      </c>
      <c r="H358">
        <v>90.07</v>
      </c>
      <c r="I358">
        <v>5.07</v>
      </c>
      <c r="J358">
        <v>76.666818181818186</v>
      </c>
    </row>
    <row r="359" spans="1:10" x14ac:dyDescent="0.25">
      <c r="B359" s="1">
        <v>40422</v>
      </c>
      <c r="C359" s="20">
        <f>'CDM - M'!M756</f>
        <v>90.12</v>
      </c>
      <c r="D359">
        <f>'CDM - M'!N756</f>
        <v>95.48</v>
      </c>
      <c r="E359" s="20">
        <f>'CDM - M'!O756</f>
        <v>1.375</v>
      </c>
      <c r="F359" s="20">
        <v>90.488003608043599</v>
      </c>
      <c r="G359" s="20">
        <v>90.18</v>
      </c>
      <c r="H359">
        <v>90.12</v>
      </c>
      <c r="I359">
        <v>5.0599999999999996</v>
      </c>
      <c r="J359">
        <v>75.505454545454555</v>
      </c>
    </row>
    <row r="360" spans="1:10" x14ac:dyDescent="0.25">
      <c r="B360" s="1">
        <v>40452</v>
      </c>
      <c r="C360" s="20">
        <f>'CDM - M'!M757</f>
        <v>90.29</v>
      </c>
      <c r="D360">
        <f>'CDM - M'!N757</f>
        <v>90.28</v>
      </c>
      <c r="E360" s="20">
        <f>'CDM - M'!O757</f>
        <v>1.5</v>
      </c>
      <c r="F360" s="20">
        <v>90.389904291614002</v>
      </c>
      <c r="G360" s="20">
        <v>90.58</v>
      </c>
      <c r="H360">
        <v>90.29</v>
      </c>
      <c r="I360">
        <v>4.93</v>
      </c>
      <c r="J360">
        <v>81.974761904761905</v>
      </c>
    </row>
    <row r="361" spans="1:10" x14ac:dyDescent="0.25">
      <c r="B361" s="1">
        <v>40483</v>
      </c>
      <c r="C361" s="20">
        <f>'CDM - M'!M758</f>
        <v>90.53</v>
      </c>
      <c r="D361">
        <f>'CDM - M'!N758</f>
        <v>86.38</v>
      </c>
      <c r="E361" s="20">
        <f>'CDM - M'!O758</f>
        <v>1.5</v>
      </c>
      <c r="F361" s="20">
        <v>90.670101248174603</v>
      </c>
      <c r="G361" s="20">
        <v>90.74</v>
      </c>
      <c r="H361">
        <v>90.53</v>
      </c>
      <c r="I361">
        <v>4.75</v>
      </c>
      <c r="J361">
        <v>84.294090909090883</v>
      </c>
    </row>
    <row r="362" spans="1:10" x14ac:dyDescent="0.25">
      <c r="B362" s="1">
        <v>40513</v>
      </c>
      <c r="C362" s="20">
        <f>'CDM - M'!M759</f>
        <v>90.36</v>
      </c>
      <c r="D362">
        <f>'CDM - M'!N759</f>
        <v>93.47</v>
      </c>
      <c r="E362" s="20">
        <f>'CDM - M'!O759</f>
        <v>1.625</v>
      </c>
      <c r="F362" s="20">
        <v>90.764027510568098</v>
      </c>
      <c r="G362" s="20">
        <v>90.7</v>
      </c>
      <c r="H362">
        <v>90.36</v>
      </c>
      <c r="I362">
        <v>4.7</v>
      </c>
      <c r="J362">
        <v>89.332173913043448</v>
      </c>
    </row>
    <row r="363" spans="1:10" x14ac:dyDescent="0.25">
      <c r="A363">
        <v>2011</v>
      </c>
      <c r="B363" s="1">
        <v>40544</v>
      </c>
      <c r="C363" s="20">
        <f>'CDM - M'!M760</f>
        <v>90.42</v>
      </c>
      <c r="D363">
        <f>'CDM - M'!N760</f>
        <v>175.24</v>
      </c>
      <c r="E363" s="20">
        <f>'CDM - M'!O760</f>
        <v>1.625</v>
      </c>
      <c r="F363" s="20">
        <v>90.588571403955598</v>
      </c>
      <c r="G363" s="20">
        <v>90.75</v>
      </c>
      <c r="H363">
        <v>90.42</v>
      </c>
      <c r="I363">
        <v>4.66</v>
      </c>
      <c r="J363">
        <v>89.671904761904742</v>
      </c>
    </row>
    <row r="364" spans="1:10" x14ac:dyDescent="0.25">
      <c r="B364" s="1">
        <v>40575</v>
      </c>
      <c r="C364" s="20">
        <f>'CDM - M'!M761</f>
        <v>91.15</v>
      </c>
      <c r="D364">
        <f>'CDM - M'!N761</f>
        <v>124.65</v>
      </c>
      <c r="E364" s="20">
        <f>'CDM - M'!O761</f>
        <v>1.625</v>
      </c>
      <c r="F364" s="20">
        <v>91.390997508876694</v>
      </c>
      <c r="G364" s="20">
        <v>91.67</v>
      </c>
      <c r="H364">
        <v>91.15</v>
      </c>
      <c r="I364">
        <v>4.57</v>
      </c>
      <c r="J364">
        <v>89.566000000000003</v>
      </c>
    </row>
    <row r="365" spans="1:10" x14ac:dyDescent="0.25">
      <c r="B365" s="1">
        <v>40603</v>
      </c>
      <c r="C365" s="20">
        <f>'CDM - M'!M762</f>
        <v>91</v>
      </c>
      <c r="D365">
        <f>'CDM - M'!N762</f>
        <v>83.5</v>
      </c>
      <c r="E365" s="20">
        <f>'CDM - M'!O762</f>
        <v>1.625</v>
      </c>
      <c r="F365" s="20">
        <v>91.167097211856699</v>
      </c>
      <c r="G365" s="20">
        <v>90.72</v>
      </c>
      <c r="H365">
        <v>91</v>
      </c>
      <c r="I365">
        <v>4.49</v>
      </c>
      <c r="J365">
        <v>102.98130434782607</v>
      </c>
    </row>
    <row r="366" spans="1:10" x14ac:dyDescent="0.25">
      <c r="B366" s="1">
        <v>40634</v>
      </c>
      <c r="C366" s="20">
        <f>'CDM - M'!M763</f>
        <v>91.18</v>
      </c>
      <c r="D366">
        <f>'CDM - M'!N763</f>
        <v>87.92</v>
      </c>
      <c r="E366" s="20">
        <f>'CDM - M'!O763</f>
        <v>1.75</v>
      </c>
      <c r="F366" s="20">
        <v>91.197557554034404</v>
      </c>
      <c r="G366" s="20">
        <v>91.33</v>
      </c>
      <c r="H366">
        <v>91.18</v>
      </c>
      <c r="I366">
        <v>4.38</v>
      </c>
      <c r="J366">
        <v>110.14571428571431</v>
      </c>
    </row>
    <row r="367" spans="1:10" x14ac:dyDescent="0.25">
      <c r="B367" s="1">
        <v>40664</v>
      </c>
      <c r="C367" s="20">
        <f>'CDM - M'!M764</f>
        <v>91.21</v>
      </c>
      <c r="D367">
        <f>'CDM - M'!N764</f>
        <v>90.72</v>
      </c>
      <c r="E367" s="20">
        <f>'CDM - M'!O764</f>
        <v>1.75</v>
      </c>
      <c r="F367" s="20">
        <v>91.394129796740401</v>
      </c>
      <c r="G367" s="20">
        <v>91.42</v>
      </c>
      <c r="H367">
        <v>91.21</v>
      </c>
      <c r="I367">
        <v>4.41</v>
      </c>
      <c r="J367">
        <v>101.32181818181817</v>
      </c>
    </row>
    <row r="368" spans="1:10" x14ac:dyDescent="0.25">
      <c r="B368" s="1">
        <v>40695</v>
      </c>
      <c r="C368" s="20">
        <f>'CDM - M'!M765</f>
        <v>91.33</v>
      </c>
      <c r="D368">
        <f>'CDM - M'!N765</f>
        <v>90.84</v>
      </c>
      <c r="E368" s="20">
        <f>'CDM - M'!O765</f>
        <v>1.75</v>
      </c>
      <c r="F368" s="20">
        <v>91.524379081129396</v>
      </c>
      <c r="G368" s="20">
        <v>91.6</v>
      </c>
      <c r="H368">
        <v>91.33</v>
      </c>
      <c r="I368">
        <v>4.4000000000000004</v>
      </c>
      <c r="J368">
        <v>96.288636363636385</v>
      </c>
    </row>
    <row r="369" spans="1:10" x14ac:dyDescent="0.25">
      <c r="B369" s="1">
        <v>40725</v>
      </c>
      <c r="C369" s="20">
        <f>'CDM - M'!M766</f>
        <v>91.35</v>
      </c>
      <c r="D369">
        <f>'CDM - M'!N766</f>
        <v>95.44</v>
      </c>
      <c r="E369" s="20">
        <f>'CDM - M'!O766</f>
        <v>1.875</v>
      </c>
      <c r="F369" s="20">
        <v>91.498632115485407</v>
      </c>
      <c r="G369" s="20">
        <v>91.57</v>
      </c>
      <c r="H369">
        <v>91.35</v>
      </c>
      <c r="I369">
        <v>4.3600000000000003</v>
      </c>
      <c r="J369">
        <v>97.226190476190482</v>
      </c>
    </row>
    <row r="370" spans="1:10" x14ac:dyDescent="0.25">
      <c r="B370" s="1">
        <v>40756</v>
      </c>
      <c r="C370" s="20">
        <f>'CDM - M'!M767</f>
        <v>91.28</v>
      </c>
      <c r="D370">
        <f>'CDM - M'!N767</f>
        <v>99.33</v>
      </c>
      <c r="E370" s="20">
        <f>'CDM - M'!O767</f>
        <v>1.875</v>
      </c>
      <c r="F370" s="20">
        <v>91.547020475529706</v>
      </c>
      <c r="G370" s="20">
        <v>91.38</v>
      </c>
      <c r="H370">
        <v>91.28</v>
      </c>
      <c r="I370">
        <v>4.33</v>
      </c>
      <c r="J370">
        <v>86.340869565217403</v>
      </c>
    </row>
    <row r="371" spans="1:10" x14ac:dyDescent="0.25">
      <c r="B371" s="1">
        <v>40787</v>
      </c>
      <c r="C371" s="20">
        <f>'CDM - M'!M768</f>
        <v>91.36</v>
      </c>
      <c r="D371">
        <f>'CDM - M'!N768</f>
        <v>101.62</v>
      </c>
      <c r="E371" s="20">
        <f>'CDM - M'!O768</f>
        <v>1.875</v>
      </c>
      <c r="F371" s="20">
        <v>91.613758324431799</v>
      </c>
      <c r="G371" s="20">
        <v>91.31</v>
      </c>
      <c r="H371">
        <v>91.36</v>
      </c>
      <c r="I371">
        <v>4.26</v>
      </c>
      <c r="J371">
        <v>85.648181818181826</v>
      </c>
    </row>
    <row r="372" spans="1:10" x14ac:dyDescent="0.25">
      <c r="B372" s="1">
        <v>40817</v>
      </c>
      <c r="C372" s="20">
        <f>'CDM - M'!M769</f>
        <v>91.52</v>
      </c>
      <c r="D372">
        <f>'CDM - M'!N769</f>
        <v>93.34</v>
      </c>
      <c r="E372" s="20">
        <f>'CDM - M'!O769</f>
        <v>1.875</v>
      </c>
      <c r="F372" s="20">
        <v>91.861430617411898</v>
      </c>
      <c r="G372" s="20">
        <v>92.05</v>
      </c>
      <c r="H372">
        <v>91.52</v>
      </c>
      <c r="I372">
        <v>4.2699999999999996</v>
      </c>
      <c r="J372">
        <v>86.428095238095239</v>
      </c>
    </row>
    <row r="373" spans="1:10" x14ac:dyDescent="0.25">
      <c r="B373" s="1">
        <v>40848</v>
      </c>
      <c r="C373" s="20">
        <f>'CDM - M'!M770</f>
        <v>91.73</v>
      </c>
      <c r="D373">
        <f>'CDM - M'!N770</f>
        <v>94.21</v>
      </c>
      <c r="E373" s="20">
        <f>'CDM - M'!O770</f>
        <v>1.875</v>
      </c>
      <c r="F373" s="20">
        <v>91.936983338434203</v>
      </c>
      <c r="G373" s="20">
        <v>91.98</v>
      </c>
      <c r="H373">
        <v>91.73</v>
      </c>
      <c r="I373">
        <v>4.2699999999999996</v>
      </c>
      <c r="J373">
        <v>97.117727272727279</v>
      </c>
    </row>
    <row r="374" spans="1:10" x14ac:dyDescent="0.25">
      <c r="B374" s="1">
        <v>40878</v>
      </c>
      <c r="C374" s="20">
        <f>'CDM - M'!M771</f>
        <v>91.91</v>
      </c>
      <c r="D374">
        <f>'CDM - M'!N771</f>
        <v>107.66</v>
      </c>
      <c r="E374" s="20">
        <f>'CDM - M'!O771</f>
        <v>1.875</v>
      </c>
      <c r="F374" s="20">
        <v>91.976814822044801</v>
      </c>
      <c r="G374" s="20">
        <v>91.89</v>
      </c>
      <c r="H374">
        <v>91.91</v>
      </c>
      <c r="I374">
        <v>4.21</v>
      </c>
      <c r="J374">
        <v>98.62590909090909</v>
      </c>
    </row>
    <row r="375" spans="1:10" x14ac:dyDescent="0.25">
      <c r="A375">
        <v>2012</v>
      </c>
      <c r="B375" s="1">
        <v>40909</v>
      </c>
      <c r="C375" s="20">
        <f>'CDM - M'!M772</f>
        <v>91.83</v>
      </c>
      <c r="D375">
        <f>'CDM - M'!N772</f>
        <v>229.37</v>
      </c>
      <c r="E375" s="20">
        <f>'CDM - M'!O772</f>
        <v>1.875</v>
      </c>
      <c r="F375" s="20">
        <v>92.312422953835096</v>
      </c>
      <c r="G375" s="20">
        <v>92.49</v>
      </c>
      <c r="H375">
        <v>91.83</v>
      </c>
      <c r="I375">
        <v>4.21</v>
      </c>
      <c r="J375">
        <v>100.17727272727275</v>
      </c>
    </row>
    <row r="376" spans="1:10" x14ac:dyDescent="0.25">
      <c r="B376" s="1">
        <v>40940</v>
      </c>
      <c r="C376" s="20">
        <f>'CDM - M'!M773</f>
        <v>92.01</v>
      </c>
      <c r="D376">
        <f>'CDM - M'!N773</f>
        <v>102.17</v>
      </c>
      <c r="E376" s="20">
        <f>'CDM - M'!O773</f>
        <v>1.875</v>
      </c>
      <c r="F376" s="20">
        <v>91.367540967240501</v>
      </c>
      <c r="G376" s="20">
        <v>91.63</v>
      </c>
      <c r="H376">
        <v>92.01</v>
      </c>
      <c r="I376">
        <v>4.18</v>
      </c>
      <c r="J376">
        <v>102.3090476190476</v>
      </c>
    </row>
    <row r="377" spans="1:10" x14ac:dyDescent="0.25">
      <c r="B377" s="1">
        <v>40969</v>
      </c>
      <c r="C377" s="20">
        <f>'CDM - M'!M774</f>
        <v>92.1</v>
      </c>
      <c r="D377">
        <f>'CDM - M'!N774</f>
        <v>87.55</v>
      </c>
      <c r="E377" s="20">
        <f>'CDM - M'!O774</f>
        <v>1.875</v>
      </c>
      <c r="F377" s="20">
        <v>91.912192650504707</v>
      </c>
      <c r="G377" s="20">
        <v>91.48</v>
      </c>
      <c r="H377">
        <v>92.1</v>
      </c>
      <c r="I377">
        <v>4.1900000000000004</v>
      </c>
      <c r="J377">
        <v>106.20499999999998</v>
      </c>
    </row>
    <row r="378" spans="1:10" x14ac:dyDescent="0.25">
      <c r="B378" s="1">
        <v>41000</v>
      </c>
      <c r="C378" s="20">
        <f>'CDM - M'!M775</f>
        <v>92.51</v>
      </c>
      <c r="D378">
        <f>'CDM - M'!N775</f>
        <v>90.9</v>
      </c>
      <c r="E378" s="20">
        <f>'CDM - M'!O775</f>
        <v>1.875</v>
      </c>
      <c r="F378" s="20">
        <v>92.148226699310896</v>
      </c>
      <c r="G378" s="20">
        <v>92.29</v>
      </c>
      <c r="H378">
        <v>92.51</v>
      </c>
      <c r="I378">
        <v>4.21</v>
      </c>
      <c r="J378">
        <v>103.34428571428572</v>
      </c>
    </row>
    <row r="379" spans="1:10" x14ac:dyDescent="0.25">
      <c r="B379" s="1">
        <v>41030</v>
      </c>
      <c r="C379" s="20">
        <f>'CDM - M'!M776</f>
        <v>92.54</v>
      </c>
      <c r="D379">
        <f>'CDM - M'!N776</f>
        <v>89.78</v>
      </c>
      <c r="E379" s="20">
        <f>'CDM - M'!O776</f>
        <v>1.875</v>
      </c>
      <c r="F379" s="20">
        <v>92.279559791237105</v>
      </c>
      <c r="G379" s="20">
        <v>92.31</v>
      </c>
      <c r="H379">
        <v>92.54</v>
      </c>
      <c r="I379">
        <v>4.25</v>
      </c>
      <c r="J379">
        <v>94.548260869565226</v>
      </c>
    </row>
    <row r="380" spans="1:10" x14ac:dyDescent="0.25">
      <c r="B380" s="1">
        <v>41061</v>
      </c>
      <c r="C380" s="20">
        <f>'CDM - M'!M777</f>
        <v>92.54</v>
      </c>
      <c r="D380">
        <f>'CDM - M'!N777</f>
        <v>100.34</v>
      </c>
      <c r="E380" s="20">
        <f>'CDM - M'!O777</f>
        <v>1.875</v>
      </c>
      <c r="F380" s="20">
        <v>92.352427581173501</v>
      </c>
      <c r="G380" s="20">
        <v>92.44</v>
      </c>
      <c r="H380">
        <v>92.54</v>
      </c>
      <c r="I380">
        <v>4.26</v>
      </c>
      <c r="J380">
        <v>82.40523809523809</v>
      </c>
    </row>
    <row r="381" spans="1:10" x14ac:dyDescent="0.25">
      <c r="B381" s="1">
        <v>41091</v>
      </c>
      <c r="C381" s="20">
        <f>'CDM - M'!M778</f>
        <v>92.75</v>
      </c>
      <c r="D381">
        <f>'CDM - M'!N778</f>
        <v>92.69</v>
      </c>
      <c r="E381" s="20">
        <f>'CDM - M'!O778</f>
        <v>1.875</v>
      </c>
      <c r="F381" s="20">
        <v>92.445472348452995</v>
      </c>
      <c r="G381" s="20">
        <v>92.52</v>
      </c>
      <c r="H381">
        <v>92.75</v>
      </c>
      <c r="I381">
        <v>4.25</v>
      </c>
      <c r="J381">
        <v>87.919090909090926</v>
      </c>
    </row>
    <row r="382" spans="1:10" x14ac:dyDescent="0.25">
      <c r="B382" s="1">
        <v>41122</v>
      </c>
      <c r="C382" s="20">
        <f>'CDM - M'!M779</f>
        <v>93.19</v>
      </c>
      <c r="D382">
        <f>'CDM - M'!N779</f>
        <v>92.77</v>
      </c>
      <c r="E382" s="20">
        <f>'CDM - M'!O779</f>
        <v>1.875</v>
      </c>
      <c r="F382" s="20">
        <v>92.506256500716702</v>
      </c>
      <c r="G382" s="20">
        <v>92.34</v>
      </c>
      <c r="H382">
        <v>93.19</v>
      </c>
      <c r="I382">
        <v>4.2699999999999996</v>
      </c>
      <c r="J382">
        <v>94.160869565217382</v>
      </c>
    </row>
    <row r="383" spans="1:10" x14ac:dyDescent="0.25">
      <c r="B383" s="1">
        <v>41153</v>
      </c>
      <c r="C383" s="20">
        <f>'CDM - M'!M780</f>
        <v>93.36</v>
      </c>
      <c r="D383">
        <f>'CDM - M'!N780</f>
        <v>106.87</v>
      </c>
      <c r="E383" s="20">
        <f>'CDM - M'!O780</f>
        <v>1.875</v>
      </c>
      <c r="F383" s="20">
        <v>92.541770648807599</v>
      </c>
      <c r="G383" s="20">
        <v>92.25</v>
      </c>
      <c r="H383">
        <v>93.36</v>
      </c>
      <c r="I383">
        <v>4.26</v>
      </c>
      <c r="J383">
        <v>94.653999999999996</v>
      </c>
    </row>
    <row r="384" spans="1:10" x14ac:dyDescent="0.25">
      <c r="B384" s="1">
        <v>41183</v>
      </c>
      <c r="C384" s="20">
        <f>'CDM - M'!M781</f>
        <v>93.54</v>
      </c>
      <c r="D384">
        <f>'CDM - M'!N781</f>
        <v>91.03</v>
      </c>
      <c r="E384" s="20">
        <f>'CDM - M'!O781</f>
        <v>1.875</v>
      </c>
      <c r="F384" s="20">
        <v>92.864036210069699</v>
      </c>
      <c r="G384" s="20">
        <v>93.05</v>
      </c>
      <c r="H384">
        <v>93.54</v>
      </c>
      <c r="I384">
        <v>4.28</v>
      </c>
      <c r="J384">
        <v>89.570869565217379</v>
      </c>
    </row>
    <row r="385" spans="1:10" x14ac:dyDescent="0.25">
      <c r="B385" s="1">
        <v>41214</v>
      </c>
      <c r="C385" s="20">
        <f>'CDM - M'!M782</f>
        <v>93.26</v>
      </c>
      <c r="D385">
        <f>'CDM - M'!N782</f>
        <v>90.68</v>
      </c>
      <c r="E385" s="20">
        <f>'CDM - M'!O782</f>
        <v>1.875</v>
      </c>
      <c r="F385" s="20">
        <v>92.897560383583695</v>
      </c>
      <c r="G385" s="20">
        <v>92.91</v>
      </c>
      <c r="H385">
        <v>93.26</v>
      </c>
      <c r="I385">
        <v>4.25</v>
      </c>
      <c r="J385">
        <v>86.761818181818185</v>
      </c>
    </row>
    <row r="386" spans="1:10" x14ac:dyDescent="0.25">
      <c r="B386" s="1">
        <v>41244</v>
      </c>
      <c r="C386" s="20">
        <f>'CDM - M'!M783</f>
        <v>93.55</v>
      </c>
      <c r="D386">
        <f>'CDM - M'!N783</f>
        <v>110.25</v>
      </c>
      <c r="E386" s="20">
        <f>'CDM - M'!O783</f>
        <v>1.875</v>
      </c>
      <c r="F386" s="20">
        <v>93.007146485794095</v>
      </c>
      <c r="G386" s="20">
        <v>92.89</v>
      </c>
      <c r="H386">
        <v>93.55</v>
      </c>
      <c r="I386">
        <v>4.24</v>
      </c>
      <c r="J386">
        <v>88.262857142857143</v>
      </c>
    </row>
    <row r="387" spans="1:10" x14ac:dyDescent="0.25">
      <c r="A387">
        <v>2013</v>
      </c>
      <c r="B387" s="1">
        <v>41275</v>
      </c>
      <c r="C387" s="20">
        <f>'CDM - M'!M784</f>
        <v>93.92</v>
      </c>
      <c r="D387">
        <f>'CDM - M'!N784</f>
        <v>138.01</v>
      </c>
      <c r="E387" s="20">
        <f>'CDM - M'!O784</f>
        <v>1.875</v>
      </c>
      <c r="F387" s="20">
        <v>92.568161500603793</v>
      </c>
      <c r="G387" s="20">
        <v>92.76</v>
      </c>
      <c r="H387">
        <v>93.92</v>
      </c>
      <c r="I387">
        <v>4.2</v>
      </c>
      <c r="J387">
        <v>94.729565217391297</v>
      </c>
    </row>
    <row r="388" spans="1:10" x14ac:dyDescent="0.25">
      <c r="B388" s="1">
        <v>41306</v>
      </c>
      <c r="C388" s="20">
        <f>'CDM - M'!M785</f>
        <v>93.97</v>
      </c>
      <c r="D388">
        <f>'CDM - M'!N785</f>
        <v>167.01</v>
      </c>
      <c r="E388" s="20">
        <f>'CDM - M'!O785</f>
        <v>1.875</v>
      </c>
      <c r="F388" s="20">
        <v>93.373719656593707</v>
      </c>
      <c r="G388" s="20">
        <v>93.63</v>
      </c>
      <c r="H388">
        <v>93.97</v>
      </c>
      <c r="I388">
        <v>4.18</v>
      </c>
      <c r="J388">
        <v>95.348499999999973</v>
      </c>
    </row>
    <row r="389" spans="1:10" x14ac:dyDescent="0.25">
      <c r="B389" s="1">
        <v>41334</v>
      </c>
      <c r="C389" s="20">
        <f>'CDM - M'!M786</f>
        <v>93.47</v>
      </c>
      <c r="D389">
        <f>'CDM - M'!N786</f>
        <v>90.04</v>
      </c>
      <c r="E389" s="20">
        <f>'CDM - M'!O786</f>
        <v>1.875</v>
      </c>
      <c r="F389" s="20">
        <v>92.989025011926003</v>
      </c>
      <c r="G389" s="20">
        <v>92.57</v>
      </c>
      <c r="H389">
        <v>93.47</v>
      </c>
      <c r="I389">
        <v>4.1900000000000004</v>
      </c>
      <c r="J389">
        <v>93.160476190476203</v>
      </c>
    </row>
    <row r="390" spans="1:10" x14ac:dyDescent="0.25">
      <c r="B390" s="1">
        <v>41365</v>
      </c>
      <c r="C390" s="20">
        <f>'CDM - M'!M787</f>
        <v>93.53</v>
      </c>
      <c r="D390">
        <f>'CDM - M'!N787</f>
        <v>92.36</v>
      </c>
      <c r="E390" s="20">
        <f>'CDM - M'!O787</f>
        <v>1.875</v>
      </c>
      <c r="F390" s="20">
        <v>92.934675447952699</v>
      </c>
      <c r="G390" s="20">
        <v>93.09</v>
      </c>
      <c r="H390">
        <v>93.53</v>
      </c>
      <c r="I390">
        <v>4.18</v>
      </c>
      <c r="J390">
        <v>92.067727272727282</v>
      </c>
    </row>
    <row r="391" spans="1:10" x14ac:dyDescent="0.25">
      <c r="B391" s="1">
        <v>41395</v>
      </c>
      <c r="C391" s="20">
        <f>'CDM - M'!M788</f>
        <v>93.64</v>
      </c>
      <c r="D391">
        <f>'CDM - M'!N788</f>
        <v>89.26</v>
      </c>
      <c r="E391" s="20">
        <f>'CDM - M'!O788</f>
        <v>1.875</v>
      </c>
      <c r="F391" s="20">
        <v>92.846682879607499</v>
      </c>
      <c r="G391" s="20">
        <v>92.88</v>
      </c>
      <c r="H391">
        <v>93.64</v>
      </c>
      <c r="I391">
        <v>4.18</v>
      </c>
      <c r="J391">
        <v>94.771304347826103</v>
      </c>
    </row>
    <row r="392" spans="1:10" x14ac:dyDescent="0.25">
      <c r="B392" s="1">
        <v>41426</v>
      </c>
      <c r="C392" s="20">
        <f>'CDM - M'!M789</f>
        <v>93.68</v>
      </c>
      <c r="D392">
        <f>'CDM - M'!N789</f>
        <v>95.47</v>
      </c>
      <c r="E392" s="20">
        <f>'CDM - M'!O789</f>
        <v>1.875</v>
      </c>
      <c r="F392" s="20">
        <v>92.913538610350102</v>
      </c>
      <c r="G392" s="20">
        <v>93</v>
      </c>
      <c r="H392">
        <v>93.68</v>
      </c>
      <c r="I392">
        <v>4.18</v>
      </c>
      <c r="J392">
        <v>95.800500000000014</v>
      </c>
    </row>
    <row r="393" spans="1:10" x14ac:dyDescent="0.25">
      <c r="B393" s="1">
        <v>41456</v>
      </c>
      <c r="C393" s="20">
        <f>'CDM - M'!M790</f>
        <v>93.61</v>
      </c>
      <c r="D393">
        <f>'CDM - M'!N790</f>
        <v>91.1</v>
      </c>
      <c r="E393" s="20">
        <f>'CDM - M'!O790</f>
        <v>1.875</v>
      </c>
      <c r="F393" s="20">
        <v>92.916873046184193</v>
      </c>
      <c r="G393" s="20">
        <v>93</v>
      </c>
      <c r="H393">
        <v>93.61</v>
      </c>
      <c r="I393">
        <v>4.1900000000000004</v>
      </c>
      <c r="J393">
        <v>104.54826086956523</v>
      </c>
    </row>
    <row r="394" spans="1:10" x14ac:dyDescent="0.25">
      <c r="B394" s="1">
        <v>41487</v>
      </c>
      <c r="C394" s="20">
        <f>'CDM - M'!M791</f>
        <v>93.56</v>
      </c>
      <c r="D394">
        <f>'CDM - M'!N791</f>
        <v>95.46</v>
      </c>
      <c r="E394" s="20">
        <f>'CDM - M'!O791</f>
        <v>1.875</v>
      </c>
      <c r="F394" s="20">
        <v>92.959551878278006</v>
      </c>
      <c r="G394" s="20">
        <v>92.8</v>
      </c>
      <c r="H394">
        <v>93.56</v>
      </c>
      <c r="I394">
        <v>4.18</v>
      </c>
      <c r="J394">
        <v>106.53863636363639</v>
      </c>
    </row>
    <row r="395" spans="1:10" x14ac:dyDescent="0.25">
      <c r="B395" s="1">
        <v>41518</v>
      </c>
      <c r="C395" s="20">
        <f>'CDM - M'!M792</f>
        <v>93.85</v>
      </c>
      <c r="D395">
        <f>'CDM - M'!N792</f>
        <v>99.7</v>
      </c>
      <c r="E395" s="20">
        <f>'CDM - M'!O792</f>
        <v>1.875</v>
      </c>
      <c r="F395" s="20">
        <v>93.114336723995905</v>
      </c>
      <c r="G395" s="20">
        <v>92.84</v>
      </c>
      <c r="H395">
        <v>93.85</v>
      </c>
      <c r="I395">
        <v>4.18</v>
      </c>
      <c r="J395">
        <v>106.30238095238094</v>
      </c>
    </row>
    <row r="396" spans="1:10" x14ac:dyDescent="0.25">
      <c r="B396" s="1">
        <v>41548</v>
      </c>
      <c r="C396" s="20">
        <f>'CDM - M'!M793</f>
        <v>93.54</v>
      </c>
      <c r="D396">
        <f>'CDM - M'!N793</f>
        <v>94.31</v>
      </c>
      <c r="E396" s="20">
        <f>'CDM - M'!O793</f>
        <v>1.875</v>
      </c>
      <c r="F396" s="20">
        <v>93.006143820417904</v>
      </c>
      <c r="G396" s="20">
        <v>93.19</v>
      </c>
      <c r="H396">
        <v>93.54</v>
      </c>
      <c r="I396">
        <v>4.18</v>
      </c>
      <c r="J396">
        <v>100.55260869565215</v>
      </c>
    </row>
    <row r="397" spans="1:10" x14ac:dyDescent="0.25">
      <c r="B397" s="1">
        <v>41579</v>
      </c>
      <c r="C397" s="20">
        <f>'CDM - M'!M794</f>
        <v>93.75</v>
      </c>
      <c r="D397">
        <f>'CDM - M'!N794</f>
        <v>96.12</v>
      </c>
      <c r="E397" s="20">
        <f>'CDM - M'!O794</f>
        <v>1.875</v>
      </c>
      <c r="F397" s="20">
        <v>93.122058631469699</v>
      </c>
      <c r="G397" s="20">
        <v>93.1</v>
      </c>
      <c r="H397">
        <v>93.75</v>
      </c>
      <c r="I397">
        <v>4.1500000000000004</v>
      </c>
      <c r="J397">
        <v>93.853809523809502</v>
      </c>
    </row>
    <row r="398" spans="1:10" x14ac:dyDescent="0.25">
      <c r="B398" s="1">
        <v>41609</v>
      </c>
      <c r="C398" s="20">
        <f>'CDM - M'!M795</f>
        <v>93.99</v>
      </c>
      <c r="D398">
        <f>'CDM - M'!N795</f>
        <v>101.68</v>
      </c>
      <c r="E398" s="20">
        <f>'CDM - M'!O795</f>
        <v>1.875</v>
      </c>
      <c r="F398" s="20">
        <v>93.230017224493096</v>
      </c>
      <c r="G398" s="20">
        <v>93.08</v>
      </c>
      <c r="H398">
        <v>93.99</v>
      </c>
      <c r="I398">
        <v>4.1399999999999997</v>
      </c>
      <c r="J398">
        <v>97.954545454545453</v>
      </c>
    </row>
    <row r="399" spans="1:10" x14ac:dyDescent="0.25">
      <c r="A399">
        <v>2014</v>
      </c>
      <c r="B399" s="1">
        <v>41640</v>
      </c>
      <c r="C399" s="20">
        <f>'CDM - M'!M796</f>
        <v>94.27</v>
      </c>
      <c r="D399">
        <f>'CDM - M'!N796</f>
        <v>195.24</v>
      </c>
      <c r="E399" s="20">
        <f>'CDM - M'!O796</f>
        <v>1.875</v>
      </c>
      <c r="F399" s="20">
        <v>93.511889043918998</v>
      </c>
      <c r="G399" s="20">
        <v>93.72</v>
      </c>
      <c r="H399">
        <v>94.27</v>
      </c>
      <c r="I399">
        <v>4.09</v>
      </c>
      <c r="J399">
        <v>94.990434782608688</v>
      </c>
    </row>
    <row r="400" spans="1:10" x14ac:dyDescent="0.25">
      <c r="B400" s="1">
        <v>41671</v>
      </c>
      <c r="C400" s="20">
        <f>'CDM - M'!M797</f>
        <v>94.49</v>
      </c>
      <c r="D400">
        <f>'CDM - M'!N797</f>
        <v>107.69</v>
      </c>
      <c r="E400" s="20">
        <f>'CDM - M'!O797</f>
        <v>1.875</v>
      </c>
      <c r="F400" s="20">
        <v>93.203637067111003</v>
      </c>
      <c r="G400" s="20">
        <v>93.45</v>
      </c>
      <c r="H400">
        <v>94.49</v>
      </c>
      <c r="I400">
        <v>4.0599999999999996</v>
      </c>
      <c r="J400">
        <v>100.65649999999999</v>
      </c>
    </row>
    <row r="401" spans="1:10" x14ac:dyDescent="0.25">
      <c r="B401" s="1">
        <v>41699</v>
      </c>
      <c r="C401" s="20">
        <f>'CDM - M'!M798</f>
        <v>94.99</v>
      </c>
      <c r="D401">
        <f>'CDM - M'!N798</f>
        <v>88.91</v>
      </c>
      <c r="E401" s="20">
        <f>'CDM - M'!O798</f>
        <v>1.875</v>
      </c>
      <c r="F401" s="20">
        <v>93.858529784755305</v>
      </c>
      <c r="G401" s="20">
        <v>93.46</v>
      </c>
      <c r="H401">
        <v>94.99</v>
      </c>
      <c r="I401">
        <v>4.07</v>
      </c>
      <c r="J401">
        <v>100.50904761904765</v>
      </c>
    </row>
    <row r="402" spans="1:10" x14ac:dyDescent="0.25">
      <c r="B402" s="1">
        <v>41730</v>
      </c>
      <c r="C402" s="20">
        <f>'CDM - M'!M799</f>
        <v>95.1</v>
      </c>
      <c r="D402">
        <f>'CDM - M'!N799</f>
        <v>90.07</v>
      </c>
      <c r="E402" s="20">
        <f>'CDM - M'!O799</f>
        <v>1.875</v>
      </c>
      <c r="F402" s="20">
        <v>94.073465510035803</v>
      </c>
      <c r="G402" s="20">
        <v>94.24</v>
      </c>
      <c r="H402">
        <v>95.1</v>
      </c>
      <c r="I402">
        <v>4.04</v>
      </c>
      <c r="J402">
        <v>102.13772727272726</v>
      </c>
    </row>
    <row r="403" spans="1:10" x14ac:dyDescent="0.25">
      <c r="B403" s="1">
        <v>41760</v>
      </c>
      <c r="C403" s="20">
        <f>'CDM - M'!M800</f>
        <v>95.19</v>
      </c>
      <c r="D403">
        <f>'CDM - M'!N800</f>
        <v>94.23</v>
      </c>
      <c r="E403" s="20">
        <f>'CDM - M'!O800</f>
        <v>1.875</v>
      </c>
      <c r="F403" s="20">
        <v>94.196366355533797</v>
      </c>
      <c r="G403" s="20">
        <v>94.24</v>
      </c>
      <c r="H403">
        <v>95.19</v>
      </c>
      <c r="I403">
        <v>4</v>
      </c>
      <c r="J403">
        <v>101.91090909090909</v>
      </c>
    </row>
    <row r="404" spans="1:10" x14ac:dyDescent="0.25">
      <c r="B404" s="1">
        <v>41791</v>
      </c>
      <c r="C404" s="20">
        <f>'CDM - M'!M801</f>
        <v>95.17</v>
      </c>
      <c r="D404">
        <f>'CDM - M'!N801</f>
        <v>89.39</v>
      </c>
      <c r="E404" s="20">
        <f>'CDM - M'!O801</f>
        <v>1.875</v>
      </c>
      <c r="F404" s="20">
        <v>94.300278879088495</v>
      </c>
      <c r="G404" s="20">
        <v>94.37</v>
      </c>
      <c r="H404">
        <v>95.17</v>
      </c>
      <c r="I404">
        <v>3.96</v>
      </c>
      <c r="J404">
        <v>105.14666666666666</v>
      </c>
    </row>
    <row r="405" spans="1:10" x14ac:dyDescent="0.25">
      <c r="B405" s="1">
        <v>41821</v>
      </c>
      <c r="C405" s="20">
        <f>'CDM - M'!M802</f>
        <v>95.21</v>
      </c>
      <c r="D405">
        <f>'CDM - M'!N802</f>
        <v>99.14</v>
      </c>
      <c r="E405" s="20">
        <f>'CDM - M'!O802</f>
        <v>1.875</v>
      </c>
      <c r="F405" s="20">
        <v>94.364160372413494</v>
      </c>
      <c r="G405" s="20">
        <v>94.45</v>
      </c>
      <c r="H405">
        <v>95.21</v>
      </c>
      <c r="I405">
        <v>3.96</v>
      </c>
      <c r="J405">
        <v>102.46434782608695</v>
      </c>
    </row>
    <row r="406" spans="1:10" x14ac:dyDescent="0.25">
      <c r="B406" s="1">
        <v>41852</v>
      </c>
      <c r="C406" s="20">
        <f>'CDM - M'!M803</f>
        <v>95.38</v>
      </c>
      <c r="D406">
        <f>'CDM - M'!N803</f>
        <v>98.71</v>
      </c>
      <c r="E406" s="20">
        <f>'CDM - M'!O803</f>
        <v>1.875</v>
      </c>
      <c r="F406" s="20">
        <v>94.506130466386793</v>
      </c>
      <c r="G406" s="20">
        <v>94.36</v>
      </c>
      <c r="H406">
        <v>95.38</v>
      </c>
      <c r="I406">
        <v>3.94</v>
      </c>
      <c r="J406">
        <v>96.076190476190476</v>
      </c>
    </row>
    <row r="407" spans="1:10" x14ac:dyDescent="0.25">
      <c r="B407" s="1">
        <v>41883</v>
      </c>
      <c r="C407" s="20">
        <f>'CDM - M'!M804</f>
        <v>95.34</v>
      </c>
      <c r="D407">
        <f>'CDM - M'!N804</f>
        <v>93.76</v>
      </c>
      <c r="E407" s="20">
        <f>'CDM - M'!O804</f>
        <v>1.875</v>
      </c>
      <c r="F407" s="20">
        <v>94.5432611563173</v>
      </c>
      <c r="G407" s="20">
        <v>94.28</v>
      </c>
      <c r="H407">
        <v>95.34</v>
      </c>
      <c r="I407">
        <v>3.88</v>
      </c>
      <c r="J407">
        <v>93.167272727272717</v>
      </c>
    </row>
    <row r="408" spans="1:10" x14ac:dyDescent="0.25">
      <c r="B408" s="1">
        <v>41913</v>
      </c>
      <c r="C408" s="20">
        <f>'CDM - M'!M805</f>
        <v>95.21</v>
      </c>
      <c r="D408">
        <f>'CDM - M'!N805</f>
        <v>88.13</v>
      </c>
      <c r="E408" s="20">
        <f>'CDM - M'!O805</f>
        <v>1.875</v>
      </c>
      <c r="F408" s="20">
        <v>94.495630011190201</v>
      </c>
      <c r="G408" s="20">
        <v>94.68</v>
      </c>
      <c r="H408">
        <v>95.21</v>
      </c>
      <c r="I408">
        <v>3.87</v>
      </c>
      <c r="J408">
        <v>84.339130434782604</v>
      </c>
    </row>
    <row r="409" spans="1:10" x14ac:dyDescent="0.25">
      <c r="B409" s="1">
        <v>41944</v>
      </c>
      <c r="C409" s="20">
        <f>'CDM - M'!M806</f>
        <v>94.71</v>
      </c>
      <c r="D409">
        <f>'CDM - M'!N806</f>
        <v>93.79</v>
      </c>
      <c r="E409" s="20">
        <f>'CDM - M'!O806</f>
        <v>1.875</v>
      </c>
      <c r="F409" s="20">
        <v>94.452263815795206</v>
      </c>
      <c r="G409" s="20">
        <v>94.4</v>
      </c>
      <c r="H409">
        <v>94.71</v>
      </c>
      <c r="I409">
        <v>3.84</v>
      </c>
      <c r="J409">
        <v>75.704000000000008</v>
      </c>
    </row>
    <row r="410" spans="1:10" x14ac:dyDescent="0.25">
      <c r="B410" s="1">
        <v>41974</v>
      </c>
      <c r="C410" s="20">
        <f>'CDM - M'!M807</f>
        <v>94.62</v>
      </c>
      <c r="D410">
        <f>'CDM - M'!N807</f>
        <v>94.5</v>
      </c>
      <c r="E410" s="20">
        <f>'CDM - M'!O807</f>
        <v>1.875</v>
      </c>
      <c r="F410" s="20">
        <v>94.530394342321699</v>
      </c>
      <c r="G410" s="20">
        <v>94.35</v>
      </c>
      <c r="H410">
        <v>94.62</v>
      </c>
      <c r="I410">
        <v>3.81</v>
      </c>
      <c r="J410">
        <v>59.139565217391286</v>
      </c>
    </row>
    <row r="411" spans="1:10" x14ac:dyDescent="0.25">
      <c r="A411">
        <v>2015</v>
      </c>
      <c r="B411" s="1">
        <v>42005</v>
      </c>
      <c r="C411" s="20">
        <f>'CDM - M'!M808</f>
        <v>93.9</v>
      </c>
      <c r="D411">
        <f>'CDM - M'!N808</f>
        <v>111.5</v>
      </c>
      <c r="E411" s="20">
        <f>'CDM - M'!O808</f>
        <v>1.875</v>
      </c>
      <c r="F411" s="20">
        <v>94.100081124433402</v>
      </c>
      <c r="G411" s="20">
        <v>94.32</v>
      </c>
      <c r="H411">
        <v>93.9</v>
      </c>
      <c r="I411">
        <v>3.76</v>
      </c>
      <c r="J411">
        <v>47.657727272727286</v>
      </c>
    </row>
    <row r="412" spans="1:10" x14ac:dyDescent="0.25">
      <c r="B412" s="1">
        <v>42036</v>
      </c>
      <c r="C412" s="20">
        <f>'CDM - M'!M809</f>
        <v>93.79</v>
      </c>
      <c r="D412">
        <f>'CDM - M'!N809</f>
        <v>220.54</v>
      </c>
      <c r="E412" s="20">
        <f>'CDM - M'!O809</f>
        <v>1.875</v>
      </c>
      <c r="F412" s="20">
        <v>94.875123112751496</v>
      </c>
      <c r="G412" s="20">
        <v>95.12</v>
      </c>
      <c r="H412">
        <v>93.79</v>
      </c>
      <c r="I412">
        <v>3.72</v>
      </c>
      <c r="J412">
        <v>50.827499999999993</v>
      </c>
    </row>
    <row r="413" spans="1:10" x14ac:dyDescent="0.25">
      <c r="B413" s="1">
        <v>42064</v>
      </c>
      <c r="C413" s="20">
        <f>'CDM - M'!M810</f>
        <v>94.42</v>
      </c>
      <c r="D413">
        <f>'CDM - M'!N810</f>
        <v>87.3</v>
      </c>
      <c r="E413" s="20">
        <f>'CDM - M'!O810</f>
        <v>1.875</v>
      </c>
      <c r="F413" s="20">
        <v>94.7334840999265</v>
      </c>
      <c r="G413" s="20">
        <v>94.36</v>
      </c>
      <c r="H413">
        <v>94.42</v>
      </c>
      <c r="I413">
        <v>3.7</v>
      </c>
      <c r="J413">
        <v>47.854090909090907</v>
      </c>
    </row>
    <row r="414" spans="1:10" x14ac:dyDescent="0.25">
      <c r="B414" s="1">
        <v>42095</v>
      </c>
      <c r="C414" s="20">
        <f>'CDM - M'!M811</f>
        <v>94.26</v>
      </c>
      <c r="D414">
        <f>'CDM - M'!N811</f>
        <v>93</v>
      </c>
      <c r="E414" s="20">
        <f>'CDM - M'!O811</f>
        <v>1.875</v>
      </c>
      <c r="F414" s="20">
        <v>94.691148934672299</v>
      </c>
      <c r="G414" s="20">
        <v>94.87</v>
      </c>
      <c r="H414">
        <v>94.26</v>
      </c>
      <c r="I414">
        <v>3.73</v>
      </c>
      <c r="J414">
        <v>54.37863636363636</v>
      </c>
    </row>
    <row r="415" spans="1:10" x14ac:dyDescent="0.25">
      <c r="B415" s="1">
        <v>42125</v>
      </c>
      <c r="C415" s="20">
        <f>'CDM - M'!M812</f>
        <v>94.38</v>
      </c>
      <c r="D415">
        <f>'CDM - M'!N812</f>
        <v>94.91</v>
      </c>
      <c r="E415" s="20">
        <f>'CDM - M'!O812</f>
        <v>1.875</v>
      </c>
      <c r="F415" s="20">
        <v>94.763361158263194</v>
      </c>
      <c r="G415" s="20">
        <v>94.81</v>
      </c>
      <c r="H415">
        <v>94.38</v>
      </c>
      <c r="I415">
        <v>3.74</v>
      </c>
      <c r="J415">
        <v>59.388571428571431</v>
      </c>
    </row>
    <row r="416" spans="1:10" x14ac:dyDescent="0.25">
      <c r="B416" s="1">
        <v>42156</v>
      </c>
      <c r="C416" s="20">
        <f>'CDM - M'!M813</f>
        <v>94.46</v>
      </c>
      <c r="D416">
        <f>'CDM - M'!N813</f>
        <v>96.32</v>
      </c>
      <c r="E416" s="20">
        <f>'CDM - M'!O813</f>
        <v>1.875</v>
      </c>
      <c r="F416" s="20">
        <v>94.860184963345603</v>
      </c>
      <c r="G416" s="20">
        <v>94.91</v>
      </c>
      <c r="H416">
        <v>94.46</v>
      </c>
      <c r="I416">
        <v>3.75</v>
      </c>
      <c r="J416">
        <v>59.828636363636377</v>
      </c>
    </row>
    <row r="417" spans="1:10" x14ac:dyDescent="0.25">
      <c r="B417" s="1">
        <v>42186</v>
      </c>
      <c r="C417" s="20">
        <f>'CDM - M'!M814</f>
        <v>94.44</v>
      </c>
      <c r="D417">
        <f>'CDM - M'!N814</f>
        <v>111.78</v>
      </c>
      <c r="E417" s="20">
        <f>'CDM - M'!O814</f>
        <v>1.875</v>
      </c>
      <c r="F417" s="20">
        <v>94.996711086772905</v>
      </c>
      <c r="G417" s="20">
        <v>95.09</v>
      </c>
      <c r="H417">
        <v>94.44</v>
      </c>
      <c r="I417">
        <v>3.76</v>
      </c>
      <c r="J417">
        <v>51.190869565217383</v>
      </c>
    </row>
    <row r="418" spans="1:10" x14ac:dyDescent="0.25">
      <c r="B418" s="1">
        <v>42217</v>
      </c>
      <c r="C418" s="20">
        <f>'CDM - M'!M815</f>
        <v>94.47</v>
      </c>
      <c r="D418">
        <f>'CDM - M'!N815</f>
        <v>106.42</v>
      </c>
      <c r="E418" s="20">
        <f>'CDM - M'!O815</f>
        <v>1.875</v>
      </c>
      <c r="F418" s="20">
        <v>95.086448689401706</v>
      </c>
      <c r="G418" s="20">
        <v>94.95</v>
      </c>
      <c r="H418">
        <v>94.47</v>
      </c>
      <c r="I418">
        <v>3.77</v>
      </c>
      <c r="J418">
        <v>42.889047619047624</v>
      </c>
    </row>
    <row r="419" spans="1:10" x14ac:dyDescent="0.25">
      <c r="B419" s="1">
        <v>42248</v>
      </c>
      <c r="C419" s="20">
        <f>'CDM - M'!M816</f>
        <v>94.61</v>
      </c>
      <c r="D419">
        <f>'CDM - M'!N816</f>
        <v>101.95</v>
      </c>
      <c r="E419" s="20">
        <f>'CDM - M'!O816</f>
        <v>1.75</v>
      </c>
      <c r="F419" s="20">
        <v>95.107037621806299</v>
      </c>
      <c r="G419" s="20">
        <v>94.85</v>
      </c>
      <c r="H419">
        <v>94.61</v>
      </c>
      <c r="I419">
        <v>3.81</v>
      </c>
      <c r="J419">
        <v>45.491818181818182</v>
      </c>
    </row>
    <row r="420" spans="1:10" x14ac:dyDescent="0.25">
      <c r="B420" s="1">
        <v>42278</v>
      </c>
      <c r="C420" s="20">
        <f>'CDM - M'!M817</f>
        <v>94.86</v>
      </c>
      <c r="D420">
        <f>'CDM - M'!N817</f>
        <v>95.69</v>
      </c>
      <c r="E420" s="20">
        <f>'CDM - M'!O817</f>
        <v>1.75</v>
      </c>
      <c r="F420" s="20">
        <v>95.166408841234002</v>
      </c>
      <c r="G420" s="20">
        <v>95.34</v>
      </c>
      <c r="H420">
        <v>94.86</v>
      </c>
      <c r="I420">
        <v>3.83</v>
      </c>
      <c r="J420">
        <v>46.289545454545454</v>
      </c>
    </row>
    <row r="421" spans="1:10" x14ac:dyDescent="0.25">
      <c r="B421" s="1">
        <v>42309</v>
      </c>
      <c r="C421" s="20">
        <f>'CDM - M'!M818</f>
        <v>94.65</v>
      </c>
      <c r="D421">
        <f>'CDM - M'!N818</f>
        <v>100.19</v>
      </c>
      <c r="E421" s="20">
        <f>'CDM - M'!O818</f>
        <v>1.75</v>
      </c>
      <c r="F421" s="20">
        <v>95.283183527018807</v>
      </c>
      <c r="G421" s="20">
        <v>95.21</v>
      </c>
      <c r="H421">
        <v>94.65</v>
      </c>
      <c r="I421">
        <v>3.87</v>
      </c>
      <c r="J421">
        <v>42.928571428571423</v>
      </c>
    </row>
    <row r="422" spans="1:10" x14ac:dyDescent="0.25">
      <c r="B422" s="1">
        <v>42339</v>
      </c>
      <c r="C422" s="20">
        <f>'CDM - M'!M819</f>
        <v>94.57</v>
      </c>
      <c r="D422">
        <f>'CDM - M'!N819</f>
        <v>103.1</v>
      </c>
      <c r="E422" s="20">
        <f>'CDM - M'!O819</f>
        <v>1.625</v>
      </c>
      <c r="F422" s="20">
        <v>95.2839936873211</v>
      </c>
      <c r="G422" s="20">
        <v>95.09</v>
      </c>
      <c r="H422">
        <v>94.57</v>
      </c>
      <c r="I422">
        <v>3.91</v>
      </c>
      <c r="J422">
        <v>37.360869565217392</v>
      </c>
    </row>
    <row r="423" spans="1:10" x14ac:dyDescent="0.25">
      <c r="A423">
        <v>2016</v>
      </c>
      <c r="B423" s="1">
        <v>42370</v>
      </c>
      <c r="C423" s="20">
        <f>'CDM - M'!M820</f>
        <v>94.55</v>
      </c>
      <c r="D423">
        <f>'CDM - M'!N820</f>
        <v>180.44</v>
      </c>
      <c r="E423" s="20">
        <f>'CDM - M'!O820</f>
        <v>1.625</v>
      </c>
      <c r="F423" s="20">
        <v>94.714831164988198</v>
      </c>
      <c r="G423" s="20">
        <v>94.94</v>
      </c>
      <c r="H423">
        <v>94.55</v>
      </c>
      <c r="I423">
        <v>3.93</v>
      </c>
      <c r="J423">
        <v>31.914285714285718</v>
      </c>
    </row>
    <row r="424" spans="1:10" x14ac:dyDescent="0.25">
      <c r="B424" s="1">
        <v>42401</v>
      </c>
      <c r="C424" s="20">
        <f>'CDM - M'!M821</f>
        <v>94.8</v>
      </c>
      <c r="D424">
        <f>'CDM - M'!N821</f>
        <v>160.49</v>
      </c>
      <c r="E424" s="20">
        <f>'CDM - M'!O821</f>
        <v>1.625</v>
      </c>
      <c r="F424" s="20">
        <v>95.664614682753495</v>
      </c>
      <c r="G424" s="20">
        <v>95.91</v>
      </c>
      <c r="H424">
        <v>94.8</v>
      </c>
      <c r="I424">
        <v>3.94</v>
      </c>
      <c r="J424">
        <v>30.560476190476191</v>
      </c>
    </row>
    <row r="425" spans="1:10" x14ac:dyDescent="0.25">
      <c r="B425" s="1">
        <v>42430</v>
      </c>
      <c r="C425" s="20">
        <f>'CDM - M'!M822</f>
        <v>95.06</v>
      </c>
      <c r="D425">
        <f>'CDM - M'!N822</f>
        <v>91.62</v>
      </c>
      <c r="E425" s="20">
        <f>'CDM - M'!O822</f>
        <v>1.5</v>
      </c>
      <c r="F425" s="20">
        <v>95.440974673650999</v>
      </c>
      <c r="G425" s="20">
        <v>95.1</v>
      </c>
      <c r="H425">
        <v>95.06</v>
      </c>
      <c r="I425">
        <v>3.93</v>
      </c>
      <c r="J425">
        <v>38.026086956521745</v>
      </c>
    </row>
    <row r="426" spans="1:10" x14ac:dyDescent="0.25">
      <c r="B426" s="1">
        <v>42461</v>
      </c>
      <c r="C426" s="20">
        <f>'CDM - M'!M823</f>
        <v>95.3</v>
      </c>
      <c r="D426">
        <f>'CDM - M'!N823</f>
        <v>97.71</v>
      </c>
      <c r="E426" s="20">
        <f>'CDM - M'!O823</f>
        <v>1.5</v>
      </c>
      <c r="F426" s="20">
        <v>95.532086762157704</v>
      </c>
      <c r="G426" s="20">
        <v>95.72</v>
      </c>
      <c r="H426">
        <v>95.3</v>
      </c>
      <c r="I426">
        <v>3.97</v>
      </c>
      <c r="J426">
        <v>41.124761904761897</v>
      </c>
    </row>
    <row r="427" spans="1:10" x14ac:dyDescent="0.25">
      <c r="B427" s="1">
        <v>42491</v>
      </c>
      <c r="C427" s="20">
        <f>'CDM - M'!M824</f>
        <v>95.42</v>
      </c>
      <c r="D427">
        <f>'CDM - M'!N824</f>
        <v>100.07</v>
      </c>
      <c r="E427" s="20">
        <f>'CDM - M'!O824</f>
        <v>1.5</v>
      </c>
      <c r="F427" s="20">
        <v>95.624257220251096</v>
      </c>
      <c r="G427" s="20">
        <v>95.67</v>
      </c>
      <c r="H427">
        <v>95.42</v>
      </c>
      <c r="I427">
        <v>3.96</v>
      </c>
      <c r="J427">
        <v>46.911818181818191</v>
      </c>
    </row>
    <row r="428" spans="1:10" x14ac:dyDescent="0.25">
      <c r="B428" s="1">
        <v>42522</v>
      </c>
      <c r="C428" s="20">
        <f>'CDM - M'!M825</f>
        <v>95.36</v>
      </c>
      <c r="D428">
        <f>'CDM - M'!N825</f>
        <v>97</v>
      </c>
      <c r="E428" s="20">
        <f>'CDM - M'!O825</f>
        <v>1.5</v>
      </c>
      <c r="F428" s="20">
        <v>95.644773102245907</v>
      </c>
      <c r="G428" s="20">
        <v>95.68</v>
      </c>
      <c r="H428">
        <v>95.36</v>
      </c>
      <c r="I428">
        <v>3.95</v>
      </c>
      <c r="J428">
        <v>48.853181818181831</v>
      </c>
    </row>
    <row r="429" spans="1:10" x14ac:dyDescent="0.25">
      <c r="B429" s="1">
        <v>42552</v>
      </c>
      <c r="C429" s="20">
        <f>'CDM - M'!M826</f>
        <v>95.4</v>
      </c>
      <c r="D429">
        <f>'CDM - M'!N826</f>
        <v>106.73</v>
      </c>
      <c r="E429" s="20">
        <f>'CDM - M'!O826</f>
        <v>1.375</v>
      </c>
      <c r="F429" s="20">
        <v>95.753835127120297</v>
      </c>
      <c r="G429" s="20">
        <v>95.85</v>
      </c>
      <c r="H429">
        <v>95.4</v>
      </c>
      <c r="I429">
        <v>3.94</v>
      </c>
      <c r="J429">
        <v>44.999047619047616</v>
      </c>
    </row>
    <row r="430" spans="1:10" x14ac:dyDescent="0.25">
      <c r="B430" s="1">
        <v>42583</v>
      </c>
      <c r="C430" s="20">
        <f>'CDM - M'!M827</f>
        <v>95.29</v>
      </c>
      <c r="D430">
        <f>'CDM - M'!N827</f>
        <v>98.87</v>
      </c>
      <c r="E430" s="20">
        <f>'CDM - M'!O827</f>
        <v>1.375</v>
      </c>
      <c r="F430" s="20">
        <v>95.815879176422101</v>
      </c>
      <c r="G430" s="20">
        <v>95.68</v>
      </c>
      <c r="H430">
        <v>95.29</v>
      </c>
      <c r="I430">
        <v>3.93</v>
      </c>
      <c r="J430">
        <v>44.799130434782612</v>
      </c>
    </row>
    <row r="431" spans="1:10" x14ac:dyDescent="0.25">
      <c r="B431" s="1">
        <v>42614</v>
      </c>
      <c r="C431" s="20">
        <f>'CDM - M'!M828</f>
        <v>95.44</v>
      </c>
      <c r="D431">
        <f>'CDM - M'!N828</f>
        <v>96.48</v>
      </c>
      <c r="E431" s="20">
        <f>'CDM - M'!O828</f>
        <v>1.375</v>
      </c>
      <c r="F431" s="20">
        <v>96.030881995856703</v>
      </c>
      <c r="G431" s="20">
        <v>95.76</v>
      </c>
      <c r="H431">
        <v>95.44</v>
      </c>
      <c r="I431">
        <v>3.92</v>
      </c>
      <c r="J431">
        <v>45.19</v>
      </c>
    </row>
    <row r="432" spans="1:10" x14ac:dyDescent="0.25">
      <c r="B432" s="1">
        <v>42644</v>
      </c>
      <c r="C432" s="20">
        <f>'CDM - M'!M829</f>
        <v>95.86</v>
      </c>
      <c r="D432">
        <f>'CDM - M'!N829</f>
        <v>91.33</v>
      </c>
      <c r="E432" s="20">
        <f>'CDM - M'!O829</f>
        <v>1.375</v>
      </c>
      <c r="F432" s="20">
        <v>96.086715862848493</v>
      </c>
      <c r="G432" s="20">
        <v>96.25</v>
      </c>
      <c r="H432">
        <v>95.86</v>
      </c>
      <c r="I432">
        <v>3.89</v>
      </c>
      <c r="J432">
        <v>49.94</v>
      </c>
    </row>
    <row r="433" spans="1:10" x14ac:dyDescent="0.25">
      <c r="B433" s="1">
        <v>42675</v>
      </c>
      <c r="C433" s="20">
        <f>'CDM - M'!M830</f>
        <v>95.97</v>
      </c>
      <c r="D433">
        <f>'CDM - M'!N830</f>
        <v>92.29</v>
      </c>
      <c r="E433" s="20">
        <f>'CDM - M'!O830</f>
        <v>1.375</v>
      </c>
      <c r="F433" s="20">
        <v>96.081077501572196</v>
      </c>
      <c r="G433" s="20">
        <v>96</v>
      </c>
      <c r="H433">
        <v>95.97</v>
      </c>
      <c r="I433">
        <v>3.85</v>
      </c>
      <c r="J433">
        <v>45.864090909090912</v>
      </c>
    </row>
    <row r="434" spans="1:10" x14ac:dyDescent="0.25">
      <c r="B434" s="1">
        <v>42705</v>
      </c>
      <c r="C434" s="20">
        <f>'CDM - M'!M831</f>
        <v>95.95</v>
      </c>
      <c r="D434">
        <f>'CDM - M'!N831</f>
        <v>97.93</v>
      </c>
      <c r="E434" s="20">
        <f>'CDM - M'!O831</f>
        <v>1.375</v>
      </c>
      <c r="F434" s="20">
        <v>96.043314253437501</v>
      </c>
      <c r="G434" s="20">
        <v>95.86</v>
      </c>
      <c r="H434">
        <v>95.95</v>
      </c>
      <c r="I434">
        <v>3.83</v>
      </c>
      <c r="J434">
        <v>52.204545454545453</v>
      </c>
    </row>
    <row r="435" spans="1:10" x14ac:dyDescent="0.25">
      <c r="A435">
        <v>2017</v>
      </c>
      <c r="B435" s="1">
        <v>42736</v>
      </c>
      <c r="C435" s="20">
        <f>'CDM - M'!M832</f>
        <v>95.74</v>
      </c>
      <c r="D435">
        <f>'CDM - M'!N832</f>
        <v>211.16</v>
      </c>
      <c r="E435" s="20">
        <f>'CDM - M'!O832</f>
        <v>1.375</v>
      </c>
      <c r="F435" s="20">
        <v>96.274275331289601</v>
      </c>
      <c r="G435" s="20">
        <v>96.5</v>
      </c>
      <c r="H435">
        <v>95.74</v>
      </c>
      <c r="I435">
        <v>3.87</v>
      </c>
      <c r="J435">
        <v>52.648181818181818</v>
      </c>
    </row>
    <row r="436" spans="1:10" x14ac:dyDescent="0.25">
      <c r="B436" s="1">
        <v>42767</v>
      </c>
      <c r="C436" s="20">
        <f>'CDM - M'!M833</f>
        <v>96.11</v>
      </c>
      <c r="D436">
        <f>'CDM - M'!N833</f>
        <v>108.72</v>
      </c>
      <c r="E436" s="20">
        <f>'CDM - M'!O833</f>
        <v>1.375</v>
      </c>
      <c r="F436" s="20">
        <v>95.815477255171402</v>
      </c>
      <c r="G436" s="20">
        <v>96.06</v>
      </c>
      <c r="H436">
        <v>96.11</v>
      </c>
      <c r="I436">
        <v>3.82</v>
      </c>
      <c r="J436">
        <v>53.459000000000003</v>
      </c>
    </row>
    <row r="437" spans="1:10" x14ac:dyDescent="0.25">
      <c r="B437" s="1">
        <v>42795</v>
      </c>
      <c r="C437" s="20">
        <f>'CDM - M'!M834</f>
        <v>95.99</v>
      </c>
      <c r="D437">
        <f>'CDM - M'!N834</f>
        <v>88.63</v>
      </c>
      <c r="E437" s="20">
        <f>'CDM - M'!O834</f>
        <v>1.375</v>
      </c>
      <c r="F437" s="20">
        <v>96.319073956332801</v>
      </c>
      <c r="G437" s="20">
        <v>96.01</v>
      </c>
      <c r="H437">
        <v>95.99</v>
      </c>
      <c r="I437">
        <v>3.83</v>
      </c>
      <c r="J437">
        <v>49.673913043478258</v>
      </c>
    </row>
    <row r="438" spans="1:10" x14ac:dyDescent="0.25">
      <c r="B438" s="1">
        <v>42826</v>
      </c>
      <c r="C438" s="20">
        <f>'CDM - M'!M835</f>
        <v>96.09</v>
      </c>
      <c r="D438">
        <f>'CDM - M'!N835</f>
        <v>101.3</v>
      </c>
      <c r="E438" s="20">
        <f>'CDM - M'!O835</f>
        <v>1.375</v>
      </c>
      <c r="F438" s="20">
        <v>96.482978196580504</v>
      </c>
      <c r="G438" s="20">
        <v>96.68</v>
      </c>
      <c r="H438">
        <v>96.09</v>
      </c>
      <c r="I438">
        <v>3.77</v>
      </c>
      <c r="J438">
        <v>51.220500000000001</v>
      </c>
    </row>
    <row r="439" spans="1:10" x14ac:dyDescent="0.25">
      <c r="B439" s="1">
        <v>42856</v>
      </c>
      <c r="C439" s="20">
        <f>'CDM - M'!M836</f>
        <v>96.16</v>
      </c>
      <c r="D439">
        <f>'CDM - M'!N836</f>
        <v>109.92</v>
      </c>
      <c r="E439" s="20">
        <f>'CDM - M'!O836</f>
        <v>1.375</v>
      </c>
      <c r="F439" s="20">
        <v>96.692441099947501</v>
      </c>
      <c r="G439" s="20">
        <v>96.73</v>
      </c>
      <c r="H439">
        <v>96.16</v>
      </c>
      <c r="I439">
        <v>3.77</v>
      </c>
      <c r="J439">
        <v>48.59434782608696</v>
      </c>
    </row>
    <row r="440" spans="1:10" x14ac:dyDescent="0.25">
      <c r="B440" s="1">
        <v>42887</v>
      </c>
      <c r="C440" s="20">
        <f>'CDM - M'!M837</f>
        <v>96.24</v>
      </c>
      <c r="D440">
        <f>'CDM - M'!N837</f>
        <v>91.31</v>
      </c>
      <c r="E440" s="20">
        <f>'CDM - M'!O837</f>
        <v>1.375</v>
      </c>
      <c r="F440" s="20">
        <v>96.582567702343596</v>
      </c>
      <c r="G440" s="20">
        <v>96.61</v>
      </c>
      <c r="H440">
        <v>96.24</v>
      </c>
      <c r="I440">
        <v>3.76</v>
      </c>
      <c r="J440">
        <v>45.195909090909083</v>
      </c>
    </row>
    <row r="441" spans="1:10" x14ac:dyDescent="0.25">
      <c r="B441" s="1">
        <v>42917</v>
      </c>
      <c r="C441" s="20">
        <f>'CDM - M'!M838</f>
        <v>96.24</v>
      </c>
      <c r="D441">
        <f>'CDM - M'!N838</f>
        <v>116.19</v>
      </c>
      <c r="E441" s="20">
        <f>'CDM - M'!O838</f>
        <v>1.375</v>
      </c>
      <c r="F441" s="20">
        <v>96.625416548128598</v>
      </c>
      <c r="G441" s="20">
        <v>96.72</v>
      </c>
      <c r="H441">
        <v>96.24</v>
      </c>
      <c r="I441">
        <v>3.75</v>
      </c>
      <c r="J441">
        <v>46.69380952380952</v>
      </c>
    </row>
    <row r="442" spans="1:10" x14ac:dyDescent="0.25">
      <c r="B442" s="1">
        <v>42948</v>
      </c>
      <c r="C442" s="20">
        <f>'CDM - M'!M839</f>
        <v>96.25</v>
      </c>
      <c r="D442">
        <f>'CDM - M'!N839</f>
        <v>96</v>
      </c>
      <c r="E442" s="20">
        <f>'CDM - M'!O839</f>
        <v>1.375</v>
      </c>
      <c r="F442" s="20">
        <v>96.740006460106301</v>
      </c>
      <c r="G442" s="20">
        <v>96.6</v>
      </c>
      <c r="H442">
        <v>96.25</v>
      </c>
      <c r="I442">
        <v>3.74</v>
      </c>
      <c r="J442">
        <v>48.057826086956517</v>
      </c>
    </row>
    <row r="443" spans="1:10" x14ac:dyDescent="0.25">
      <c r="B443" s="1">
        <v>42979</v>
      </c>
      <c r="C443" s="20">
        <f>'CDM - M'!M840</f>
        <v>96.43</v>
      </c>
      <c r="D443">
        <f>'CDM - M'!N840</f>
        <v>94.9</v>
      </c>
      <c r="E443" s="20">
        <f>'CDM - M'!O840</f>
        <v>1.375</v>
      </c>
      <c r="F443" s="20">
        <v>96.827112080536494</v>
      </c>
      <c r="G443" s="20">
        <v>96.53</v>
      </c>
      <c r="H443">
        <v>96.43</v>
      </c>
      <c r="I443">
        <v>3.7</v>
      </c>
      <c r="J443">
        <v>49.753809523809522</v>
      </c>
    </row>
    <row r="444" spans="1:10" x14ac:dyDescent="0.25">
      <c r="B444" s="1">
        <v>43009</v>
      </c>
      <c r="C444" s="20">
        <f>'CDM - M'!M841</f>
        <v>96.75</v>
      </c>
      <c r="D444">
        <f>'CDM - M'!N841</f>
        <v>95.16</v>
      </c>
      <c r="E444" s="20">
        <f>'CDM - M'!O841</f>
        <v>1.375</v>
      </c>
      <c r="F444" s="20">
        <v>97.173674511561799</v>
      </c>
      <c r="G444" s="20">
        <v>97.33</v>
      </c>
      <c r="H444">
        <v>96.75</v>
      </c>
      <c r="I444">
        <v>3.7</v>
      </c>
      <c r="J444">
        <v>51.594545454545461</v>
      </c>
    </row>
    <row r="445" spans="1:10" x14ac:dyDescent="0.25">
      <c r="B445" s="1">
        <v>43040</v>
      </c>
      <c r="C445" s="20">
        <f>'CDM - M'!M842</f>
        <v>97.37</v>
      </c>
      <c r="D445">
        <f>'CDM - M'!N842</f>
        <v>96.74</v>
      </c>
      <c r="E445" s="20">
        <f>'CDM - M'!O842</f>
        <v>1.375</v>
      </c>
      <c r="F445" s="20">
        <v>97.309699283225399</v>
      </c>
      <c r="G445" s="20">
        <v>97.23</v>
      </c>
      <c r="H445">
        <v>97.37</v>
      </c>
      <c r="I445">
        <v>3.7</v>
      </c>
      <c r="J445">
        <v>56.724545454545456</v>
      </c>
    </row>
    <row r="446" spans="1:10" x14ac:dyDescent="0.25">
      <c r="B446" s="1">
        <v>43070</v>
      </c>
      <c r="C446" s="20">
        <f>'CDM - M'!M843</f>
        <v>97.55</v>
      </c>
      <c r="D446">
        <f>'CDM - M'!N843</f>
        <v>97.09</v>
      </c>
      <c r="E446" s="20">
        <f>'CDM - M'!O843</f>
        <v>1.375</v>
      </c>
      <c r="F446" s="20">
        <v>97.539786830205301</v>
      </c>
      <c r="G446" s="20">
        <v>97.37</v>
      </c>
      <c r="H446">
        <v>97.55</v>
      </c>
      <c r="I446">
        <v>3.7</v>
      </c>
      <c r="J446">
        <v>57.971904761904767</v>
      </c>
    </row>
    <row r="447" spans="1:10" x14ac:dyDescent="0.25">
      <c r="A447">
        <v>2018</v>
      </c>
      <c r="B447" s="1">
        <v>43101</v>
      </c>
      <c r="C447" s="20">
        <f>'CDM - M'!M844</f>
        <v>97.39</v>
      </c>
      <c r="D447">
        <f>'CDM - M'!N844</f>
        <v>122.7</v>
      </c>
      <c r="E447" s="20">
        <f>'CDM - M'!O844</f>
        <v>1.375</v>
      </c>
      <c r="F447" s="20">
        <v>97.065132350167403</v>
      </c>
      <c r="G447" s="20">
        <v>97.29</v>
      </c>
      <c r="H447">
        <v>97.39</v>
      </c>
      <c r="I447">
        <v>3.69</v>
      </c>
      <c r="J447">
        <v>63.546086956521734</v>
      </c>
    </row>
    <row r="448" spans="1:10" x14ac:dyDescent="0.25">
      <c r="B448" s="1">
        <v>43132</v>
      </c>
      <c r="C448" s="20">
        <f>'CDM - M'!M845</f>
        <v>97.66</v>
      </c>
      <c r="D448">
        <f>'CDM - M'!N845</f>
        <v>233.27</v>
      </c>
      <c r="E448" s="20">
        <f>'CDM - M'!O845</f>
        <v>1.375</v>
      </c>
      <c r="F448" s="20">
        <v>98.111840097323693</v>
      </c>
      <c r="G448" s="20">
        <v>98.36</v>
      </c>
      <c r="H448">
        <v>97.66</v>
      </c>
      <c r="I448">
        <v>3.7</v>
      </c>
      <c r="J448">
        <v>62.158500000000004</v>
      </c>
    </row>
    <row r="449" spans="1:10" x14ac:dyDescent="0.25">
      <c r="B449" s="1">
        <v>43160</v>
      </c>
      <c r="C449" s="20">
        <f>'CDM - M'!M846</f>
        <v>97.62</v>
      </c>
      <c r="D449">
        <f>'CDM - M'!N846</f>
        <v>89.34</v>
      </c>
      <c r="E449" s="20">
        <f>'CDM - M'!O846</f>
        <v>1.375</v>
      </c>
      <c r="F449" s="20">
        <v>97.782137733127598</v>
      </c>
      <c r="G449" s="20">
        <v>97.5</v>
      </c>
      <c r="H449">
        <v>97.62</v>
      </c>
      <c r="I449">
        <v>3.7</v>
      </c>
      <c r="J449">
        <v>62.87045454545455</v>
      </c>
    </row>
    <row r="450" spans="1:10" x14ac:dyDescent="0.25">
      <c r="B450" s="1">
        <v>43191</v>
      </c>
      <c r="C450" s="20">
        <f>'CDM - M'!M847</f>
        <v>97.85</v>
      </c>
      <c r="D450">
        <f>'CDM - M'!N847</f>
        <v>98.94</v>
      </c>
      <c r="E450" s="20">
        <f>'CDM - M'!O847</f>
        <v>1.375</v>
      </c>
      <c r="F450" s="20">
        <v>97.759149544166306</v>
      </c>
      <c r="G450" s="20">
        <v>97.97</v>
      </c>
      <c r="H450">
        <v>97.85</v>
      </c>
      <c r="I450">
        <v>3.73</v>
      </c>
      <c r="J450">
        <v>66.325238095238092</v>
      </c>
    </row>
    <row r="451" spans="1:10" x14ac:dyDescent="0.25">
      <c r="B451" s="1">
        <v>43221</v>
      </c>
      <c r="C451" s="20">
        <f>'CDM - M'!M848</f>
        <v>97.71</v>
      </c>
      <c r="D451">
        <f>'CDM - M'!N848</f>
        <v>97.27</v>
      </c>
      <c r="E451" s="20">
        <f>'CDM - M'!O848</f>
        <v>1.375</v>
      </c>
      <c r="F451" s="20">
        <v>97.728066674206602</v>
      </c>
      <c r="G451" s="20">
        <v>97.77</v>
      </c>
      <c r="H451">
        <v>97.71</v>
      </c>
      <c r="I451">
        <v>3.73</v>
      </c>
      <c r="J451">
        <v>69.891739130434786</v>
      </c>
    </row>
    <row r="452" spans="1:10" x14ac:dyDescent="0.25">
      <c r="B452" s="1">
        <v>43252</v>
      </c>
      <c r="C452" s="20">
        <f>'CDM - M'!M849</f>
        <v>97.86</v>
      </c>
      <c r="D452">
        <f>'CDM - M'!N849</f>
        <v>103.66</v>
      </c>
      <c r="E452" s="20">
        <f>'CDM - M'!O849</f>
        <v>1.375</v>
      </c>
      <c r="F452" s="20">
        <v>97.946469994722193</v>
      </c>
      <c r="G452" s="20">
        <v>97.97</v>
      </c>
      <c r="H452">
        <v>97.86</v>
      </c>
      <c r="I452">
        <v>3.72</v>
      </c>
      <c r="J452">
        <v>67.322857142857146</v>
      </c>
    </row>
    <row r="453" spans="1:10" x14ac:dyDescent="0.25">
      <c r="B453" s="1">
        <v>43282</v>
      </c>
      <c r="C453" s="20">
        <f>'CDM - M'!M850</f>
        <v>98.1</v>
      </c>
      <c r="D453">
        <f>'CDM - M'!N850</f>
        <v>123.19</v>
      </c>
      <c r="E453" s="20">
        <f>'CDM - M'!O850</f>
        <v>1.375</v>
      </c>
      <c r="F453" s="20">
        <v>98.105679056128807</v>
      </c>
      <c r="G453" s="20">
        <v>98.18</v>
      </c>
      <c r="H453">
        <v>98.1</v>
      </c>
      <c r="I453">
        <v>3.72</v>
      </c>
      <c r="J453">
        <v>70.743636363636355</v>
      </c>
    </row>
    <row r="454" spans="1:10" x14ac:dyDescent="0.25">
      <c r="B454" s="1">
        <v>43313</v>
      </c>
      <c r="C454" s="20">
        <f>'CDM - M'!M851</f>
        <v>98.13</v>
      </c>
      <c r="D454">
        <f>'CDM - M'!N851</f>
        <v>103.54</v>
      </c>
      <c r="E454" s="20">
        <f>'CDM - M'!O851</f>
        <v>1.375</v>
      </c>
      <c r="F454" s="20">
        <v>98.070568180100096</v>
      </c>
      <c r="G454" s="20">
        <v>97.92</v>
      </c>
      <c r="H454">
        <v>98.13</v>
      </c>
      <c r="I454">
        <v>3.71</v>
      </c>
      <c r="J454">
        <v>67.845217391304345</v>
      </c>
    </row>
    <row r="455" spans="1:10" x14ac:dyDescent="0.25">
      <c r="B455" s="1">
        <v>43344</v>
      </c>
      <c r="C455" s="20">
        <f>'CDM - M'!M852</f>
        <v>98.28</v>
      </c>
      <c r="D455">
        <f>'CDM - M'!N852</f>
        <v>99.91</v>
      </c>
      <c r="E455" s="20">
        <f>'CDM - M'!O852</f>
        <v>1.375</v>
      </c>
      <c r="F455" s="20">
        <v>98.016313707288006</v>
      </c>
      <c r="G455" s="20">
        <v>97.7</v>
      </c>
      <c r="H455">
        <v>98.28</v>
      </c>
      <c r="I455">
        <v>3.7</v>
      </c>
      <c r="J455">
        <v>70.070499999999996</v>
      </c>
    </row>
    <row r="456" spans="1:10" x14ac:dyDescent="0.25">
      <c r="B456" s="1">
        <v>43374</v>
      </c>
      <c r="C456" s="20">
        <f>'CDM - M'!M853</f>
        <v>98.2</v>
      </c>
      <c r="D456">
        <f>'CDM - M'!N853</f>
        <v>91.24</v>
      </c>
      <c r="E456" s="20">
        <f>'CDM - M'!O853</f>
        <v>1.375</v>
      </c>
      <c r="F456" s="20">
        <v>97.880770969411699</v>
      </c>
      <c r="G456" s="20">
        <v>98.02</v>
      </c>
      <c r="H456">
        <v>98.2</v>
      </c>
      <c r="I456">
        <v>3.7</v>
      </c>
      <c r="J456">
        <v>70.757826086956513</v>
      </c>
    </row>
    <row r="457" spans="1:10" x14ac:dyDescent="0.25">
      <c r="B457" s="1">
        <v>43405</v>
      </c>
      <c r="C457" s="20">
        <f>'CDM - M'!M854</f>
        <v>97.8</v>
      </c>
      <c r="D457">
        <f>'CDM - M'!N854</f>
        <v>99.89</v>
      </c>
      <c r="E457" s="20">
        <f>'CDM - M'!O854</f>
        <v>1.375</v>
      </c>
      <c r="F457" s="20">
        <v>97.947430819078704</v>
      </c>
      <c r="G457" s="20">
        <v>97.87</v>
      </c>
      <c r="H457">
        <v>97.8</v>
      </c>
      <c r="I457">
        <v>3.69</v>
      </c>
      <c r="J457">
        <v>56.599545454545456</v>
      </c>
    </row>
    <row r="458" spans="1:10" x14ac:dyDescent="0.25">
      <c r="B458" s="1">
        <v>43435</v>
      </c>
      <c r="C458" s="20">
        <f>'CDM - M'!M855</f>
        <v>97.5</v>
      </c>
      <c r="D458">
        <f>'CDM - M'!N855</f>
        <v>106.03</v>
      </c>
      <c r="E458" s="20">
        <f>'CDM - M'!O855</f>
        <v>1.375</v>
      </c>
      <c r="F458" s="20">
        <v>98.008001872553194</v>
      </c>
      <c r="G458" s="20">
        <v>97.86</v>
      </c>
      <c r="H458">
        <v>97.5</v>
      </c>
      <c r="I458">
        <v>3.7</v>
      </c>
      <c r="J458">
        <v>48.675714285714285</v>
      </c>
    </row>
    <row r="459" spans="1:10" x14ac:dyDescent="0.25">
      <c r="A459">
        <v>2019</v>
      </c>
      <c r="B459" s="1">
        <v>43466</v>
      </c>
      <c r="C459" s="20">
        <f>'CDM - M'!M856</f>
        <v>97.64</v>
      </c>
      <c r="D459">
        <f>'CDM - M'!N856</f>
        <v>196.67</v>
      </c>
      <c r="E459" s="20">
        <f>'CDM - M'!O856</f>
        <v>1.375</v>
      </c>
      <c r="F459" s="20">
        <v>97.567259827720704</v>
      </c>
      <c r="G459" s="20">
        <v>97.79</v>
      </c>
      <c r="H459">
        <v>97.64</v>
      </c>
      <c r="I459">
        <v>3.71</v>
      </c>
      <c r="J459">
        <v>51.381304347826088</v>
      </c>
    </row>
    <row r="460" spans="1:10" x14ac:dyDescent="0.25">
      <c r="B460" s="1">
        <v>43497</v>
      </c>
      <c r="C460" s="20">
        <f>'CDM - M'!M857</f>
        <v>98.06</v>
      </c>
      <c r="D460">
        <f>'CDM - M'!N857</f>
        <v>153.72</v>
      </c>
      <c r="E460" s="20">
        <f>'CDM - M'!O857</f>
        <v>1.375</v>
      </c>
      <c r="F460" s="20">
        <v>98.414017368480501</v>
      </c>
      <c r="G460" s="20">
        <v>98.65</v>
      </c>
      <c r="H460">
        <v>98.06</v>
      </c>
      <c r="I460">
        <v>3.71</v>
      </c>
      <c r="J460">
        <v>55.011000000000003</v>
      </c>
    </row>
    <row r="461" spans="1:10" x14ac:dyDescent="0.25">
      <c r="B461" s="1">
        <v>43525</v>
      </c>
      <c r="C461" s="20">
        <f>'CDM - M'!M858</f>
        <v>98.2</v>
      </c>
      <c r="D461">
        <f>'CDM - M'!N858</f>
        <v>96.04</v>
      </c>
      <c r="E461" s="20">
        <f>'CDM - M'!O858</f>
        <v>1.375</v>
      </c>
      <c r="F461" s="20">
        <v>98.184800653225096</v>
      </c>
      <c r="G461" s="20">
        <v>97.94</v>
      </c>
      <c r="H461">
        <v>98.2</v>
      </c>
      <c r="I461">
        <v>3.72</v>
      </c>
      <c r="J461">
        <v>58.168095238095248</v>
      </c>
    </row>
    <row r="462" spans="1:10" x14ac:dyDescent="0.25">
      <c r="B462" s="1">
        <v>43556</v>
      </c>
      <c r="C462" s="20">
        <f>'CDM - M'!M859</f>
        <v>98.41</v>
      </c>
      <c r="D462">
        <f>'CDM - M'!N859</f>
        <v>97.99</v>
      </c>
      <c r="E462" s="20">
        <f>'CDM - M'!O859</f>
        <v>1.375</v>
      </c>
      <c r="F462" s="20">
        <v>98.312051838472101</v>
      </c>
      <c r="G462" s="20">
        <v>98.54</v>
      </c>
      <c r="H462">
        <v>98.41</v>
      </c>
      <c r="I462">
        <v>3.74</v>
      </c>
      <c r="J462">
        <v>63.876818181818187</v>
      </c>
    </row>
    <row r="463" spans="1:10" x14ac:dyDescent="0.25">
      <c r="B463" s="1">
        <v>43586</v>
      </c>
      <c r="C463" s="20">
        <f>'CDM - M'!M860</f>
        <v>98.48</v>
      </c>
      <c r="D463">
        <f>'CDM - M'!N860</f>
        <v>106.35</v>
      </c>
      <c r="E463" s="20">
        <f>'CDM - M'!O860</f>
        <v>1.375</v>
      </c>
      <c r="F463" s="20">
        <v>98.317234940966102</v>
      </c>
      <c r="G463" s="20">
        <v>98.37</v>
      </c>
      <c r="H463">
        <v>98.48</v>
      </c>
      <c r="I463">
        <v>3.76</v>
      </c>
      <c r="J463">
        <v>60.768260869565218</v>
      </c>
    </row>
    <row r="464" spans="1:10" x14ac:dyDescent="0.25">
      <c r="B464" s="1">
        <v>43617</v>
      </c>
      <c r="C464" s="20">
        <f>'CDM - M'!M861</f>
        <v>98.47</v>
      </c>
      <c r="D464">
        <f>'CDM - M'!N861</f>
        <v>102.89</v>
      </c>
      <c r="E464" s="20">
        <f>'CDM - M'!O861</f>
        <v>1.375</v>
      </c>
      <c r="F464" s="20">
        <v>98.403071378557897</v>
      </c>
      <c r="G464" s="20">
        <v>98.43</v>
      </c>
      <c r="H464">
        <v>98.47</v>
      </c>
      <c r="I464">
        <v>3.74</v>
      </c>
      <c r="J464">
        <v>54.706499999999991</v>
      </c>
    </row>
    <row r="465" spans="1:10" x14ac:dyDescent="0.25">
      <c r="B465" s="1">
        <v>43647</v>
      </c>
      <c r="C465" s="20">
        <f>'CDM - M'!M862</f>
        <v>98.49</v>
      </c>
      <c r="D465">
        <f>'CDM - M'!N862</f>
        <v>122.78</v>
      </c>
      <c r="E465" s="20">
        <f>'CDM - M'!O862</f>
        <v>1.375</v>
      </c>
      <c r="F465" s="20">
        <v>98.458472127464503</v>
      </c>
      <c r="G465" s="20">
        <v>98.5</v>
      </c>
      <c r="H465">
        <v>98.49</v>
      </c>
      <c r="I465">
        <v>3.73</v>
      </c>
      <c r="J465">
        <v>57.537391304347821</v>
      </c>
    </row>
    <row r="466" spans="1:10" x14ac:dyDescent="0.25">
      <c r="B466" s="1">
        <v>43678</v>
      </c>
      <c r="C466" s="20">
        <f>'CDM - M'!M863</f>
        <v>98.44</v>
      </c>
      <c r="D466">
        <f>'CDM - M'!N863</f>
        <v>103.82</v>
      </c>
      <c r="E466" s="20">
        <f>'CDM - M'!O863</f>
        <v>1.375</v>
      </c>
      <c r="F466" s="20">
        <v>98.463515371095994</v>
      </c>
      <c r="G466" s="20">
        <v>98.3</v>
      </c>
      <c r="H466">
        <v>98.44</v>
      </c>
      <c r="I466">
        <v>3.73</v>
      </c>
      <c r="J466">
        <v>54.844090909090909</v>
      </c>
    </row>
    <row r="467" spans="1:10" x14ac:dyDescent="0.25">
      <c r="B467" s="1">
        <v>43709</v>
      </c>
      <c r="C467" s="20">
        <f>'CDM - M'!M864</f>
        <v>98.76</v>
      </c>
      <c r="D467">
        <f>'CDM - M'!N864</f>
        <v>104.59</v>
      </c>
      <c r="E467" s="20">
        <f>'CDM - M'!O864</f>
        <v>1.375</v>
      </c>
      <c r="F467" s="20">
        <v>98.509274169452098</v>
      </c>
      <c r="G467" s="20">
        <v>98.19</v>
      </c>
      <c r="H467">
        <v>98.76</v>
      </c>
      <c r="I467">
        <v>3.74</v>
      </c>
      <c r="J467">
        <v>56.878095238095241</v>
      </c>
    </row>
    <row r="468" spans="1:10" x14ac:dyDescent="0.25">
      <c r="B468" s="1">
        <v>43739</v>
      </c>
      <c r="C468" s="20">
        <f>'CDM - M'!M865</f>
        <v>98.55</v>
      </c>
      <c r="D468">
        <f>'CDM - M'!N865</f>
        <v>94.25</v>
      </c>
      <c r="E468" s="20">
        <f>'CDM - M'!O865</f>
        <v>1.375</v>
      </c>
      <c r="F468" s="20">
        <v>98.5223041312276</v>
      </c>
      <c r="G468" s="20">
        <v>98.64</v>
      </c>
      <c r="H468">
        <v>98.55</v>
      </c>
      <c r="I468">
        <v>3.73</v>
      </c>
      <c r="J468">
        <v>54.005652173913042</v>
      </c>
    </row>
    <row r="469" spans="1:10" x14ac:dyDescent="0.25">
      <c r="B469" s="1">
        <v>43770</v>
      </c>
      <c r="C469" s="20">
        <f>'CDM - M'!M866</f>
        <v>98.36</v>
      </c>
      <c r="D469">
        <f>'CDM - M'!N866</f>
        <v>100.2</v>
      </c>
      <c r="E469" s="20">
        <f>'CDM - M'!O866</f>
        <v>1.375</v>
      </c>
      <c r="F469" s="20">
        <v>98.468245707393294</v>
      </c>
      <c r="G469" s="20">
        <v>98.39</v>
      </c>
      <c r="H469">
        <v>98.36</v>
      </c>
      <c r="I469">
        <v>3.73</v>
      </c>
      <c r="J469">
        <v>57.119523809523812</v>
      </c>
    </row>
    <row r="470" spans="1:10" x14ac:dyDescent="0.25">
      <c r="B470" s="1">
        <v>43800</v>
      </c>
      <c r="C470" s="20">
        <f>'CDM - M'!M867</f>
        <v>98.6</v>
      </c>
      <c r="D470">
        <f>'CDM - M'!N867</f>
        <v>100.94</v>
      </c>
      <c r="E470" s="20">
        <f>'CDM - M'!O867</f>
        <v>1.375</v>
      </c>
      <c r="F470" s="20">
        <v>98.550253618894601</v>
      </c>
      <c r="G470" s="20">
        <v>98.41</v>
      </c>
      <c r="H470">
        <v>98.6</v>
      </c>
      <c r="I470">
        <v>3.72</v>
      </c>
      <c r="J470">
        <v>59.864090909090912</v>
      </c>
    </row>
    <row r="471" spans="1:10" x14ac:dyDescent="0.25">
      <c r="A471">
        <v>2020</v>
      </c>
      <c r="B471" s="1">
        <v>43831</v>
      </c>
      <c r="C471" s="20">
        <f>'CDM - M'!M868</f>
        <v>98.7</v>
      </c>
      <c r="D471">
        <f>'CDM - M'!N868</f>
        <v>217.25</v>
      </c>
      <c r="E471" s="20">
        <f>'CDM - M'!O868</f>
        <v>1.375</v>
      </c>
      <c r="F471" s="20">
        <v>98.876495355167904</v>
      </c>
      <c r="G471" s="20">
        <v>99.1</v>
      </c>
      <c r="H471">
        <v>98.7</v>
      </c>
      <c r="I471">
        <v>3.71</v>
      </c>
      <c r="J471">
        <v>57.726086956521748</v>
      </c>
    </row>
    <row r="472" spans="1:10" x14ac:dyDescent="0.25">
      <c r="B472" s="1">
        <v>43862</v>
      </c>
      <c r="C472" s="20">
        <f>'CDM - M'!M869</f>
        <v>98.51</v>
      </c>
      <c r="D472">
        <f>'CDM - M'!N869</f>
        <v>112.24</v>
      </c>
      <c r="E472" s="20">
        <f>'CDM - M'!O869</f>
        <v>1.375</v>
      </c>
      <c r="F472" s="20">
        <v>98.069632062014605</v>
      </c>
      <c r="G472" s="20">
        <v>98.29</v>
      </c>
      <c r="H472">
        <v>98.51</v>
      </c>
      <c r="I472">
        <v>3.7</v>
      </c>
      <c r="J472">
        <v>50.617499999999993</v>
      </c>
    </row>
    <row r="473" spans="1:10" x14ac:dyDescent="0.25">
      <c r="B473" s="1">
        <v>43891</v>
      </c>
      <c r="C473" s="20">
        <f>'CDM - M'!M870</f>
        <v>98.21</v>
      </c>
      <c r="D473">
        <f>'CDM - M'!N870</f>
        <v>89.83</v>
      </c>
      <c r="E473" s="20">
        <f>'CDM - M'!O870</f>
        <v>1.125</v>
      </c>
      <c r="F473" s="20">
        <v>98.477121341941597</v>
      </c>
      <c r="G473" s="20">
        <v>98.26</v>
      </c>
      <c r="H473">
        <v>98.21</v>
      </c>
      <c r="I473">
        <v>3.76</v>
      </c>
      <c r="J473">
        <v>30.445454545454549</v>
      </c>
    </row>
    <row r="474" spans="1:10" x14ac:dyDescent="0.25">
      <c r="B474" s="1">
        <v>43922</v>
      </c>
      <c r="C474" s="20">
        <f>'CDM - M'!M871</f>
        <v>97.52</v>
      </c>
      <c r="D474">
        <f>'CDM - M'!N871</f>
        <v>96.1</v>
      </c>
      <c r="E474" s="20">
        <f>'CDM - M'!O871</f>
        <v>1.125</v>
      </c>
      <c r="F474" s="20">
        <v>98.322243725829097</v>
      </c>
      <c r="G474" s="20">
        <v>98.58</v>
      </c>
      <c r="H474">
        <v>97.52</v>
      </c>
      <c r="I474">
        <v>4.0999999999999996</v>
      </c>
      <c r="J474">
        <v>16.974545454545446</v>
      </c>
    </row>
    <row r="475" spans="1:10" x14ac:dyDescent="0.25">
      <c r="B475" s="1">
        <v>43952</v>
      </c>
      <c r="C475" s="20">
        <f>'CDM - M'!M872</f>
        <v>97.44</v>
      </c>
      <c r="D475">
        <f>'CDM - M'!N872</f>
        <v>99.67</v>
      </c>
      <c r="E475" s="20">
        <f>'CDM - M'!O872</f>
        <v>1.125</v>
      </c>
      <c r="F475" s="20">
        <v>98.348575439759799</v>
      </c>
      <c r="G475" s="20">
        <v>98.43</v>
      </c>
      <c r="H475">
        <v>97.44</v>
      </c>
      <c r="I475">
        <v>4.16</v>
      </c>
      <c r="J475">
        <v>28.752380952380957</v>
      </c>
    </row>
    <row r="476" spans="1:10" x14ac:dyDescent="0.25">
      <c r="B476" s="1">
        <v>43983</v>
      </c>
      <c r="C476" s="20">
        <f>'CDM - M'!M873</f>
        <v>97.86</v>
      </c>
      <c r="D476">
        <f>'CDM - M'!N873</f>
        <v>98.35</v>
      </c>
      <c r="E476" s="20">
        <f>'CDM - M'!O873</f>
        <v>1.125</v>
      </c>
      <c r="F476" s="20">
        <v>98.539629518965796</v>
      </c>
      <c r="G476" s="20">
        <v>98.57</v>
      </c>
      <c r="H476">
        <v>97.86</v>
      </c>
      <c r="I476">
        <v>3.97</v>
      </c>
      <c r="J476">
        <v>38.31363636363637</v>
      </c>
    </row>
    <row r="477" spans="1:10" x14ac:dyDescent="0.25">
      <c r="B477" s="1">
        <v>44013</v>
      </c>
      <c r="C477" s="20">
        <f>'CDM - M'!M874</f>
        <v>98.16</v>
      </c>
      <c r="D477">
        <f>'CDM - M'!N874</f>
        <v>114.81</v>
      </c>
      <c r="E477" s="20">
        <f>'CDM - M'!O874</f>
        <v>1.125</v>
      </c>
      <c r="F477" s="20">
        <v>98.647559449851101</v>
      </c>
      <c r="G477" s="20">
        <v>98.65</v>
      </c>
      <c r="H477">
        <v>98.16</v>
      </c>
      <c r="I477">
        <v>3.9</v>
      </c>
      <c r="J477">
        <v>40.760869565217391</v>
      </c>
    </row>
    <row r="478" spans="1:10" x14ac:dyDescent="0.25">
      <c r="B478" s="1">
        <v>44044</v>
      </c>
      <c r="C478" s="20">
        <f>'CDM - M'!M875</f>
        <v>98.26</v>
      </c>
      <c r="D478">
        <f>'CDM - M'!N875</f>
        <v>96.79</v>
      </c>
      <c r="E478" s="20">
        <f>'CDM - M'!O875</f>
        <v>1.125</v>
      </c>
      <c r="F478" s="20">
        <v>98.808054578056201</v>
      </c>
      <c r="G478" s="20">
        <v>98.62</v>
      </c>
      <c r="H478">
        <v>98.26</v>
      </c>
      <c r="I478">
        <v>3.83</v>
      </c>
      <c r="J478">
        <v>42.388095238095239</v>
      </c>
    </row>
    <row r="479" spans="1:10" x14ac:dyDescent="0.25">
      <c r="B479" s="1">
        <v>44075</v>
      </c>
      <c r="C479" s="20">
        <f>'CDM - M'!M876</f>
        <v>98.27</v>
      </c>
      <c r="D479">
        <f>'CDM - M'!N876</f>
        <v>92.32</v>
      </c>
      <c r="E479" s="20">
        <f>'CDM - M'!O876</f>
        <v>1.125</v>
      </c>
      <c r="F479" s="20">
        <v>98.742616291165604</v>
      </c>
      <c r="G479" s="20">
        <v>98.43</v>
      </c>
      <c r="H479">
        <v>98.27</v>
      </c>
      <c r="I479">
        <v>3.78</v>
      </c>
      <c r="J479">
        <v>39.632272727272728</v>
      </c>
    </row>
    <row r="480" spans="1:10" x14ac:dyDescent="0.25">
      <c r="B480" s="1">
        <v>44105</v>
      </c>
      <c r="C480" s="20">
        <f>'CDM - M'!M877</f>
        <v>98.35</v>
      </c>
      <c r="D480">
        <f>'CDM - M'!N877</f>
        <v>89.37</v>
      </c>
      <c r="E480" s="20">
        <f>'CDM - M'!O877</f>
        <v>1.125</v>
      </c>
      <c r="F480" s="20">
        <v>99.039756902738404</v>
      </c>
      <c r="G480" s="20">
        <v>99.14</v>
      </c>
      <c r="H480">
        <v>98.35</v>
      </c>
      <c r="I480">
        <v>3.77</v>
      </c>
      <c r="J480">
        <v>39.554545454545455</v>
      </c>
    </row>
    <row r="481" spans="1:10" x14ac:dyDescent="0.25">
      <c r="B481" s="1">
        <v>44136</v>
      </c>
      <c r="C481" s="20">
        <f>'CDM - M'!M878</f>
        <v>98.47</v>
      </c>
      <c r="D481">
        <f>'CDM - M'!N878</f>
        <v>93.06</v>
      </c>
      <c r="E481" s="20">
        <f>'CDM - M'!O878</f>
        <v>1.125</v>
      </c>
      <c r="F481" s="20">
        <v>99.236676215233004</v>
      </c>
      <c r="G481" s="20">
        <v>99.15</v>
      </c>
      <c r="H481">
        <v>98.47</v>
      </c>
      <c r="I481">
        <v>3.77</v>
      </c>
      <c r="J481">
        <v>41.554285714285719</v>
      </c>
    </row>
    <row r="482" spans="1:10" x14ac:dyDescent="0.25">
      <c r="B482" s="1">
        <v>44166</v>
      </c>
      <c r="C482" s="20">
        <f>'CDM - M'!M879</f>
        <v>98.68</v>
      </c>
      <c r="D482">
        <f>'CDM - M'!N879</f>
        <v>90.5</v>
      </c>
      <c r="E482" s="20">
        <f>'CDM - M'!O879</f>
        <v>1.125</v>
      </c>
      <c r="F482" s="20">
        <v>99.205137198874695</v>
      </c>
      <c r="G482" s="20">
        <v>99.07</v>
      </c>
      <c r="H482">
        <v>98.68</v>
      </c>
      <c r="I482">
        <v>3.76</v>
      </c>
      <c r="J482">
        <v>47.118695652173912</v>
      </c>
    </row>
    <row r="483" spans="1:10" x14ac:dyDescent="0.25">
      <c r="A483">
        <v>2021</v>
      </c>
      <c r="B483" s="1">
        <v>44197</v>
      </c>
      <c r="C483" s="20">
        <f>'CDM - M'!M880</f>
        <v>99.08</v>
      </c>
      <c r="D483">
        <f>'CDM - M'!N880</f>
        <v>130.85</v>
      </c>
      <c r="E483" s="20">
        <f>'CDM - M'!O880</f>
        <v>1.125</v>
      </c>
      <c r="F483" s="20">
        <v>98.907503277301004</v>
      </c>
      <c r="G483" s="20">
        <v>99.13</v>
      </c>
      <c r="H483">
        <v>99.08</v>
      </c>
      <c r="I483">
        <v>3.75</v>
      </c>
      <c r="J483">
        <v>51.94380952380952</v>
      </c>
    </row>
    <row r="484" spans="1:10" x14ac:dyDescent="0.25">
      <c r="B484" s="1">
        <v>44228</v>
      </c>
      <c r="C484" s="20">
        <f>'CDM - M'!M881</f>
        <v>99.1</v>
      </c>
      <c r="D484">
        <f>'CDM - M'!N881</f>
        <v>170.96</v>
      </c>
      <c r="E484" s="20">
        <f>'CDM - M'!O881</f>
        <v>1.125</v>
      </c>
      <c r="F484" s="20">
        <v>99.690853366156603</v>
      </c>
      <c r="G484" s="20">
        <v>99.9</v>
      </c>
      <c r="H484">
        <v>99.1</v>
      </c>
      <c r="I484">
        <v>3.73</v>
      </c>
      <c r="J484">
        <v>59.081499999999991</v>
      </c>
    </row>
    <row r="485" spans="1:10" x14ac:dyDescent="0.25">
      <c r="B485" s="1">
        <v>44256</v>
      </c>
      <c r="C485" s="20">
        <f>'CDM - M'!M882</f>
        <v>99.37</v>
      </c>
      <c r="D485">
        <f>'CDM - M'!N882</f>
        <v>79.88</v>
      </c>
      <c r="E485" s="20">
        <f>'CDM - M'!O882</f>
        <v>1.125</v>
      </c>
      <c r="F485" s="20">
        <v>99.471095703028695</v>
      </c>
      <c r="G485" s="20">
        <v>99.28</v>
      </c>
      <c r="H485">
        <v>99.37</v>
      </c>
      <c r="I485">
        <v>3.72</v>
      </c>
      <c r="J485">
        <v>62.357391304347829</v>
      </c>
    </row>
    <row r="486" spans="1:10" x14ac:dyDescent="0.25">
      <c r="B486" s="1">
        <v>44287</v>
      </c>
      <c r="C486" s="20">
        <f>'CDM - M'!M883</f>
        <v>99.54</v>
      </c>
      <c r="D486">
        <f>'CDM - M'!N883</f>
        <v>87.97</v>
      </c>
      <c r="E486" s="20">
        <f>'CDM - M'!O883</f>
        <v>1.125</v>
      </c>
      <c r="F486" s="20">
        <v>99.642735041389898</v>
      </c>
      <c r="G486" s="20">
        <v>99.93</v>
      </c>
      <c r="H486">
        <v>99.54</v>
      </c>
      <c r="I486">
        <v>3.71</v>
      </c>
      <c r="J486">
        <v>61.69227272727273</v>
      </c>
    </row>
    <row r="487" spans="1:10" x14ac:dyDescent="0.25">
      <c r="B487" s="1">
        <v>44317</v>
      </c>
      <c r="C487" s="20">
        <f>'CDM - M'!M884</f>
        <v>99.8</v>
      </c>
      <c r="D487">
        <f>'CDM - M'!N884</f>
        <v>91.31</v>
      </c>
      <c r="E487" s="20">
        <f>'CDM - M'!O884</f>
        <v>1.125</v>
      </c>
      <c r="F487" s="20">
        <v>99.840557488319902</v>
      </c>
      <c r="G487" s="20">
        <v>99.95</v>
      </c>
      <c r="H487">
        <v>99.8</v>
      </c>
      <c r="I487">
        <v>4.17</v>
      </c>
      <c r="J487">
        <v>65.21238095238094</v>
      </c>
    </row>
    <row r="488" spans="1:10" x14ac:dyDescent="0.25">
      <c r="B488" s="1">
        <v>44348</v>
      </c>
      <c r="C488" s="20">
        <f>'CDM - M'!M885</f>
        <v>99.62</v>
      </c>
      <c r="D488">
        <f>'CDM - M'!N885</f>
        <v>87.27</v>
      </c>
      <c r="E488" s="20">
        <f>'CDM - M'!O885</f>
        <v>1.125</v>
      </c>
      <c r="F488" s="20">
        <v>99.803328686698094</v>
      </c>
      <c r="G488" s="20">
        <v>99.84</v>
      </c>
      <c r="H488">
        <v>99.62</v>
      </c>
      <c r="I488">
        <v>4.75</v>
      </c>
      <c r="J488">
        <v>71.352727272727265</v>
      </c>
    </row>
    <row r="489" spans="1:10" x14ac:dyDescent="0.25">
      <c r="B489" s="1">
        <v>44378</v>
      </c>
      <c r="C489" s="20">
        <f>'CDM - M'!M886</f>
        <v>99.88</v>
      </c>
      <c r="D489">
        <f>'CDM - M'!N886</f>
        <v>108.8</v>
      </c>
      <c r="E489" s="20">
        <f>'CDM - M'!O886</f>
        <v>1.125</v>
      </c>
      <c r="F489" s="20">
        <v>99.896337411670103</v>
      </c>
      <c r="G489" s="20">
        <v>99.87</v>
      </c>
      <c r="H489">
        <v>99.88</v>
      </c>
      <c r="I489">
        <v>4.3899999999999997</v>
      </c>
      <c r="J489">
        <v>72.554545454545462</v>
      </c>
    </row>
    <row r="490" spans="1:10" x14ac:dyDescent="0.25">
      <c r="B490" s="1">
        <v>44409</v>
      </c>
      <c r="C490" s="20">
        <f>'CDM - M'!M887</f>
        <v>100.18</v>
      </c>
      <c r="D490">
        <f>'CDM - M'!N887</f>
        <v>97.32</v>
      </c>
      <c r="E490" s="20">
        <f>'CDM - M'!O887</f>
        <v>1.125</v>
      </c>
      <c r="F490" s="20">
        <v>100.132547469766</v>
      </c>
      <c r="G490" s="20">
        <v>99.91</v>
      </c>
      <c r="H490">
        <v>100.18</v>
      </c>
      <c r="I490">
        <v>4.08</v>
      </c>
      <c r="J490">
        <v>67.711363636363643</v>
      </c>
    </row>
    <row r="491" spans="1:10" x14ac:dyDescent="0.25">
      <c r="B491" s="1">
        <v>44440</v>
      </c>
      <c r="C491" s="20">
        <f>'CDM - M'!M888</f>
        <v>100.62</v>
      </c>
      <c r="D491">
        <f>'CDM - M'!N888</f>
        <v>91.71</v>
      </c>
      <c r="E491" s="20">
        <f>'CDM - M'!O888</f>
        <v>1.125</v>
      </c>
      <c r="F491" s="20">
        <v>100.41914972853</v>
      </c>
      <c r="G491" s="20">
        <v>100.11</v>
      </c>
      <c r="H491">
        <v>100.62</v>
      </c>
      <c r="I491">
        <v>3.93</v>
      </c>
      <c r="J491">
        <v>71.442272727272723</v>
      </c>
    </row>
    <row r="492" spans="1:10" x14ac:dyDescent="0.25">
      <c r="B492" s="1">
        <v>44470</v>
      </c>
      <c r="C492" s="20">
        <f>'CDM - M'!M889</f>
        <v>100.6</v>
      </c>
      <c r="D492">
        <f>'CDM - M'!N889</f>
        <v>90.12</v>
      </c>
      <c r="E492" s="20">
        <f>'CDM - M'!O889</f>
        <v>1.125</v>
      </c>
      <c r="F492" s="20">
        <v>100.447630079432</v>
      </c>
      <c r="G492" s="20">
        <v>100.54</v>
      </c>
      <c r="H492">
        <v>100.6</v>
      </c>
      <c r="I492">
        <v>3.81</v>
      </c>
      <c r="J492">
        <v>81.222857142857137</v>
      </c>
    </row>
    <row r="493" spans="1:10" x14ac:dyDescent="0.25">
      <c r="B493" s="1">
        <v>44501</v>
      </c>
      <c r="C493" s="20">
        <f>'CDM - M'!M890</f>
        <v>101.13</v>
      </c>
      <c r="D493">
        <f>'CDM - M'!N890</f>
        <v>88.89</v>
      </c>
      <c r="E493" s="20">
        <f>'CDM - M'!O890</f>
        <v>1.125</v>
      </c>
      <c r="F493" s="20">
        <v>100.733982558728</v>
      </c>
      <c r="G493" s="20">
        <v>100.64</v>
      </c>
      <c r="H493">
        <v>101.13</v>
      </c>
      <c r="I493">
        <v>3.68</v>
      </c>
      <c r="J493">
        <v>78.641818181818195</v>
      </c>
    </row>
    <row r="494" spans="1:10" x14ac:dyDescent="0.25">
      <c r="B494" s="1">
        <v>44531</v>
      </c>
      <c r="C494" s="20">
        <f>'CDM - M'!M891</f>
        <v>101.06</v>
      </c>
      <c r="D494">
        <f>'CDM - M'!N891</f>
        <v>91.76</v>
      </c>
      <c r="E494" s="20">
        <f>'CDM - M'!O891</f>
        <v>1.125</v>
      </c>
      <c r="F494" s="20">
        <v>101.048652146885</v>
      </c>
      <c r="G494" s="20">
        <v>100.9</v>
      </c>
      <c r="H494">
        <v>101.06</v>
      </c>
      <c r="I494">
        <v>3.71</v>
      </c>
      <c r="J494">
        <v>71.781304347826094</v>
      </c>
    </row>
    <row r="495" spans="1:10" x14ac:dyDescent="0.25">
      <c r="A495">
        <v>2022</v>
      </c>
      <c r="B495" s="1">
        <v>44562</v>
      </c>
      <c r="C495" s="20">
        <f>'CDM - M'!M892</f>
        <v>101.43</v>
      </c>
      <c r="D495">
        <f>'CDM - M'!N892</f>
        <v>177.72</v>
      </c>
      <c r="E495" s="20">
        <f>'CDM - M'!O892</f>
        <v>1.125</v>
      </c>
      <c r="F495" s="20">
        <v>101.293010234866</v>
      </c>
      <c r="G495" s="20">
        <v>101.53</v>
      </c>
      <c r="H495">
        <v>101.43</v>
      </c>
      <c r="I495">
        <v>3.69</v>
      </c>
      <c r="J495">
        <v>83.019047619047612</v>
      </c>
    </row>
    <row r="496" spans="1:10" x14ac:dyDescent="0.25">
      <c r="B496" s="1">
        <v>44593</v>
      </c>
      <c r="C496" s="20">
        <f>'CDM - M'!M893</f>
        <v>101.73</v>
      </c>
      <c r="D496">
        <f>'CDM - M'!N893</f>
        <v>102.81</v>
      </c>
      <c r="E496" s="20">
        <f>'CDM - M'!O893</f>
        <v>1.125</v>
      </c>
      <c r="F496" s="20">
        <v>101.332831829314</v>
      </c>
      <c r="G496" s="20">
        <v>101.54</v>
      </c>
      <c r="H496">
        <v>101.73</v>
      </c>
      <c r="I496">
        <v>3.68</v>
      </c>
      <c r="J496">
        <v>91.600999999999985</v>
      </c>
    </row>
    <row r="497" spans="1:10" x14ac:dyDescent="0.25">
      <c r="B497" s="1">
        <v>44621</v>
      </c>
      <c r="C497" s="20">
        <f>'CDM - M'!M894</f>
        <v>102.45</v>
      </c>
      <c r="D497">
        <f>'CDM - M'!N894</f>
        <v>82.1</v>
      </c>
      <c r="E497" s="20">
        <f>'CDM - M'!O894</f>
        <v>1.375</v>
      </c>
      <c r="F497" s="20">
        <v>101.914781474233</v>
      </c>
      <c r="G497" s="20">
        <v>101.73</v>
      </c>
      <c r="H497">
        <v>102.45</v>
      </c>
      <c r="I497">
        <v>3.71</v>
      </c>
      <c r="J497">
        <v>108.26217391304348</v>
      </c>
    </row>
    <row r="498" spans="1:10" x14ac:dyDescent="0.25">
      <c r="B498" s="1">
        <v>44652</v>
      </c>
      <c r="C498" s="20">
        <f>'CDM - M'!M895</f>
        <v>102.87</v>
      </c>
      <c r="D498">
        <f>'CDM - M'!N895</f>
        <v>89.86</v>
      </c>
      <c r="E498" s="20">
        <f>'CDM - M'!O895</f>
        <v>1.375</v>
      </c>
      <c r="F498" s="20">
        <v>102.138878118536</v>
      </c>
      <c r="G498" s="20">
        <v>102.46</v>
      </c>
      <c r="H498">
        <v>102.87</v>
      </c>
      <c r="I498">
        <v>3.69</v>
      </c>
      <c r="J498">
        <v>101.89333333333332</v>
      </c>
    </row>
    <row r="499" spans="1:10" x14ac:dyDescent="0.25">
      <c r="B499" s="1">
        <v>44682</v>
      </c>
      <c r="C499" s="20">
        <f>'CDM - M'!M896</f>
        <v>103.08</v>
      </c>
      <c r="D499">
        <f>'CDM - M'!N896</f>
        <v>98.54</v>
      </c>
      <c r="E499" s="20">
        <f>'CDM - M'!O896</f>
        <v>1.375</v>
      </c>
      <c r="F499" s="20">
        <v>102.41706518965</v>
      </c>
      <c r="G499" s="20">
        <v>102.56</v>
      </c>
      <c r="H499">
        <v>103.08</v>
      </c>
      <c r="I499">
        <v>3.72</v>
      </c>
      <c r="J499">
        <v>109.52363636363638</v>
      </c>
    </row>
    <row r="500" spans="1:10" x14ac:dyDescent="0.25">
      <c r="B500" s="1">
        <v>44713</v>
      </c>
      <c r="C500" s="20">
        <f>'CDM - M'!M897</f>
        <v>103.24</v>
      </c>
      <c r="D500">
        <f>'CDM - M'!N897</f>
        <v>92.1</v>
      </c>
      <c r="E500" s="20">
        <f>'CDM - M'!O897</f>
        <v>1.5</v>
      </c>
      <c r="F500" s="20">
        <v>102.580411995147</v>
      </c>
      <c r="G500" s="20">
        <v>102.61</v>
      </c>
      <c r="H500">
        <v>103.24</v>
      </c>
      <c r="I500">
        <v>3.7</v>
      </c>
      <c r="J500">
        <v>114.12181818181821</v>
      </c>
    </row>
    <row r="501" spans="1:10" x14ac:dyDescent="0.25">
      <c r="B501" s="1">
        <v>44743</v>
      </c>
      <c r="C501" s="20">
        <f>'CDM - M'!M898</f>
        <v>103.53</v>
      </c>
      <c r="D501">
        <f>'CDM - M'!N898</f>
        <v>121.97</v>
      </c>
      <c r="E501" s="20">
        <f>'CDM - M'!O898</f>
        <v>1.5</v>
      </c>
      <c r="F501" s="20">
        <v>102.640071187451</v>
      </c>
      <c r="G501" s="20">
        <v>102.6</v>
      </c>
      <c r="H501">
        <v>103.53</v>
      </c>
      <c r="I501">
        <v>3.67</v>
      </c>
      <c r="J501">
        <v>99.815238095238087</v>
      </c>
    </row>
    <row r="502" spans="1:10" x14ac:dyDescent="0.25">
      <c r="B502" s="1">
        <v>44774</v>
      </c>
      <c r="C502" s="20">
        <f>'CDM - M'!M899</f>
        <v>103.44</v>
      </c>
      <c r="D502">
        <f>'CDM - M'!N899</f>
        <v>107.46</v>
      </c>
      <c r="E502" s="20">
        <f>'CDM - M'!O899</f>
        <v>1.5</v>
      </c>
      <c r="F502" s="20">
        <v>102.90613781157001</v>
      </c>
      <c r="G502" s="20">
        <v>102.65</v>
      </c>
      <c r="H502">
        <v>103.44</v>
      </c>
      <c r="I502">
        <v>3.65</v>
      </c>
      <c r="J502">
        <v>91.482608695652189</v>
      </c>
    </row>
    <row r="503" spans="1:10" x14ac:dyDescent="0.25">
      <c r="B503" s="1">
        <v>44805</v>
      </c>
      <c r="C503" s="20">
        <f>'CDM - M'!M900</f>
        <v>103.5</v>
      </c>
      <c r="D503">
        <f>'CDM - M'!N900</f>
        <v>99.92</v>
      </c>
      <c r="E503" s="20">
        <f>'CDM - M'!O900</f>
        <v>1.625</v>
      </c>
      <c r="F503" s="20">
        <v>103.231072047152</v>
      </c>
      <c r="G503" s="20">
        <v>102.91</v>
      </c>
      <c r="H503">
        <v>103.5</v>
      </c>
      <c r="I503">
        <v>3.66</v>
      </c>
      <c r="J503">
        <v>83.941363636363647</v>
      </c>
    </row>
    <row r="504" spans="1:10" x14ac:dyDescent="0.25">
      <c r="B504" s="1">
        <v>44835</v>
      </c>
      <c r="C504" s="20">
        <f>'CDM - M'!M901</f>
        <v>103.61</v>
      </c>
      <c r="D504">
        <f>'CDM - M'!N901</f>
        <v>96.5</v>
      </c>
      <c r="E504" s="20">
        <f>'CDM - M'!O901</f>
        <v>1.625</v>
      </c>
      <c r="F504" s="20">
        <v>103.43500396100499</v>
      </c>
      <c r="G504" s="20">
        <v>103.53</v>
      </c>
      <c r="H504">
        <v>103.61</v>
      </c>
      <c r="I504">
        <v>3.63</v>
      </c>
      <c r="J504">
        <v>87.030952380952371</v>
      </c>
    </row>
    <row r="505" spans="1:10" x14ac:dyDescent="0.25">
      <c r="B505" s="1">
        <v>44866</v>
      </c>
      <c r="C505" s="20">
        <f>'CDM - M'!M902</f>
        <v>103.69</v>
      </c>
      <c r="D505">
        <f>'CDM - M'!N902</f>
        <v>103.76</v>
      </c>
      <c r="E505" s="20">
        <f>'CDM - M'!O902</f>
        <v>1.625</v>
      </c>
      <c r="F505" s="20">
        <v>103.63065785813799</v>
      </c>
      <c r="G505" s="20">
        <v>103.52</v>
      </c>
      <c r="H505">
        <v>103.69</v>
      </c>
      <c r="I505">
        <v>3.66</v>
      </c>
      <c r="J505">
        <v>84.092727272727288</v>
      </c>
    </row>
    <row r="506" spans="1:10" x14ac:dyDescent="0.25">
      <c r="B506" s="1">
        <v>44896</v>
      </c>
      <c r="C506" s="20">
        <f>'CDM - M'!M903</f>
        <v>103.82</v>
      </c>
      <c r="D506">
        <f>'CDM - M'!N903</f>
        <v>108.26</v>
      </c>
      <c r="E506" s="20">
        <f>'CDM - M'!O903</f>
        <v>1.75</v>
      </c>
      <c r="F506" s="20">
        <v>103.79345878139</v>
      </c>
      <c r="G506" s="20">
        <v>103.64</v>
      </c>
      <c r="H506">
        <v>103.82</v>
      </c>
      <c r="I506">
        <v>3.59</v>
      </c>
      <c r="J506">
        <v>76.656363636363622</v>
      </c>
    </row>
    <row r="507" spans="1:10" x14ac:dyDescent="0.25">
      <c r="A507">
        <v>2023</v>
      </c>
      <c r="B507" s="1">
        <v>44927</v>
      </c>
      <c r="C507" s="20">
        <f>'CDM - M'!M904</f>
        <v>104.38</v>
      </c>
      <c r="D507">
        <f>'CDM - M'!N904</f>
        <v>229.82</v>
      </c>
      <c r="E507" s="20">
        <f>'CDM - M'!O904</f>
        <v>1.75</v>
      </c>
      <c r="F507" s="20">
        <v>104.306803926242</v>
      </c>
      <c r="G507" s="20">
        <v>104.56</v>
      </c>
      <c r="H507">
        <v>104.38</v>
      </c>
      <c r="I507">
        <v>3.57</v>
      </c>
      <c r="J507">
        <v>78.336363636363643</v>
      </c>
    </row>
    <row r="508" spans="1:10" x14ac:dyDescent="0.25">
      <c r="B508" s="1">
        <v>44958</v>
      </c>
      <c r="C508" s="20">
        <f>'CDM - M'!M905</f>
        <v>104.58</v>
      </c>
      <c r="D508">
        <f>'CDM - M'!N905</f>
        <v>119.14</v>
      </c>
      <c r="E508" s="20">
        <f>'CDM - M'!O905</f>
        <v>1.75</v>
      </c>
      <c r="F508" s="20">
        <v>103.895694781318</v>
      </c>
      <c r="G508" s="20">
        <v>104.11</v>
      </c>
      <c r="H508">
        <v>104.58</v>
      </c>
      <c r="I508">
        <v>3.54</v>
      </c>
      <c r="J508">
        <v>76.83450000000002</v>
      </c>
    </row>
    <row r="509" spans="1:10" x14ac:dyDescent="0.25">
      <c r="B509" s="1">
        <v>44986</v>
      </c>
      <c r="C509" s="20">
        <f>'CDM - M'!M906</f>
        <v>104.95</v>
      </c>
      <c r="D509">
        <f>'CDM - M'!N906</f>
        <v>96.77</v>
      </c>
      <c r="E509" s="20">
        <f>'CDM - M'!O906</f>
        <v>1.875</v>
      </c>
      <c r="F509" s="20">
        <v>104.49289177039699</v>
      </c>
      <c r="G509" s="20">
        <v>104.32</v>
      </c>
      <c r="H509">
        <v>104.95</v>
      </c>
      <c r="I509">
        <v>3.59</v>
      </c>
      <c r="J509">
        <v>73.372608695652175</v>
      </c>
    </row>
    <row r="510" spans="1:10" x14ac:dyDescent="0.25">
      <c r="B510" s="1">
        <v>45017</v>
      </c>
      <c r="C510" s="20">
        <f>'CDM - M'!M907</f>
        <v>105.51</v>
      </c>
      <c r="D510">
        <f>'CDM - M'!N907</f>
        <v>111.89</v>
      </c>
      <c r="E510" s="20">
        <f>'CDM - M'!O907</f>
        <v>1.875</v>
      </c>
      <c r="F510" s="20">
        <v>104.91564330502599</v>
      </c>
      <c r="G510" s="20">
        <v>105.25</v>
      </c>
      <c r="H510">
        <v>105.51</v>
      </c>
      <c r="I510">
        <v>3.54</v>
      </c>
      <c r="J510">
        <v>79.501499999999993</v>
      </c>
    </row>
    <row r="511" spans="1:10" x14ac:dyDescent="0.25">
      <c r="B511" s="1">
        <v>45047</v>
      </c>
      <c r="C511" s="20">
        <f>'CDM - M'!M908</f>
        <v>105.41</v>
      </c>
      <c r="D511">
        <f>'CDM - M'!N908</f>
        <v>114.39</v>
      </c>
      <c r="E511" s="20">
        <f>'CDM - M'!O908</f>
        <v>1.875</v>
      </c>
      <c r="F511" s="20">
        <v>105.04216623202799</v>
      </c>
      <c r="G511" s="20">
        <v>105.2</v>
      </c>
      <c r="H511">
        <v>105.41</v>
      </c>
      <c r="I511">
        <v>3.5</v>
      </c>
      <c r="J511">
        <v>71.666521739130445</v>
      </c>
    </row>
    <row r="512" spans="1:10" x14ac:dyDescent="0.25">
      <c r="B512" s="1">
        <v>45078</v>
      </c>
      <c r="C512" s="20">
        <f>'CDM - M'!M909</f>
        <v>105.35</v>
      </c>
      <c r="D512">
        <f>'CDM - M'!N909</f>
        <v>110.41</v>
      </c>
      <c r="E512" s="20">
        <f>'CDM - M'!O909</f>
        <v>1.875</v>
      </c>
      <c r="F512" s="20">
        <v>105.267054641038</v>
      </c>
      <c r="G512" s="20">
        <v>105.29</v>
      </c>
      <c r="H512">
        <v>105.35</v>
      </c>
      <c r="I512">
        <v>3.47</v>
      </c>
      <c r="J512">
        <v>70.342727272727288</v>
      </c>
    </row>
    <row r="513" spans="1:10" x14ac:dyDescent="0.25">
      <c r="B513" s="1">
        <v>45108</v>
      </c>
      <c r="C513" s="20">
        <f>'CDM - M'!M910</f>
        <v>105.5</v>
      </c>
      <c r="D513">
        <f>'CDM - M'!N910</f>
        <v>136.12</v>
      </c>
      <c r="E513" s="20">
        <f>'CDM - M'!O910</f>
        <v>1.875</v>
      </c>
      <c r="F513" s="20">
        <v>105.44347387717799</v>
      </c>
      <c r="G513" s="20">
        <v>105.41</v>
      </c>
      <c r="H513">
        <v>105.5</v>
      </c>
      <c r="I513">
        <v>3.47</v>
      </c>
      <c r="J513">
        <v>75.737142857142842</v>
      </c>
    </row>
    <row r="514" spans="1:10" x14ac:dyDescent="0.25">
      <c r="B514" s="1">
        <v>45139</v>
      </c>
      <c r="C514" s="20">
        <f>'CDM - M'!M911</f>
        <v>105.81</v>
      </c>
      <c r="D514">
        <f>'CDM - M'!N911</f>
        <v>110.82</v>
      </c>
      <c r="E514" s="20">
        <f>'CDM - M'!O911</f>
        <v>1.875</v>
      </c>
      <c r="F514" s="20">
        <v>105.570504901973</v>
      </c>
      <c r="G514" s="20">
        <v>105.29</v>
      </c>
      <c r="H514">
        <v>105.81</v>
      </c>
      <c r="I514">
        <v>3.45</v>
      </c>
      <c r="J514">
        <v>81.320869565217393</v>
      </c>
    </row>
    <row r="515" spans="1:10" x14ac:dyDescent="0.25">
      <c r="B515" s="1">
        <v>45170</v>
      </c>
      <c r="C515" s="20">
        <f>'CDM - M'!M912</f>
        <v>106.14</v>
      </c>
      <c r="D515">
        <f>'CDM - M'!N912</f>
        <v>105.13</v>
      </c>
      <c r="E515" s="20">
        <f>'CDM - M'!O912</f>
        <v>1.875</v>
      </c>
      <c r="F515" s="20">
        <v>105.799958063464</v>
      </c>
      <c r="G515" s="20">
        <v>105.46</v>
      </c>
      <c r="H515">
        <v>106.14</v>
      </c>
      <c r="I515">
        <v>3.44</v>
      </c>
      <c r="J515">
        <v>89.2457142857143</v>
      </c>
    </row>
    <row r="516" spans="1:10" x14ac:dyDescent="0.25">
      <c r="B516" s="1">
        <v>45200</v>
      </c>
      <c r="C516" s="20">
        <f>'CDM - M'!M913</f>
        <v>106.36</v>
      </c>
      <c r="D516">
        <f>'CDM - M'!N913</f>
        <v>95.22</v>
      </c>
      <c r="E516" s="20">
        <f>'CDM - M'!O913</f>
        <v>1.875</v>
      </c>
      <c r="F516" s="20">
        <v>105.998538978857</v>
      </c>
      <c r="G516" s="20">
        <v>106.1</v>
      </c>
      <c r="H516">
        <v>106.36</v>
      </c>
      <c r="I516">
        <v>3.4</v>
      </c>
      <c r="J516">
        <v>85.466818181818169</v>
      </c>
    </row>
    <row r="517" spans="1:10" x14ac:dyDescent="0.25">
      <c r="B517" s="1">
        <v>45231</v>
      </c>
      <c r="C517" s="20">
        <f>'CDM - M'!M914</f>
        <v>106.33</v>
      </c>
      <c r="D517">
        <f>'CDM - M'!N914</f>
        <v>100.23</v>
      </c>
      <c r="E517" s="20">
        <f>'CDM - M'!O914</f>
        <v>1.875</v>
      </c>
      <c r="F517" s="20">
        <v>106.103897220533</v>
      </c>
      <c r="G517" s="20">
        <v>105.98</v>
      </c>
      <c r="H517">
        <v>106.33</v>
      </c>
      <c r="I517">
        <v>3.37</v>
      </c>
      <c r="J517">
        <v>77.364090909090891</v>
      </c>
    </row>
    <row r="518" spans="1:10" x14ac:dyDescent="0.25">
      <c r="B518" s="1">
        <v>45261</v>
      </c>
      <c r="C518" s="20">
        <f>'CDM - M'!M915</f>
        <v>106.55</v>
      </c>
      <c r="D518">
        <f>'CDM - M'!N915</f>
        <v>109.8</v>
      </c>
      <c r="E518" s="20">
        <f>'CDM - M'!O915</f>
        <v>1.875</v>
      </c>
      <c r="F518" s="20">
        <v>106.310962581008</v>
      </c>
      <c r="G518" s="20">
        <v>106.15</v>
      </c>
      <c r="H518">
        <v>106.55</v>
      </c>
      <c r="I518">
        <v>3.39</v>
      </c>
      <c r="J518">
        <v>72.191904761904766</v>
      </c>
    </row>
    <row r="519" spans="1:10" x14ac:dyDescent="0.25">
      <c r="A519">
        <v>2024</v>
      </c>
      <c r="B519" s="1">
        <v>45292</v>
      </c>
      <c r="C519" s="20">
        <f>'CDM - M'!M916</f>
        <v>106.8</v>
      </c>
      <c r="D519">
        <f>'CDM - M'!N916</f>
        <v>152.75</v>
      </c>
      <c r="E519" s="20">
        <f>'CDM - M'!O916</f>
        <v>1.875</v>
      </c>
      <c r="F519" s="20">
        <v>106.02490074933201</v>
      </c>
      <c r="G519" s="20">
        <v>106.29</v>
      </c>
      <c r="H519">
        <v>106.8</v>
      </c>
      <c r="I519">
        <v>3.39</v>
      </c>
      <c r="J519">
        <v>73.71347826086955</v>
      </c>
    </row>
    <row r="520" spans="1:10" x14ac:dyDescent="0.25">
      <c r="B520" s="1">
        <v>45323</v>
      </c>
      <c r="C520" s="20">
        <f>'CDM - M'!M917</f>
        <v>107.03</v>
      </c>
      <c r="D520">
        <f>'CDM - M'!N917</f>
        <v>179.61</v>
      </c>
      <c r="E520" s="20">
        <f>'CDM - M'!O917</f>
        <v>1.875</v>
      </c>
      <c r="F520" s="20">
        <v>106.885854158212</v>
      </c>
      <c r="G520" s="20">
        <v>107.12</v>
      </c>
      <c r="H520">
        <v>107.03</v>
      </c>
      <c r="I520">
        <v>3.39</v>
      </c>
      <c r="J520">
        <v>76.732857142857142</v>
      </c>
    </row>
    <row r="521" spans="1:10" x14ac:dyDescent="0.25">
      <c r="B521" s="1">
        <v>45352</v>
      </c>
      <c r="C521" s="20">
        <f>'CDM - M'!M918</f>
        <v>107.27</v>
      </c>
      <c r="D521">
        <f>'CDM - M'!N918</f>
        <v>93.19</v>
      </c>
      <c r="E521" s="20">
        <f>'CDM - M'!O918</f>
        <v>2</v>
      </c>
      <c r="F521" s="20">
        <v>106.722310994228</v>
      </c>
      <c r="G521" s="20">
        <v>106.55</v>
      </c>
      <c r="H521">
        <v>107.27</v>
      </c>
      <c r="I521">
        <v>3.39</v>
      </c>
      <c r="J521">
        <v>80.53666666666669</v>
      </c>
    </row>
    <row r="522" spans="1:10" x14ac:dyDescent="0.25">
      <c r="B522" s="1">
        <v>45383</v>
      </c>
      <c r="C522" s="20">
        <f>'CDM - M'!M919</f>
        <v>107.5</v>
      </c>
      <c r="D522">
        <f>'CDM - M'!N919</f>
        <v>100.4</v>
      </c>
      <c r="E522" s="20">
        <f>'CDM - M'!O919</f>
        <v>2</v>
      </c>
      <c r="F522" s="20">
        <v>106.809767172617</v>
      </c>
      <c r="G522" s="20">
        <v>107.15</v>
      </c>
      <c r="H522">
        <v>107.5</v>
      </c>
      <c r="I522">
        <v>3.39</v>
      </c>
      <c r="J522">
        <v>84.394090909090906</v>
      </c>
    </row>
    <row r="523" spans="1:10" x14ac:dyDescent="0.25">
      <c r="B523" s="1">
        <v>45413</v>
      </c>
      <c r="C523" s="20">
        <f>'CDM - M'!M920</f>
        <v>107.65</v>
      </c>
      <c r="D523">
        <f>'CDM - M'!N920</f>
        <v>101.6</v>
      </c>
      <c r="E523" s="20">
        <f>'CDM - M'!O920</f>
        <v>2</v>
      </c>
      <c r="F523" s="20">
        <v>106.970631194427</v>
      </c>
      <c r="G523" s="20">
        <v>107.13</v>
      </c>
      <c r="H523">
        <v>107.65</v>
      </c>
      <c r="I523">
        <v>3.38</v>
      </c>
      <c r="J523">
        <v>78.582173913043476</v>
      </c>
    </row>
    <row r="524" spans="1:10" x14ac:dyDescent="0.25">
      <c r="B524" s="1">
        <v>45444</v>
      </c>
      <c r="C524" s="20">
        <f>'CDM - M'!M921</f>
        <v>107.89</v>
      </c>
      <c r="D524">
        <f>'CDM - M'!N921</f>
        <v>99.66</v>
      </c>
      <c r="E524" s="20">
        <f>'CDM - M'!O921</f>
        <v>2</v>
      </c>
      <c r="F524" s="20">
        <v>107.208786395719</v>
      </c>
      <c r="G524" s="20">
        <v>107.22</v>
      </c>
      <c r="H524">
        <v>107.89</v>
      </c>
      <c r="I524">
        <v>3.38</v>
      </c>
      <c r="J524">
        <v>78.841999999999999</v>
      </c>
    </row>
    <row r="525" spans="1:10" x14ac:dyDescent="0.25">
      <c r="B525" s="1">
        <v>45474</v>
      </c>
      <c r="C525" s="20">
        <f>'CDM - M'!M922</f>
        <v>107.95</v>
      </c>
      <c r="D525">
        <f>'CDM - M'!N922</f>
        <v>130.25</v>
      </c>
      <c r="E525" s="20">
        <f>'CDM - M'!O922</f>
        <v>2</v>
      </c>
      <c r="F525" s="20">
        <v>107.37445154379699</v>
      </c>
      <c r="G525" s="20">
        <v>107.36</v>
      </c>
      <c r="H525">
        <v>107.95</v>
      </c>
      <c r="I525">
        <v>3.38</v>
      </c>
      <c r="J525">
        <v>80.62913043478261</v>
      </c>
    </row>
    <row r="526" spans="1:10" x14ac:dyDescent="0.25">
      <c r="B526" s="1">
        <v>45505</v>
      </c>
      <c r="C526" s="20">
        <f>'CDM - M'!M923</f>
        <v>108.06</v>
      </c>
      <c r="D526">
        <f>'CDM - M'!N923</f>
        <v>106.44</v>
      </c>
      <c r="E526" s="20">
        <f>'CDM - M'!O923</f>
        <v>2</v>
      </c>
      <c r="F526" s="20">
        <v>107.461568587076</v>
      </c>
      <c r="G526" s="20">
        <v>107.17</v>
      </c>
      <c r="H526">
        <v>108.06</v>
      </c>
      <c r="I526">
        <v>3.38</v>
      </c>
      <c r="J526">
        <v>75.433636363636367</v>
      </c>
    </row>
    <row r="527" spans="1:10" x14ac:dyDescent="0.25">
      <c r="B527" s="1">
        <v>45536</v>
      </c>
      <c r="C527" s="20">
        <f>'CDM - M'!M924</f>
        <v>108.39</v>
      </c>
      <c r="D527">
        <f>'CDM - M'!N924</f>
        <v>98.72</v>
      </c>
      <c r="E527" s="20">
        <f>'CDM - M'!O924</f>
        <v>2</v>
      </c>
      <c r="F527" s="20">
        <v>107.703711812855</v>
      </c>
      <c r="G527" s="20">
        <v>107.34</v>
      </c>
      <c r="H527">
        <v>108.39</v>
      </c>
      <c r="I527">
        <v>3.4</v>
      </c>
      <c r="J527">
        <v>69.571428571428584</v>
      </c>
    </row>
    <row r="528" spans="1:10" x14ac:dyDescent="0.25">
      <c r="B528" s="1">
        <v>45566</v>
      </c>
      <c r="C528" s="20">
        <f>'CDM - M'!M925</f>
        <v>108.45</v>
      </c>
      <c r="D528">
        <f>'CDM - M'!N925</f>
        <v>90.82</v>
      </c>
      <c r="E528" s="20">
        <f>'CDM - M'!O925</f>
        <v>2</v>
      </c>
      <c r="F528" s="20">
        <v>107.726201368871</v>
      </c>
      <c r="G528" s="20">
        <v>107.84</v>
      </c>
      <c r="H528">
        <v>108.45</v>
      </c>
      <c r="I528">
        <v>3.38</v>
      </c>
      <c r="J528">
        <v>71.561739130434759</v>
      </c>
    </row>
    <row r="529" spans="1:10" x14ac:dyDescent="0.25">
      <c r="B529" s="1">
        <v>45597</v>
      </c>
      <c r="C529" s="20">
        <f>'CDM - M'!M926</f>
        <v>108.52</v>
      </c>
      <c r="D529">
        <f>'CDM - M'!N926</f>
        <v>100.41</v>
      </c>
      <c r="E529" s="20">
        <f>'CDM - M'!O926</f>
        <v>2</v>
      </c>
      <c r="F529" s="20">
        <v>107.94830268205899</v>
      </c>
      <c r="G529" s="20">
        <v>107.81</v>
      </c>
      <c r="H529">
        <v>108.52</v>
      </c>
      <c r="I529">
        <v>3.38</v>
      </c>
      <c r="J529">
        <v>69.504761904761907</v>
      </c>
    </row>
    <row r="530" spans="1:10" x14ac:dyDescent="0.25">
      <c r="B530" s="1">
        <v>45627</v>
      </c>
      <c r="C530" s="20">
        <f>'CDM - M'!M927</f>
        <v>108.68</v>
      </c>
      <c r="D530">
        <f>'CDM - M'!N927</f>
        <v>97.37</v>
      </c>
      <c r="E530" s="20">
        <f>'CDM - M'!O927</f>
        <v>2</v>
      </c>
      <c r="F530" s="20">
        <v>108.059994008603</v>
      </c>
      <c r="G530" s="20">
        <v>107.9</v>
      </c>
      <c r="H530">
        <v>108.68</v>
      </c>
      <c r="I530">
        <v>3.37</v>
      </c>
      <c r="J530">
        <v>69.715909090909065</v>
      </c>
    </row>
    <row r="531" spans="1:10" x14ac:dyDescent="0.25">
      <c r="A531">
        <v>2025</v>
      </c>
      <c r="B531" s="1">
        <v>45658</v>
      </c>
      <c r="C531" s="20">
        <f>'CDM - M'!M928</f>
        <v>109.04</v>
      </c>
      <c r="D531">
        <f>'CDM - M'!N928</f>
        <v>196.11</v>
      </c>
      <c r="E531" s="20">
        <f>'CDM - M'!O928</f>
        <v>2</v>
      </c>
      <c r="F531" s="20">
        <v>108.415833059411</v>
      </c>
      <c r="G531" s="20">
        <v>108.69</v>
      </c>
      <c r="H531">
        <v>109.04</v>
      </c>
      <c r="I531">
        <v>3.36</v>
      </c>
      <c r="J531">
        <v>75.0721739130435</v>
      </c>
    </row>
    <row r="532" spans="1:10" x14ac:dyDescent="0.25">
      <c r="B532" s="1">
        <v>45689</v>
      </c>
      <c r="C532" s="20">
        <f>'CDM - M'!M929</f>
        <v>109.21</v>
      </c>
      <c r="D532">
        <f>'CDM - M'!N929</f>
        <v>112.55</v>
      </c>
      <c r="E532" s="20">
        <f>'CDM - M'!O929</f>
        <v>2</v>
      </c>
      <c r="F532" s="20">
        <v>107.957310537513</v>
      </c>
      <c r="G532" s="20">
        <v>108.21</v>
      </c>
      <c r="H532">
        <v>109.21</v>
      </c>
      <c r="I532">
        <v>3.36</v>
      </c>
      <c r="J532">
        <v>71.185500000000019</v>
      </c>
    </row>
    <row r="533" spans="1:10" x14ac:dyDescent="0.25">
      <c r="B533" s="1">
        <v>45717</v>
      </c>
      <c r="C533" s="20">
        <f>'CDM - M'!M930</f>
        <v>109.41</v>
      </c>
      <c r="D533">
        <f>'CDM - M'!N930</f>
        <v>84.69</v>
      </c>
      <c r="E533" s="20">
        <f>'CDM - M'!O930</f>
        <v>2</v>
      </c>
      <c r="F533" s="20">
        <v>108.507175622053</v>
      </c>
      <c r="G533" s="20">
        <v>108.34</v>
      </c>
      <c r="H533">
        <v>109.41</v>
      </c>
      <c r="I533">
        <v>3.36</v>
      </c>
      <c r="J533">
        <v>67.939523809523806</v>
      </c>
    </row>
    <row r="534" spans="1:10" x14ac:dyDescent="0.25">
      <c r="B534" s="1">
        <v>45748</v>
      </c>
      <c r="C534" s="20">
        <f>'CDM - M'!M931</f>
        <v>109.52</v>
      </c>
      <c r="D534">
        <f>'CDM - M'!N931</f>
        <v>83.79</v>
      </c>
      <c r="E534" s="20">
        <f>'CDM - M'!O931</f>
        <v>2</v>
      </c>
      <c r="F534" s="20">
        <v>108.61156027873101</v>
      </c>
      <c r="G534" s="20">
        <v>108.94</v>
      </c>
      <c r="H534">
        <v>109.52</v>
      </c>
      <c r="I534">
        <v>3.35</v>
      </c>
      <c r="J534">
        <v>63.040454545454558</v>
      </c>
    </row>
    <row r="535" spans="1:10" x14ac:dyDescent="0.25">
      <c r="B535" s="1">
        <v>45778</v>
      </c>
      <c r="C535" s="20">
        <f>'CDM - M'!M932</f>
        <v>109.36</v>
      </c>
      <c r="D535">
        <f>'CDM - M'!N932</f>
        <v>91.3</v>
      </c>
      <c r="E535" s="20">
        <f>'CDM - M'!O932</f>
        <v>2</v>
      </c>
      <c r="F535" s="20">
        <v>108.68858305844</v>
      </c>
      <c r="G535" s="20">
        <v>108.84</v>
      </c>
      <c r="H535">
        <v>109.36</v>
      </c>
      <c r="I535">
        <v>3.34</v>
      </c>
      <c r="J535">
        <v>60.962272727272733</v>
      </c>
    </row>
    <row r="536" spans="1:10" x14ac:dyDescent="0.25">
      <c r="B536" s="1">
        <v>45809</v>
      </c>
      <c r="C536" s="20">
        <f>'CDM - M'!M933</f>
        <v>109.37</v>
      </c>
      <c r="D536">
        <f>'CDM - M'!N933</f>
        <v>83.33</v>
      </c>
      <c r="E536" s="20">
        <f>'CDM - M'!O933</f>
        <v>2</v>
      </c>
      <c r="F536" s="20">
        <v>108.78052971483901</v>
      </c>
      <c r="G536" s="52">
        <v>108.79</v>
      </c>
      <c r="H536" s="52">
        <v>109.37</v>
      </c>
      <c r="I536">
        <v>3.35</v>
      </c>
      <c r="J536">
        <v>67.698095238095235</v>
      </c>
    </row>
    <row r="537" spans="1:10" x14ac:dyDescent="0.25">
      <c r="B537" s="1">
        <v>45839</v>
      </c>
      <c r="C537" s="20">
        <f>'CDM - M'!M934</f>
        <v>109.66</v>
      </c>
      <c r="D537">
        <f>'CDM - M'!N934</f>
        <v>121.93</v>
      </c>
      <c r="E537" s="20">
        <f>'CDM - M'!O934</f>
        <v>2</v>
      </c>
      <c r="F537" s="20">
        <v>109.158534697929</v>
      </c>
      <c r="G537" s="52">
        <v>109.16</v>
      </c>
      <c r="H537" s="52">
        <v>109.66</v>
      </c>
      <c r="I537">
        <v>3.33</v>
      </c>
      <c r="J537">
        <v>67.232608695652175</v>
      </c>
    </row>
    <row r="538" spans="1:10" x14ac:dyDescent="0.25">
      <c r="B538" s="1">
        <v>45870</v>
      </c>
      <c r="C538" s="20">
        <f>'CDM - M'!M935</f>
        <v>109.78</v>
      </c>
      <c r="D538">
        <f>'CDM - M'!N935</f>
        <v>98</v>
      </c>
      <c r="E538" s="20">
        <f>'CDM - M'!O935</f>
        <v>2</v>
      </c>
      <c r="F538" s="20">
        <v>109.34787405188101</v>
      </c>
      <c r="G538" s="52">
        <v>109.05</v>
      </c>
      <c r="H538" s="52">
        <v>109.78</v>
      </c>
      <c r="I538">
        <v>3.34</v>
      </c>
      <c r="J538">
        <v>64.019047619047612</v>
      </c>
    </row>
    <row r="539" spans="1:10" x14ac:dyDescent="0.25">
      <c r="B539" s="1">
        <v>45901</v>
      </c>
      <c r="C539" s="20">
        <f>'CDM - M'!M936</f>
        <v>109.92</v>
      </c>
      <c r="D539">
        <f>'CDM - M'!N936</f>
        <v>86.6</v>
      </c>
      <c r="E539" s="20">
        <f>'CDM - M'!O936</f>
        <v>2</v>
      </c>
      <c r="F539" s="20">
        <v>109.282484973896</v>
      </c>
      <c r="G539" s="52">
        <v>108.9</v>
      </c>
      <c r="H539" s="52">
        <v>109.92</v>
      </c>
      <c r="I539">
        <v>3.35</v>
      </c>
      <c r="J539">
        <v>63.555454545454538</v>
      </c>
    </row>
    <row r="540" spans="1:10" x14ac:dyDescent="0.25">
      <c r="B540" s="1">
        <v>45931</v>
      </c>
      <c r="C540" s="20">
        <f>'CDM - M'!M937</f>
        <v>110.26</v>
      </c>
      <c r="D540">
        <f>'CDM - M'!N937</f>
        <v>85.08</v>
      </c>
      <c r="E540" s="20">
        <f>'CDM - M'!O937</f>
        <v>2</v>
      </c>
      <c r="F540" s="20">
        <v>109.675036649571</v>
      </c>
      <c r="G540" s="52">
        <v>109.8</v>
      </c>
      <c r="H540" s="52">
        <v>110.26</v>
      </c>
      <c r="I540">
        <v>3.34</v>
      </c>
      <c r="J540">
        <v>60.069565217391307</v>
      </c>
    </row>
    <row r="541" spans="1:10" x14ac:dyDescent="0.25">
      <c r="B541" s="1">
        <v>45962</v>
      </c>
      <c r="C541" s="20">
        <f>'CDM - M'!M938</f>
        <v>110.3</v>
      </c>
      <c r="D541">
        <f>'CDM - M'!N938</f>
        <v>90.89</v>
      </c>
      <c r="E541" s="20">
        <f>'CDM - M'!O938</f>
        <v>2</v>
      </c>
      <c r="F541" s="20">
        <v>109.782509960952</v>
      </c>
      <c r="G541" s="52">
        <v>109.64</v>
      </c>
      <c r="H541" s="52">
        <v>110.3</v>
      </c>
      <c r="I541">
        <v>3.35</v>
      </c>
      <c r="J541">
        <v>59.438000000000009</v>
      </c>
    </row>
    <row r="542" spans="1:10" x14ac:dyDescent="0.25">
      <c r="B542" s="1">
        <v>45992</v>
      </c>
      <c r="C542" s="20">
        <f>'CDM - M'!M939</f>
        <v>110.45</v>
      </c>
      <c r="D542">
        <f>'CDM - M'!N939</f>
        <v>82.18</v>
      </c>
      <c r="E542" s="20">
        <f>'CDM - M'!O939</f>
        <v>2</v>
      </c>
      <c r="F542" s="20">
        <v>110.034392700014</v>
      </c>
      <c r="G542" s="52">
        <v>109.87</v>
      </c>
      <c r="H542" s="52">
        <v>110.45</v>
      </c>
      <c r="I542">
        <v>3.36</v>
      </c>
      <c r="J542">
        <v>57.887391304347823</v>
      </c>
    </row>
    <row r="543" spans="1:10" x14ac:dyDescent="0.25">
      <c r="A543">
        <v>2026</v>
      </c>
      <c r="B543" s="1">
        <v>46023</v>
      </c>
      <c r="C543" s="20">
        <f>'CDM - M'!M940</f>
        <v>110.65</v>
      </c>
      <c r="D543">
        <f>'CDM - M'!N940</f>
        <v>103.64</v>
      </c>
      <c r="E543" s="20">
        <f>'CDM - M'!O940</f>
        <v>2</v>
      </c>
      <c r="F543" s="20">
        <v>109.781020866269</v>
      </c>
      <c r="G543" s="52">
        <v>110.06</v>
      </c>
      <c r="H543" s="52">
        <v>110.65</v>
      </c>
      <c r="I543">
        <v>3.36</v>
      </c>
      <c r="J543">
        <v>60.093181818181847</v>
      </c>
    </row>
    <row r="544" spans="1:10" x14ac:dyDescent="0.25">
      <c r="B544" s="1">
        <v>46054</v>
      </c>
      <c r="C544" s="20">
        <f>'CDM - M'!M941</f>
        <v>110.84</v>
      </c>
      <c r="D544">
        <f>'CDM - M'!N941</f>
        <v>166.99</v>
      </c>
      <c r="E544" s="20">
        <f>'CDM - M'!O941</f>
        <v>2</v>
      </c>
      <c r="F544" s="20">
        <v>110.738019015278</v>
      </c>
      <c r="G544" s="52">
        <v>111.01</v>
      </c>
      <c r="H544" s="52">
        <v>110.84</v>
      </c>
      <c r="I544">
        <v>3.33</v>
      </c>
      <c r="J544">
        <v>64.441500000000019</v>
      </c>
    </row>
    <row r="545" spans="2:10" x14ac:dyDescent="0.25">
      <c r="B545" s="1">
        <v>46082</v>
      </c>
      <c r="C545" s="20">
        <f>'CDM - M'!M942</f>
        <v>111.08</v>
      </c>
      <c r="E545" s="20">
        <f>'CDM - M'!O942</f>
        <v>2</v>
      </c>
      <c r="F545" s="20">
        <v>110.609605206572</v>
      </c>
      <c r="G545" s="52">
        <v>110.44</v>
      </c>
      <c r="H545" s="52">
        <v>111.08</v>
      </c>
      <c r="I545">
        <v>3.35</v>
      </c>
      <c r="J545">
        <v>90.99727272727273</v>
      </c>
    </row>
    <row r="546" spans="2:10" x14ac:dyDescent="0.25">
      <c r="B546" s="1">
        <v>46113</v>
      </c>
      <c r="C546" s="20"/>
      <c r="E546" s="20">
        <f>'CDM - M'!O943</f>
        <v>2</v>
      </c>
      <c r="F546" s="20"/>
      <c r="G546" s="39">
        <v>111.01</v>
      </c>
      <c r="H546" s="39">
        <v>111.59</v>
      </c>
      <c r="J546">
        <v>98.672727272727286</v>
      </c>
    </row>
    <row r="547" spans="2:10" x14ac:dyDescent="0.25">
      <c r="B547" s="1">
        <v>46143</v>
      </c>
      <c r="C547" s="20"/>
      <c r="E547" s="20"/>
      <c r="F547" s="20"/>
      <c r="G547" s="39">
        <v>111.16849999999999</v>
      </c>
      <c r="H547" s="39">
        <v>111.7796</v>
      </c>
      <c r="J547">
        <v>98.422380952380948</v>
      </c>
    </row>
    <row r="548" spans="2:10" x14ac:dyDescent="0.25">
      <c r="B548" s="1">
        <v>46174</v>
      </c>
      <c r="C548" s="20"/>
      <c r="E548" s="20"/>
      <c r="F548" s="20"/>
      <c r="G548" s="39">
        <v>111.22190000000001</v>
      </c>
      <c r="H548" s="39">
        <v>111.92049999999999</v>
      </c>
    </row>
    <row r="549" spans="2:10" x14ac:dyDescent="0.25">
      <c r="B549" s="1">
        <v>46204</v>
      </c>
      <c r="G549" s="39">
        <v>111.3417</v>
      </c>
      <c r="H549" s="39">
        <v>112.10160000000002</v>
      </c>
    </row>
    <row r="550" spans="2:10" x14ac:dyDescent="0.25">
      <c r="B550" s="1">
        <v>46235</v>
      </c>
      <c r="G550" s="39">
        <v>111.4383</v>
      </c>
      <c r="H550" s="39">
        <v>112.27880000000002</v>
      </c>
    </row>
    <row r="551" spans="2:10" x14ac:dyDescent="0.25">
      <c r="B551" s="1">
        <v>46266</v>
      </c>
      <c r="G551" s="39">
        <v>111.5125</v>
      </c>
      <c r="H551" s="39">
        <v>112.43769999999999</v>
      </c>
    </row>
    <row r="552" spans="2:10" x14ac:dyDescent="0.25">
      <c r="B552" s="1">
        <v>46296</v>
      </c>
      <c r="G552" s="39">
        <v>112.22929999999999</v>
      </c>
      <c r="H552" s="39">
        <v>112.5874</v>
      </c>
    </row>
    <row r="553" spans="2:10" x14ac:dyDescent="0.25">
      <c r="B553" s="1">
        <v>46327</v>
      </c>
      <c r="G553" s="39">
        <v>112.05890000000001</v>
      </c>
      <c r="H553" s="39">
        <v>112.7317</v>
      </c>
    </row>
    <row r="554" spans="2:10" x14ac:dyDescent="0.25">
      <c r="B554" s="1">
        <v>46357</v>
      </c>
      <c r="G554" s="39">
        <v>112.1319</v>
      </c>
      <c r="H554" s="39">
        <v>112.87120000000002</v>
      </c>
    </row>
    <row r="555" spans="2:10" x14ac:dyDescent="0.25">
      <c r="B555" s="1">
        <v>46388</v>
      </c>
      <c r="G555" s="39">
        <v>112.57080000000001</v>
      </c>
      <c r="H555" s="39">
        <v>113.0069</v>
      </c>
    </row>
    <row r="556" spans="2:10" x14ac:dyDescent="0.25">
      <c r="B556" s="1">
        <v>46419</v>
      </c>
      <c r="G556" s="39">
        <v>112.8104</v>
      </c>
      <c r="H556" s="39">
        <v>113.13959999999999</v>
      </c>
    </row>
    <row r="557" spans="2:10" x14ac:dyDescent="0.25">
      <c r="B557" s="1">
        <v>46447</v>
      </c>
      <c r="G557" s="39">
        <v>112.28679999999999</v>
      </c>
      <c r="H557" s="39">
        <v>113.26999999999998</v>
      </c>
    </row>
    <row r="558" spans="2:10" x14ac:dyDescent="0.25">
      <c r="B558" s="1">
        <v>46478</v>
      </c>
      <c r="G558" s="39">
        <v>113.12700929562244</v>
      </c>
      <c r="H558" s="39">
        <v>113.38843883512546</v>
      </c>
    </row>
    <row r="559" spans="2:10" x14ac:dyDescent="0.25">
      <c r="B559" s="1">
        <v>46508</v>
      </c>
      <c r="G559" s="39">
        <v>112.97239999999999</v>
      </c>
      <c r="H559" s="39">
        <v>113.52579999999999</v>
      </c>
    </row>
    <row r="560" spans="2:10" x14ac:dyDescent="0.25">
      <c r="B560" s="1">
        <v>46539</v>
      </c>
      <c r="G560" s="39">
        <v>113.0098</v>
      </c>
      <c r="H560" s="39">
        <v>113.65189999999998</v>
      </c>
    </row>
    <row r="561" spans="2:8" x14ac:dyDescent="0.25">
      <c r="B561" s="1">
        <v>46569</v>
      </c>
      <c r="G561" s="39">
        <v>113.07259999999998</v>
      </c>
      <c r="H561" s="39">
        <v>113.77700000000003</v>
      </c>
    </row>
    <row r="562" spans="2:8" x14ac:dyDescent="0.25">
      <c r="B562" s="1">
        <v>46600</v>
      </c>
      <c r="G562" s="39">
        <v>113.11879999999999</v>
      </c>
      <c r="H562" s="39">
        <v>113.90140000000002</v>
      </c>
    </row>
    <row r="563" spans="2:8" x14ac:dyDescent="0.25">
      <c r="B563" s="1">
        <v>46631</v>
      </c>
      <c r="G563" s="39">
        <v>113.1575</v>
      </c>
      <c r="H563" s="39">
        <v>114.02509999999998</v>
      </c>
    </row>
    <row r="564" spans="2:8" x14ac:dyDescent="0.25">
      <c r="B564" s="1">
        <v>46661</v>
      </c>
      <c r="G564" s="39">
        <v>113.85759999999999</v>
      </c>
      <c r="H564" s="39">
        <v>114.14840000000001</v>
      </c>
    </row>
    <row r="565" spans="2:8" x14ac:dyDescent="0.25">
      <c r="B565" s="1">
        <v>46692</v>
      </c>
      <c r="G565" s="39">
        <v>113.66160000000004</v>
      </c>
      <c r="H565" s="39">
        <v>114.27119999999999</v>
      </c>
    </row>
    <row r="566" spans="2:8" x14ac:dyDescent="0.25">
      <c r="B566" s="1">
        <v>46722</v>
      </c>
      <c r="G566" s="39">
        <v>113.7161</v>
      </c>
      <c r="H566" s="39">
        <v>114.39360000000002</v>
      </c>
    </row>
    <row r="567" spans="2:8" x14ac:dyDescent="0.25">
      <c r="G567" s="39"/>
      <c r="H567" s="39"/>
    </row>
    <row r="568" spans="2:8" x14ac:dyDescent="0.25">
      <c r="G568" s="39"/>
      <c r="H568" s="39"/>
    </row>
    <row r="569" spans="2:8" x14ac:dyDescent="0.25">
      <c r="G569" s="39"/>
      <c r="H569" s="39"/>
    </row>
    <row r="570" spans="2:8" x14ac:dyDescent="0.25">
      <c r="G570" s="39"/>
      <c r="H570" s="3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C0C-9CD1-40DD-9A14-903872D5442D}">
  <dimension ref="A1:E365"/>
  <sheetViews>
    <sheetView workbookViewId="0">
      <pane xSplit="2" ySplit="2" topLeftCell="C346" activePane="bottomRight" state="frozen"/>
      <selection pane="topRight" activeCell="C1" sqref="C1"/>
      <selection pane="bottomLeft" activeCell="A3" sqref="A3"/>
      <selection pane="bottomRight" activeCell="G366" sqref="G366"/>
    </sheetView>
  </sheetViews>
  <sheetFormatPr defaultRowHeight="15" x14ac:dyDescent="0.25"/>
  <cols>
    <col min="5" max="5" width="16.28515625" customWidth="1"/>
  </cols>
  <sheetData>
    <row r="1" spans="1:5" s="7" customFormat="1" ht="75" x14ac:dyDescent="0.25">
      <c r="C1" s="7" t="s">
        <v>190</v>
      </c>
      <c r="D1" s="7" t="s">
        <v>191</v>
      </c>
      <c r="E1" s="7" t="s">
        <v>199</v>
      </c>
    </row>
    <row r="2" spans="1:5" x14ac:dyDescent="0.25">
      <c r="E2" s="7" t="s">
        <v>200</v>
      </c>
    </row>
    <row r="3" spans="1:5" x14ac:dyDescent="0.25">
      <c r="A3">
        <v>1996</v>
      </c>
      <c r="B3" s="49">
        <v>35065</v>
      </c>
    </row>
    <row r="4" spans="1:5" x14ac:dyDescent="0.25">
      <c r="B4" s="49">
        <v>35096</v>
      </c>
    </row>
    <row r="5" spans="1:5" x14ac:dyDescent="0.25">
      <c r="B5" s="49">
        <v>35125</v>
      </c>
    </row>
    <row r="6" spans="1:5" x14ac:dyDescent="0.25">
      <c r="B6" s="49">
        <v>35156</v>
      </c>
    </row>
    <row r="7" spans="1:5" x14ac:dyDescent="0.25">
      <c r="B7" s="49">
        <v>35186</v>
      </c>
    </row>
    <row r="8" spans="1:5" x14ac:dyDescent="0.25">
      <c r="B8" s="49">
        <v>35217</v>
      </c>
    </row>
    <row r="9" spans="1:5" x14ac:dyDescent="0.25">
      <c r="B9" s="49">
        <v>35247</v>
      </c>
    </row>
    <row r="10" spans="1:5" x14ac:dyDescent="0.25">
      <c r="B10" s="49">
        <v>35278</v>
      </c>
    </row>
    <row r="11" spans="1:5" x14ac:dyDescent="0.25">
      <c r="B11" s="49">
        <v>35309</v>
      </c>
    </row>
    <row r="12" spans="1:5" x14ac:dyDescent="0.25">
      <c r="B12" s="49">
        <v>35339</v>
      </c>
    </row>
    <row r="13" spans="1:5" x14ac:dyDescent="0.25">
      <c r="B13" s="49">
        <v>35370</v>
      </c>
    </row>
    <row r="14" spans="1:5" x14ac:dyDescent="0.25">
      <c r="B14" s="49">
        <v>35400</v>
      </c>
    </row>
    <row r="15" spans="1:5" x14ac:dyDescent="0.25">
      <c r="A15">
        <v>1997</v>
      </c>
      <c r="B15" s="49">
        <v>35431</v>
      </c>
    </row>
    <row r="16" spans="1:5" x14ac:dyDescent="0.25">
      <c r="B16" s="49">
        <v>35462</v>
      </c>
    </row>
    <row r="17" spans="1:2" x14ac:dyDescent="0.25">
      <c r="B17" s="49">
        <v>35490</v>
      </c>
    </row>
    <row r="18" spans="1:2" x14ac:dyDescent="0.25">
      <c r="B18" s="49">
        <v>35521</v>
      </c>
    </row>
    <row r="19" spans="1:2" x14ac:dyDescent="0.25">
      <c r="B19" s="49">
        <v>35551</v>
      </c>
    </row>
    <row r="20" spans="1:2" x14ac:dyDescent="0.25">
      <c r="B20" s="49">
        <v>35582</v>
      </c>
    </row>
    <row r="21" spans="1:2" x14ac:dyDescent="0.25">
      <c r="B21" s="49">
        <v>35612</v>
      </c>
    </row>
    <row r="22" spans="1:2" x14ac:dyDescent="0.25">
      <c r="B22" s="49">
        <v>35643</v>
      </c>
    </row>
    <row r="23" spans="1:2" x14ac:dyDescent="0.25">
      <c r="B23" s="49">
        <v>35674</v>
      </c>
    </row>
    <row r="24" spans="1:2" x14ac:dyDescent="0.25">
      <c r="B24" s="49">
        <v>35704</v>
      </c>
    </row>
    <row r="25" spans="1:2" x14ac:dyDescent="0.25">
      <c r="B25" s="49">
        <v>35735</v>
      </c>
    </row>
    <row r="26" spans="1:2" x14ac:dyDescent="0.25">
      <c r="B26" s="49">
        <v>35765</v>
      </c>
    </row>
    <row r="27" spans="1:2" x14ac:dyDescent="0.25">
      <c r="A27">
        <v>1998</v>
      </c>
      <c r="B27" s="49">
        <v>35796</v>
      </c>
    </row>
    <row r="28" spans="1:2" x14ac:dyDescent="0.25">
      <c r="B28" s="49">
        <v>35827</v>
      </c>
    </row>
    <row r="29" spans="1:2" x14ac:dyDescent="0.25">
      <c r="B29" s="49">
        <v>35855</v>
      </c>
    </row>
    <row r="30" spans="1:2" x14ac:dyDescent="0.25">
      <c r="B30" s="49">
        <v>35886</v>
      </c>
    </row>
    <row r="31" spans="1:2" x14ac:dyDescent="0.25">
      <c r="B31" s="49">
        <v>35916</v>
      </c>
    </row>
    <row r="32" spans="1:2" x14ac:dyDescent="0.25">
      <c r="B32" s="49">
        <v>35947</v>
      </c>
    </row>
    <row r="33" spans="1:2" x14ac:dyDescent="0.25">
      <c r="B33" s="49">
        <v>35977</v>
      </c>
    </row>
    <row r="34" spans="1:2" x14ac:dyDescent="0.25">
      <c r="B34" s="49">
        <v>36008</v>
      </c>
    </row>
    <row r="35" spans="1:2" x14ac:dyDescent="0.25">
      <c r="B35" s="49">
        <v>36039</v>
      </c>
    </row>
    <row r="36" spans="1:2" x14ac:dyDescent="0.25">
      <c r="B36" s="49">
        <v>36069</v>
      </c>
    </row>
    <row r="37" spans="1:2" x14ac:dyDescent="0.25">
      <c r="B37" s="49">
        <v>36100</v>
      </c>
    </row>
    <row r="38" spans="1:2" x14ac:dyDescent="0.25">
      <c r="B38" s="49">
        <v>36130</v>
      </c>
    </row>
    <row r="39" spans="1:2" x14ac:dyDescent="0.25">
      <c r="A39">
        <v>1999</v>
      </c>
      <c r="B39" s="49">
        <v>36161</v>
      </c>
    </row>
    <row r="40" spans="1:2" x14ac:dyDescent="0.25">
      <c r="B40" s="49">
        <v>36192</v>
      </c>
    </row>
    <row r="41" spans="1:2" x14ac:dyDescent="0.25">
      <c r="B41" s="49">
        <v>36220</v>
      </c>
    </row>
    <row r="42" spans="1:2" x14ac:dyDescent="0.25">
      <c r="B42" s="49">
        <v>36251</v>
      </c>
    </row>
    <row r="43" spans="1:2" x14ac:dyDescent="0.25">
      <c r="B43" s="49">
        <v>36281</v>
      </c>
    </row>
    <row r="44" spans="1:2" x14ac:dyDescent="0.25">
      <c r="B44" s="49">
        <v>36312</v>
      </c>
    </row>
    <row r="45" spans="1:2" x14ac:dyDescent="0.25">
      <c r="B45" s="49">
        <v>36342</v>
      </c>
    </row>
    <row r="46" spans="1:2" x14ac:dyDescent="0.25">
      <c r="B46" s="49">
        <v>36373</v>
      </c>
    </row>
    <row r="47" spans="1:2" x14ac:dyDescent="0.25">
      <c r="B47" s="49">
        <v>36404</v>
      </c>
    </row>
    <row r="48" spans="1:2" x14ac:dyDescent="0.25">
      <c r="B48" s="49">
        <v>36434</v>
      </c>
    </row>
    <row r="49" spans="1:4" x14ac:dyDescent="0.25">
      <c r="B49" s="49">
        <v>36465</v>
      </c>
    </row>
    <row r="50" spans="1:4" x14ac:dyDescent="0.25">
      <c r="B50" s="49">
        <v>36495</v>
      </c>
    </row>
    <row r="51" spans="1:4" x14ac:dyDescent="0.25">
      <c r="A51" s="50">
        <v>2000</v>
      </c>
      <c r="B51" s="49">
        <v>36526</v>
      </c>
      <c r="D51" s="2">
        <v>23.475348916062799</v>
      </c>
    </row>
    <row r="52" spans="1:4" x14ac:dyDescent="0.25">
      <c r="A52" s="50"/>
      <c r="B52" s="49">
        <v>36557</v>
      </c>
      <c r="D52" s="2">
        <v>23.572089794843901</v>
      </c>
    </row>
    <row r="53" spans="1:4" x14ac:dyDescent="0.25">
      <c r="A53" s="50"/>
      <c r="B53" s="49">
        <v>36586</v>
      </c>
      <c r="D53" s="2">
        <v>23.8591455459289</v>
      </c>
    </row>
    <row r="54" spans="1:4" x14ac:dyDescent="0.25">
      <c r="A54" s="50"/>
      <c r="B54" s="49">
        <v>36617</v>
      </c>
      <c r="D54" s="2">
        <v>24.016292070773101</v>
      </c>
    </row>
    <row r="55" spans="1:4" x14ac:dyDescent="0.25">
      <c r="A55" s="50"/>
      <c r="B55" s="49">
        <v>36647</v>
      </c>
      <c r="D55" s="2">
        <v>24.006501881949799</v>
      </c>
    </row>
    <row r="56" spans="1:4" x14ac:dyDescent="0.25">
      <c r="A56" s="50"/>
      <c r="B56" s="49">
        <v>36678</v>
      </c>
      <c r="D56" s="2">
        <v>24.0580021149893</v>
      </c>
    </row>
    <row r="57" spans="1:4" x14ac:dyDescent="0.25">
      <c r="A57" s="50"/>
      <c r="B57" s="49">
        <v>36708</v>
      </c>
      <c r="D57" s="2">
        <v>23.943836575621201</v>
      </c>
    </row>
    <row r="58" spans="1:4" x14ac:dyDescent="0.25">
      <c r="A58" s="50"/>
      <c r="B58" s="49">
        <v>36739</v>
      </c>
      <c r="D58" s="2">
        <v>23.904333174160499</v>
      </c>
    </row>
    <row r="59" spans="1:4" x14ac:dyDescent="0.25">
      <c r="A59" s="50"/>
      <c r="B59" s="49">
        <v>36770</v>
      </c>
      <c r="D59" s="2">
        <v>24.010817835580301</v>
      </c>
    </row>
    <row r="60" spans="1:4" x14ac:dyDescent="0.25">
      <c r="A60" s="50"/>
      <c r="B60" s="49">
        <v>36800</v>
      </c>
      <c r="D60" s="2">
        <v>24.129563467694702</v>
      </c>
    </row>
    <row r="61" spans="1:4" x14ac:dyDescent="0.25">
      <c r="A61" s="50"/>
      <c r="B61" s="49">
        <v>36831</v>
      </c>
      <c r="D61" s="2">
        <v>24.1070802966073</v>
      </c>
    </row>
    <row r="62" spans="1:4" x14ac:dyDescent="0.25">
      <c r="A62" s="50"/>
      <c r="B62" s="49">
        <v>36861</v>
      </c>
      <c r="D62" s="2">
        <v>24.1634052164586</v>
      </c>
    </row>
    <row r="63" spans="1:4" x14ac:dyDescent="0.25">
      <c r="A63" s="50">
        <v>2001</v>
      </c>
      <c r="B63" s="49">
        <v>36892</v>
      </c>
      <c r="D63" s="2">
        <v>24.2263136508315</v>
      </c>
    </row>
    <row r="64" spans="1:4" x14ac:dyDescent="0.25">
      <c r="A64" s="50"/>
      <c r="B64" s="49">
        <v>36923</v>
      </c>
      <c r="D64" s="2">
        <v>24.3232972897877</v>
      </c>
    </row>
    <row r="65" spans="1:4" x14ac:dyDescent="0.25">
      <c r="A65" s="50"/>
      <c r="B65" s="49">
        <v>36951</v>
      </c>
      <c r="D65" s="2">
        <v>24.364265310821601</v>
      </c>
    </row>
    <row r="66" spans="1:4" x14ac:dyDescent="0.25">
      <c r="A66" s="50"/>
      <c r="B66" s="49">
        <v>36982</v>
      </c>
      <c r="C66" s="41">
        <v>8.75</v>
      </c>
      <c r="D66" s="2">
        <v>24.527459854024499</v>
      </c>
    </row>
    <row r="67" spans="1:4" x14ac:dyDescent="0.25">
      <c r="A67" s="50"/>
      <c r="B67" s="49">
        <v>37012</v>
      </c>
      <c r="C67" s="41">
        <v>8.75</v>
      </c>
      <c r="D67" s="2">
        <v>24.504097312928899</v>
      </c>
    </row>
    <row r="68" spans="1:4" x14ac:dyDescent="0.25">
      <c r="A68" s="50"/>
      <c r="B68" s="49">
        <v>37043</v>
      </c>
      <c r="C68" s="41">
        <v>8.5</v>
      </c>
      <c r="D68" s="2">
        <v>24.8198019439922</v>
      </c>
    </row>
    <row r="69" spans="1:4" x14ac:dyDescent="0.25">
      <c r="A69" s="50"/>
      <c r="B69" s="49">
        <v>37073</v>
      </c>
      <c r="C69" s="41">
        <v>8.5</v>
      </c>
      <c r="D69" s="2">
        <v>24.947271489436702</v>
      </c>
    </row>
    <row r="70" spans="1:4" x14ac:dyDescent="0.25">
      <c r="A70" s="50"/>
      <c r="B70" s="49">
        <v>37104</v>
      </c>
      <c r="C70" s="41">
        <v>8.5</v>
      </c>
      <c r="D70" s="2">
        <v>25.153766610416</v>
      </c>
    </row>
    <row r="71" spans="1:4" x14ac:dyDescent="0.25">
      <c r="A71" s="50"/>
      <c r="B71" s="49">
        <v>37135</v>
      </c>
      <c r="C71" s="41">
        <v>8.5</v>
      </c>
      <c r="D71" s="2">
        <v>25.010526354693901</v>
      </c>
    </row>
    <row r="72" spans="1:4" x14ac:dyDescent="0.25">
      <c r="A72" s="50"/>
      <c r="B72" s="49">
        <v>37165</v>
      </c>
      <c r="C72" s="41">
        <v>8.5</v>
      </c>
      <c r="D72" s="2">
        <v>25.120753600205202</v>
      </c>
    </row>
    <row r="73" spans="1:4" x14ac:dyDescent="0.25">
      <c r="A73" s="50"/>
      <c r="B73" s="49">
        <v>37196</v>
      </c>
      <c r="C73" s="41">
        <v>8.5</v>
      </c>
      <c r="D73" s="2">
        <v>25.357516833767299</v>
      </c>
    </row>
    <row r="74" spans="1:4" x14ac:dyDescent="0.25">
      <c r="A74" s="50"/>
      <c r="B74" s="49">
        <v>37226</v>
      </c>
      <c r="C74" s="41">
        <v>8.5</v>
      </c>
      <c r="D74" s="2">
        <v>25.423576588233701</v>
      </c>
    </row>
    <row r="75" spans="1:4" x14ac:dyDescent="0.25">
      <c r="A75" s="50">
        <v>2002</v>
      </c>
      <c r="B75" s="49">
        <v>37257</v>
      </c>
      <c r="C75" s="41">
        <v>8.5</v>
      </c>
      <c r="D75" s="2">
        <v>25.476304896459901</v>
      </c>
    </row>
    <row r="76" spans="1:4" x14ac:dyDescent="0.25">
      <c r="A76" s="50"/>
      <c r="B76" s="49">
        <v>37288</v>
      </c>
      <c r="C76" s="41">
        <v>8.5</v>
      </c>
      <c r="D76" s="2">
        <v>25.570293178631701</v>
      </c>
    </row>
    <row r="77" spans="1:4" x14ac:dyDescent="0.25">
      <c r="A77" s="50"/>
      <c r="B77" s="49">
        <v>37316</v>
      </c>
      <c r="C77" s="41">
        <v>8</v>
      </c>
      <c r="D77" s="2">
        <v>25.6326173963425</v>
      </c>
    </row>
    <row r="78" spans="1:4" x14ac:dyDescent="0.25">
      <c r="A78" s="50"/>
      <c r="B78" s="49">
        <v>37347</v>
      </c>
      <c r="C78" s="41">
        <v>8</v>
      </c>
      <c r="D78" s="2">
        <v>25.5437614502648</v>
      </c>
    </row>
    <row r="79" spans="1:4" x14ac:dyDescent="0.25">
      <c r="A79" s="50"/>
      <c r="B79" s="49">
        <v>37377</v>
      </c>
      <c r="C79" s="41">
        <v>8</v>
      </c>
      <c r="D79" s="2">
        <v>25.756182475169499</v>
      </c>
    </row>
    <row r="80" spans="1:4" x14ac:dyDescent="0.25">
      <c r="A80" s="50"/>
      <c r="B80" s="49">
        <v>37408</v>
      </c>
      <c r="C80" s="41">
        <v>8</v>
      </c>
      <c r="D80" s="2">
        <v>25.853234901243699</v>
      </c>
    </row>
    <row r="81" spans="1:4" x14ac:dyDescent="0.25">
      <c r="A81" s="50"/>
      <c r="B81" s="49">
        <v>37438</v>
      </c>
      <c r="C81" s="41">
        <v>8</v>
      </c>
      <c r="D81" s="2">
        <v>25.9517981940885</v>
      </c>
    </row>
    <row r="82" spans="1:4" x14ac:dyDescent="0.25">
      <c r="A82" s="50"/>
      <c r="B82" s="49">
        <v>37469</v>
      </c>
      <c r="C82" s="41">
        <v>8</v>
      </c>
      <c r="D82" s="2">
        <v>26.147771962721901</v>
      </c>
    </row>
    <row r="83" spans="1:4" x14ac:dyDescent="0.25">
      <c r="A83" s="50"/>
      <c r="B83" s="49">
        <v>37500</v>
      </c>
      <c r="C83" s="41">
        <v>8</v>
      </c>
      <c r="D83" s="2">
        <v>26.260211045367999</v>
      </c>
    </row>
    <row r="84" spans="1:4" x14ac:dyDescent="0.25">
      <c r="A84" s="50"/>
      <c r="B84" s="49">
        <v>37530</v>
      </c>
      <c r="C84" s="41">
        <v>8</v>
      </c>
      <c r="D84" s="2">
        <v>26.116566582246602</v>
      </c>
    </row>
    <row r="85" spans="1:4" x14ac:dyDescent="0.25">
      <c r="A85" s="50"/>
      <c r="B85" s="49">
        <v>37561</v>
      </c>
      <c r="C85" s="41">
        <v>7.5</v>
      </c>
      <c r="D85" s="2">
        <v>26.361298953292799</v>
      </c>
    </row>
    <row r="86" spans="1:4" x14ac:dyDescent="0.25">
      <c r="A86" s="50"/>
      <c r="B86" s="49">
        <v>37591</v>
      </c>
      <c r="C86" s="41">
        <v>7.5</v>
      </c>
      <c r="D86" s="2">
        <v>26.4228447618333</v>
      </c>
    </row>
    <row r="87" spans="1:4" x14ac:dyDescent="0.25">
      <c r="A87" s="50">
        <v>2003</v>
      </c>
      <c r="B87" s="49">
        <v>37622</v>
      </c>
      <c r="C87" s="41">
        <v>7.5</v>
      </c>
      <c r="D87" s="2">
        <v>26.164933580294299</v>
      </c>
    </row>
    <row r="88" spans="1:4" x14ac:dyDescent="0.25">
      <c r="A88" s="50"/>
      <c r="B88" s="49">
        <v>37653</v>
      </c>
      <c r="C88" s="41">
        <v>7.5</v>
      </c>
      <c r="D88" s="2">
        <v>26.492781500863</v>
      </c>
    </row>
    <row r="89" spans="1:4" x14ac:dyDescent="0.25">
      <c r="A89" s="50"/>
      <c r="B89" s="49">
        <v>37681</v>
      </c>
      <c r="C89" s="41">
        <v>7</v>
      </c>
      <c r="D89" s="2">
        <v>26.628858096547301</v>
      </c>
    </row>
    <row r="90" spans="1:4" x14ac:dyDescent="0.25">
      <c r="A90" s="50"/>
      <c r="B90" s="49">
        <v>37712</v>
      </c>
      <c r="C90" s="41">
        <v>7</v>
      </c>
      <c r="D90" s="2">
        <v>27.082627474969701</v>
      </c>
    </row>
    <row r="91" spans="1:4" x14ac:dyDescent="0.25">
      <c r="A91" s="50"/>
      <c r="B91" s="49">
        <v>37742</v>
      </c>
      <c r="C91" s="41">
        <v>7</v>
      </c>
      <c r="D91" s="2">
        <v>27.028872549396599</v>
      </c>
    </row>
    <row r="92" spans="1:4" x14ac:dyDescent="0.25">
      <c r="A92" s="50"/>
      <c r="B92" s="49">
        <v>37773</v>
      </c>
      <c r="C92" s="41">
        <v>7</v>
      </c>
      <c r="D92" s="2">
        <v>27.0144458258812</v>
      </c>
    </row>
    <row r="93" spans="1:4" x14ac:dyDescent="0.25">
      <c r="A93" s="50"/>
      <c r="B93" s="49">
        <v>37803</v>
      </c>
      <c r="C93" s="41">
        <v>7</v>
      </c>
      <c r="D93" s="2">
        <v>26.995537714390501</v>
      </c>
    </row>
    <row r="94" spans="1:4" x14ac:dyDescent="0.25">
      <c r="A94" s="50"/>
      <c r="B94" s="49">
        <v>37834</v>
      </c>
      <c r="C94" s="41">
        <v>7</v>
      </c>
      <c r="D94" s="2">
        <v>26.911295175132199</v>
      </c>
    </row>
    <row r="95" spans="1:4" x14ac:dyDescent="0.25">
      <c r="A95" s="50"/>
      <c r="B95" s="49">
        <v>37865</v>
      </c>
      <c r="C95" s="41">
        <v>7</v>
      </c>
      <c r="D95" s="2">
        <v>27.002419107477099</v>
      </c>
    </row>
    <row r="96" spans="1:4" x14ac:dyDescent="0.25">
      <c r="A96" s="50"/>
      <c r="B96" s="49">
        <v>37895</v>
      </c>
      <c r="C96" s="41">
        <v>7</v>
      </c>
      <c r="D96" s="2">
        <v>27.061814849095398</v>
      </c>
    </row>
    <row r="97" spans="1:4" x14ac:dyDescent="0.25">
      <c r="A97" s="50"/>
      <c r="B97" s="49">
        <v>37926</v>
      </c>
      <c r="C97" s="41">
        <v>7</v>
      </c>
      <c r="D97" s="2">
        <v>27.158160822456502</v>
      </c>
    </row>
    <row r="98" spans="1:4" x14ac:dyDescent="0.25">
      <c r="A98" s="50"/>
      <c r="B98" s="49">
        <v>37956</v>
      </c>
      <c r="C98" s="41">
        <v>7</v>
      </c>
      <c r="D98" s="2">
        <v>27.090045988297199</v>
      </c>
    </row>
    <row r="99" spans="1:4" x14ac:dyDescent="0.25">
      <c r="A99" s="50">
        <v>2004</v>
      </c>
      <c r="B99" s="49">
        <v>37987</v>
      </c>
      <c r="C99" s="41">
        <v>7</v>
      </c>
      <c r="D99" s="2">
        <v>27.426335911150002</v>
      </c>
    </row>
    <row r="100" spans="1:4" x14ac:dyDescent="0.25">
      <c r="A100" s="50"/>
      <c r="B100" s="49">
        <v>38018</v>
      </c>
      <c r="C100" s="41">
        <v>7</v>
      </c>
      <c r="D100" s="2">
        <v>27.496954225578801</v>
      </c>
    </row>
    <row r="101" spans="1:4" x14ac:dyDescent="0.25">
      <c r="A101" s="50"/>
      <c r="B101" s="49">
        <v>38047</v>
      </c>
      <c r="C101" s="41">
        <v>6</v>
      </c>
      <c r="D101" s="2">
        <v>27.651564097481501</v>
      </c>
    </row>
    <row r="102" spans="1:4" x14ac:dyDescent="0.25">
      <c r="A102" s="50"/>
      <c r="B102" s="49">
        <v>38078</v>
      </c>
      <c r="C102" s="41">
        <v>6</v>
      </c>
      <c r="D102" s="2">
        <v>27.594498854799099</v>
      </c>
    </row>
    <row r="103" spans="1:4" x14ac:dyDescent="0.25">
      <c r="A103" s="50"/>
      <c r="B103" s="49">
        <v>38108</v>
      </c>
      <c r="C103" s="41">
        <v>6</v>
      </c>
      <c r="D103" s="2">
        <v>27.791093844183099</v>
      </c>
    </row>
    <row r="104" spans="1:4" x14ac:dyDescent="0.25">
      <c r="A104" s="50"/>
      <c r="B104" s="49">
        <v>38139</v>
      </c>
      <c r="C104" s="41">
        <v>6</v>
      </c>
      <c r="D104" s="2">
        <v>28.023787255555899</v>
      </c>
    </row>
    <row r="105" spans="1:4" x14ac:dyDescent="0.25">
      <c r="A105" s="50"/>
      <c r="B105" s="49">
        <v>38169</v>
      </c>
      <c r="C105" s="41">
        <v>6</v>
      </c>
      <c r="D105" s="2">
        <v>27.990710317680701</v>
      </c>
    </row>
    <row r="106" spans="1:4" x14ac:dyDescent="0.25">
      <c r="A106" s="50"/>
      <c r="B106" s="49">
        <v>38200</v>
      </c>
      <c r="C106" s="41">
        <v>6</v>
      </c>
      <c r="D106" s="2">
        <v>28.1516774391262</v>
      </c>
    </row>
    <row r="107" spans="1:4" x14ac:dyDescent="0.25">
      <c r="A107" s="50"/>
      <c r="B107" s="49">
        <v>38231</v>
      </c>
      <c r="C107" s="41">
        <v>6</v>
      </c>
      <c r="D107" s="2">
        <v>28.247283195594498</v>
      </c>
    </row>
    <row r="108" spans="1:4" x14ac:dyDescent="0.25">
      <c r="A108" s="50"/>
      <c r="B108" s="49">
        <v>38261</v>
      </c>
      <c r="C108" s="41">
        <v>6</v>
      </c>
      <c r="D108" s="2">
        <v>28.2991126566519</v>
      </c>
    </row>
    <row r="109" spans="1:4" x14ac:dyDescent="0.25">
      <c r="A109" s="50"/>
      <c r="B109" s="49">
        <v>38292</v>
      </c>
      <c r="C109" s="41">
        <v>6</v>
      </c>
      <c r="D109" s="2">
        <v>28.1554812288738</v>
      </c>
    </row>
    <row r="110" spans="1:4" x14ac:dyDescent="0.25">
      <c r="A110" s="50"/>
      <c r="B110" s="49">
        <v>38322</v>
      </c>
      <c r="C110" s="41">
        <v>6</v>
      </c>
      <c r="D110" s="2">
        <v>28.342596231214301</v>
      </c>
    </row>
    <row r="111" spans="1:4" x14ac:dyDescent="0.25">
      <c r="A111" s="50">
        <v>2005</v>
      </c>
      <c r="B111" s="49">
        <v>38353</v>
      </c>
      <c r="C111" s="41">
        <v>6</v>
      </c>
      <c r="D111" s="2">
        <v>28.679327660405502</v>
      </c>
    </row>
    <row r="112" spans="1:4" x14ac:dyDescent="0.25">
      <c r="A112" s="50"/>
      <c r="B112" s="49">
        <v>38384</v>
      </c>
      <c r="C112" s="41">
        <v>6</v>
      </c>
      <c r="D112" s="2">
        <v>28.515163261885</v>
      </c>
    </row>
    <row r="113" spans="1:4" x14ac:dyDescent="0.25">
      <c r="A113" s="50"/>
      <c r="B113" s="49">
        <v>38412</v>
      </c>
      <c r="C113" s="41">
        <v>6</v>
      </c>
      <c r="D113" s="2">
        <v>28.668170980697699</v>
      </c>
    </row>
    <row r="114" spans="1:4" x14ac:dyDescent="0.25">
      <c r="A114" s="50"/>
      <c r="B114" s="49">
        <v>38443</v>
      </c>
      <c r="C114" s="41">
        <v>6</v>
      </c>
      <c r="D114" s="2">
        <v>28.869976751338299</v>
      </c>
    </row>
    <row r="115" spans="1:4" x14ac:dyDescent="0.25">
      <c r="A115" s="50"/>
      <c r="B115" s="49">
        <v>38473</v>
      </c>
      <c r="C115" s="41">
        <v>6</v>
      </c>
      <c r="D115" s="2">
        <v>28.8163644595151</v>
      </c>
    </row>
    <row r="116" spans="1:4" x14ac:dyDescent="0.25">
      <c r="A116" s="50"/>
      <c r="B116" s="49">
        <v>38504</v>
      </c>
      <c r="C116" s="41">
        <v>6</v>
      </c>
      <c r="D116" s="2">
        <v>28.787695001392802</v>
      </c>
    </row>
    <row r="117" spans="1:4" x14ac:dyDescent="0.25">
      <c r="A117" s="50"/>
      <c r="B117" s="49">
        <v>38534</v>
      </c>
      <c r="C117" s="41">
        <v>6</v>
      </c>
      <c r="D117" s="2">
        <v>28.985602501292401</v>
      </c>
    </row>
    <row r="118" spans="1:4" x14ac:dyDescent="0.25">
      <c r="A118" s="50"/>
      <c r="B118" s="49">
        <v>38565</v>
      </c>
      <c r="C118" s="41">
        <v>6</v>
      </c>
      <c r="D118" s="2">
        <v>29.1355960424691</v>
      </c>
    </row>
    <row r="119" spans="1:4" x14ac:dyDescent="0.25">
      <c r="A119" s="50"/>
      <c r="B119" s="49">
        <v>38596</v>
      </c>
      <c r="C119" s="41">
        <v>6</v>
      </c>
      <c r="D119" s="2">
        <v>29.236790410739999</v>
      </c>
    </row>
    <row r="120" spans="1:4" x14ac:dyDescent="0.25">
      <c r="A120" s="50"/>
      <c r="B120" s="49">
        <v>38626</v>
      </c>
      <c r="C120" s="41">
        <v>6.25</v>
      </c>
      <c r="D120" s="2">
        <v>29.281272169276299</v>
      </c>
    </row>
    <row r="121" spans="1:4" x14ac:dyDescent="0.25">
      <c r="A121" s="50"/>
      <c r="B121" s="49">
        <v>38657</v>
      </c>
      <c r="C121" s="41">
        <v>6.25</v>
      </c>
      <c r="D121" s="2">
        <v>29.6454869042729</v>
      </c>
    </row>
    <row r="122" spans="1:4" x14ac:dyDescent="0.25">
      <c r="A122" s="50"/>
      <c r="B122" s="49">
        <v>38687</v>
      </c>
      <c r="C122" s="41">
        <v>6.25</v>
      </c>
      <c r="D122" s="2">
        <v>29.8456762359118</v>
      </c>
    </row>
    <row r="123" spans="1:4" x14ac:dyDescent="0.25">
      <c r="A123" s="50">
        <v>2006</v>
      </c>
      <c r="B123" s="49">
        <v>38718</v>
      </c>
      <c r="C123" s="41">
        <v>6.5</v>
      </c>
      <c r="D123" s="2">
        <v>29.925752112983101</v>
      </c>
    </row>
    <row r="124" spans="1:4" x14ac:dyDescent="0.25">
      <c r="A124" s="50"/>
      <c r="B124" s="49">
        <v>38749</v>
      </c>
      <c r="C124" s="41">
        <v>6.5</v>
      </c>
      <c r="D124" s="2">
        <v>30.0376953656565</v>
      </c>
    </row>
    <row r="125" spans="1:4" x14ac:dyDescent="0.25">
      <c r="A125" s="50"/>
      <c r="B125" s="49">
        <v>38777</v>
      </c>
      <c r="C125" s="41">
        <v>6.5</v>
      </c>
      <c r="D125" s="2">
        <v>30.202652426344599</v>
      </c>
    </row>
    <row r="126" spans="1:4" x14ac:dyDescent="0.25">
      <c r="A126" s="50"/>
      <c r="B126" s="49">
        <v>38808</v>
      </c>
      <c r="C126" s="41">
        <v>6.5</v>
      </c>
      <c r="D126" s="2">
        <v>30.395615079575499</v>
      </c>
    </row>
    <row r="127" spans="1:4" x14ac:dyDescent="0.25">
      <c r="A127" s="50"/>
      <c r="B127" s="49">
        <v>38838</v>
      </c>
      <c r="C127" s="41">
        <v>6.5</v>
      </c>
      <c r="D127" s="2">
        <v>30.616799130507601</v>
      </c>
    </row>
    <row r="128" spans="1:4" x14ac:dyDescent="0.25">
      <c r="A128" s="50"/>
      <c r="B128" s="49">
        <v>38869</v>
      </c>
      <c r="C128" s="41">
        <v>6.75</v>
      </c>
      <c r="D128" s="2">
        <v>31.078068331457999</v>
      </c>
    </row>
    <row r="129" spans="1:4" x14ac:dyDescent="0.25">
      <c r="A129" s="50"/>
      <c r="B129" s="49">
        <v>38899</v>
      </c>
      <c r="C129" s="41">
        <v>7</v>
      </c>
      <c r="D129" s="2">
        <v>30.975009645595399</v>
      </c>
    </row>
    <row r="130" spans="1:4" x14ac:dyDescent="0.25">
      <c r="A130" s="50"/>
      <c r="B130" s="49">
        <v>38930</v>
      </c>
      <c r="C130" s="41">
        <v>7</v>
      </c>
      <c r="D130" s="2">
        <v>30.8607717447086</v>
      </c>
    </row>
    <row r="131" spans="1:4" x14ac:dyDescent="0.25">
      <c r="A131" s="50"/>
      <c r="B131" s="49">
        <v>38961</v>
      </c>
      <c r="C131" s="41">
        <v>7</v>
      </c>
      <c r="D131" s="2">
        <v>31.221905795972599</v>
      </c>
    </row>
    <row r="132" spans="1:4" x14ac:dyDescent="0.25">
      <c r="A132" s="50"/>
      <c r="B132" s="49">
        <v>38991</v>
      </c>
      <c r="C132" s="41">
        <v>7.25</v>
      </c>
      <c r="D132" s="2">
        <v>31.5194971589796</v>
      </c>
    </row>
    <row r="133" spans="1:4" x14ac:dyDescent="0.25">
      <c r="A133" s="50"/>
      <c r="B133" s="49">
        <v>39022</v>
      </c>
      <c r="C133" s="41">
        <v>7.25</v>
      </c>
      <c r="D133" s="2">
        <v>31.6244294555907</v>
      </c>
    </row>
    <row r="134" spans="1:4" x14ac:dyDescent="0.25">
      <c r="A134" s="50"/>
      <c r="B134" s="49">
        <v>39052</v>
      </c>
      <c r="C134" s="41">
        <v>7.25</v>
      </c>
      <c r="D134" s="2">
        <v>31.840353588389402</v>
      </c>
    </row>
    <row r="135" spans="1:4" x14ac:dyDescent="0.25">
      <c r="A135" s="50">
        <v>2007</v>
      </c>
      <c r="B135" s="49">
        <v>39083</v>
      </c>
      <c r="C135" s="41">
        <v>7.5</v>
      </c>
      <c r="D135" s="2">
        <v>31.895249599587299</v>
      </c>
    </row>
    <row r="136" spans="1:4" x14ac:dyDescent="0.25">
      <c r="A136" s="50"/>
      <c r="B136" s="49">
        <v>39114</v>
      </c>
      <c r="C136" s="41">
        <v>7.5</v>
      </c>
      <c r="D136" s="2">
        <v>32.325998103432298</v>
      </c>
    </row>
    <row r="137" spans="1:4" x14ac:dyDescent="0.25">
      <c r="A137" s="50"/>
      <c r="B137" s="49">
        <v>39142</v>
      </c>
      <c r="C137" s="41">
        <v>7.75</v>
      </c>
      <c r="D137" s="2">
        <v>32.239295812047501</v>
      </c>
    </row>
    <row r="138" spans="1:4" x14ac:dyDescent="0.25">
      <c r="A138" s="50"/>
      <c r="B138" s="49">
        <v>39173</v>
      </c>
      <c r="C138" s="41">
        <v>7.75</v>
      </c>
      <c r="D138" s="2">
        <v>32.448546708262903</v>
      </c>
    </row>
    <row r="139" spans="1:4" x14ac:dyDescent="0.25">
      <c r="A139" s="50"/>
      <c r="B139" s="49">
        <v>39203</v>
      </c>
      <c r="C139" s="41">
        <v>7.75</v>
      </c>
      <c r="D139" s="2">
        <v>32.682654779313602</v>
      </c>
    </row>
    <row r="140" spans="1:4" x14ac:dyDescent="0.25">
      <c r="A140" s="50"/>
      <c r="B140" s="49">
        <v>39234</v>
      </c>
      <c r="C140" s="41">
        <v>7.75</v>
      </c>
      <c r="D140" s="2">
        <v>32.864385547279198</v>
      </c>
    </row>
    <row r="141" spans="1:4" x14ac:dyDescent="0.25">
      <c r="A141" s="50"/>
      <c r="B141" s="49">
        <v>39264</v>
      </c>
      <c r="C141" s="41">
        <v>7.75</v>
      </c>
      <c r="D141" s="2">
        <v>32.957459507441897</v>
      </c>
    </row>
    <row r="142" spans="1:4" x14ac:dyDescent="0.25">
      <c r="A142" s="50"/>
      <c r="B142" s="49">
        <v>39295</v>
      </c>
      <c r="C142" s="41">
        <v>7.75</v>
      </c>
      <c r="D142" s="2">
        <v>33.099134637017002</v>
      </c>
    </row>
    <row r="143" spans="1:4" x14ac:dyDescent="0.25">
      <c r="A143" s="50"/>
      <c r="B143" s="49">
        <v>39326</v>
      </c>
      <c r="C143" s="41">
        <v>7.75</v>
      </c>
      <c r="D143" s="2">
        <v>33.212997988895196</v>
      </c>
    </row>
    <row r="144" spans="1:4" x14ac:dyDescent="0.25">
      <c r="A144" s="50"/>
      <c r="B144" s="49">
        <v>39356</v>
      </c>
      <c r="C144" s="41">
        <v>7.75</v>
      </c>
      <c r="D144" s="2">
        <v>33.269221314581699</v>
      </c>
    </row>
    <row r="145" spans="1:4" x14ac:dyDescent="0.25">
      <c r="A145" s="50"/>
      <c r="B145" s="49">
        <v>39387</v>
      </c>
      <c r="C145" s="41">
        <v>7.75</v>
      </c>
      <c r="D145" s="2">
        <v>33.347710866634202</v>
      </c>
    </row>
    <row r="146" spans="1:4" x14ac:dyDescent="0.25">
      <c r="A146" s="50"/>
      <c r="B146" s="49">
        <v>39417</v>
      </c>
      <c r="C146" s="41">
        <v>7.75</v>
      </c>
      <c r="D146" s="2">
        <v>33.5672712831756</v>
      </c>
    </row>
    <row r="147" spans="1:4" x14ac:dyDescent="0.25">
      <c r="A147" s="50">
        <v>2008</v>
      </c>
      <c r="B147" s="49">
        <v>39448</v>
      </c>
      <c r="C147" s="41">
        <v>7.75</v>
      </c>
      <c r="D147" s="2">
        <v>33.591353543570499</v>
      </c>
    </row>
    <row r="148" spans="1:4" x14ac:dyDescent="0.25">
      <c r="A148" s="50"/>
      <c r="B148" s="49">
        <v>39479</v>
      </c>
      <c r="C148" s="41">
        <v>7.75</v>
      </c>
      <c r="D148" s="2">
        <v>34.089675862490701</v>
      </c>
    </row>
    <row r="149" spans="1:4" x14ac:dyDescent="0.25">
      <c r="A149" s="50"/>
      <c r="B149" s="49">
        <v>39508</v>
      </c>
      <c r="C149" s="41">
        <v>7.75</v>
      </c>
      <c r="D149" s="2">
        <v>34.793574387616403</v>
      </c>
    </row>
    <row r="150" spans="1:4" x14ac:dyDescent="0.25">
      <c r="A150" s="50"/>
      <c r="B150" s="49">
        <v>39539</v>
      </c>
      <c r="C150" s="41">
        <v>7.75</v>
      </c>
      <c r="D150" s="2">
        <v>35.017693405693102</v>
      </c>
    </row>
    <row r="151" spans="1:4" x14ac:dyDescent="0.25">
      <c r="A151" s="50"/>
      <c r="B151" s="49">
        <v>39569</v>
      </c>
      <c r="C151" s="41">
        <v>7.75</v>
      </c>
      <c r="D151" s="2">
        <v>35.264695886314101</v>
      </c>
    </row>
    <row r="152" spans="1:4" x14ac:dyDescent="0.25">
      <c r="A152" s="50"/>
      <c r="B152" s="49">
        <v>39600</v>
      </c>
      <c r="C152" s="41">
        <v>8.5</v>
      </c>
      <c r="D152" s="2">
        <v>35.411169548516597</v>
      </c>
    </row>
    <row r="153" spans="1:4" x14ac:dyDescent="0.25">
      <c r="A153" s="50"/>
      <c r="B153" s="49">
        <v>39630</v>
      </c>
      <c r="C153" s="41">
        <v>9</v>
      </c>
      <c r="D153" s="2">
        <v>35.692008960579798</v>
      </c>
    </row>
    <row r="154" spans="1:4" x14ac:dyDescent="0.25">
      <c r="A154" s="50"/>
      <c r="B154" s="49">
        <v>39661</v>
      </c>
      <c r="C154" s="41">
        <v>9</v>
      </c>
      <c r="D154" s="2">
        <v>36.108820019763698</v>
      </c>
    </row>
    <row r="155" spans="1:4" x14ac:dyDescent="0.25">
      <c r="A155" s="50"/>
      <c r="B155" s="49">
        <v>39692</v>
      </c>
      <c r="C155" s="41">
        <v>9</v>
      </c>
      <c r="D155" s="2">
        <v>36.4437757258696</v>
      </c>
    </row>
    <row r="156" spans="1:4" x14ac:dyDescent="0.25">
      <c r="A156" s="50"/>
      <c r="B156" s="49">
        <v>39722</v>
      </c>
      <c r="C156" s="41">
        <v>8</v>
      </c>
      <c r="D156" s="2">
        <v>36.781293213093697</v>
      </c>
    </row>
    <row r="157" spans="1:4" x14ac:dyDescent="0.25">
      <c r="A157" s="50"/>
      <c r="B157" s="49">
        <v>39753</v>
      </c>
      <c r="C157" s="41">
        <v>7.5</v>
      </c>
      <c r="D157" s="2">
        <v>36.816510252872099</v>
      </c>
    </row>
    <row r="158" spans="1:4" x14ac:dyDescent="0.25">
      <c r="A158" s="50"/>
      <c r="B158" s="49">
        <v>39783</v>
      </c>
      <c r="C158" s="41">
        <v>6.5</v>
      </c>
      <c r="D158" s="2">
        <v>36.773707241369202</v>
      </c>
    </row>
    <row r="159" spans="1:4" x14ac:dyDescent="0.25">
      <c r="A159" s="50">
        <v>2009</v>
      </c>
      <c r="B159" s="49">
        <v>39814</v>
      </c>
      <c r="C159" s="41">
        <v>5.5</v>
      </c>
      <c r="D159" s="2">
        <v>37.000427527180399</v>
      </c>
    </row>
    <row r="160" spans="1:4" x14ac:dyDescent="0.25">
      <c r="A160" s="50"/>
      <c r="B160" s="49">
        <v>39845</v>
      </c>
      <c r="C160" s="41">
        <v>5.5</v>
      </c>
      <c r="D160" s="2">
        <v>37.377380794190202</v>
      </c>
    </row>
    <row r="161" spans="1:4" x14ac:dyDescent="0.25">
      <c r="A161" s="50"/>
      <c r="B161" s="49">
        <v>39873</v>
      </c>
      <c r="C161" s="41">
        <v>5</v>
      </c>
      <c r="D161" s="2">
        <v>37.579616618394603</v>
      </c>
    </row>
    <row r="162" spans="1:4" x14ac:dyDescent="0.25">
      <c r="A162" s="50"/>
      <c r="B162" s="49">
        <v>39904</v>
      </c>
      <c r="C162" s="41">
        <v>4.75</v>
      </c>
      <c r="D162" s="2">
        <v>38.1122850619291</v>
      </c>
    </row>
    <row r="163" spans="1:4" x14ac:dyDescent="0.25">
      <c r="A163" s="50"/>
      <c r="B163" s="49">
        <v>39934</v>
      </c>
      <c r="C163" s="41">
        <v>4.75</v>
      </c>
      <c r="D163" s="2">
        <v>38.356729771437202</v>
      </c>
    </row>
    <row r="164" spans="1:4" x14ac:dyDescent="0.25">
      <c r="A164" s="50"/>
      <c r="B164" s="49">
        <v>39965</v>
      </c>
      <c r="C164" s="41">
        <v>4.75</v>
      </c>
      <c r="D164" s="2">
        <v>38.719768659433697</v>
      </c>
    </row>
    <row r="165" spans="1:4" x14ac:dyDescent="0.25">
      <c r="A165" s="50"/>
      <c r="B165" s="49">
        <v>39995</v>
      </c>
      <c r="C165" s="41">
        <v>4.75</v>
      </c>
      <c r="D165" s="2">
        <v>39.930478715358497</v>
      </c>
    </row>
    <row r="166" spans="1:4" x14ac:dyDescent="0.25">
      <c r="A166" s="50"/>
      <c r="B166" s="49">
        <v>40026</v>
      </c>
      <c r="C166" s="41">
        <v>4.75</v>
      </c>
      <c r="D166" s="2">
        <v>40.401086823274298</v>
      </c>
    </row>
    <row r="167" spans="1:4" x14ac:dyDescent="0.25">
      <c r="A167" s="50"/>
      <c r="B167" s="49">
        <v>40057</v>
      </c>
      <c r="C167" s="41">
        <v>4.75</v>
      </c>
      <c r="D167" s="2">
        <v>40.674600064453102</v>
      </c>
    </row>
    <row r="168" spans="1:4" x14ac:dyDescent="0.25">
      <c r="A168" s="50"/>
      <c r="B168" s="49">
        <v>40087</v>
      </c>
      <c r="C168" s="41">
        <v>4.75</v>
      </c>
      <c r="D168" s="2">
        <v>41.0411680761962</v>
      </c>
    </row>
    <row r="169" spans="1:4" x14ac:dyDescent="0.25">
      <c r="A169" s="50"/>
      <c r="B169" s="49">
        <v>40118</v>
      </c>
      <c r="C169" s="41">
        <v>4.75</v>
      </c>
      <c r="D169" s="2">
        <v>41.769007115362697</v>
      </c>
    </row>
    <row r="170" spans="1:4" x14ac:dyDescent="0.25">
      <c r="A170" s="50"/>
      <c r="B170" s="49">
        <v>40148</v>
      </c>
      <c r="C170" s="41">
        <v>4.75</v>
      </c>
      <c r="D170" s="2">
        <v>42.212252264029097</v>
      </c>
    </row>
    <row r="171" spans="1:4" x14ac:dyDescent="0.25">
      <c r="A171" s="50">
        <v>2010</v>
      </c>
      <c r="B171" s="49">
        <v>40179</v>
      </c>
      <c r="C171" s="41">
        <v>4.75</v>
      </c>
      <c r="D171" s="2">
        <v>42.877666845002899</v>
      </c>
    </row>
    <row r="172" spans="1:4" x14ac:dyDescent="0.25">
      <c r="A172" s="50"/>
      <c r="B172" s="49">
        <v>40210</v>
      </c>
      <c r="C172" s="41">
        <v>4.75</v>
      </c>
      <c r="D172" s="2">
        <v>42.916626539583604</v>
      </c>
    </row>
    <row r="173" spans="1:4" x14ac:dyDescent="0.25">
      <c r="A173" s="50"/>
      <c r="B173" s="49">
        <v>40238</v>
      </c>
      <c r="C173" s="41">
        <v>5</v>
      </c>
      <c r="D173" s="2">
        <v>43.1740739248729</v>
      </c>
    </row>
    <row r="174" spans="1:4" x14ac:dyDescent="0.25">
      <c r="A174" s="50"/>
      <c r="B174" s="49">
        <v>40269</v>
      </c>
      <c r="C174" s="41">
        <v>5.25</v>
      </c>
      <c r="D174" s="2">
        <v>43.241179833817498</v>
      </c>
    </row>
    <row r="175" spans="1:4" x14ac:dyDescent="0.25">
      <c r="A175" s="50"/>
      <c r="B175" s="49">
        <v>40299</v>
      </c>
      <c r="C175" s="41">
        <v>5.25</v>
      </c>
      <c r="D175" s="2">
        <v>43.747524903864701</v>
      </c>
    </row>
    <row r="176" spans="1:4" x14ac:dyDescent="0.25">
      <c r="A176" s="50"/>
      <c r="B176" s="49">
        <v>40330</v>
      </c>
      <c r="C176" s="41">
        <v>5.25</v>
      </c>
      <c r="D176" s="2">
        <v>44.066814544022101</v>
      </c>
    </row>
    <row r="177" spans="1:4" x14ac:dyDescent="0.25">
      <c r="A177" s="50"/>
      <c r="B177" s="49">
        <v>40360</v>
      </c>
      <c r="C177" s="41">
        <v>5.75</v>
      </c>
      <c r="D177" s="2">
        <v>44.425114746651303</v>
      </c>
    </row>
    <row r="178" spans="1:4" x14ac:dyDescent="0.25">
      <c r="A178" s="50"/>
      <c r="B178" s="49">
        <v>40391</v>
      </c>
      <c r="C178" s="41">
        <v>5.75</v>
      </c>
      <c r="D178" s="2">
        <v>44.462568954550903</v>
      </c>
    </row>
    <row r="179" spans="1:4" x14ac:dyDescent="0.25">
      <c r="A179" s="50"/>
      <c r="B179" s="49">
        <v>40422</v>
      </c>
      <c r="C179" s="41">
        <v>6</v>
      </c>
      <c r="D179" s="2">
        <v>44.64854257599</v>
      </c>
    </row>
    <row r="180" spans="1:4" x14ac:dyDescent="0.25">
      <c r="A180" s="50"/>
      <c r="B180" s="49">
        <v>40452</v>
      </c>
      <c r="C180" s="41">
        <v>6</v>
      </c>
      <c r="D180" s="2">
        <v>45.059585953686103</v>
      </c>
    </row>
    <row r="181" spans="1:4" x14ac:dyDescent="0.25">
      <c r="A181" s="50"/>
      <c r="B181" s="49">
        <v>40483</v>
      </c>
      <c r="C181" s="41">
        <v>6.25</v>
      </c>
      <c r="D181" s="2">
        <v>45.217115994321098</v>
      </c>
    </row>
    <row r="182" spans="1:4" x14ac:dyDescent="0.25">
      <c r="A182" s="50"/>
      <c r="B182" s="49">
        <v>40513</v>
      </c>
      <c r="C182" s="41">
        <v>6.25</v>
      </c>
      <c r="D182" s="2">
        <v>46.125257494288</v>
      </c>
    </row>
    <row r="183" spans="1:4" x14ac:dyDescent="0.25">
      <c r="A183" s="50">
        <v>2011</v>
      </c>
      <c r="B183" s="49">
        <v>40544</v>
      </c>
      <c r="C183" s="41">
        <v>6.5</v>
      </c>
      <c r="D183" s="2">
        <v>46.736743756977297</v>
      </c>
    </row>
    <row r="184" spans="1:4" x14ac:dyDescent="0.25">
      <c r="A184" s="50"/>
      <c r="B184" s="49">
        <v>40575</v>
      </c>
      <c r="C184" s="41">
        <v>6.5</v>
      </c>
      <c r="D184" s="2">
        <v>46.7025662995853</v>
      </c>
    </row>
    <row r="185" spans="1:4" x14ac:dyDescent="0.25">
      <c r="A185" s="50"/>
      <c r="B185" s="49">
        <v>40603</v>
      </c>
      <c r="C185" s="41">
        <v>6.75</v>
      </c>
      <c r="D185" s="2">
        <v>47.000482601522997</v>
      </c>
    </row>
    <row r="186" spans="1:4" x14ac:dyDescent="0.25">
      <c r="A186" s="50"/>
      <c r="B186" s="49">
        <v>40634</v>
      </c>
      <c r="C186" s="41">
        <v>6.75</v>
      </c>
      <c r="D186" s="2">
        <v>47.365499735087099</v>
      </c>
    </row>
    <row r="187" spans="1:4" x14ac:dyDescent="0.25">
      <c r="A187" s="50"/>
      <c r="B187" s="49">
        <v>40664</v>
      </c>
      <c r="C187" s="41">
        <v>7.25</v>
      </c>
      <c r="D187" s="2">
        <v>47.610552024694996</v>
      </c>
    </row>
    <row r="188" spans="1:4" x14ac:dyDescent="0.25">
      <c r="A188" s="50"/>
      <c r="B188" s="49">
        <v>40695</v>
      </c>
      <c r="C188" s="41">
        <v>7.5</v>
      </c>
      <c r="D188" s="2">
        <v>47.898289217625901</v>
      </c>
    </row>
    <row r="189" spans="1:4" x14ac:dyDescent="0.25">
      <c r="A189" s="50"/>
      <c r="B189" s="49">
        <v>40725</v>
      </c>
      <c r="C189" s="41">
        <v>8</v>
      </c>
      <c r="D189" s="2">
        <v>48.154088399915203</v>
      </c>
    </row>
    <row r="190" spans="1:4" x14ac:dyDescent="0.25">
      <c r="A190" s="50"/>
      <c r="B190" s="49">
        <v>40756</v>
      </c>
      <c r="C190" s="41">
        <v>8</v>
      </c>
      <c r="D190" s="2">
        <v>48.543525728742601</v>
      </c>
    </row>
    <row r="191" spans="1:4" x14ac:dyDescent="0.25">
      <c r="A191" s="50"/>
      <c r="B191" s="49">
        <v>40787</v>
      </c>
      <c r="C191" s="41">
        <v>8.25</v>
      </c>
      <c r="D191" s="2">
        <v>49.12848879477</v>
      </c>
    </row>
    <row r="192" spans="1:4" x14ac:dyDescent="0.25">
      <c r="A192" s="50"/>
      <c r="B192" s="49">
        <v>40817</v>
      </c>
      <c r="C192" s="41">
        <v>8.5</v>
      </c>
      <c r="D192" s="2">
        <v>49.311283163802997</v>
      </c>
    </row>
    <row r="193" spans="1:4" x14ac:dyDescent="0.25">
      <c r="A193" s="50"/>
      <c r="B193" s="49">
        <v>40848</v>
      </c>
      <c r="C193" s="41">
        <v>8.5</v>
      </c>
      <c r="D193" s="2">
        <v>49.393870957863903</v>
      </c>
    </row>
    <row r="194" spans="1:4" x14ac:dyDescent="0.25">
      <c r="A194" s="50"/>
      <c r="B194" s="49">
        <v>40878</v>
      </c>
      <c r="C194" s="41">
        <v>8.5</v>
      </c>
      <c r="D194" s="2">
        <v>49.966635794833699</v>
      </c>
    </row>
    <row r="195" spans="1:4" x14ac:dyDescent="0.25">
      <c r="A195" s="50">
        <v>2012</v>
      </c>
      <c r="B195" s="49">
        <v>40909</v>
      </c>
      <c r="C195" s="41">
        <v>8.5</v>
      </c>
      <c r="D195" s="2">
        <v>50.399370567384999</v>
      </c>
    </row>
    <row r="196" spans="1:4" x14ac:dyDescent="0.25">
      <c r="A196" s="50"/>
      <c r="B196" s="49">
        <v>40940</v>
      </c>
      <c r="C196" s="41">
        <v>8.5</v>
      </c>
      <c r="D196" s="2">
        <v>50.914109933500001</v>
      </c>
    </row>
    <row r="197" spans="1:4" x14ac:dyDescent="0.25">
      <c r="A197" s="50"/>
      <c r="B197" s="49">
        <v>40969</v>
      </c>
      <c r="C197" s="41">
        <v>8.5</v>
      </c>
      <c r="D197" s="2">
        <v>51.632868702309899</v>
      </c>
    </row>
    <row r="198" spans="1:4" x14ac:dyDescent="0.25">
      <c r="A198" s="50"/>
      <c r="B198" s="49">
        <v>41000</v>
      </c>
      <c r="C198" s="41">
        <v>8</v>
      </c>
      <c r="D198" s="2">
        <v>52.051910688793299</v>
      </c>
    </row>
    <row r="199" spans="1:4" x14ac:dyDescent="0.25">
      <c r="A199" s="50"/>
      <c r="B199" s="49">
        <v>41030</v>
      </c>
      <c r="C199" s="41">
        <v>8</v>
      </c>
      <c r="D199" s="2">
        <v>52.489204504355897</v>
      </c>
    </row>
    <row r="200" spans="1:4" x14ac:dyDescent="0.25">
      <c r="A200" s="50"/>
      <c r="B200" s="49">
        <v>41061</v>
      </c>
      <c r="C200" s="41">
        <v>8</v>
      </c>
      <c r="D200" s="2">
        <v>52.770155278295697</v>
      </c>
    </row>
    <row r="201" spans="1:4" x14ac:dyDescent="0.25">
      <c r="A201" s="50"/>
      <c r="B201" s="49">
        <v>41091</v>
      </c>
      <c r="C201" s="41">
        <v>8</v>
      </c>
      <c r="D201" s="2">
        <v>53.091407425450399</v>
      </c>
    </row>
    <row r="202" spans="1:4" x14ac:dyDescent="0.25">
      <c r="A202" s="50"/>
      <c r="B202" s="49">
        <v>41122</v>
      </c>
      <c r="C202" s="41">
        <v>8</v>
      </c>
      <c r="D202" s="2">
        <v>53.3179338952203</v>
      </c>
    </row>
    <row r="203" spans="1:4" x14ac:dyDescent="0.25">
      <c r="A203" s="50"/>
      <c r="B203" s="49">
        <v>41153</v>
      </c>
      <c r="C203" s="41">
        <v>8</v>
      </c>
      <c r="D203" s="2">
        <v>53.665020271820303</v>
      </c>
    </row>
    <row r="204" spans="1:4" x14ac:dyDescent="0.25">
      <c r="A204" s="50"/>
      <c r="B204" s="49">
        <v>41183</v>
      </c>
      <c r="C204" s="41">
        <v>8</v>
      </c>
      <c r="D204" s="2">
        <v>54.031090727199</v>
      </c>
    </row>
    <row r="205" spans="1:4" x14ac:dyDescent="0.25">
      <c r="A205" s="50"/>
      <c r="B205" s="49">
        <v>41214</v>
      </c>
      <c r="C205" s="41">
        <v>8</v>
      </c>
      <c r="D205" s="2">
        <v>54.507323366367999</v>
      </c>
    </row>
    <row r="206" spans="1:4" x14ac:dyDescent="0.25">
      <c r="A206" s="50"/>
      <c r="B206" s="49">
        <v>41244</v>
      </c>
      <c r="C206" s="41">
        <v>8</v>
      </c>
      <c r="D206" s="2">
        <v>54.896802267364201</v>
      </c>
    </row>
    <row r="207" spans="1:4" x14ac:dyDescent="0.25">
      <c r="A207" s="50">
        <v>2013</v>
      </c>
      <c r="B207" s="49">
        <v>41275</v>
      </c>
      <c r="C207" s="41">
        <v>7.75</v>
      </c>
      <c r="D207" s="2">
        <v>55.5045022419445</v>
      </c>
    </row>
    <row r="208" spans="1:4" x14ac:dyDescent="0.25">
      <c r="A208" s="50"/>
      <c r="B208" s="49">
        <v>41306</v>
      </c>
      <c r="C208" s="41">
        <v>7.75</v>
      </c>
      <c r="D208" s="2">
        <v>56.038868897736101</v>
      </c>
    </row>
    <row r="209" spans="1:4" x14ac:dyDescent="0.25">
      <c r="A209" s="50"/>
      <c r="B209" s="49">
        <v>41334</v>
      </c>
      <c r="C209" s="41">
        <v>7.5</v>
      </c>
      <c r="D209" s="2">
        <v>56.137861451583298</v>
      </c>
    </row>
    <row r="210" spans="1:4" x14ac:dyDescent="0.25">
      <c r="A210" s="50"/>
      <c r="B210" s="49">
        <v>41365</v>
      </c>
      <c r="C210" s="41">
        <v>7.5</v>
      </c>
      <c r="D210" s="2">
        <v>56.421984866665198</v>
      </c>
    </row>
    <row r="211" spans="1:4" x14ac:dyDescent="0.25">
      <c r="A211" s="50"/>
      <c r="B211" s="49">
        <v>41395</v>
      </c>
      <c r="C211" s="41">
        <v>7.25</v>
      </c>
      <c r="D211" s="2">
        <v>56.612885951170803</v>
      </c>
    </row>
    <row r="212" spans="1:4" x14ac:dyDescent="0.25">
      <c r="A212" s="50"/>
      <c r="B212" s="49">
        <v>41426</v>
      </c>
      <c r="C212" s="41">
        <v>7.25</v>
      </c>
      <c r="D212" s="2">
        <v>57.468268191673999</v>
      </c>
    </row>
    <row r="213" spans="1:4" x14ac:dyDescent="0.25">
      <c r="A213" s="50"/>
      <c r="B213" s="49">
        <v>41456</v>
      </c>
      <c r="C213" s="41">
        <v>7.25</v>
      </c>
      <c r="D213" s="2">
        <v>58.067265889875799</v>
      </c>
    </row>
    <row r="214" spans="1:4" x14ac:dyDescent="0.25">
      <c r="A214" s="50"/>
      <c r="B214" s="49">
        <v>41487</v>
      </c>
      <c r="C214" s="41">
        <v>7.25</v>
      </c>
      <c r="D214" s="2">
        <v>58.664907016194398</v>
      </c>
    </row>
    <row r="215" spans="1:4" x14ac:dyDescent="0.25">
      <c r="A215" s="50"/>
      <c r="B215" s="49">
        <v>41518</v>
      </c>
      <c r="C215" s="41">
        <v>7.5</v>
      </c>
      <c r="D215" s="2">
        <v>59.305500560284997</v>
      </c>
    </row>
    <row r="216" spans="1:4" x14ac:dyDescent="0.25">
      <c r="A216" s="50"/>
      <c r="B216" s="49">
        <v>41548</v>
      </c>
      <c r="C216" s="41">
        <v>7.75</v>
      </c>
      <c r="D216" s="2">
        <v>59.893851381903801</v>
      </c>
    </row>
    <row r="217" spans="1:4" x14ac:dyDescent="0.25">
      <c r="A217" s="50"/>
      <c r="B217" s="49">
        <v>41579</v>
      </c>
      <c r="C217" s="41">
        <v>7.75</v>
      </c>
      <c r="D217" s="2">
        <v>60.982482216991798</v>
      </c>
    </row>
    <row r="218" spans="1:4" x14ac:dyDescent="0.25">
      <c r="A218" s="50"/>
      <c r="B218" s="49">
        <v>41609</v>
      </c>
      <c r="C218" s="41">
        <v>7.75</v>
      </c>
      <c r="D218" s="2">
        <v>60.451881665421901</v>
      </c>
    </row>
    <row r="219" spans="1:4" x14ac:dyDescent="0.25">
      <c r="A219" s="50">
        <v>2014</v>
      </c>
      <c r="B219" s="49">
        <v>41640</v>
      </c>
      <c r="C219" s="41">
        <v>8</v>
      </c>
      <c r="D219" s="2">
        <v>60.203227695425198</v>
      </c>
    </row>
    <row r="220" spans="1:4" x14ac:dyDescent="0.25">
      <c r="A220" s="50"/>
      <c r="B220" s="49">
        <v>41671</v>
      </c>
      <c r="C220" s="41">
        <v>8</v>
      </c>
      <c r="D220" s="2">
        <v>60.375308874233497</v>
      </c>
    </row>
    <row r="221" spans="1:4" x14ac:dyDescent="0.25">
      <c r="A221" s="50"/>
      <c r="B221" s="49">
        <v>41699</v>
      </c>
      <c r="C221" s="41">
        <v>8</v>
      </c>
      <c r="D221" s="2">
        <v>60.720149095722</v>
      </c>
    </row>
    <row r="222" spans="1:4" x14ac:dyDescent="0.25">
      <c r="A222" s="50"/>
      <c r="B222" s="49">
        <v>41730</v>
      </c>
      <c r="C222" s="41">
        <v>8</v>
      </c>
      <c r="D222" s="2">
        <v>61.166750821808797</v>
      </c>
    </row>
    <row r="223" spans="1:4" x14ac:dyDescent="0.25">
      <c r="A223" s="50"/>
      <c r="B223" s="49">
        <v>41760</v>
      </c>
      <c r="C223" s="41">
        <v>8</v>
      </c>
      <c r="D223" s="2">
        <v>61.366318213717399</v>
      </c>
    </row>
    <row r="224" spans="1:4" x14ac:dyDescent="0.25">
      <c r="A224" s="50"/>
      <c r="B224" s="49">
        <v>41791</v>
      </c>
      <c r="C224" s="41">
        <v>8</v>
      </c>
      <c r="D224" s="2">
        <v>61.370760160933003</v>
      </c>
    </row>
    <row r="225" spans="1:4" x14ac:dyDescent="0.25">
      <c r="A225" s="50"/>
      <c r="B225" s="49">
        <v>41821</v>
      </c>
      <c r="C225" s="41">
        <v>8</v>
      </c>
      <c r="D225" s="2">
        <v>62.343345501048397</v>
      </c>
    </row>
    <row r="226" spans="1:4" x14ac:dyDescent="0.25">
      <c r="A226" s="50"/>
      <c r="B226" s="49">
        <v>41852</v>
      </c>
      <c r="C226" s="41">
        <v>8</v>
      </c>
      <c r="D226" s="2">
        <v>62.835450527069099</v>
      </c>
    </row>
    <row r="227" spans="1:4" x14ac:dyDescent="0.25">
      <c r="A227" s="50"/>
      <c r="B227" s="49">
        <v>41883</v>
      </c>
      <c r="C227" s="41">
        <v>8</v>
      </c>
      <c r="D227" s="2">
        <v>62.718803481055701</v>
      </c>
    </row>
    <row r="228" spans="1:4" x14ac:dyDescent="0.25">
      <c r="A228" s="50"/>
      <c r="B228" s="49">
        <v>41913</v>
      </c>
      <c r="C228" s="41">
        <v>8</v>
      </c>
      <c r="D228" s="2">
        <v>62.679075451469501</v>
      </c>
    </row>
    <row r="229" spans="1:4" x14ac:dyDescent="0.25">
      <c r="A229" s="50"/>
      <c r="B229" s="49">
        <v>41944</v>
      </c>
      <c r="C229" s="41">
        <v>8</v>
      </c>
      <c r="D229" s="2">
        <v>62.9057413963465</v>
      </c>
    </row>
    <row r="230" spans="1:4" x14ac:dyDescent="0.25">
      <c r="A230" s="50"/>
      <c r="B230" s="49">
        <v>41974</v>
      </c>
      <c r="C230" s="41">
        <v>8</v>
      </c>
      <c r="D230" s="2">
        <v>63.024711693391602</v>
      </c>
    </row>
    <row r="231" spans="1:4" x14ac:dyDescent="0.25">
      <c r="A231" s="50">
        <v>2015</v>
      </c>
      <c r="B231" s="49">
        <v>42005</v>
      </c>
      <c r="C231" s="41">
        <v>7.75</v>
      </c>
      <c r="D231" s="2">
        <v>63.283504980895202</v>
      </c>
    </row>
    <row r="232" spans="1:4" x14ac:dyDescent="0.25">
      <c r="A232" s="50"/>
      <c r="B232" s="49">
        <v>42036</v>
      </c>
      <c r="C232" s="41">
        <v>7.75</v>
      </c>
      <c r="D232" s="2">
        <v>63.608117829220397</v>
      </c>
    </row>
    <row r="233" spans="1:4" x14ac:dyDescent="0.25">
      <c r="A233" s="50"/>
      <c r="B233" s="49">
        <v>42064</v>
      </c>
      <c r="C233" s="41">
        <v>7.5</v>
      </c>
      <c r="D233" s="2">
        <v>63.974442577259403</v>
      </c>
    </row>
    <row r="234" spans="1:4" x14ac:dyDescent="0.25">
      <c r="A234" s="50"/>
      <c r="B234" s="49">
        <v>42095</v>
      </c>
      <c r="C234" s="41">
        <v>7.5</v>
      </c>
      <c r="D234" s="2">
        <v>64.181117930080006</v>
      </c>
    </row>
    <row r="235" spans="1:4" x14ac:dyDescent="0.25">
      <c r="A235" s="50"/>
      <c r="B235" s="49">
        <v>42125</v>
      </c>
      <c r="C235" s="41">
        <v>7.5</v>
      </c>
      <c r="D235" s="2">
        <v>64.389923210529403</v>
      </c>
    </row>
    <row r="236" spans="1:4" x14ac:dyDescent="0.25">
      <c r="A236" s="50"/>
      <c r="B236" s="49">
        <v>42156</v>
      </c>
      <c r="C236" s="41">
        <v>7.25</v>
      </c>
      <c r="D236" s="2">
        <v>64.690719587551499</v>
      </c>
    </row>
    <row r="237" spans="1:4" x14ac:dyDescent="0.25">
      <c r="A237" s="50"/>
      <c r="B237" s="49">
        <v>42186</v>
      </c>
      <c r="C237" s="41">
        <v>7.25</v>
      </c>
      <c r="D237" s="2">
        <v>64.623305806198701</v>
      </c>
    </row>
    <row r="238" spans="1:4" x14ac:dyDescent="0.25">
      <c r="A238" s="50"/>
      <c r="B238" s="49">
        <v>42217</v>
      </c>
      <c r="C238" s="41">
        <v>7.25</v>
      </c>
      <c r="D238" s="2">
        <v>65.124317372293703</v>
      </c>
    </row>
    <row r="239" spans="1:4" x14ac:dyDescent="0.25">
      <c r="A239" s="50"/>
      <c r="B239" s="49">
        <v>42248</v>
      </c>
      <c r="C239" s="41">
        <v>6.75</v>
      </c>
      <c r="D239" s="2">
        <v>65.483798826781793</v>
      </c>
    </row>
    <row r="240" spans="1:4" x14ac:dyDescent="0.25">
      <c r="A240" s="50"/>
      <c r="B240" s="49">
        <v>42278</v>
      </c>
      <c r="C240" s="41">
        <v>6.75</v>
      </c>
      <c r="D240" s="2">
        <v>65.785550274230602</v>
      </c>
    </row>
    <row r="241" spans="1:4" x14ac:dyDescent="0.25">
      <c r="A241" s="50"/>
      <c r="B241" s="49">
        <v>42309</v>
      </c>
      <c r="C241" s="41">
        <v>6.75</v>
      </c>
      <c r="D241" s="2">
        <v>66.229302301164097</v>
      </c>
    </row>
    <row r="242" spans="1:4" x14ac:dyDescent="0.25">
      <c r="A242" s="50"/>
      <c r="B242" s="49">
        <v>42339</v>
      </c>
      <c r="C242" s="41">
        <v>6.75</v>
      </c>
      <c r="D242" s="2">
        <v>66.486366804825707</v>
      </c>
    </row>
    <row r="243" spans="1:4" x14ac:dyDescent="0.25">
      <c r="A243" s="50">
        <v>2016</v>
      </c>
      <c r="B243" s="49">
        <v>42370</v>
      </c>
      <c r="C243" s="41">
        <v>6.75</v>
      </c>
      <c r="D243" s="2">
        <v>66.877077684100996</v>
      </c>
    </row>
    <row r="244" spans="1:4" x14ac:dyDescent="0.25">
      <c r="A244" s="50"/>
      <c r="B244" s="49">
        <v>42401</v>
      </c>
      <c r="C244" s="41">
        <v>6.75</v>
      </c>
      <c r="D244" s="2">
        <v>67.007447886341396</v>
      </c>
    </row>
    <row r="245" spans="1:4" x14ac:dyDescent="0.25">
      <c r="A245" s="50"/>
      <c r="B245" s="49">
        <v>42430</v>
      </c>
      <c r="C245" s="41">
        <v>6.75</v>
      </c>
      <c r="D245" s="2">
        <v>67.087470026170195</v>
      </c>
    </row>
    <row r="246" spans="1:4" x14ac:dyDescent="0.25">
      <c r="A246" s="50"/>
      <c r="B246" s="49">
        <v>42461</v>
      </c>
      <c r="C246" s="41">
        <v>6.5</v>
      </c>
      <c r="D246" s="2">
        <v>67.5726996211977</v>
      </c>
    </row>
    <row r="247" spans="1:4" x14ac:dyDescent="0.25">
      <c r="A247" s="50"/>
      <c r="B247" s="49">
        <v>42491</v>
      </c>
      <c r="C247" s="41">
        <v>6.5</v>
      </c>
      <c r="D247" s="2">
        <v>68.1045524512529</v>
      </c>
    </row>
    <row r="248" spans="1:4" x14ac:dyDescent="0.25">
      <c r="A248" s="50"/>
      <c r="B248" s="49">
        <v>42522</v>
      </c>
      <c r="C248" s="41">
        <v>6.5</v>
      </c>
      <c r="D248" s="2">
        <v>68.433413173652198</v>
      </c>
    </row>
    <row r="249" spans="1:4" x14ac:dyDescent="0.25">
      <c r="A249" s="50"/>
      <c r="B249" s="49">
        <v>42552</v>
      </c>
      <c r="C249" s="41">
        <v>6.5</v>
      </c>
      <c r="D249" s="2">
        <v>68.643109051320195</v>
      </c>
    </row>
    <row r="250" spans="1:4" x14ac:dyDescent="0.25">
      <c r="A250" s="50"/>
      <c r="B250" s="49">
        <v>42583</v>
      </c>
      <c r="C250" s="41">
        <v>6.5</v>
      </c>
      <c r="D250" s="2">
        <v>68.523663329015605</v>
      </c>
    </row>
    <row r="251" spans="1:4" x14ac:dyDescent="0.25">
      <c r="A251" s="50"/>
      <c r="B251" s="49">
        <v>42614</v>
      </c>
      <c r="C251" s="41">
        <v>6.5</v>
      </c>
      <c r="D251" s="2">
        <v>68.451223463957504</v>
      </c>
    </row>
    <row r="252" spans="1:4" x14ac:dyDescent="0.25">
      <c r="A252" s="50"/>
      <c r="B252" s="49">
        <v>42644</v>
      </c>
      <c r="C252" s="41">
        <v>6.25</v>
      </c>
      <c r="D252" s="2">
        <v>68.598607013728099</v>
      </c>
    </row>
    <row r="253" spans="1:4" x14ac:dyDescent="0.25">
      <c r="A253" s="50"/>
      <c r="B253" s="49">
        <v>42675</v>
      </c>
      <c r="C253" s="41">
        <v>6.25</v>
      </c>
      <c r="D253" s="2">
        <v>68.569184968559497</v>
      </c>
    </row>
    <row r="254" spans="1:4" x14ac:dyDescent="0.25">
      <c r="A254" s="50"/>
      <c r="B254" s="49">
        <v>42705</v>
      </c>
      <c r="C254" s="41">
        <v>6.25</v>
      </c>
      <c r="D254" s="2">
        <v>68.718779269993206</v>
      </c>
    </row>
    <row r="255" spans="1:4" x14ac:dyDescent="0.25">
      <c r="A255" s="50">
        <v>2017</v>
      </c>
      <c r="B255" s="49">
        <v>42736</v>
      </c>
      <c r="C255" s="41">
        <v>6.25</v>
      </c>
      <c r="D255" s="2">
        <v>68.947620400518304</v>
      </c>
    </row>
    <row r="256" spans="1:4" x14ac:dyDescent="0.25">
      <c r="A256" s="50"/>
      <c r="B256" s="49">
        <v>42767</v>
      </c>
      <c r="C256" s="41">
        <v>6.25</v>
      </c>
      <c r="D256" s="2">
        <v>69.397725710550702</v>
      </c>
    </row>
    <row r="257" spans="1:5" x14ac:dyDescent="0.25">
      <c r="A257" s="50"/>
      <c r="B257" s="49">
        <v>42795</v>
      </c>
      <c r="C257" s="41">
        <v>6.25</v>
      </c>
      <c r="D257" s="2">
        <v>69.577828567700493</v>
      </c>
    </row>
    <row r="258" spans="1:5" x14ac:dyDescent="0.25">
      <c r="B258" s="49">
        <v>42826</v>
      </c>
      <c r="C258" s="41">
        <v>6.25</v>
      </c>
      <c r="D258" s="2">
        <v>69.645434017035697</v>
      </c>
    </row>
    <row r="259" spans="1:5" x14ac:dyDescent="0.25">
      <c r="B259" s="49">
        <v>42856</v>
      </c>
      <c r="C259" s="41">
        <v>6.25</v>
      </c>
      <c r="D259" s="2">
        <v>69.589890048481905</v>
      </c>
    </row>
    <row r="260" spans="1:5" x14ac:dyDescent="0.25">
      <c r="B260" s="49">
        <v>42887</v>
      </c>
      <c r="C260" s="41">
        <v>6.25</v>
      </c>
      <c r="D260" s="2">
        <v>69.505200422977495</v>
      </c>
      <c r="E260" s="20">
        <f>AVERAGE('CDM - M'!Q835:Q837)</f>
        <v>4.3</v>
      </c>
    </row>
    <row r="261" spans="1:5" x14ac:dyDescent="0.25">
      <c r="B261" s="49">
        <v>42917</v>
      </c>
      <c r="C261" s="41">
        <v>6.25</v>
      </c>
      <c r="D261" s="2">
        <v>70.279978072067905</v>
      </c>
      <c r="E261" s="20">
        <f>AVERAGE('CDM - M'!Q836:Q838)</f>
        <v>4.3</v>
      </c>
    </row>
    <row r="262" spans="1:5" x14ac:dyDescent="0.25">
      <c r="B262" s="49">
        <v>42948</v>
      </c>
      <c r="C262" s="41">
        <v>6</v>
      </c>
      <c r="D262" s="2">
        <v>70.771657219776898</v>
      </c>
      <c r="E262" s="20">
        <f>AVERAGE('CDM - M'!Q837:Q839)</f>
        <v>3.8499999999999996</v>
      </c>
    </row>
    <row r="263" spans="1:5" x14ac:dyDescent="0.25">
      <c r="B263" s="49">
        <v>42979</v>
      </c>
      <c r="C263" s="41">
        <v>6</v>
      </c>
      <c r="D263" s="2">
        <v>70.812755751571203</v>
      </c>
      <c r="E263" s="20">
        <f>AVERAGE('CDM - M'!Q838:Q840)</f>
        <v>3.4</v>
      </c>
    </row>
    <row r="264" spans="1:5" x14ac:dyDescent="0.25">
      <c r="B264" s="49">
        <v>43009</v>
      </c>
      <c r="C264" s="41">
        <v>6</v>
      </c>
      <c r="D264" s="2">
        <v>71.089791929805003</v>
      </c>
      <c r="E264" s="20">
        <f>AVERAGE('CDM - M'!Q839:Q841)</f>
        <v>3.5</v>
      </c>
    </row>
    <row r="265" spans="1:5" x14ac:dyDescent="0.25">
      <c r="B265" s="49">
        <v>43040</v>
      </c>
      <c r="C265" s="41">
        <v>6</v>
      </c>
      <c r="D265" s="2">
        <v>71.890548346796905</v>
      </c>
      <c r="E265" s="20">
        <f>AVERAGE('CDM - M'!Q840:Q842)</f>
        <v>3.6</v>
      </c>
    </row>
    <row r="266" spans="1:5" x14ac:dyDescent="0.25">
      <c r="B266" s="49">
        <v>43070</v>
      </c>
      <c r="C266" s="41">
        <v>6</v>
      </c>
      <c r="D266" s="2">
        <v>72.264644690246598</v>
      </c>
      <c r="E266" s="20">
        <f>AVERAGE('CDM - M'!Q841:Q843)</f>
        <v>3.55</v>
      </c>
    </row>
    <row r="267" spans="1:5" x14ac:dyDescent="0.25">
      <c r="A267">
        <v>2018</v>
      </c>
      <c r="B267" s="49">
        <v>43101</v>
      </c>
      <c r="C267" s="41">
        <v>6</v>
      </c>
      <c r="D267" s="2">
        <v>72.449354746045202</v>
      </c>
      <c r="E267" s="20">
        <f>AVERAGE('CDM - M'!Q842:Q844)</f>
        <v>3.5</v>
      </c>
    </row>
    <row r="268" spans="1:5" x14ac:dyDescent="0.25">
      <c r="B268" s="49">
        <v>43132</v>
      </c>
      <c r="C268" s="41">
        <v>6</v>
      </c>
      <c r="D268" s="2">
        <v>72.370523073685902</v>
      </c>
      <c r="E268" s="20">
        <f>AVERAGE('CDM - M'!Q843:Q845)</f>
        <v>3.65</v>
      </c>
    </row>
    <row r="269" spans="1:5" x14ac:dyDescent="0.25">
      <c r="B269" s="49">
        <v>43160</v>
      </c>
      <c r="C269" s="41">
        <v>6</v>
      </c>
      <c r="D269" s="2">
        <v>72.566497121308998</v>
      </c>
      <c r="E269" s="20">
        <f>AVERAGE('CDM - M'!Q844:Q846)</f>
        <v>3.8</v>
      </c>
    </row>
    <row r="270" spans="1:5" x14ac:dyDescent="0.25">
      <c r="B270" s="49">
        <v>43191</v>
      </c>
      <c r="C270" s="41">
        <v>6</v>
      </c>
      <c r="D270" s="2">
        <v>72.7417952619452</v>
      </c>
      <c r="E270" s="20">
        <f>AVERAGE('CDM - M'!Q845:Q847)</f>
        <v>3.75</v>
      </c>
    </row>
    <row r="271" spans="1:5" x14ac:dyDescent="0.25">
      <c r="B271" s="49">
        <v>43221</v>
      </c>
      <c r="C271" s="41">
        <v>6</v>
      </c>
      <c r="D271" s="2">
        <v>72.987341400287605</v>
      </c>
      <c r="E271" s="20">
        <f>AVERAGE('CDM - M'!Q846:Q848)</f>
        <v>3.7</v>
      </c>
    </row>
    <row r="272" spans="1:5" x14ac:dyDescent="0.25">
      <c r="B272" s="49">
        <v>43252</v>
      </c>
      <c r="C272" s="41">
        <v>6.25</v>
      </c>
      <c r="D272" s="2">
        <v>72.963642305302997</v>
      </c>
      <c r="E272" s="20">
        <f>AVERAGE('CDM - M'!Q847:Q849)</f>
        <v>4.2</v>
      </c>
    </row>
    <row r="273" spans="1:5" x14ac:dyDescent="0.25">
      <c r="B273" s="49">
        <v>43282</v>
      </c>
      <c r="C273" s="41">
        <v>6.25</v>
      </c>
      <c r="D273" s="2">
        <v>73.221938900552203</v>
      </c>
      <c r="E273" s="20">
        <f>AVERAGE('CDM - M'!Q848:Q850)</f>
        <v>4.7</v>
      </c>
    </row>
    <row r="274" spans="1:5" x14ac:dyDescent="0.25">
      <c r="B274" s="49">
        <v>43313</v>
      </c>
      <c r="C274" s="41">
        <v>6.5</v>
      </c>
      <c r="D274" s="2">
        <v>73.433575143789994</v>
      </c>
      <c r="E274" s="20">
        <f>AVERAGE('CDM - M'!Q849:Q851)</f>
        <v>4.7</v>
      </c>
    </row>
    <row r="275" spans="1:5" x14ac:dyDescent="0.25">
      <c r="B275" s="49">
        <v>43344</v>
      </c>
      <c r="C275" s="41">
        <v>6.5</v>
      </c>
      <c r="D275" s="2">
        <v>73.4573517765877</v>
      </c>
      <c r="E275" s="20">
        <f>AVERAGE('CDM - M'!Q850:Q852)</f>
        <v>4.7</v>
      </c>
    </row>
    <row r="276" spans="1:5" x14ac:dyDescent="0.25">
      <c r="B276" s="49">
        <v>43374</v>
      </c>
      <c r="C276" s="41">
        <v>6.5</v>
      </c>
      <c r="D276" s="2">
        <v>73.450182742358095</v>
      </c>
      <c r="E276" s="20">
        <f>AVERAGE('CDM - M'!Q851:Q853)</f>
        <v>4.5999999999999996</v>
      </c>
    </row>
    <row r="277" spans="1:5" x14ac:dyDescent="0.25">
      <c r="B277" s="49">
        <v>43405</v>
      </c>
      <c r="C277" s="41">
        <v>6.5</v>
      </c>
      <c r="D277" s="2">
        <v>73.509856153635795</v>
      </c>
      <c r="E277" s="20">
        <f>AVERAGE('CDM - M'!Q852:Q854)</f>
        <v>4.5</v>
      </c>
    </row>
    <row r="278" spans="1:5" x14ac:dyDescent="0.25">
      <c r="B278" s="49">
        <v>43435</v>
      </c>
      <c r="C278" s="41">
        <v>6.5</v>
      </c>
      <c r="D278" s="2">
        <v>73.704917955613496</v>
      </c>
      <c r="E278" s="20">
        <f>AVERAGE('CDM - M'!Q853:Q855)</f>
        <v>4.3</v>
      </c>
    </row>
    <row r="279" spans="1:5" x14ac:dyDescent="0.25">
      <c r="A279">
        <v>2019</v>
      </c>
      <c r="B279" s="49">
        <v>43466</v>
      </c>
      <c r="C279" s="41">
        <v>6.5</v>
      </c>
      <c r="D279" s="2">
        <v>73.850555097733704</v>
      </c>
      <c r="E279" s="20">
        <f>AVERAGE('CDM - M'!Q854:Q856)</f>
        <v>4.0999999999999996</v>
      </c>
    </row>
    <row r="280" spans="1:5" x14ac:dyDescent="0.25">
      <c r="B280" s="49">
        <v>43497</v>
      </c>
      <c r="C280" s="41">
        <v>6.25</v>
      </c>
      <c r="D280" s="2">
        <v>74.286586759436005</v>
      </c>
      <c r="E280" s="20">
        <f>AVERAGE('CDM - M'!Q855:Q857)</f>
        <v>3.8499999999999996</v>
      </c>
    </row>
    <row r="281" spans="1:5" x14ac:dyDescent="0.25">
      <c r="B281" s="49">
        <v>43525</v>
      </c>
      <c r="C281" s="41">
        <v>6.25</v>
      </c>
      <c r="D281" s="2">
        <v>74.5832073705852</v>
      </c>
      <c r="E281" s="20">
        <f>AVERAGE('CDM - M'!Q856:Q858)</f>
        <v>3.6</v>
      </c>
    </row>
    <row r="282" spans="1:5" x14ac:dyDescent="0.25">
      <c r="B282" s="49">
        <v>43556</v>
      </c>
      <c r="C282" s="41">
        <v>6</v>
      </c>
      <c r="D282" s="2">
        <v>74.935406367688998</v>
      </c>
      <c r="E282" s="20">
        <f>AVERAGE('CDM - M'!Q857:Q859)</f>
        <v>3.55</v>
      </c>
    </row>
    <row r="283" spans="1:5" x14ac:dyDescent="0.25">
      <c r="B283" s="49">
        <v>43586</v>
      </c>
      <c r="C283" s="41">
        <v>6</v>
      </c>
      <c r="D283" s="2">
        <v>75.163815913553293</v>
      </c>
      <c r="E283" s="20">
        <f>AVERAGE('CDM - M'!Q858:Q860)</f>
        <v>3.5</v>
      </c>
    </row>
    <row r="284" spans="1:5" x14ac:dyDescent="0.25">
      <c r="B284" s="49">
        <v>43617</v>
      </c>
      <c r="C284" s="41">
        <v>5.75</v>
      </c>
      <c r="D284" s="2">
        <v>75.394554100989595</v>
      </c>
      <c r="E284" s="20">
        <f>AVERAGE('CDM - M'!Q859:Q861)</f>
        <v>3.65</v>
      </c>
    </row>
    <row r="285" spans="1:5" x14ac:dyDescent="0.25">
      <c r="B285" s="49">
        <v>43647</v>
      </c>
      <c r="C285" s="41">
        <v>5.75</v>
      </c>
      <c r="D285" s="2">
        <v>75.646420292845704</v>
      </c>
      <c r="E285" s="20">
        <f>AVERAGE('CDM - M'!Q860:Q862)</f>
        <v>3.8</v>
      </c>
    </row>
    <row r="286" spans="1:5" x14ac:dyDescent="0.25">
      <c r="B286" s="49">
        <v>43678</v>
      </c>
      <c r="C286" s="41">
        <v>5.4</v>
      </c>
      <c r="D286" s="2">
        <v>75.995296170357506</v>
      </c>
      <c r="E286" s="20">
        <f>AVERAGE('CDM - M'!Q861:Q863)</f>
        <v>3.7</v>
      </c>
    </row>
    <row r="287" spans="1:5" x14ac:dyDescent="0.25">
      <c r="B287" s="49">
        <v>43709</v>
      </c>
      <c r="C287" s="41">
        <v>5.4</v>
      </c>
      <c r="D287" s="2">
        <v>76.453440272570703</v>
      </c>
      <c r="E287" s="20">
        <f>AVERAGE('CDM - M'!Q862:Q864)</f>
        <v>3.6</v>
      </c>
    </row>
    <row r="288" spans="1:5" x14ac:dyDescent="0.25">
      <c r="B288" s="49">
        <v>43739</v>
      </c>
      <c r="C288" s="41">
        <v>5.15</v>
      </c>
      <c r="D288" s="2">
        <v>76.772251815898997</v>
      </c>
      <c r="E288" s="20">
        <f>AVERAGE('CDM - M'!Q863:Q865)</f>
        <v>3.6</v>
      </c>
    </row>
    <row r="289" spans="1:5" x14ac:dyDescent="0.25">
      <c r="B289" s="49">
        <v>43770</v>
      </c>
      <c r="C289" s="41">
        <v>5.15</v>
      </c>
      <c r="D289" s="2">
        <v>77.527834952251197</v>
      </c>
      <c r="E289" s="20">
        <f>AVERAGE('CDM - M'!Q864:Q866)</f>
        <v>3.6</v>
      </c>
    </row>
    <row r="290" spans="1:5" x14ac:dyDescent="0.25">
      <c r="B290" s="49">
        <v>43800</v>
      </c>
      <c r="C290" s="41">
        <v>5.15</v>
      </c>
      <c r="D290" s="2">
        <v>79.090653198203199</v>
      </c>
      <c r="E290" s="20">
        <f>AVERAGE('CDM - M'!Q865:Q867)</f>
        <v>3.75</v>
      </c>
    </row>
    <row r="291" spans="1:5" x14ac:dyDescent="0.25">
      <c r="A291">
        <v>2020</v>
      </c>
      <c r="B291" s="49">
        <v>43831</v>
      </c>
      <c r="C291" s="41">
        <v>5.15</v>
      </c>
      <c r="D291" s="2">
        <v>79.4986268782217</v>
      </c>
      <c r="E291" s="20">
        <f>AVERAGE('CDM - M'!Q866:Q868)</f>
        <v>3.9</v>
      </c>
    </row>
    <row r="292" spans="1:5" x14ac:dyDescent="0.25">
      <c r="B292" s="49">
        <v>43862</v>
      </c>
      <c r="C292" s="41">
        <v>5.15</v>
      </c>
      <c r="D292" s="2">
        <v>79.137868042004698</v>
      </c>
      <c r="E292" s="20">
        <f>AVERAGE('CDM - M'!Q867:Q869)</f>
        <v>4.25</v>
      </c>
    </row>
    <row r="293" spans="1:5" x14ac:dyDescent="0.25">
      <c r="B293" s="49">
        <v>43891</v>
      </c>
      <c r="C293" s="41">
        <v>4.4000000000000004</v>
      </c>
      <c r="D293" s="2">
        <v>79.0380798716659</v>
      </c>
      <c r="E293" s="20">
        <f>AVERAGE('CDM - M'!Q868:Q870)</f>
        <v>4.5999999999999996</v>
      </c>
    </row>
    <row r="294" spans="1:5" x14ac:dyDescent="0.25">
      <c r="B294" s="49">
        <v>43922</v>
      </c>
      <c r="C294" s="41">
        <v>4.4000000000000004</v>
      </c>
      <c r="D294" s="2">
        <v>80.266563819180007</v>
      </c>
      <c r="E294" s="20">
        <f>AVERAGE('CDM - M'!Q869:Q871)</f>
        <v>4.6999999999999993</v>
      </c>
    </row>
    <row r="295" spans="1:5" x14ac:dyDescent="0.25">
      <c r="B295" s="49">
        <v>43952</v>
      </c>
      <c r="C295" s="41">
        <v>4</v>
      </c>
      <c r="D295" s="2">
        <v>79.865958666614603</v>
      </c>
      <c r="E295" s="20">
        <f>AVERAGE('CDM - M'!Q870:Q872)</f>
        <v>4.8</v>
      </c>
    </row>
    <row r="296" spans="1:5" x14ac:dyDescent="0.25">
      <c r="B296" s="49">
        <v>43983</v>
      </c>
      <c r="C296" s="41">
        <v>4</v>
      </c>
      <c r="D296" s="2">
        <v>80.067768985206996</v>
      </c>
      <c r="E296" s="20">
        <f>AVERAGE('CDM - M'!Q871:Q873)</f>
        <v>4.4499999999999993</v>
      </c>
    </row>
    <row r="297" spans="1:5" x14ac:dyDescent="0.25">
      <c r="B297" s="49">
        <v>44013</v>
      </c>
      <c r="C297" s="41">
        <v>4</v>
      </c>
      <c r="D297" s="2">
        <v>80.732103835237396</v>
      </c>
      <c r="E297" s="20">
        <f>AVERAGE('CDM - M'!Q872:Q874)</f>
        <v>4.0999999999999996</v>
      </c>
    </row>
    <row r="298" spans="1:5" x14ac:dyDescent="0.25">
      <c r="B298" s="49">
        <v>44044</v>
      </c>
      <c r="C298" s="41">
        <v>4</v>
      </c>
      <c r="D298" s="2">
        <v>81.1047299340172</v>
      </c>
      <c r="E298" s="20">
        <f>AVERAGE('CDM - M'!Q873:Q875)</f>
        <v>4.3</v>
      </c>
    </row>
    <row r="299" spans="1:5" x14ac:dyDescent="0.25">
      <c r="B299" s="49">
        <v>44075</v>
      </c>
      <c r="C299" s="41">
        <v>4</v>
      </c>
      <c r="D299" s="2">
        <v>82.029362058945296</v>
      </c>
      <c r="E299" s="20">
        <f>AVERAGE('CDM - M'!Q874:Q876)</f>
        <v>4.5</v>
      </c>
    </row>
    <row r="300" spans="1:5" x14ac:dyDescent="0.25">
      <c r="B300" s="49">
        <v>44105</v>
      </c>
      <c r="C300" s="41">
        <v>4</v>
      </c>
      <c r="D300" s="2">
        <v>82.592322138428898</v>
      </c>
      <c r="E300" s="20">
        <f>AVERAGE('CDM - M'!Q875:Q877)</f>
        <v>5</v>
      </c>
    </row>
    <row r="301" spans="1:5" x14ac:dyDescent="0.25">
      <c r="B301" s="49">
        <v>44136</v>
      </c>
      <c r="C301" s="41">
        <v>4</v>
      </c>
      <c r="D301" s="2">
        <v>82.860646788564196</v>
      </c>
      <c r="E301" s="20">
        <f>AVERAGE('CDM - M'!Q876:Q878)</f>
        <v>5.5</v>
      </c>
    </row>
    <row r="302" spans="1:5" x14ac:dyDescent="0.25">
      <c r="B302" s="49">
        <v>44166</v>
      </c>
      <c r="C302" s="41">
        <v>4</v>
      </c>
      <c r="D302" s="2">
        <v>82.696122885096301</v>
      </c>
      <c r="E302" s="20">
        <f>AVERAGE('CDM - M'!Q877:Q879)</f>
        <v>5.9</v>
      </c>
    </row>
    <row r="303" spans="1:5" x14ac:dyDescent="0.25">
      <c r="A303">
        <v>2021</v>
      </c>
      <c r="B303" s="49">
        <v>44197</v>
      </c>
      <c r="C303" s="41">
        <v>4</v>
      </c>
      <c r="D303" s="2">
        <v>82.720090339898306</v>
      </c>
      <c r="E303" s="20">
        <f>AVERAGE('CDM - M'!Q878:Q880)</f>
        <v>6.3</v>
      </c>
    </row>
    <row r="304" spans="1:5" x14ac:dyDescent="0.25">
      <c r="B304" s="49">
        <v>44228</v>
      </c>
      <c r="C304" s="41">
        <v>4</v>
      </c>
      <c r="D304" s="2">
        <v>83.198168911089098</v>
      </c>
      <c r="E304" s="20">
        <f>AVERAGE('CDM - M'!Q879:Q881)</f>
        <v>6.25</v>
      </c>
    </row>
    <row r="305" spans="1:5" x14ac:dyDescent="0.25">
      <c r="B305" s="49">
        <v>44256</v>
      </c>
      <c r="C305" s="41">
        <v>4</v>
      </c>
      <c r="D305" s="2">
        <v>83.413162987635602</v>
      </c>
      <c r="E305" s="20">
        <f>AVERAGE('CDM - M'!Q880:Q882)</f>
        <v>6.2</v>
      </c>
    </row>
    <row r="306" spans="1:5" x14ac:dyDescent="0.25">
      <c r="B306" s="49">
        <v>44287</v>
      </c>
      <c r="C306" s="41">
        <v>4</v>
      </c>
      <c r="D306" s="2">
        <v>83.703031170954304</v>
      </c>
      <c r="E306" s="20">
        <f>AVERAGE('CDM - M'!Q881:Q883)</f>
        <v>6.2</v>
      </c>
    </row>
    <row r="307" spans="1:5" x14ac:dyDescent="0.25">
      <c r="B307" s="49">
        <v>44317</v>
      </c>
      <c r="C307" s="41">
        <v>4</v>
      </c>
      <c r="D307" s="2">
        <v>84.886779051818806</v>
      </c>
      <c r="E307" s="20">
        <f>AVERAGE('CDM - M'!Q882:Q884)</f>
        <v>6.2</v>
      </c>
    </row>
    <row r="308" spans="1:5" x14ac:dyDescent="0.25">
      <c r="B308" s="49">
        <v>44348</v>
      </c>
      <c r="C308" s="41">
        <v>4</v>
      </c>
      <c r="D308" s="2">
        <v>85.020364567689199</v>
      </c>
      <c r="E308" s="20">
        <f>AVERAGE('CDM - M'!Q883:Q885)</f>
        <v>5.5500000000000007</v>
      </c>
    </row>
    <row r="309" spans="1:5" x14ac:dyDescent="0.25">
      <c r="B309" s="49">
        <v>44378</v>
      </c>
      <c r="C309" s="41">
        <v>4</v>
      </c>
      <c r="D309" s="2">
        <v>85.160607897248497</v>
      </c>
      <c r="E309" s="20">
        <f>AVERAGE('CDM - M'!Q884:Q886)</f>
        <v>4.9000000000000004</v>
      </c>
    </row>
    <row r="310" spans="1:5" x14ac:dyDescent="0.25">
      <c r="B310" s="49">
        <v>44409</v>
      </c>
      <c r="C310" s="41">
        <v>4</v>
      </c>
      <c r="D310" s="2">
        <v>85.397746000076594</v>
      </c>
      <c r="E310" s="20">
        <f>AVERAGE('CDM - M'!Q885:Q887)</f>
        <v>5.25</v>
      </c>
    </row>
    <row r="311" spans="1:5" x14ac:dyDescent="0.25">
      <c r="B311" s="49">
        <v>44440</v>
      </c>
      <c r="C311" s="41">
        <v>4</v>
      </c>
      <c r="D311" s="2">
        <v>85.600603981933403</v>
      </c>
      <c r="E311" s="20">
        <f>AVERAGE('CDM - M'!Q886:Q888)</f>
        <v>5.6</v>
      </c>
    </row>
    <row r="312" spans="1:5" x14ac:dyDescent="0.25">
      <c r="B312" s="49">
        <v>44470</v>
      </c>
      <c r="C312" s="41">
        <v>4</v>
      </c>
      <c r="D312" s="2">
        <v>86.331346470909295</v>
      </c>
      <c r="E312" s="20">
        <f>AVERAGE('CDM - M'!Q887:Q889)</f>
        <v>5.5</v>
      </c>
    </row>
    <row r="313" spans="1:5" x14ac:dyDescent="0.25">
      <c r="B313" s="49">
        <v>44501</v>
      </c>
      <c r="C313" s="41">
        <v>4</v>
      </c>
      <c r="D313" s="2">
        <v>86.939051614938904</v>
      </c>
      <c r="E313" s="20">
        <f>AVERAGE('CDM - M'!Q888:Q890)</f>
        <v>5.4</v>
      </c>
    </row>
    <row r="314" spans="1:5" x14ac:dyDescent="0.25">
      <c r="B314" s="49">
        <v>44531</v>
      </c>
      <c r="C314" s="41">
        <v>4</v>
      </c>
      <c r="D314" s="2">
        <v>87.421897926026801</v>
      </c>
      <c r="E314" s="20">
        <f>AVERAGE('CDM - M'!Q889:Q891)</f>
        <v>5.4</v>
      </c>
    </row>
    <row r="315" spans="1:5" x14ac:dyDescent="0.25">
      <c r="A315">
        <v>2022</v>
      </c>
      <c r="B315" s="49">
        <v>44562</v>
      </c>
      <c r="C315" s="41">
        <v>4</v>
      </c>
      <c r="D315" s="2">
        <v>87.7723077596292</v>
      </c>
      <c r="E315" s="20">
        <f>AVERAGE('CDM - M'!Q890:Q892)</f>
        <v>5.4</v>
      </c>
    </row>
    <row r="316" spans="1:5" x14ac:dyDescent="0.25">
      <c r="B316" s="49">
        <v>44593</v>
      </c>
      <c r="C316" s="41">
        <v>4</v>
      </c>
      <c r="D316" s="2">
        <v>88.248459029179003</v>
      </c>
      <c r="E316" s="20">
        <f>AVERAGE('CDM - M'!Q891:Q893)</f>
        <v>5.4</v>
      </c>
    </row>
    <row r="317" spans="1:5" x14ac:dyDescent="0.25">
      <c r="B317" s="49">
        <v>44621</v>
      </c>
      <c r="C317" s="41">
        <v>4</v>
      </c>
      <c r="D317" s="2">
        <v>89.188821745173996</v>
      </c>
      <c r="E317" s="20">
        <f>AVERAGE('CDM - M'!Q892:Q894)</f>
        <v>5.4</v>
      </c>
    </row>
    <row r="318" spans="1:5" x14ac:dyDescent="0.25">
      <c r="B318" s="49">
        <v>44652</v>
      </c>
      <c r="C318" s="41">
        <v>4</v>
      </c>
      <c r="D318" s="2">
        <v>90.282231248412799</v>
      </c>
      <c r="E318" s="20">
        <f>AVERAGE('CDM - M'!Q893:Q895)</f>
        <v>5.4</v>
      </c>
    </row>
    <row r="319" spans="1:5" x14ac:dyDescent="0.25">
      <c r="B319" s="49">
        <v>44682</v>
      </c>
      <c r="C319" s="41">
        <v>4.4000000000000004</v>
      </c>
      <c r="D319" s="2">
        <v>90.847528431416805</v>
      </c>
      <c r="E319" s="20">
        <f>AVERAGE('CDM - M'!Q894:Q896)</f>
        <v>5.4</v>
      </c>
    </row>
    <row r="320" spans="1:5" x14ac:dyDescent="0.25">
      <c r="B320" s="49">
        <v>44713</v>
      </c>
      <c r="C320" s="41">
        <v>4.9000000000000004</v>
      </c>
      <c r="D320" s="2">
        <v>90.859612635528407</v>
      </c>
      <c r="E320" s="20">
        <f>AVERAGE('CDM - M'!Q895:Q897)</f>
        <v>5.95</v>
      </c>
    </row>
    <row r="321" spans="1:5" x14ac:dyDescent="0.25">
      <c r="B321" s="49">
        <v>44743</v>
      </c>
      <c r="C321" s="41">
        <v>4.9000000000000004</v>
      </c>
      <c r="D321" s="2">
        <v>90.748447274711793</v>
      </c>
      <c r="E321" s="20">
        <f>AVERAGE('CDM - M'!Q896:Q898)</f>
        <v>6.5</v>
      </c>
    </row>
    <row r="322" spans="1:5" x14ac:dyDescent="0.25">
      <c r="B322" s="49">
        <v>44774</v>
      </c>
      <c r="C322" s="41">
        <v>5.4</v>
      </c>
      <c r="D322" s="2">
        <v>91.323699925334196</v>
      </c>
      <c r="E322" s="20">
        <f>AVERAGE('CDM - M'!Q897:Q899)</f>
        <v>6.6</v>
      </c>
    </row>
    <row r="323" spans="1:5" x14ac:dyDescent="0.25">
      <c r="B323" s="49">
        <v>44805</v>
      </c>
      <c r="C323" s="41">
        <v>5.9</v>
      </c>
      <c r="D323" s="2">
        <v>91.870907931429301</v>
      </c>
      <c r="E323" s="20">
        <f>AVERAGE('CDM - M'!Q898:Q900)</f>
        <v>6.7</v>
      </c>
    </row>
    <row r="324" spans="1:5" x14ac:dyDescent="0.25">
      <c r="B324" s="49">
        <v>44835</v>
      </c>
      <c r="C324" s="41">
        <v>5.9</v>
      </c>
      <c r="D324" s="2">
        <v>92.212867438569802</v>
      </c>
      <c r="E324" s="20">
        <f>AVERAGE('CDM - M'!Q899:Q901)</f>
        <v>6.7</v>
      </c>
    </row>
    <row r="325" spans="1:5" x14ac:dyDescent="0.25">
      <c r="B325" s="49">
        <v>44866</v>
      </c>
      <c r="C325" s="41">
        <v>5.9</v>
      </c>
      <c r="D325" s="2">
        <v>92.145474737235105</v>
      </c>
      <c r="E325" s="20">
        <f>AVERAGE('CDM - M'!Q900:Q902)</f>
        <v>6.7</v>
      </c>
    </row>
    <row r="326" spans="1:5" x14ac:dyDescent="0.25">
      <c r="B326" s="49">
        <v>44896</v>
      </c>
      <c r="C326" s="41">
        <v>6.25</v>
      </c>
      <c r="D326" s="2">
        <v>92.421193741249994</v>
      </c>
      <c r="E326" s="20">
        <f>AVERAGE('CDM - M'!Q901:Q903)</f>
        <v>6.7</v>
      </c>
    </row>
    <row r="327" spans="1:5" x14ac:dyDescent="0.25">
      <c r="A327">
        <v>2023</v>
      </c>
      <c r="B327" s="49">
        <v>44927</v>
      </c>
      <c r="C327" s="41">
        <v>6.25</v>
      </c>
      <c r="D327" s="2">
        <v>93.492388250480502</v>
      </c>
      <c r="E327" s="20">
        <f>AVERAGE('CDM - M'!Q902:Q904)</f>
        <v>6.7</v>
      </c>
    </row>
    <row r="328" spans="1:5" x14ac:dyDescent="0.25">
      <c r="B328" s="49">
        <v>44958</v>
      </c>
      <c r="C328" s="41">
        <v>6.5</v>
      </c>
      <c r="D328" s="2">
        <v>93.899971140786903</v>
      </c>
      <c r="E328" s="20">
        <f>AVERAGE('CDM - M'!Q903:Q905)</f>
        <v>6.6</v>
      </c>
    </row>
    <row r="329" spans="1:5" x14ac:dyDescent="0.25">
      <c r="B329" s="49">
        <v>44986</v>
      </c>
      <c r="C329" s="41">
        <v>6.5</v>
      </c>
      <c r="D329" s="2">
        <v>94.240877685938898</v>
      </c>
      <c r="E329" s="20">
        <f>AVERAGE('CDM - M'!Q904:Q906)</f>
        <v>6.5</v>
      </c>
    </row>
    <row r="330" spans="1:5" x14ac:dyDescent="0.25">
      <c r="B330" s="49">
        <v>45017</v>
      </c>
      <c r="C330" s="41">
        <v>6.5</v>
      </c>
      <c r="D330" s="2">
        <v>94.545348436502394</v>
      </c>
      <c r="E330" s="20">
        <f>AVERAGE('CDM - M'!Q905:Q907)</f>
        <v>6.55</v>
      </c>
    </row>
    <row r="331" spans="1:5" x14ac:dyDescent="0.25">
      <c r="B331" s="49">
        <v>45047</v>
      </c>
      <c r="C331" s="41">
        <v>6.5</v>
      </c>
      <c r="D331" s="2">
        <v>94.798054769213195</v>
      </c>
      <c r="E331" s="20">
        <f>AVERAGE('CDM - M'!Q906:Q908)</f>
        <v>6.6</v>
      </c>
    </row>
    <row r="332" spans="1:5" x14ac:dyDescent="0.25">
      <c r="B332" s="49">
        <v>45078</v>
      </c>
      <c r="C332" s="41">
        <v>6.5</v>
      </c>
      <c r="D332" s="2">
        <v>95.241682330397495</v>
      </c>
      <c r="E332" s="20">
        <f>AVERAGE('CDM - M'!Q907:Q909)</f>
        <v>5.8</v>
      </c>
    </row>
    <row r="333" spans="1:5" x14ac:dyDescent="0.25">
      <c r="B333" s="49">
        <v>45108</v>
      </c>
      <c r="C333" s="41">
        <v>6.5</v>
      </c>
      <c r="D333" s="2">
        <v>97.437714774936296</v>
      </c>
      <c r="E333" s="20">
        <f>AVERAGE('CDM - M'!Q908:Q910)</f>
        <v>5</v>
      </c>
    </row>
    <row r="334" spans="1:5" x14ac:dyDescent="0.25">
      <c r="B334" s="49">
        <v>45139</v>
      </c>
      <c r="C334" s="41">
        <v>6.5</v>
      </c>
      <c r="D334" s="2">
        <v>97.532503094816505</v>
      </c>
      <c r="E334" s="20">
        <f>AVERAGE('CDM - M'!Q909:Q911)</f>
        <v>5.0999999999999996</v>
      </c>
    </row>
    <row r="335" spans="1:5" x14ac:dyDescent="0.25">
      <c r="B335" s="49">
        <v>45170</v>
      </c>
      <c r="C335" s="41">
        <v>6.5</v>
      </c>
      <c r="D335" s="2">
        <v>96.526173159611801</v>
      </c>
      <c r="E335" s="20">
        <f>AVERAGE('CDM - M'!Q910:Q912)</f>
        <v>5.2</v>
      </c>
    </row>
    <row r="336" spans="1:5" x14ac:dyDescent="0.25">
      <c r="B336" s="49">
        <v>45200</v>
      </c>
      <c r="C336" s="41">
        <v>6.5</v>
      </c>
      <c r="D336" s="2">
        <v>96.722783708681803</v>
      </c>
      <c r="E336" s="20">
        <f>AVERAGE('CDM - M'!Q911:Q913)</f>
        <v>5.35</v>
      </c>
    </row>
    <row r="337" spans="1:5" x14ac:dyDescent="0.25">
      <c r="B337" s="49">
        <v>45231</v>
      </c>
      <c r="C337" s="41">
        <v>6.5</v>
      </c>
      <c r="D337" s="2">
        <v>97.283536031527902</v>
      </c>
      <c r="E337" s="20">
        <f>AVERAGE('CDM - M'!Q912:Q914)</f>
        <v>5.5</v>
      </c>
    </row>
    <row r="338" spans="1:5" x14ac:dyDescent="0.25">
      <c r="B338" s="49">
        <v>45261</v>
      </c>
      <c r="C338" s="41">
        <v>6.5</v>
      </c>
      <c r="D338" s="2">
        <v>97.714868687469405</v>
      </c>
      <c r="E338" s="20">
        <f>AVERAGE('CDM - M'!Q913:Q915)</f>
        <v>5.45</v>
      </c>
    </row>
    <row r="339" spans="1:5" x14ac:dyDescent="0.25">
      <c r="A339">
        <v>2024</v>
      </c>
      <c r="B339" s="49">
        <v>45292</v>
      </c>
      <c r="C339" s="41">
        <v>6.5</v>
      </c>
      <c r="D339" s="2">
        <v>98.187100029251297</v>
      </c>
      <c r="E339" s="20">
        <f>AVERAGE('CDM - M'!Q914:Q916)</f>
        <v>5.4</v>
      </c>
    </row>
    <row r="340" spans="1:5" x14ac:dyDescent="0.25">
      <c r="B340" s="49">
        <v>45323</v>
      </c>
      <c r="C340" s="41">
        <v>6.5</v>
      </c>
      <c r="D340" s="2">
        <v>98.714230303134102</v>
      </c>
      <c r="E340" s="20">
        <f>AVERAGE('CDM - M'!Q915:Q917)</f>
        <v>5.4</v>
      </c>
    </row>
    <row r="341" spans="1:5" x14ac:dyDescent="0.25">
      <c r="B341" s="49">
        <v>45352</v>
      </c>
      <c r="C341" s="41">
        <v>6.5</v>
      </c>
      <c r="D341" s="2">
        <v>98.866546411302096</v>
      </c>
      <c r="E341" s="20">
        <f>AVERAGE('CDM - M'!Q916:Q918)</f>
        <v>5.4</v>
      </c>
    </row>
    <row r="342" spans="1:5" x14ac:dyDescent="0.25">
      <c r="B342" s="49">
        <v>45383</v>
      </c>
      <c r="C342" s="41">
        <v>6.5</v>
      </c>
      <c r="D342" s="2">
        <v>99.117137706521206</v>
      </c>
      <c r="E342" s="20">
        <f>AVERAGE('CDM - M'!Q917:Q919)</f>
        <v>5.4</v>
      </c>
    </row>
    <row r="343" spans="1:5" x14ac:dyDescent="0.25">
      <c r="B343" s="49">
        <v>45413</v>
      </c>
      <c r="C343" s="41">
        <v>6.5</v>
      </c>
      <c r="D343" s="2">
        <v>99.469319903055293</v>
      </c>
      <c r="E343" s="20">
        <f>AVERAGE('CDM - M'!Q918:Q920)</f>
        <v>5.4</v>
      </c>
    </row>
    <row r="344" spans="1:5" x14ac:dyDescent="0.25">
      <c r="B344" s="49">
        <v>45444</v>
      </c>
      <c r="C344" s="41">
        <v>6.5</v>
      </c>
      <c r="D344" s="2">
        <v>100.150562401542</v>
      </c>
      <c r="E344" s="20">
        <f>AVERAGE('CDM - M'!Q919:Q921)</f>
        <v>4.95</v>
      </c>
    </row>
    <row r="345" spans="1:5" x14ac:dyDescent="0.25">
      <c r="B345" s="49">
        <v>45474</v>
      </c>
      <c r="C345" s="41">
        <v>6.5</v>
      </c>
      <c r="D345" s="2">
        <v>100.955346773773</v>
      </c>
      <c r="E345" s="20">
        <f>AVERAGE('CDM - M'!Q920:Q922)</f>
        <v>4.5</v>
      </c>
    </row>
    <row r="346" spans="1:5" x14ac:dyDescent="0.25">
      <c r="B346" s="49">
        <v>45505</v>
      </c>
      <c r="C346" s="41">
        <v>6.5</v>
      </c>
      <c r="D346" s="2">
        <v>101.03925218523101</v>
      </c>
      <c r="E346" s="20">
        <f>AVERAGE('CDM - M'!Q921:Q923)</f>
        <v>4.55</v>
      </c>
    </row>
    <row r="347" spans="1:5" x14ac:dyDescent="0.25">
      <c r="B347" s="49">
        <v>45536</v>
      </c>
      <c r="C347" s="41">
        <v>6.5</v>
      </c>
      <c r="D347" s="2">
        <v>101.785089482671</v>
      </c>
      <c r="E347" s="20">
        <f>AVERAGE('CDM - M'!Q922:Q924)</f>
        <v>4.5999999999999996</v>
      </c>
    </row>
    <row r="348" spans="1:5" x14ac:dyDescent="0.25">
      <c r="B348" s="49">
        <v>45566</v>
      </c>
      <c r="C348" s="41">
        <v>6.5</v>
      </c>
      <c r="D348" s="2">
        <v>102.863017614458</v>
      </c>
      <c r="E348" s="20">
        <f>AVERAGE('CDM - M'!Q923:Q925)</f>
        <v>4.55</v>
      </c>
    </row>
    <row r="349" spans="1:5" x14ac:dyDescent="0.25">
      <c r="B349" s="49">
        <v>45597</v>
      </c>
      <c r="C349" s="41">
        <v>6.5</v>
      </c>
      <c r="D349" s="2">
        <v>102.71767853711199</v>
      </c>
      <c r="E349" s="20">
        <f>AVERAGE('CDM - M'!Q924:Q926)</f>
        <v>4.5</v>
      </c>
    </row>
    <row r="350" spans="1:5" x14ac:dyDescent="0.25">
      <c r="B350" s="49">
        <v>45627</v>
      </c>
      <c r="C350" s="41">
        <v>6.5</v>
      </c>
      <c r="D350" s="2">
        <v>102.782387484737</v>
      </c>
      <c r="E350" s="20">
        <f>AVERAGE('CDM - M'!Q925:Q927)</f>
        <v>4.6500000000000004</v>
      </c>
    </row>
    <row r="351" spans="1:5" x14ac:dyDescent="0.25">
      <c r="A351">
        <v>2025</v>
      </c>
      <c r="B351" s="49">
        <v>45658</v>
      </c>
      <c r="C351" s="41">
        <v>6.5</v>
      </c>
      <c r="D351" s="2">
        <v>102.12341377395499</v>
      </c>
      <c r="E351" s="20">
        <f>AVERAGE('CDM - M'!Q926:Q928)</f>
        <v>4.8</v>
      </c>
    </row>
    <row r="352" spans="1:5" x14ac:dyDescent="0.25">
      <c r="B352" s="49">
        <v>45689</v>
      </c>
      <c r="C352" s="41">
        <v>6.25</v>
      </c>
      <c r="D352" s="2">
        <v>102.120316830007</v>
      </c>
      <c r="E352" s="20">
        <f>AVERAGE('CDM - M'!Q927:Q929)</f>
        <v>4.8</v>
      </c>
    </row>
    <row r="353" spans="1:5" x14ac:dyDescent="0.25">
      <c r="B353" s="49">
        <v>45717</v>
      </c>
      <c r="C353" s="41">
        <v>6.25</v>
      </c>
      <c r="D353" s="2">
        <v>102.358442520962</v>
      </c>
      <c r="E353" s="20">
        <f>AVERAGE('CDM - M'!Q928:Q930)</f>
        <v>4.8</v>
      </c>
    </row>
    <row r="354" spans="1:5" x14ac:dyDescent="0.25">
      <c r="B354" s="49">
        <v>45748</v>
      </c>
      <c r="C354" s="41">
        <v>6</v>
      </c>
      <c r="D354" s="2">
        <v>102.45747888472501</v>
      </c>
      <c r="E354" s="20">
        <f>AVERAGE('CDM - M'!Q929:Q931)</f>
        <v>4.75</v>
      </c>
    </row>
    <row r="355" spans="1:5" x14ac:dyDescent="0.25">
      <c r="B355" s="49">
        <v>45778</v>
      </c>
      <c r="C355" s="41">
        <v>6</v>
      </c>
      <c r="D355" s="2">
        <v>102.526717915863</v>
      </c>
      <c r="E355" s="20">
        <f>AVERAGE('CDM - M'!Q930:Q932)</f>
        <v>4.7</v>
      </c>
    </row>
    <row r="356" spans="1:5" x14ac:dyDescent="0.25">
      <c r="B356" s="49">
        <v>45809</v>
      </c>
      <c r="C356" s="41">
        <v>5.5</v>
      </c>
      <c r="D356" s="2">
        <v>102.502615023818</v>
      </c>
      <c r="E356" s="20">
        <f>AVERAGE('CDM - M'!Q931:Q933)</f>
        <v>4.2</v>
      </c>
    </row>
    <row r="357" spans="1:5" x14ac:dyDescent="0.25">
      <c r="B357" s="49">
        <v>45839</v>
      </c>
      <c r="C357" s="41">
        <v>5.5</v>
      </c>
      <c r="D357" s="2">
        <v>102.557490552719</v>
      </c>
      <c r="E357" s="20">
        <f>AVERAGE('CDM - M'!Q932:Q934)</f>
        <v>3.7</v>
      </c>
    </row>
    <row r="358" spans="1:5" x14ac:dyDescent="0.25">
      <c r="B358" s="49">
        <v>45870</v>
      </c>
      <c r="C358" s="41">
        <v>5.5</v>
      </c>
      <c r="D358" s="2">
        <v>103.044230122166</v>
      </c>
      <c r="E358" s="20">
        <f>AVERAGE('CDM - M'!Q933:Q935)</f>
        <v>3.45</v>
      </c>
    </row>
    <row r="359" spans="1:5" x14ac:dyDescent="0.25">
      <c r="B359" s="49">
        <v>45901</v>
      </c>
      <c r="C359" s="41">
        <v>5.5</v>
      </c>
      <c r="D359" s="2">
        <v>103.200908580073</v>
      </c>
      <c r="E359" s="20">
        <f>AVERAGE('CDM - M'!Q934:Q935)</f>
        <v>3.2</v>
      </c>
    </row>
    <row r="360" spans="1:5" x14ac:dyDescent="0.25">
      <c r="B360" s="49">
        <v>45931</v>
      </c>
      <c r="C360" s="41">
        <v>5.5</v>
      </c>
      <c r="D360" s="2">
        <v>102.946845408887</v>
      </c>
      <c r="E360" s="20">
        <f>AVERAGE('CDM - M'!Q935:Q937)</f>
        <v>2.95</v>
      </c>
    </row>
    <row r="361" spans="1:5" x14ac:dyDescent="0.25">
      <c r="B361" s="49">
        <v>45962</v>
      </c>
      <c r="C361" s="41">
        <v>5.5</v>
      </c>
      <c r="D361" s="2">
        <v>103.25689105435001</v>
      </c>
      <c r="E361" s="20">
        <f>AVERAGE('CDM - M'!Q935:Q938)</f>
        <v>2.95</v>
      </c>
    </row>
    <row r="362" spans="1:5" x14ac:dyDescent="0.25">
      <c r="B362" s="49">
        <v>45992</v>
      </c>
      <c r="C362" s="41">
        <v>5.25</v>
      </c>
      <c r="D362" s="2">
        <v>103.95287715308601</v>
      </c>
      <c r="E362" s="20">
        <f>AVERAGE('CDM - M'!Q937:Q939)</f>
        <v>2.4000000000000004</v>
      </c>
    </row>
    <row r="363" spans="1:5" x14ac:dyDescent="0.25">
      <c r="A363">
        <v>2026</v>
      </c>
      <c r="B363" s="49">
        <v>46023</v>
      </c>
      <c r="C363" s="41">
        <v>5.25</v>
      </c>
      <c r="D363" s="2">
        <v>104.89732091705901</v>
      </c>
      <c r="E363" s="20">
        <f>AVERAGE('CDM - M'!Q938:Q940)</f>
        <v>2.1</v>
      </c>
    </row>
    <row r="364" spans="1:5" x14ac:dyDescent="0.25">
      <c r="B364" s="49">
        <v>46054</v>
      </c>
      <c r="C364" s="41">
        <v>5.25</v>
      </c>
      <c r="D364" s="2">
        <v>105.366019361086</v>
      </c>
      <c r="E364" s="20">
        <f>AVERAGE('CDM - M'!Q939:Q941)</f>
        <v>2.0499999999999998</v>
      </c>
    </row>
    <row r="365" spans="1:5" x14ac:dyDescent="0.25">
      <c r="B365" s="49">
        <v>46082</v>
      </c>
      <c r="C365" s="41">
        <v>5.25</v>
      </c>
      <c r="D365" s="2">
        <v>105.816181844911</v>
      </c>
      <c r="E365" s="20">
        <f>AVERAGE('CDM - M'!Q940:Q942)</f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300A-F4F7-4A93-8434-F2786417F502}">
  <dimension ref="A1:H124"/>
  <sheetViews>
    <sheetView workbookViewId="0">
      <pane xSplit="2" ySplit="2" topLeftCell="C105" activePane="bottomRight" state="frozen"/>
      <selection pane="topRight" activeCell="C1" sqref="C1"/>
      <selection pane="bottomLeft" activeCell="A3" sqref="A3"/>
      <selection pane="bottomRight" activeCell="E127" sqref="E127"/>
    </sheetView>
  </sheetViews>
  <sheetFormatPr defaultRowHeight="15" x14ac:dyDescent="0.25"/>
  <cols>
    <col min="3" max="3" width="9.5703125" bestFit="1" customWidth="1"/>
  </cols>
  <sheetData>
    <row r="1" spans="1:8" s="7" customFormat="1" ht="45" x14ac:dyDescent="0.25">
      <c r="C1" s="7" t="s">
        <v>189</v>
      </c>
      <c r="D1" s="7" t="s">
        <v>190</v>
      </c>
      <c r="E1" s="7" t="s">
        <v>191</v>
      </c>
      <c r="F1" s="7" t="s">
        <v>192</v>
      </c>
      <c r="G1" s="7" t="s">
        <v>194</v>
      </c>
      <c r="H1" s="7" t="s">
        <v>195</v>
      </c>
    </row>
    <row r="2" spans="1:8" s="7" customFormat="1" ht="60" x14ac:dyDescent="0.25">
      <c r="C2" s="7" t="s">
        <v>188</v>
      </c>
      <c r="F2" s="7" t="s">
        <v>193</v>
      </c>
      <c r="H2" s="7" t="s">
        <v>196</v>
      </c>
    </row>
    <row r="3" spans="1:8" x14ac:dyDescent="0.25">
      <c r="A3">
        <v>1996</v>
      </c>
      <c r="B3" s="1">
        <v>35125</v>
      </c>
      <c r="C3" s="7"/>
      <c r="G3" s="20">
        <v>0</v>
      </c>
    </row>
    <row r="4" spans="1:8" x14ac:dyDescent="0.25">
      <c r="B4" s="1">
        <v>35217</v>
      </c>
      <c r="C4" s="21">
        <v>34.81466666666666</v>
      </c>
      <c r="G4" s="20">
        <v>0</v>
      </c>
    </row>
    <row r="5" spans="1:8" x14ac:dyDescent="0.25">
      <c r="B5" s="1">
        <v>35309</v>
      </c>
      <c r="C5" s="21">
        <v>35.7791</v>
      </c>
      <c r="G5" s="20">
        <v>0</v>
      </c>
    </row>
    <row r="6" spans="1:8" x14ac:dyDescent="0.25">
      <c r="B6" s="1">
        <v>35400</v>
      </c>
      <c r="C6" s="21">
        <v>35.841433333333335</v>
      </c>
      <c r="G6" s="20">
        <v>0</v>
      </c>
    </row>
    <row r="7" spans="1:8" x14ac:dyDescent="0.25">
      <c r="A7">
        <v>1997</v>
      </c>
      <c r="B7" s="1">
        <v>35490</v>
      </c>
      <c r="C7" s="21">
        <v>35.893000000000001</v>
      </c>
      <c r="G7" s="20">
        <v>0</v>
      </c>
    </row>
    <row r="8" spans="1:8" x14ac:dyDescent="0.25">
      <c r="B8" s="1">
        <v>35582</v>
      </c>
      <c r="C8" s="21">
        <v>35.82436666666667</v>
      </c>
      <c r="G8" s="20">
        <v>0</v>
      </c>
    </row>
    <row r="9" spans="1:8" x14ac:dyDescent="0.25">
      <c r="B9" s="1">
        <v>35674</v>
      </c>
      <c r="C9" s="21">
        <v>36.077166666666663</v>
      </c>
      <c r="G9" s="20">
        <v>0</v>
      </c>
    </row>
    <row r="10" spans="1:8" x14ac:dyDescent="0.25">
      <c r="B10" s="1">
        <v>35765</v>
      </c>
      <c r="C10" s="21">
        <v>37.663633333333337</v>
      </c>
      <c r="G10" s="20">
        <v>0</v>
      </c>
    </row>
    <row r="11" spans="1:8" x14ac:dyDescent="0.25">
      <c r="A11">
        <v>1998</v>
      </c>
      <c r="B11" s="1">
        <v>35855</v>
      </c>
      <c r="C11" s="21">
        <v>39.322499999999998</v>
      </c>
      <c r="G11" s="20">
        <v>0</v>
      </c>
    </row>
    <row r="12" spans="1:8" x14ac:dyDescent="0.25">
      <c r="B12" s="1">
        <v>35947</v>
      </c>
      <c r="C12" s="21">
        <v>40.846133333333334</v>
      </c>
      <c r="G12" s="20">
        <v>0</v>
      </c>
    </row>
    <row r="13" spans="1:8" x14ac:dyDescent="0.25">
      <c r="B13" s="1">
        <v>36039</v>
      </c>
      <c r="C13" s="21">
        <v>42.677900000000001</v>
      </c>
      <c r="G13" s="20">
        <v>0</v>
      </c>
    </row>
    <row r="14" spans="1:8" x14ac:dyDescent="0.25">
      <c r="B14" s="1">
        <v>36130</v>
      </c>
      <c r="C14" s="21">
        <v>42.471200000000003</v>
      </c>
      <c r="G14" s="20">
        <v>0</v>
      </c>
    </row>
    <row r="15" spans="1:8" x14ac:dyDescent="0.25">
      <c r="A15">
        <v>1999</v>
      </c>
      <c r="B15" s="1">
        <v>36220</v>
      </c>
      <c r="C15" s="21">
        <v>42.530999999999999</v>
      </c>
      <c r="G15" s="20">
        <v>0</v>
      </c>
    </row>
    <row r="16" spans="1:8" x14ac:dyDescent="0.25">
      <c r="B16" s="1">
        <v>36312</v>
      </c>
      <c r="C16" s="21">
        <v>42.956166666666661</v>
      </c>
      <c r="G16" s="20">
        <v>0</v>
      </c>
    </row>
    <row r="17" spans="1:8" x14ac:dyDescent="0.25">
      <c r="B17" s="1">
        <v>36404</v>
      </c>
      <c r="C17" s="21">
        <v>43.485999999999997</v>
      </c>
      <c r="G17" s="20">
        <v>0</v>
      </c>
    </row>
    <row r="18" spans="1:8" x14ac:dyDescent="0.25">
      <c r="B18" s="1">
        <v>36495</v>
      </c>
      <c r="C18" s="21">
        <v>43.51156666666666</v>
      </c>
      <c r="G18" s="20">
        <v>0</v>
      </c>
    </row>
    <row r="19" spans="1:8" x14ac:dyDescent="0.25">
      <c r="A19">
        <v>2000</v>
      </c>
      <c r="B19" s="1">
        <v>36586</v>
      </c>
      <c r="C19" s="21">
        <v>43.627266666666664</v>
      </c>
      <c r="E19" s="20">
        <f>AVERAGEIFS('IN - M'!D:D,'IN - M'!B:B,"&gt;="&amp;EDATE(B19,-2),'IN - M'!B:B,"&lt;="&amp;EOMONTH(B19,0))</f>
        <v>23.635528085611867</v>
      </c>
      <c r="G19" s="20">
        <v>0</v>
      </c>
    </row>
    <row r="20" spans="1:8" x14ac:dyDescent="0.25">
      <c r="B20" s="1">
        <v>36678</v>
      </c>
      <c r="C20" s="21">
        <v>44.173699999999997</v>
      </c>
      <c r="E20" s="20">
        <f>AVERAGEIFS('IN - M'!D:D,'IN - M'!B:B,"&gt;="&amp;EDATE(B20,-2),'IN - M'!B:B,"&lt;="&amp;EOMONTH(B20,0))</f>
        <v>24.026932022570733</v>
      </c>
      <c r="G20" s="20">
        <v>0</v>
      </c>
    </row>
    <row r="21" spans="1:8" x14ac:dyDescent="0.25">
      <c r="B21" s="1">
        <v>36770</v>
      </c>
      <c r="C21" s="21">
        <v>45.525733333333335</v>
      </c>
      <c r="E21" s="20">
        <f>AVERAGEIFS('IN - M'!D:D,'IN - M'!B:B,"&gt;="&amp;EDATE(B21,-2),'IN - M'!B:B,"&lt;="&amp;EOMONTH(B21,0))</f>
        <v>23.952995861787333</v>
      </c>
      <c r="G21" s="20">
        <v>0</v>
      </c>
    </row>
    <row r="22" spans="1:8" x14ac:dyDescent="0.25">
      <c r="B22" s="1">
        <v>36861</v>
      </c>
      <c r="C22" s="21">
        <v>46.677033333333334</v>
      </c>
      <c r="E22" s="20">
        <f>AVERAGEIFS('IN - M'!D:D,'IN - M'!B:B,"&gt;="&amp;EDATE(B22,-2),'IN - M'!B:B,"&lt;="&amp;EOMONTH(B22,0))</f>
        <v>24.133349660253533</v>
      </c>
      <c r="G22" s="20">
        <v>0</v>
      </c>
    </row>
    <row r="23" spans="1:8" x14ac:dyDescent="0.25">
      <c r="A23">
        <v>2001</v>
      </c>
      <c r="B23" s="1">
        <v>36951</v>
      </c>
      <c r="C23" s="21">
        <v>46.609533333333331</v>
      </c>
      <c r="E23" s="20">
        <f>AVERAGEIFS('IN - M'!D:D,'IN - M'!B:B,"&gt;="&amp;EDATE(B23,-2),'IN - M'!B:B,"&lt;="&amp;EOMONTH(B23,0))</f>
        <v>24.304625417146934</v>
      </c>
      <c r="F23" s="2">
        <f>((E23/E19) - 1) * 100</f>
        <v>2.8308964754732102</v>
      </c>
      <c r="G23" s="20">
        <v>0</v>
      </c>
      <c r="H23" s="20">
        <v>2.8309501593814401</v>
      </c>
    </row>
    <row r="24" spans="1:8" x14ac:dyDescent="0.25">
      <c r="B24" s="1">
        <v>37043</v>
      </c>
      <c r="C24" s="21">
        <v>46.926099999999998</v>
      </c>
      <c r="D24" s="20">
        <f>AVERAGEIFS('IN - M'!C:C,'IN - M'!B:B,"&gt;="&amp;EDATE(B24,-2),'IN - M'!B:B,"&lt;="&amp;EOMONTH(B24,0))</f>
        <v>8.6666666666666661</v>
      </c>
      <c r="E24" s="20">
        <f>AVERAGEIFS('IN - M'!D:D,'IN - M'!B:B,"&gt;="&amp;EDATE(B24,-2),'IN - M'!B:B,"&lt;="&amp;EOMONTH(B24,0))</f>
        <v>24.61711970364853</v>
      </c>
      <c r="F24" s="2">
        <f t="shared" ref="F24:F87" si="0">((E24/E20) - 1) * 100</f>
        <v>2.4563588914447321</v>
      </c>
      <c r="G24" s="20">
        <v>0</v>
      </c>
      <c r="H24" s="20">
        <v>2.643685894254777</v>
      </c>
    </row>
    <row r="25" spans="1:8" x14ac:dyDescent="0.25">
      <c r="B25" s="1">
        <v>37135</v>
      </c>
      <c r="C25" s="21">
        <v>47.365233333333329</v>
      </c>
      <c r="D25" s="20">
        <f>AVERAGEIFS('IN - M'!C:C,'IN - M'!B:B,"&gt;="&amp;EDATE(B25,-2),'IN - M'!B:B,"&lt;="&amp;EOMONTH(B25,0))</f>
        <v>8.5</v>
      </c>
      <c r="E25" s="20">
        <f>AVERAGEIFS('IN - M'!D:D,'IN - M'!B:B,"&gt;="&amp;EDATE(B25,-2),'IN - M'!B:B,"&lt;="&amp;EOMONTH(B25,0))</f>
        <v>25.037188151515533</v>
      </c>
      <c r="F25" s="2">
        <f t="shared" si="0"/>
        <v>4.5263327225711691</v>
      </c>
      <c r="G25" s="20">
        <v>0</v>
      </c>
      <c r="H25" s="20">
        <v>3.2712811665393193</v>
      </c>
    </row>
    <row r="26" spans="1:8" x14ac:dyDescent="0.25">
      <c r="B26" s="1">
        <v>37226</v>
      </c>
      <c r="C26" s="21">
        <v>48.00963333333334</v>
      </c>
      <c r="D26" s="20">
        <f>AVERAGEIFS('IN - M'!C:C,'IN - M'!B:B,"&gt;="&amp;EDATE(B26,-2),'IN - M'!B:B,"&lt;="&amp;EOMONTH(B26,0))</f>
        <v>8.5</v>
      </c>
      <c r="E26" s="20">
        <f>AVERAGEIFS('IN - M'!D:D,'IN - M'!B:B,"&gt;="&amp;EDATE(B26,-2),'IN - M'!B:B,"&lt;="&amp;EOMONTH(B26,0))</f>
        <v>25.300615674068734</v>
      </c>
      <c r="F26" s="2">
        <f t="shared" si="0"/>
        <v>4.8367343541109609</v>
      </c>
      <c r="G26" s="20">
        <v>0</v>
      </c>
      <c r="H26" s="20">
        <v>3.6626844884641576</v>
      </c>
    </row>
    <row r="27" spans="1:8" x14ac:dyDescent="0.25">
      <c r="A27">
        <v>2002</v>
      </c>
      <c r="B27" s="1">
        <v>37316</v>
      </c>
      <c r="C27" s="21">
        <v>48.612266666666663</v>
      </c>
      <c r="D27" s="20">
        <f>AVERAGEIFS('IN - M'!C:C,'IN - M'!B:B,"&gt;="&amp;EDATE(B27,-2),'IN - M'!B:B,"&lt;="&amp;EOMONTH(B27,0))</f>
        <v>8.3333333333333339</v>
      </c>
      <c r="E27" s="20">
        <f>AVERAGEIFS('IN - M'!D:D,'IN - M'!B:B,"&gt;="&amp;EDATE(B27,-2),'IN - M'!B:B,"&lt;="&amp;EOMONTH(B27,0))</f>
        <v>25.559738490478036</v>
      </c>
      <c r="F27" s="2">
        <f t="shared" si="0"/>
        <v>5.164091409718341</v>
      </c>
      <c r="G27" s="20">
        <v>0</v>
      </c>
      <c r="H27" s="20">
        <v>4.2460026748545596</v>
      </c>
    </row>
    <row r="28" spans="1:8" x14ac:dyDescent="0.25">
      <c r="B28" s="1">
        <v>37408</v>
      </c>
      <c r="C28" s="21">
        <v>48.979800000000004</v>
      </c>
      <c r="D28" s="20">
        <f>AVERAGEIFS('IN - M'!C:C,'IN - M'!B:B,"&gt;="&amp;EDATE(B28,-2),'IN - M'!B:B,"&lt;="&amp;EOMONTH(B28,0))</f>
        <v>8</v>
      </c>
      <c r="E28" s="20">
        <f>AVERAGEIFS('IN - M'!D:D,'IN - M'!B:B,"&gt;="&amp;EDATE(B28,-2),'IN - M'!B:B,"&lt;="&amp;EOMONTH(B28,0))</f>
        <v>25.717726275559333</v>
      </c>
      <c r="F28" s="2">
        <f t="shared" si="0"/>
        <v>4.4708990538307347</v>
      </c>
      <c r="G28" s="20">
        <v>0</v>
      </c>
      <c r="H28" s="20">
        <v>4.7496185187884121</v>
      </c>
    </row>
    <row r="29" spans="1:8" x14ac:dyDescent="0.25">
      <c r="B29" s="1">
        <v>37500</v>
      </c>
      <c r="C29" s="21">
        <v>48.621733333333339</v>
      </c>
      <c r="D29" s="20">
        <f>AVERAGEIFS('IN - M'!C:C,'IN - M'!B:B,"&gt;="&amp;EDATE(B29,-2),'IN - M'!B:B,"&lt;="&amp;EOMONTH(B29,0))</f>
        <v>8</v>
      </c>
      <c r="E29" s="20">
        <f>AVERAGEIFS('IN - M'!D:D,'IN - M'!B:B,"&gt;="&amp;EDATE(B29,-2),'IN - M'!B:B,"&lt;="&amp;EOMONTH(B29,0))</f>
        <v>26.119927067392798</v>
      </c>
      <c r="F29" s="2">
        <f t="shared" si="0"/>
        <v>4.3245228231099331</v>
      </c>
      <c r="G29" s="20">
        <v>0</v>
      </c>
      <c r="H29" s="20">
        <v>4.6992319300538492</v>
      </c>
    </row>
    <row r="30" spans="1:8" x14ac:dyDescent="0.25">
      <c r="B30" s="1">
        <v>37591</v>
      </c>
      <c r="C30" s="21">
        <v>48.274333333333324</v>
      </c>
      <c r="D30" s="20">
        <f>AVERAGEIFS('IN - M'!C:C,'IN - M'!B:B,"&gt;="&amp;EDATE(B30,-2),'IN - M'!B:B,"&lt;="&amp;EOMONTH(B30,0))</f>
        <v>7.666666666666667</v>
      </c>
      <c r="E30" s="20">
        <f>AVERAGEIFS('IN - M'!D:D,'IN - M'!B:B,"&gt;="&amp;EDATE(B30,-2),'IN - M'!B:B,"&lt;="&amp;EOMONTH(B30,0))</f>
        <v>26.300236765790899</v>
      </c>
      <c r="F30" s="2">
        <f t="shared" si="0"/>
        <v>3.9509753620213361</v>
      </c>
      <c r="G30" s="20">
        <v>0</v>
      </c>
      <c r="H30" s="20">
        <v>4.4777601306112906</v>
      </c>
    </row>
    <row r="31" spans="1:8" x14ac:dyDescent="0.25">
      <c r="A31">
        <v>2003</v>
      </c>
      <c r="B31" s="1">
        <v>37681</v>
      </c>
      <c r="C31" s="21">
        <v>47.793733333333329</v>
      </c>
      <c r="D31" s="20">
        <f>AVERAGEIFS('IN - M'!C:C,'IN - M'!B:B,"&gt;="&amp;EDATE(B31,-2),'IN - M'!B:B,"&lt;="&amp;EOMONTH(B31,0))</f>
        <v>7.333333333333333</v>
      </c>
      <c r="E31" s="20">
        <f>AVERAGEIFS('IN - M'!D:D,'IN - M'!B:B,"&gt;="&amp;EDATE(B31,-2),'IN - M'!B:B,"&lt;="&amp;EOMONTH(B31,0))</f>
        <v>26.428857725901533</v>
      </c>
      <c r="F31" s="2">
        <f t="shared" si="0"/>
        <v>3.4003447873587556</v>
      </c>
      <c r="G31" s="20">
        <v>0</v>
      </c>
      <c r="H31" s="20">
        <v>4.0805004779802143</v>
      </c>
    </row>
    <row r="32" spans="1:8" x14ac:dyDescent="0.25">
      <c r="B32" s="1">
        <v>37773</v>
      </c>
      <c r="C32" s="21">
        <v>47.066800000000001</v>
      </c>
      <c r="D32" s="20">
        <f>AVERAGEIFS('IN - M'!C:C,'IN - M'!B:B,"&gt;="&amp;EDATE(B32,-2),'IN - M'!B:B,"&lt;="&amp;EOMONTH(B32,0))</f>
        <v>7</v>
      </c>
      <c r="E32" s="20">
        <f>AVERAGEIFS('IN - M'!D:D,'IN - M'!B:B,"&gt;="&amp;EDATE(B32,-2),'IN - M'!B:B,"&lt;="&amp;EOMONTH(B32,0))</f>
        <v>27.041981950082501</v>
      </c>
      <c r="F32" s="2">
        <f t="shared" si="0"/>
        <v>5.1491942185482698</v>
      </c>
      <c r="G32" s="20">
        <v>0</v>
      </c>
      <c r="H32" s="20">
        <v>4.202703683487929</v>
      </c>
    </row>
    <row r="33" spans="1:8" x14ac:dyDescent="0.25">
      <c r="B33" s="1">
        <v>37865</v>
      </c>
      <c r="C33" s="21">
        <v>46.007466666666666</v>
      </c>
      <c r="D33" s="20">
        <f>AVERAGEIFS('IN - M'!C:C,'IN - M'!B:B,"&gt;="&amp;EDATE(B33,-2),'IN - M'!B:B,"&lt;="&amp;EOMONTH(B33,0))</f>
        <v>7</v>
      </c>
      <c r="E33" s="20">
        <f>AVERAGEIFS('IN - M'!D:D,'IN - M'!B:B,"&gt;="&amp;EDATE(B33,-2),'IN - M'!B:B,"&lt;="&amp;EOMONTH(B33,0))</f>
        <v>26.969750665666599</v>
      </c>
      <c r="F33" s="2">
        <f t="shared" si="0"/>
        <v>3.2535450657314113</v>
      </c>
      <c r="G33" s="20">
        <v>0</v>
      </c>
      <c r="H33" s="20">
        <v>3.9182049324569204</v>
      </c>
    </row>
    <row r="34" spans="1:8" x14ac:dyDescent="0.25">
      <c r="B34" s="1">
        <v>37956</v>
      </c>
      <c r="C34" s="21">
        <v>45.510700000000007</v>
      </c>
      <c r="D34" s="20">
        <f>AVERAGEIFS('IN - M'!C:C,'IN - M'!B:B,"&gt;="&amp;EDATE(B34,-2),'IN - M'!B:B,"&lt;="&amp;EOMONTH(B34,0))</f>
        <v>7</v>
      </c>
      <c r="E34" s="20">
        <f>AVERAGEIFS('IN - M'!D:D,'IN - M'!B:B,"&gt;="&amp;EDATE(B34,-2),'IN - M'!B:B,"&lt;="&amp;EOMONTH(B34,0))</f>
        <v>27.103340553283033</v>
      </c>
      <c r="F34" s="2">
        <f t="shared" si="0"/>
        <v>3.0535990783806977</v>
      </c>
      <c r="G34" s="20">
        <v>0</v>
      </c>
      <c r="H34" s="20">
        <v>3.7169986747301431</v>
      </c>
    </row>
    <row r="35" spans="1:8" x14ac:dyDescent="0.25">
      <c r="A35">
        <v>2004</v>
      </c>
      <c r="B35" s="1">
        <v>38047</v>
      </c>
      <c r="C35" s="21">
        <v>45.232633333333332</v>
      </c>
      <c r="D35" s="20">
        <f>AVERAGEIFS('IN - M'!C:C,'IN - M'!B:B,"&gt;="&amp;EDATE(B35,-2),'IN - M'!B:B,"&lt;="&amp;EOMONTH(B35,0))</f>
        <v>6.666666666666667</v>
      </c>
      <c r="E35" s="20">
        <f>AVERAGEIFS('IN - M'!D:D,'IN - M'!B:B,"&gt;="&amp;EDATE(B35,-2),'IN - M'!B:B,"&lt;="&amp;EOMONTH(B35,0))</f>
        <v>27.524951411403435</v>
      </c>
      <c r="F35" s="2">
        <f t="shared" si="0"/>
        <v>4.147336585143746</v>
      </c>
      <c r="G35" s="20">
        <v>0</v>
      </c>
      <c r="H35" s="20">
        <v>3.8503578441472728</v>
      </c>
    </row>
    <row r="36" spans="1:8" x14ac:dyDescent="0.25">
      <c r="B36" s="1">
        <v>38139</v>
      </c>
      <c r="C36" s="21">
        <v>44.856666666666662</v>
      </c>
      <c r="D36" s="20">
        <f>AVERAGEIFS('IN - M'!C:C,'IN - M'!B:B,"&gt;="&amp;EDATE(B36,-2),'IN - M'!B:B,"&lt;="&amp;EOMONTH(B36,0))</f>
        <v>6</v>
      </c>
      <c r="E36" s="20">
        <f>AVERAGEIFS('IN - M'!D:D,'IN - M'!B:B,"&gt;="&amp;EDATE(B36,-2),'IN - M'!B:B,"&lt;="&amp;EOMONTH(B36,0))</f>
        <v>27.803126651512699</v>
      </c>
      <c r="F36" s="2">
        <f t="shared" si="0"/>
        <v>2.814677943485111</v>
      </c>
      <c r="G36" s="20">
        <v>0</v>
      </c>
      <c r="H36" s="20">
        <v>3.3255351191344822</v>
      </c>
    </row>
    <row r="37" spans="1:8" x14ac:dyDescent="0.25">
      <c r="B37" s="1">
        <v>38231</v>
      </c>
      <c r="C37" s="21">
        <v>46.144166666666671</v>
      </c>
      <c r="D37" s="20">
        <f>AVERAGEIFS('IN - M'!C:C,'IN - M'!B:B,"&gt;="&amp;EDATE(B37,-2),'IN - M'!B:B,"&lt;="&amp;EOMONTH(B37,0))</f>
        <v>6</v>
      </c>
      <c r="E37" s="20">
        <f>AVERAGEIFS('IN - M'!D:D,'IN - M'!B:B,"&gt;="&amp;EDATE(B37,-2),'IN - M'!B:B,"&lt;="&amp;EOMONTH(B37,0))</f>
        <v>28.12989031746713</v>
      </c>
      <c r="F37" s="2">
        <f t="shared" si="0"/>
        <v>4.3016328411127125</v>
      </c>
      <c r="G37" s="20">
        <v>0</v>
      </c>
      <c r="H37" s="20">
        <v>3.60569388003083</v>
      </c>
    </row>
    <row r="38" spans="1:8" x14ac:dyDescent="0.25">
      <c r="B38" s="1">
        <v>38322</v>
      </c>
      <c r="C38" s="21">
        <v>44.87166666666667</v>
      </c>
      <c r="D38" s="20">
        <f>AVERAGEIFS('IN - M'!C:C,'IN - M'!B:B,"&gt;="&amp;EDATE(B38,-2),'IN - M'!B:B,"&lt;="&amp;EOMONTH(B38,0))</f>
        <v>6</v>
      </c>
      <c r="E38" s="20">
        <f>AVERAGEIFS('IN - M'!D:D,'IN - M'!B:B,"&gt;="&amp;EDATE(B38,-2),'IN - M'!B:B,"&lt;="&amp;EOMONTH(B38,0))</f>
        <v>28.265730038913333</v>
      </c>
      <c r="F38" s="2">
        <f t="shared" si="0"/>
        <v>4.2887314327366255</v>
      </c>
      <c r="G38" s="20">
        <v>0</v>
      </c>
      <c r="H38" s="20">
        <v>3.8850810955157744</v>
      </c>
    </row>
    <row r="39" spans="1:8" x14ac:dyDescent="0.25">
      <c r="A39">
        <v>2005</v>
      </c>
      <c r="B39" s="1">
        <v>38412</v>
      </c>
      <c r="C39" s="21">
        <v>43.592300000000002</v>
      </c>
      <c r="D39" s="20">
        <f>AVERAGEIFS('IN - M'!C:C,'IN - M'!B:B,"&gt;="&amp;EDATE(B39,-2),'IN - M'!B:B,"&lt;="&amp;EOMONTH(B39,0))</f>
        <v>6</v>
      </c>
      <c r="E39" s="20">
        <f>AVERAGEIFS('IN - M'!D:D,'IN - M'!B:B,"&gt;="&amp;EDATE(B39,-2),'IN - M'!B:B,"&lt;="&amp;EOMONTH(B39,0))</f>
        <v>28.620887300996063</v>
      </c>
      <c r="F39" s="2">
        <f t="shared" si="0"/>
        <v>3.9816088072678113</v>
      </c>
      <c r="G39" s="20">
        <v>0</v>
      </c>
      <c r="H39" s="20">
        <v>3.8476032549128183</v>
      </c>
    </row>
    <row r="40" spans="1:8" x14ac:dyDescent="0.25">
      <c r="B40" s="1">
        <v>38504</v>
      </c>
      <c r="C40" s="21">
        <v>43.525299999999994</v>
      </c>
      <c r="D40" s="20">
        <f>AVERAGEIFS('IN - M'!C:C,'IN - M'!B:B,"&gt;="&amp;EDATE(B40,-2),'IN - M'!B:B,"&lt;="&amp;EOMONTH(B40,0))</f>
        <v>6</v>
      </c>
      <c r="E40" s="20">
        <f>AVERAGEIFS('IN - M'!D:D,'IN - M'!B:B,"&gt;="&amp;EDATE(B40,-2),'IN - M'!B:B,"&lt;="&amp;EOMONTH(B40,0))</f>
        <v>28.8246787374154</v>
      </c>
      <c r="F40" s="2">
        <f t="shared" si="0"/>
        <v>3.6742345517716046</v>
      </c>
      <c r="G40" s="20">
        <v>0</v>
      </c>
      <c r="H40" s="20">
        <v>4.0601809443541974</v>
      </c>
    </row>
    <row r="41" spans="1:8" x14ac:dyDescent="0.25">
      <c r="B41" s="1">
        <v>38596</v>
      </c>
      <c r="C41" s="21">
        <v>43.610066666666661</v>
      </c>
      <c r="D41" s="20">
        <f>AVERAGEIFS('IN - M'!C:C,'IN - M'!B:B,"&gt;="&amp;EDATE(B41,-2),'IN - M'!B:B,"&lt;="&amp;EOMONTH(B41,0))</f>
        <v>6</v>
      </c>
      <c r="E41" s="20">
        <f>AVERAGEIFS('IN - M'!D:D,'IN - M'!B:B,"&gt;="&amp;EDATE(B41,-2),'IN - M'!B:B,"&lt;="&amp;EOMONTH(B41,0))</f>
        <v>29.119329651500504</v>
      </c>
      <c r="F41" s="2">
        <f t="shared" si="0"/>
        <v>3.5173949235734803</v>
      </c>
      <c r="G41" s="20">
        <v>0</v>
      </c>
      <c r="H41" s="20">
        <v>3.8648117881612265</v>
      </c>
    </row>
    <row r="42" spans="1:8" x14ac:dyDescent="0.25">
      <c r="B42" s="1">
        <v>38687</v>
      </c>
      <c r="C42" s="21">
        <v>45.317433333333334</v>
      </c>
      <c r="D42" s="20">
        <f>AVERAGEIFS('IN - M'!C:C,'IN - M'!B:B,"&gt;="&amp;EDATE(B42,-2),'IN - M'!B:B,"&lt;="&amp;EOMONTH(B42,0))</f>
        <v>6.25</v>
      </c>
      <c r="E42" s="20">
        <f>AVERAGEIFS('IN - M'!D:D,'IN - M'!B:B,"&gt;="&amp;EDATE(B42,-2),'IN - M'!B:B,"&lt;="&amp;EOMONTH(B42,0))</f>
        <v>29.590811769820334</v>
      </c>
      <c r="F42" s="2">
        <f t="shared" si="0"/>
        <v>4.6879444793492597</v>
      </c>
      <c r="G42" s="20">
        <v>0</v>
      </c>
      <c r="H42" s="20">
        <v>3.9622887053323841</v>
      </c>
    </row>
    <row r="43" spans="1:8" x14ac:dyDescent="0.25">
      <c r="A43">
        <v>2006</v>
      </c>
      <c r="B43" s="1">
        <v>38777</v>
      </c>
      <c r="C43" s="21">
        <v>44.256266666666669</v>
      </c>
      <c r="D43" s="20">
        <f>AVERAGEIFS('IN - M'!C:C,'IN - M'!B:B,"&gt;="&amp;EDATE(B43,-2),'IN - M'!B:B,"&lt;="&amp;EOMONTH(B43,0))</f>
        <v>6.5</v>
      </c>
      <c r="E43" s="20">
        <f>AVERAGEIFS('IN - M'!D:D,'IN - M'!B:B,"&gt;="&amp;EDATE(B43,-2),'IN - M'!B:B,"&lt;="&amp;EOMONTH(B43,0))</f>
        <v>30.055366634994737</v>
      </c>
      <c r="F43" s="2">
        <f t="shared" si="0"/>
        <v>5.0120016158574865</v>
      </c>
      <c r="G43" s="20">
        <v>0</v>
      </c>
      <c r="H43" s="20">
        <v>4.2265839178584343</v>
      </c>
    </row>
    <row r="44" spans="1:8" x14ac:dyDescent="0.25">
      <c r="B44" s="1">
        <v>38869</v>
      </c>
      <c r="C44" s="21">
        <v>45.302999999999997</v>
      </c>
      <c r="D44" s="20">
        <f>AVERAGEIFS('IN - M'!C:C,'IN - M'!B:B,"&gt;="&amp;EDATE(B44,-2),'IN - M'!B:B,"&lt;="&amp;EOMONTH(B44,0))</f>
        <v>6.583333333333333</v>
      </c>
      <c r="E44" s="20">
        <f>AVERAGEIFS('IN - M'!D:D,'IN - M'!B:B,"&gt;="&amp;EDATE(B44,-2),'IN - M'!B:B,"&lt;="&amp;EOMONTH(B44,0))</f>
        <v>30.69682751384703</v>
      </c>
      <c r="F44" s="2">
        <f t="shared" si="0"/>
        <v>6.494951057343501</v>
      </c>
      <c r="G44" s="20">
        <v>0</v>
      </c>
      <c r="H44" s="20">
        <v>4.9298884936506742</v>
      </c>
    </row>
    <row r="45" spans="1:8" x14ac:dyDescent="0.25">
      <c r="B45" s="1">
        <v>38961</v>
      </c>
      <c r="C45" s="21">
        <v>46.274700000000003</v>
      </c>
      <c r="D45" s="20">
        <f>AVERAGEIFS('IN - M'!C:C,'IN - M'!B:B,"&gt;="&amp;EDATE(B45,-2),'IN - M'!B:B,"&lt;="&amp;EOMONTH(B45,0))</f>
        <v>7</v>
      </c>
      <c r="E45" s="20">
        <f>AVERAGEIFS('IN - M'!D:D,'IN - M'!B:B,"&gt;="&amp;EDATE(B45,-2),'IN - M'!B:B,"&lt;="&amp;EOMONTH(B45,0))</f>
        <v>31.019229062092197</v>
      </c>
      <c r="F45" s="2">
        <f t="shared" si="0"/>
        <v>6.5245300401130413</v>
      </c>
      <c r="G45" s="20">
        <v>0</v>
      </c>
      <c r="H45" s="20">
        <v>5.6762809541093251</v>
      </c>
    </row>
    <row r="46" spans="1:8" x14ac:dyDescent="0.25">
      <c r="B46" s="1">
        <v>39052</v>
      </c>
      <c r="C46" s="21">
        <v>44.854800000000004</v>
      </c>
      <c r="D46" s="20">
        <f>AVERAGEIFS('IN - M'!C:C,'IN - M'!B:B,"&gt;="&amp;EDATE(B46,-2),'IN - M'!B:B,"&lt;="&amp;EOMONTH(B46,0))</f>
        <v>7.25</v>
      </c>
      <c r="E46" s="20">
        <f>AVERAGEIFS('IN - M'!D:D,'IN - M'!B:B,"&gt;="&amp;EDATE(B46,-2),'IN - M'!B:B,"&lt;="&amp;EOMONTH(B46,0))</f>
        <v>31.661426734319903</v>
      </c>
      <c r="F46" s="2">
        <f t="shared" si="0"/>
        <v>6.997492940059824</v>
      </c>
      <c r="G46" s="20">
        <v>0</v>
      </c>
      <c r="H46" s="20">
        <v>4.9000000000000004</v>
      </c>
    </row>
    <row r="47" spans="1:8" x14ac:dyDescent="0.25">
      <c r="A47">
        <v>2007</v>
      </c>
      <c r="B47" s="1">
        <v>39142</v>
      </c>
      <c r="C47" s="21">
        <v>44.006433333333327</v>
      </c>
      <c r="D47" s="20">
        <f>AVERAGEIFS('IN - M'!C:C,'IN - M'!B:B,"&gt;="&amp;EDATE(B47,-2),'IN - M'!B:B,"&lt;="&amp;EOMONTH(B47,0))</f>
        <v>7.583333333333333</v>
      </c>
      <c r="E47" s="20">
        <f>AVERAGEIFS('IN - M'!D:D,'IN - M'!B:B,"&gt;="&amp;EDATE(B47,-2),'IN - M'!B:B,"&lt;="&amp;EOMONTH(B47,0))</f>
        <v>32.153514505022365</v>
      </c>
      <c r="F47" s="2">
        <f t="shared" si="0"/>
        <v>6.9809425235380917</v>
      </c>
      <c r="G47" s="20">
        <v>0</v>
      </c>
      <c r="H47" s="20">
        <v>5.2333333333333334</v>
      </c>
    </row>
    <row r="48" spans="1:8" x14ac:dyDescent="0.25">
      <c r="B48" s="1">
        <v>39234</v>
      </c>
      <c r="C48" s="21">
        <v>41.058900000000001</v>
      </c>
      <c r="D48" s="20">
        <f>AVERAGEIFS('IN - M'!C:C,'IN - M'!B:B,"&gt;="&amp;EDATE(B48,-2),'IN - M'!B:B,"&lt;="&amp;EOMONTH(B48,0))</f>
        <v>7.75</v>
      </c>
      <c r="E48" s="20">
        <f>AVERAGEIFS('IN - M'!D:D,'IN - M'!B:B,"&gt;="&amp;EDATE(B48,-2),'IN - M'!B:B,"&lt;="&amp;EOMONTH(B48,0))</f>
        <v>32.665195678285237</v>
      </c>
      <c r="F48" s="2">
        <f t="shared" si="0"/>
        <v>6.4122853202022156</v>
      </c>
      <c r="G48" s="20">
        <v>0</v>
      </c>
      <c r="H48" s="20">
        <v>5.8666666666666671</v>
      </c>
    </row>
    <row r="49" spans="1:8" x14ac:dyDescent="0.25">
      <c r="B49" s="1">
        <v>39326</v>
      </c>
      <c r="C49" s="21">
        <v>40.375466666666661</v>
      </c>
      <c r="D49" s="20">
        <f>AVERAGEIFS('IN - M'!C:C,'IN - M'!B:B,"&gt;="&amp;EDATE(B49,-2),'IN - M'!B:B,"&lt;="&amp;EOMONTH(B49,0))</f>
        <v>7.75</v>
      </c>
      <c r="E49" s="20">
        <f>AVERAGEIFS('IN - M'!D:D,'IN - M'!B:B,"&gt;="&amp;EDATE(B49,-2),'IN - M'!B:B,"&lt;="&amp;EOMONTH(B49,0))</f>
        <v>33.089864044451367</v>
      </c>
      <c r="F49" s="2">
        <f t="shared" si="0"/>
        <v>6.6753270309017454</v>
      </c>
      <c r="G49" s="20">
        <v>0</v>
      </c>
      <c r="H49" s="20">
        <v>5.55</v>
      </c>
    </row>
    <row r="50" spans="1:8" x14ac:dyDescent="0.25">
      <c r="B50" s="1">
        <v>39417</v>
      </c>
      <c r="C50" s="21">
        <v>39.355933333333333</v>
      </c>
      <c r="D50" s="20">
        <f>AVERAGEIFS('IN - M'!C:C,'IN - M'!B:B,"&gt;="&amp;EDATE(B50,-2),'IN - M'!B:B,"&lt;="&amp;EOMONTH(B50,0))</f>
        <v>7.75</v>
      </c>
      <c r="E50" s="20">
        <f>AVERAGEIFS('IN - M'!D:D,'IN - M'!B:B,"&gt;="&amp;EDATE(B50,-2),'IN - M'!B:B,"&lt;="&amp;EOMONTH(B50,0))</f>
        <v>33.394734488130503</v>
      </c>
      <c r="F50" s="2">
        <f t="shared" si="0"/>
        <v>5.4745093086147945</v>
      </c>
      <c r="G50" s="20">
        <v>0</v>
      </c>
      <c r="H50" s="20">
        <v>4.75</v>
      </c>
    </row>
    <row r="51" spans="1:8" x14ac:dyDescent="0.25">
      <c r="A51">
        <v>2008</v>
      </c>
      <c r="B51" s="1">
        <v>39508</v>
      </c>
      <c r="C51" s="21">
        <v>39.695433333333334</v>
      </c>
      <c r="D51" s="20">
        <f>AVERAGEIFS('IN - M'!C:C,'IN - M'!B:B,"&gt;="&amp;EDATE(B51,-2),'IN - M'!B:B,"&lt;="&amp;EOMONTH(B51,0))</f>
        <v>7.75</v>
      </c>
      <c r="E51" s="20">
        <f>AVERAGEIFS('IN - M'!D:D,'IN - M'!B:B,"&gt;="&amp;EDATE(B51,-2),'IN - M'!B:B,"&lt;="&amp;EOMONTH(B51,0))</f>
        <v>34.158201264559203</v>
      </c>
      <c r="F51" s="2">
        <f t="shared" si="0"/>
        <v>6.2347360479791725</v>
      </c>
      <c r="G51" s="20">
        <v>0</v>
      </c>
      <c r="H51" s="20">
        <v>4.5666666666666664</v>
      </c>
    </row>
    <row r="52" spans="1:8" x14ac:dyDescent="0.25">
      <c r="B52" s="1">
        <v>39600</v>
      </c>
      <c r="C52" s="21">
        <v>41.577333333333335</v>
      </c>
      <c r="D52" s="20">
        <f>AVERAGEIFS('IN - M'!C:C,'IN - M'!B:B,"&gt;="&amp;EDATE(B52,-2),'IN - M'!B:B,"&lt;="&amp;EOMONTH(B52,0))</f>
        <v>8</v>
      </c>
      <c r="E52" s="20">
        <f>AVERAGEIFS('IN - M'!D:D,'IN - M'!B:B,"&gt;="&amp;EDATE(B52,-2),'IN - M'!B:B,"&lt;="&amp;EOMONTH(B52,0))</f>
        <v>35.231186280174597</v>
      </c>
      <c r="F52" s="2">
        <f t="shared" si="0"/>
        <v>7.8554270029833173</v>
      </c>
      <c r="G52" s="20">
        <v>0</v>
      </c>
      <c r="H52" s="20">
        <v>5.2333333333333334</v>
      </c>
    </row>
    <row r="53" spans="1:8" x14ac:dyDescent="0.25">
      <c r="B53" s="1">
        <v>39692</v>
      </c>
      <c r="C53" s="21">
        <v>43.712799999999994</v>
      </c>
      <c r="D53" s="20">
        <f>AVERAGEIFS('IN - M'!C:C,'IN - M'!B:B,"&gt;="&amp;EDATE(B53,-2),'IN - M'!B:B,"&lt;="&amp;EOMONTH(B53,0))</f>
        <v>9</v>
      </c>
      <c r="E53" s="20">
        <f>AVERAGEIFS('IN - M'!D:D,'IN - M'!B:B,"&gt;="&amp;EDATE(B53,-2),'IN - M'!B:B,"&lt;="&amp;EOMONTH(B53,0))</f>
        <v>36.081534902071034</v>
      </c>
      <c r="F53" s="2">
        <f t="shared" si="0"/>
        <v>9.0410491067621113</v>
      </c>
      <c r="G53" s="20">
        <v>0</v>
      </c>
      <c r="H53" s="20">
        <v>7.6333333333333337</v>
      </c>
    </row>
    <row r="54" spans="1:8" x14ac:dyDescent="0.25">
      <c r="B54" s="1">
        <v>39783</v>
      </c>
      <c r="C54" s="21">
        <v>48.660133333333327</v>
      </c>
      <c r="D54" s="20">
        <f>AVERAGEIFS('IN - M'!C:C,'IN - M'!B:B,"&gt;="&amp;EDATE(B54,-2),'IN - M'!B:B,"&lt;="&amp;EOMONTH(B54,0))</f>
        <v>7.333333333333333</v>
      </c>
      <c r="E54" s="20">
        <f>AVERAGEIFS('IN - M'!D:D,'IN - M'!B:B,"&gt;="&amp;EDATE(B54,-2),'IN - M'!B:B,"&lt;="&amp;EOMONTH(B54,0))</f>
        <v>36.790503569111671</v>
      </c>
      <c r="F54" s="2">
        <f t="shared" si="0"/>
        <v>10.168576372985161</v>
      </c>
      <c r="G54" s="20">
        <v>0</v>
      </c>
      <c r="H54" s="20">
        <v>10.966666666666669</v>
      </c>
    </row>
    <row r="55" spans="1:8" x14ac:dyDescent="0.25">
      <c r="A55">
        <v>2009</v>
      </c>
      <c r="B55" s="1">
        <v>39873</v>
      </c>
      <c r="C55" s="21">
        <v>49.69233333333333</v>
      </c>
      <c r="D55" s="20">
        <f>AVERAGEIFS('IN - M'!C:C,'IN - M'!B:B,"&gt;="&amp;EDATE(B55,-2),'IN - M'!B:B,"&lt;="&amp;EOMONTH(B55,0))</f>
        <v>5.333333333333333</v>
      </c>
      <c r="E55" s="20">
        <f>AVERAGEIFS('IN - M'!D:D,'IN - M'!B:B,"&gt;="&amp;EDATE(B55,-2),'IN - M'!B:B,"&lt;="&amp;EOMONTH(B55,0))</f>
        <v>37.319141646588399</v>
      </c>
      <c r="F55" s="2">
        <f t="shared" si="0"/>
        <v>9.2538256260841898</v>
      </c>
      <c r="G55" s="20">
        <v>0</v>
      </c>
      <c r="H55" s="20">
        <v>8.6166666666666671</v>
      </c>
    </row>
    <row r="56" spans="1:8" x14ac:dyDescent="0.25">
      <c r="B56" s="1">
        <v>39965</v>
      </c>
      <c r="C56" s="21">
        <v>48.716366666666666</v>
      </c>
      <c r="D56" s="20">
        <f>AVERAGEIFS('IN - M'!C:C,'IN - M'!B:B,"&gt;="&amp;EDATE(B56,-2),'IN - M'!B:B,"&lt;="&amp;EOMONTH(B56,0))</f>
        <v>4.75</v>
      </c>
      <c r="E56" s="20">
        <f>AVERAGEIFS('IN - M'!D:D,'IN - M'!B:B,"&gt;="&amp;EDATE(B56,-2),'IN - M'!B:B,"&lt;="&amp;EOMONTH(B56,0))</f>
        <v>38.396261164266669</v>
      </c>
      <c r="F56" s="2">
        <f t="shared" si="0"/>
        <v>8.9837306610170309</v>
      </c>
      <c r="G56" s="20">
        <v>0</v>
      </c>
      <c r="H56" s="20">
        <v>5.3</v>
      </c>
    </row>
    <row r="57" spans="1:8" x14ac:dyDescent="0.25">
      <c r="B57" s="1">
        <v>40057</v>
      </c>
      <c r="C57" s="21">
        <v>48.299133333333337</v>
      </c>
      <c r="D57" s="20">
        <f>AVERAGEIFS('IN - M'!C:C,'IN - M'!B:B,"&gt;="&amp;EDATE(B57,-2),'IN - M'!B:B,"&lt;="&amp;EOMONTH(B57,0))</f>
        <v>4.75</v>
      </c>
      <c r="E57" s="20">
        <f>AVERAGEIFS('IN - M'!D:D,'IN - M'!B:B,"&gt;="&amp;EDATE(B57,-2),'IN - M'!B:B,"&lt;="&amp;EOMONTH(B57,0))</f>
        <v>40.335388534361961</v>
      </c>
      <c r="F57" s="2">
        <f t="shared" si="0"/>
        <v>11.789558409408919</v>
      </c>
      <c r="G57" s="20">
        <v>0</v>
      </c>
      <c r="H57" s="20">
        <v>6.2</v>
      </c>
    </row>
    <row r="58" spans="1:8" x14ac:dyDescent="0.25">
      <c r="B58" s="1">
        <v>40148</v>
      </c>
      <c r="C58" s="21">
        <v>46.570066666666662</v>
      </c>
      <c r="D58" s="20">
        <f>AVERAGEIFS('IN - M'!C:C,'IN - M'!B:B,"&gt;="&amp;EDATE(B58,-2),'IN - M'!B:B,"&lt;="&amp;EOMONTH(B58,0))</f>
        <v>4.75</v>
      </c>
      <c r="E58" s="20">
        <f>AVERAGEIFS('IN - M'!D:D,'IN - M'!B:B,"&gt;="&amp;EDATE(B58,-2),'IN - M'!B:B,"&lt;="&amp;EOMONTH(B58,0))</f>
        <v>41.674142485196001</v>
      </c>
      <c r="F58" s="2">
        <f t="shared" si="0"/>
        <v>13.274183396023155</v>
      </c>
      <c r="G58" s="20">
        <v>0</v>
      </c>
      <c r="H58" s="20">
        <v>8.6833333333333318</v>
      </c>
    </row>
    <row r="59" spans="1:8" x14ac:dyDescent="0.25">
      <c r="A59">
        <v>2010</v>
      </c>
      <c r="B59" s="1">
        <v>40238</v>
      </c>
      <c r="C59" s="21">
        <v>45.872833333333325</v>
      </c>
      <c r="D59" s="20">
        <f>AVERAGEIFS('IN - M'!C:C,'IN - M'!B:B,"&gt;="&amp;EDATE(B59,-2),'IN - M'!B:B,"&lt;="&amp;EOMONTH(B59,0))</f>
        <v>4.833333333333333</v>
      </c>
      <c r="E59" s="20">
        <f>AVERAGEIFS('IN - M'!D:D,'IN - M'!B:B,"&gt;="&amp;EDATE(B59,-2),'IN - M'!B:B,"&lt;="&amp;EOMONTH(B59,0))</f>
        <v>42.989455769819791</v>
      </c>
      <c r="F59" s="2">
        <f t="shared" si="0"/>
        <v>15.194117209150114</v>
      </c>
      <c r="G59" s="20">
        <v>0</v>
      </c>
      <c r="H59" s="20">
        <v>10.966666666666667</v>
      </c>
    </row>
    <row r="60" spans="1:8" x14ac:dyDescent="0.25">
      <c r="B60" s="1">
        <v>40330</v>
      </c>
      <c r="C60" s="21">
        <v>45.570433333333334</v>
      </c>
      <c r="D60" s="20">
        <f>AVERAGEIFS('IN - M'!C:C,'IN - M'!B:B,"&gt;="&amp;EDATE(B60,-2),'IN - M'!B:B,"&lt;="&amp;EOMONTH(B60,0))</f>
        <v>5.25</v>
      </c>
      <c r="E60" s="20">
        <f>AVERAGEIFS('IN - M'!D:D,'IN - M'!B:B,"&gt;="&amp;EDATE(B60,-2),'IN - M'!B:B,"&lt;="&amp;EOMONTH(B60,0))</f>
        <v>43.685173093901433</v>
      </c>
      <c r="F60" s="2">
        <f t="shared" si="0"/>
        <v>13.774549316163288</v>
      </c>
      <c r="G60" s="20">
        <v>0</v>
      </c>
      <c r="H60" s="20">
        <v>10.433333333333334</v>
      </c>
    </row>
    <row r="61" spans="1:8" x14ac:dyDescent="0.25">
      <c r="B61" s="1">
        <v>40422</v>
      </c>
      <c r="C61" s="21">
        <v>46.365033333333336</v>
      </c>
      <c r="D61" s="20">
        <f>AVERAGEIFS('IN - M'!C:C,'IN - M'!B:B,"&gt;="&amp;EDATE(B61,-2),'IN - M'!B:B,"&lt;="&amp;EOMONTH(B61,0))</f>
        <v>5.833333333333333</v>
      </c>
      <c r="E61" s="20">
        <f>AVERAGEIFS('IN - M'!D:D,'IN - M'!B:B,"&gt;="&amp;EDATE(B61,-2),'IN - M'!B:B,"&lt;="&amp;EOMONTH(B61,0))</f>
        <v>44.512075425730735</v>
      </c>
      <c r="F61" s="2">
        <f t="shared" si="0"/>
        <v>10.354894406956383</v>
      </c>
      <c r="G61" s="20">
        <v>0</v>
      </c>
      <c r="H61" s="20">
        <v>11.266666666666666</v>
      </c>
    </row>
    <row r="62" spans="1:8" x14ac:dyDescent="0.25">
      <c r="B62" s="1">
        <v>40513</v>
      </c>
      <c r="C62" s="21">
        <v>44.795166666666667</v>
      </c>
      <c r="D62" s="20">
        <f>AVERAGEIFS('IN - M'!C:C,'IN - M'!B:B,"&gt;="&amp;EDATE(B62,-2),'IN - M'!B:B,"&lt;="&amp;EOMONTH(B62,0))</f>
        <v>6.166666666666667</v>
      </c>
      <c r="E62" s="20">
        <f>AVERAGEIFS('IN - M'!D:D,'IN - M'!B:B,"&gt;="&amp;EDATE(B62,-2),'IN - M'!B:B,"&lt;="&amp;EOMONTH(B62,0))</f>
        <v>45.467319814098403</v>
      </c>
      <c r="F62" s="2">
        <f t="shared" si="0"/>
        <v>9.1019925131029744</v>
      </c>
      <c r="G62" s="20">
        <v>0</v>
      </c>
      <c r="H62" s="20">
        <v>12.049999999999999</v>
      </c>
    </row>
    <row r="63" spans="1:8" x14ac:dyDescent="0.25">
      <c r="A63">
        <v>2011</v>
      </c>
      <c r="B63" s="1">
        <v>40603</v>
      </c>
      <c r="C63" s="21">
        <v>45.222933333333337</v>
      </c>
      <c r="D63" s="20">
        <f>AVERAGEIFS('IN - M'!C:C,'IN - M'!B:B,"&gt;="&amp;EDATE(B63,-2),'IN - M'!B:B,"&lt;="&amp;EOMONTH(B63,0))</f>
        <v>6.583333333333333</v>
      </c>
      <c r="E63" s="20">
        <f>AVERAGEIFS('IN - M'!D:D,'IN - M'!B:B,"&gt;="&amp;EDATE(B63,-2),'IN - M'!B:B,"&lt;="&amp;EOMONTH(B63,0))</f>
        <v>46.813264219361862</v>
      </c>
      <c r="F63" s="2">
        <f t="shared" si="0"/>
        <v>8.8947589148744797</v>
      </c>
      <c r="G63" s="20">
        <v>0</v>
      </c>
      <c r="H63" s="20">
        <v>11.75</v>
      </c>
    </row>
    <row r="64" spans="1:8" x14ac:dyDescent="0.25">
      <c r="B64" s="1">
        <v>40695</v>
      </c>
      <c r="C64" s="21">
        <v>44.671433333333333</v>
      </c>
      <c r="D64" s="20">
        <f>AVERAGEIFS('IN - M'!C:C,'IN - M'!B:B,"&gt;="&amp;EDATE(B64,-2),'IN - M'!B:B,"&lt;="&amp;EOMONTH(B64,0))</f>
        <v>7.166666666666667</v>
      </c>
      <c r="E64" s="20">
        <f>AVERAGEIFS('IN - M'!D:D,'IN - M'!B:B,"&gt;="&amp;EDATE(B64,-2),'IN - M'!B:B,"&lt;="&amp;EOMONTH(B64,0))</f>
        <v>47.624780325802668</v>
      </c>
      <c r="F64" s="2">
        <f t="shared" si="0"/>
        <v>9.0181792880459355</v>
      </c>
      <c r="G64" s="20">
        <v>0</v>
      </c>
      <c r="H64" s="20">
        <v>8.005814676316561</v>
      </c>
    </row>
    <row r="65" spans="1:8" x14ac:dyDescent="0.25">
      <c r="B65" s="1">
        <v>40787</v>
      </c>
      <c r="C65" s="21">
        <v>45.79999999999999</v>
      </c>
      <c r="D65" s="20">
        <f>AVERAGEIFS('IN - M'!C:C,'IN - M'!B:B,"&gt;="&amp;EDATE(B65,-2),'IN - M'!B:B,"&lt;="&amp;EOMONTH(B65,0))</f>
        <v>8.0833333333333339</v>
      </c>
      <c r="E65" s="20">
        <f>AVERAGEIFS('IN - M'!D:D,'IN - M'!B:B,"&gt;="&amp;EDATE(B65,-2),'IN - M'!B:B,"&lt;="&amp;EOMONTH(B65,0))</f>
        <v>48.608700974475937</v>
      </c>
      <c r="F65" s="2">
        <f t="shared" si="0"/>
        <v>9.2034026936814062</v>
      </c>
      <c r="G65" s="20">
        <v>0</v>
      </c>
      <c r="H65" s="20">
        <v>7.8391480096498913</v>
      </c>
    </row>
    <row r="66" spans="1:8" x14ac:dyDescent="0.25">
      <c r="B66" s="1">
        <v>40878</v>
      </c>
      <c r="C66" s="21">
        <v>50.754300000000001</v>
      </c>
      <c r="D66" s="20">
        <f>AVERAGEIFS('IN - M'!C:C,'IN - M'!B:B,"&gt;="&amp;EDATE(B66,-2),'IN - M'!B:B,"&lt;="&amp;EOMONTH(B66,0))</f>
        <v>8.5</v>
      </c>
      <c r="E66" s="20">
        <f>AVERAGEIFS('IN - M'!D:D,'IN - M'!B:B,"&gt;="&amp;EDATE(B66,-2),'IN - M'!B:B,"&lt;="&amp;EOMONTH(B66,0))</f>
        <v>49.557263305500207</v>
      </c>
      <c r="F66" s="2">
        <f t="shared" si="0"/>
        <v>8.9953476653655819</v>
      </c>
      <c r="G66" s="20">
        <v>0</v>
      </c>
      <c r="H66" s="20">
        <v>8.2891480096498942</v>
      </c>
    </row>
    <row r="67" spans="1:8" x14ac:dyDescent="0.25">
      <c r="A67">
        <v>2012</v>
      </c>
      <c r="B67" s="1">
        <v>40969</v>
      </c>
      <c r="C67" s="21">
        <v>50.182066666666664</v>
      </c>
      <c r="D67" s="20">
        <f>AVERAGEIFS('IN - M'!C:C,'IN - M'!B:B,"&gt;="&amp;EDATE(B67,-2),'IN - M'!B:B,"&lt;="&amp;EOMONTH(B67,0))</f>
        <v>8.5</v>
      </c>
      <c r="E67" s="20">
        <f>AVERAGEIFS('IN - M'!D:D,'IN - M'!B:B,"&gt;="&amp;EDATE(B67,-2),'IN - M'!B:B,"&lt;="&amp;EOMONTH(B67,0))</f>
        <v>50.982116401064964</v>
      </c>
      <c r="F67" s="2">
        <f t="shared" si="0"/>
        <v>8.9052798415601089</v>
      </c>
      <c r="G67" s="20">
        <v>0</v>
      </c>
      <c r="H67" s="20">
        <v>8.3058146763165599</v>
      </c>
    </row>
    <row r="68" spans="1:8" x14ac:dyDescent="0.25">
      <c r="B68" s="1">
        <v>41061</v>
      </c>
      <c r="C68" s="21">
        <v>53.987933333333331</v>
      </c>
      <c r="D68" s="20">
        <f>AVERAGEIFS('IN - M'!C:C,'IN - M'!B:B,"&gt;="&amp;EDATE(B68,-2),'IN - M'!B:B,"&lt;="&amp;EOMONTH(B68,0))</f>
        <v>8</v>
      </c>
      <c r="E68" s="20">
        <f>AVERAGEIFS('IN - M'!D:D,'IN - M'!B:B,"&gt;="&amp;EDATE(B68,-2),'IN - M'!B:B,"&lt;="&amp;EOMONTH(B68,0))</f>
        <v>52.437090157148297</v>
      </c>
      <c r="F68" s="2">
        <f t="shared" si="0"/>
        <v>10.104634180828675</v>
      </c>
      <c r="G68" s="20">
        <v>0</v>
      </c>
      <c r="H68" s="20">
        <v>7.6058146763165588</v>
      </c>
    </row>
    <row r="69" spans="1:8" x14ac:dyDescent="0.25">
      <c r="B69" s="1">
        <v>41153</v>
      </c>
      <c r="C69" s="21">
        <v>55.089433333333325</v>
      </c>
      <c r="D69" s="20">
        <f>AVERAGEIFS('IN - M'!C:C,'IN - M'!B:B,"&gt;="&amp;EDATE(B69,-2),'IN - M'!B:B,"&lt;="&amp;EOMONTH(B69,0))</f>
        <v>8</v>
      </c>
      <c r="E69" s="20">
        <f>AVERAGEIFS('IN - M'!D:D,'IN - M'!B:B,"&gt;="&amp;EDATE(B69,-2),'IN - M'!B:B,"&lt;="&amp;EOMONTH(B69,0))</f>
        <v>53.358120530830341</v>
      </c>
      <c r="F69" s="2">
        <f t="shared" si="0"/>
        <v>9.7707189477215017</v>
      </c>
      <c r="G69" s="20">
        <v>0</v>
      </c>
      <c r="H69" s="20">
        <v>7.7391480096498917</v>
      </c>
    </row>
    <row r="70" spans="1:8" x14ac:dyDescent="0.25">
      <c r="B70" s="1">
        <v>41244</v>
      </c>
      <c r="C70" s="21">
        <v>54.177</v>
      </c>
      <c r="D70" s="20">
        <f>AVERAGEIFS('IN - M'!C:C,'IN - M'!B:B,"&gt;="&amp;EDATE(B70,-2),'IN - M'!B:B,"&lt;="&amp;EOMONTH(B70,0))</f>
        <v>8</v>
      </c>
      <c r="E70" s="20">
        <f>AVERAGEIFS('IN - M'!D:D,'IN - M'!B:B,"&gt;="&amp;EDATE(B70,-2),'IN - M'!B:B,"&lt;="&amp;EOMONTH(B70,0))</f>
        <v>54.478405453643738</v>
      </c>
      <c r="F70" s="2">
        <f t="shared" si="0"/>
        <v>9.9302136960362617</v>
      </c>
      <c r="G70" s="20">
        <v>0</v>
      </c>
      <c r="H70" s="20">
        <v>7.222481342983226</v>
      </c>
    </row>
    <row r="71" spans="1:8" x14ac:dyDescent="0.25">
      <c r="A71">
        <v>2013</v>
      </c>
      <c r="B71" s="1">
        <v>41334</v>
      </c>
      <c r="C71" s="21">
        <v>54.153266666666667</v>
      </c>
      <c r="D71" s="20">
        <f>AVERAGEIFS('IN - M'!C:C,'IN - M'!B:B,"&gt;="&amp;EDATE(B71,-2),'IN - M'!B:B,"&lt;="&amp;EOMONTH(B71,0))</f>
        <v>7.666666666666667</v>
      </c>
      <c r="E71" s="20">
        <f>AVERAGEIFS('IN - M'!D:D,'IN - M'!B:B,"&gt;="&amp;EDATE(B71,-2),'IN - M'!B:B,"&lt;="&amp;EOMONTH(B71,0))</f>
        <v>55.893744197087962</v>
      </c>
      <c r="F71" s="2">
        <f t="shared" si="0"/>
        <v>9.6340209915655848</v>
      </c>
      <c r="G71" s="20">
        <v>0</v>
      </c>
      <c r="H71" s="20">
        <v>7.505814676316561</v>
      </c>
    </row>
    <row r="72" spans="1:8" x14ac:dyDescent="0.25">
      <c r="B72" s="1">
        <v>41426</v>
      </c>
      <c r="C72" s="21">
        <v>55.897199999999998</v>
      </c>
      <c r="D72" s="20">
        <f>AVERAGEIFS('IN - M'!C:C,'IN - M'!B:B,"&gt;="&amp;EDATE(B72,-2),'IN - M'!B:B,"&lt;="&amp;EOMONTH(B72,0))</f>
        <v>7.333333333333333</v>
      </c>
      <c r="E72" s="20">
        <f>AVERAGEIFS('IN - M'!D:D,'IN - M'!B:B,"&gt;="&amp;EDATE(B72,-2),'IN - M'!B:B,"&lt;="&amp;EOMONTH(B72,0))</f>
        <v>56.834379669836665</v>
      </c>
      <c r="F72" s="2">
        <f t="shared" si="0"/>
        <v>8.3858381529374739</v>
      </c>
      <c r="G72" s="20">
        <v>0</v>
      </c>
      <c r="H72" s="20">
        <v>7.3058146763165599</v>
      </c>
    </row>
    <row r="73" spans="1:8" x14ac:dyDescent="0.25">
      <c r="B73" s="1">
        <v>41518</v>
      </c>
      <c r="C73" s="21">
        <v>62.073266666666662</v>
      </c>
      <c r="D73" s="20">
        <f>AVERAGEIFS('IN - M'!C:C,'IN - M'!B:B,"&gt;="&amp;EDATE(B73,-2),'IN - M'!B:B,"&lt;="&amp;EOMONTH(B73,0))</f>
        <v>7.333333333333333</v>
      </c>
      <c r="E73" s="20">
        <f>AVERAGEIFS('IN - M'!D:D,'IN - M'!B:B,"&gt;="&amp;EDATE(B73,-2),'IN - M'!B:B,"&lt;="&amp;EOMONTH(B73,0))</f>
        <v>58.67922448878506</v>
      </c>
      <c r="F73" s="2">
        <f t="shared" si="0"/>
        <v>9.9724351326808467</v>
      </c>
      <c r="G73" s="20">
        <v>0</v>
      </c>
      <c r="H73" s="20">
        <v>7.6891480096498928</v>
      </c>
    </row>
    <row r="74" spans="1:8" x14ac:dyDescent="0.25">
      <c r="B74" s="1">
        <v>41609</v>
      </c>
      <c r="C74" s="21">
        <v>61.978266666666663</v>
      </c>
      <c r="D74" s="20">
        <f>AVERAGEIFS('IN - M'!C:C,'IN - M'!B:B,"&gt;="&amp;EDATE(B74,-2),'IN - M'!B:B,"&lt;="&amp;EOMONTH(B74,0))</f>
        <v>7.75</v>
      </c>
      <c r="E74" s="20">
        <f>AVERAGEIFS('IN - M'!D:D,'IN - M'!B:B,"&gt;="&amp;EDATE(B74,-2),'IN - M'!B:B,"&lt;="&amp;EOMONTH(B74,0))</f>
        <v>60.442738421439167</v>
      </c>
      <c r="F74" s="2">
        <f t="shared" si="0"/>
        <v>10.948068171471249</v>
      </c>
      <c r="G74" s="20">
        <v>0</v>
      </c>
      <c r="H74" s="20">
        <v>8.4391480096498945</v>
      </c>
    </row>
    <row r="75" spans="1:8" x14ac:dyDescent="0.25">
      <c r="A75">
        <v>2014</v>
      </c>
      <c r="B75" s="1">
        <v>41699</v>
      </c>
      <c r="C75" s="21">
        <v>61.739166666666669</v>
      </c>
      <c r="D75" s="20">
        <f>AVERAGEIFS('IN - M'!C:C,'IN - M'!B:B,"&gt;="&amp;EDATE(B75,-2),'IN - M'!B:B,"&lt;="&amp;EOMONTH(B75,0))</f>
        <v>8</v>
      </c>
      <c r="E75" s="20">
        <f>AVERAGEIFS('IN - M'!D:D,'IN - M'!B:B,"&gt;="&amp;EDATE(B75,-2),'IN - M'!B:B,"&lt;="&amp;EOMONTH(B75,0))</f>
        <v>60.432895221793565</v>
      </c>
      <c r="F75" s="2">
        <f t="shared" si="0"/>
        <v>8.1210358867711996</v>
      </c>
      <c r="G75" s="20">
        <v>0</v>
      </c>
      <c r="H75" s="20">
        <v>8.8391480096498931</v>
      </c>
    </row>
    <row r="76" spans="1:8" x14ac:dyDescent="0.25">
      <c r="B76" s="1">
        <v>41791</v>
      </c>
      <c r="C76" s="21">
        <v>59.789133333333332</v>
      </c>
      <c r="D76" s="20">
        <f>AVERAGEIFS('IN - M'!C:C,'IN - M'!B:B,"&gt;="&amp;EDATE(B76,-2),'IN - M'!B:B,"&lt;="&amp;EOMONTH(B76,0))</f>
        <v>8</v>
      </c>
      <c r="E76" s="20">
        <f>AVERAGEIFS('IN - M'!D:D,'IN - M'!B:B,"&gt;="&amp;EDATE(B76,-2),'IN - M'!B:B,"&lt;="&amp;EOMONTH(B76,0))</f>
        <v>61.301276398819731</v>
      </c>
      <c r="F76" s="2">
        <f t="shared" si="0"/>
        <v>7.8594976402174943</v>
      </c>
      <c r="G76" s="20">
        <v>0</v>
      </c>
      <c r="H76" s="20">
        <v>8.8224813429832256</v>
      </c>
    </row>
    <row r="77" spans="1:8" x14ac:dyDescent="0.25">
      <c r="B77" s="1">
        <v>41883</v>
      </c>
      <c r="C77" s="21">
        <v>60.622333333333337</v>
      </c>
      <c r="D77" s="20">
        <f>AVERAGEIFS('IN - M'!C:C,'IN - M'!B:B,"&gt;="&amp;EDATE(B77,-2),'IN - M'!B:B,"&lt;="&amp;EOMONTH(B77,0))</f>
        <v>8</v>
      </c>
      <c r="E77" s="20">
        <f>AVERAGEIFS('IN - M'!D:D,'IN - M'!B:B,"&gt;="&amp;EDATE(B77,-2),'IN - M'!B:B,"&lt;="&amp;EOMONTH(B77,0))</f>
        <v>62.63253316972439</v>
      </c>
      <c r="F77" s="2">
        <f t="shared" si="0"/>
        <v>6.7371522295678998</v>
      </c>
      <c r="G77" s="20">
        <v>0</v>
      </c>
      <c r="H77" s="20">
        <v>9.1724813429832253</v>
      </c>
    </row>
    <row r="78" spans="1:8" x14ac:dyDescent="0.25">
      <c r="B78" s="1">
        <v>41974</v>
      </c>
      <c r="C78" s="21">
        <v>61.918900000000001</v>
      </c>
      <c r="D78" s="20">
        <f>AVERAGEIFS('IN - M'!C:C,'IN - M'!B:B,"&gt;="&amp;EDATE(B78,-2),'IN - M'!B:B,"&lt;="&amp;EOMONTH(B78,0))</f>
        <v>8</v>
      </c>
      <c r="E78" s="20">
        <f>AVERAGEIFS('IN - M'!D:D,'IN - M'!B:B,"&gt;="&amp;EDATE(B78,-2),'IN - M'!B:B,"&lt;="&amp;EOMONTH(B78,0))</f>
        <v>62.869842847069201</v>
      </c>
      <c r="F78" s="2">
        <f t="shared" si="0"/>
        <v>4.015543453221726</v>
      </c>
      <c r="G78" s="20">
        <v>0</v>
      </c>
      <c r="H78" s="20">
        <v>8.6391480096498938</v>
      </c>
    </row>
    <row r="79" spans="1:8" x14ac:dyDescent="0.25">
      <c r="A79">
        <v>2015</v>
      </c>
      <c r="B79" s="1">
        <v>42064</v>
      </c>
      <c r="C79" s="21">
        <v>62.200333333333333</v>
      </c>
      <c r="D79" s="20">
        <f>AVERAGEIFS('IN - M'!C:C,'IN - M'!B:B,"&gt;="&amp;EDATE(B79,-2),'IN - M'!B:B,"&lt;="&amp;EOMONTH(B79,0))</f>
        <v>7.666666666666667</v>
      </c>
      <c r="E79" s="20">
        <f>AVERAGEIFS('IN - M'!D:D,'IN - M'!B:B,"&gt;="&amp;EDATE(B79,-2),'IN - M'!B:B,"&lt;="&amp;EOMONTH(B79,0))</f>
        <v>63.62202179579166</v>
      </c>
      <c r="F79" s="2">
        <f t="shared" si="0"/>
        <v>5.2771368346556047</v>
      </c>
      <c r="G79" s="20">
        <v>0</v>
      </c>
      <c r="H79" s="20">
        <v>5.5724813429832274</v>
      </c>
    </row>
    <row r="80" spans="1:8" x14ac:dyDescent="0.25">
      <c r="B80" s="1">
        <v>42156</v>
      </c>
      <c r="C80" s="21">
        <v>63.379100000000001</v>
      </c>
      <c r="D80" s="20">
        <f>AVERAGEIFS('IN - M'!C:C,'IN - M'!B:B,"&gt;="&amp;EDATE(B80,-2),'IN - M'!B:B,"&lt;="&amp;EOMONTH(B80,0))</f>
        <v>7.416666666666667</v>
      </c>
      <c r="E80" s="20">
        <f>AVERAGEIFS('IN - M'!D:D,'IN - M'!B:B,"&gt;="&amp;EDATE(B80,-2),'IN - M'!B:B,"&lt;="&amp;EOMONTH(B80,0))</f>
        <v>64.420586909386955</v>
      </c>
      <c r="F80" s="2">
        <f t="shared" si="0"/>
        <v>5.0884919430931763</v>
      </c>
      <c r="G80" s="20">
        <v>0</v>
      </c>
      <c r="H80" s="20">
        <v>5.7891480096498924</v>
      </c>
    </row>
    <row r="81" spans="1:8" x14ac:dyDescent="0.25">
      <c r="B81" s="1">
        <v>42248</v>
      </c>
      <c r="C81" s="21">
        <v>64.956099999999992</v>
      </c>
      <c r="D81" s="20">
        <f>AVERAGEIFS('IN - M'!C:C,'IN - M'!B:B,"&gt;="&amp;EDATE(B81,-2),'IN - M'!B:B,"&lt;="&amp;EOMONTH(B81,0))</f>
        <v>7.083333333333333</v>
      </c>
      <c r="E81" s="20">
        <f>AVERAGEIFS('IN - M'!D:D,'IN - M'!B:B,"&gt;="&amp;EDATE(B81,-2),'IN - M'!B:B,"&lt;="&amp;EOMONTH(B81,0))</f>
        <v>65.077140668424732</v>
      </c>
      <c r="F81" s="2">
        <f t="shared" si="0"/>
        <v>3.9030953643146349</v>
      </c>
      <c r="G81" s="20">
        <v>0</v>
      </c>
      <c r="H81" s="20">
        <v>6.5391480096498942</v>
      </c>
    </row>
    <row r="82" spans="1:8" x14ac:dyDescent="0.25">
      <c r="B82" s="1">
        <v>42339</v>
      </c>
      <c r="C82" s="21">
        <v>65.876166666666663</v>
      </c>
      <c r="D82" s="20">
        <f>AVERAGEIFS('IN - M'!C:C,'IN - M'!B:B,"&gt;="&amp;EDATE(B82,-2),'IN - M'!B:B,"&lt;="&amp;EOMONTH(B82,0))</f>
        <v>6.75</v>
      </c>
      <c r="E82" s="20">
        <f>AVERAGEIFS('IN - M'!D:D,'IN - M'!B:B,"&gt;="&amp;EDATE(B82,-2),'IN - M'!B:B,"&lt;="&amp;EOMONTH(B82,0))</f>
        <v>66.167073126740135</v>
      </c>
      <c r="F82" s="2">
        <f t="shared" si="0"/>
        <v>5.2445339933351542</v>
      </c>
      <c r="G82" s="20">
        <v>0</v>
      </c>
      <c r="H82" s="20">
        <v>6.972481342983226</v>
      </c>
    </row>
    <row r="83" spans="1:8" x14ac:dyDescent="0.25">
      <c r="A83">
        <v>2016</v>
      </c>
      <c r="B83" s="1">
        <v>42430</v>
      </c>
      <c r="C83" s="21">
        <v>67.487866666666662</v>
      </c>
      <c r="D83" s="20">
        <f>AVERAGEIFS('IN - M'!C:C,'IN - M'!B:B,"&gt;="&amp;EDATE(B83,-2),'IN - M'!B:B,"&lt;="&amp;EOMONTH(B83,0))</f>
        <v>6.75</v>
      </c>
      <c r="E83" s="20">
        <f>AVERAGEIFS('IN - M'!D:D,'IN - M'!B:B,"&gt;="&amp;EDATE(B83,-2),'IN - M'!B:B,"&lt;="&amp;EOMONTH(B83,0))</f>
        <v>66.990665198870872</v>
      </c>
      <c r="F83" s="2">
        <f t="shared" si="0"/>
        <v>5.2947757835982934</v>
      </c>
      <c r="G83" s="20">
        <v>0</v>
      </c>
      <c r="H83" s="20">
        <v>6.7891480096498924</v>
      </c>
    </row>
    <row r="84" spans="1:8" x14ac:dyDescent="0.25">
      <c r="B84" s="1">
        <v>42522</v>
      </c>
      <c r="C84" s="21">
        <v>66.85896666666666</v>
      </c>
      <c r="D84" s="20">
        <f>AVERAGEIFS('IN - M'!C:C,'IN - M'!B:B,"&gt;="&amp;EDATE(B84,-2),'IN - M'!B:B,"&lt;="&amp;EOMONTH(B84,0))</f>
        <v>6.5</v>
      </c>
      <c r="E84" s="20">
        <f>AVERAGEIFS('IN - M'!D:D,'IN - M'!B:B,"&gt;="&amp;EDATE(B84,-2),'IN - M'!B:B,"&lt;="&amp;EOMONTH(B84,0))</f>
        <v>68.036888415367585</v>
      </c>
      <c r="F84" s="2">
        <f t="shared" si="0"/>
        <v>5.6135805019399632</v>
      </c>
      <c r="G84" s="20">
        <v>0</v>
      </c>
      <c r="H84" s="20">
        <v>5.4391480096498945</v>
      </c>
    </row>
    <row r="85" spans="1:8" x14ac:dyDescent="0.25">
      <c r="B85" s="1">
        <v>42614</v>
      </c>
      <c r="C85" s="21">
        <v>66.9251</v>
      </c>
      <c r="D85" s="20">
        <f>AVERAGEIFS('IN - M'!C:C,'IN - M'!B:B,"&gt;="&amp;EDATE(B85,-2),'IN - M'!B:B,"&lt;="&amp;EOMONTH(B85,0))</f>
        <v>6.5</v>
      </c>
      <c r="E85" s="20">
        <f>AVERAGEIFS('IN - M'!D:D,'IN - M'!B:B,"&gt;="&amp;EDATE(B85,-2),'IN - M'!B:B,"&lt;="&amp;EOMONTH(B85,0))</f>
        <v>68.539331948097768</v>
      </c>
      <c r="F85" s="2">
        <f t="shared" si="0"/>
        <v>5.3201342961782583</v>
      </c>
      <c r="G85" s="20">
        <v>0</v>
      </c>
      <c r="H85" s="20">
        <v>5.422481342983227</v>
      </c>
    </row>
    <row r="86" spans="1:8" x14ac:dyDescent="0.25">
      <c r="B86" s="1">
        <v>42705</v>
      </c>
      <c r="C86" s="21">
        <v>67.395399999999995</v>
      </c>
      <c r="D86" s="20">
        <f>AVERAGEIFS('IN - M'!C:C,'IN - M'!B:B,"&gt;="&amp;EDATE(B86,-2),'IN - M'!B:B,"&lt;="&amp;EOMONTH(B86,0))</f>
        <v>6.25</v>
      </c>
      <c r="E86" s="20">
        <f>AVERAGEIFS('IN - M'!D:D,'IN - M'!B:B,"&gt;="&amp;EDATE(B86,-2),'IN - M'!B:B,"&lt;="&amp;EOMONTH(B86,0))</f>
        <v>68.62885708409361</v>
      </c>
      <c r="F86" s="2">
        <f t="shared" si="0"/>
        <v>3.7205574329062907</v>
      </c>
      <c r="G86" s="20">
        <v>0</v>
      </c>
      <c r="H86" s="20">
        <v>5.3058146763165599</v>
      </c>
    </row>
    <row r="87" spans="1:8" x14ac:dyDescent="0.25">
      <c r="A87">
        <v>2017</v>
      </c>
      <c r="B87" s="1">
        <v>42795</v>
      </c>
      <c r="C87" s="21">
        <v>66.940299999999993</v>
      </c>
      <c r="D87" s="20">
        <f>AVERAGEIFS('IN - M'!C:C,'IN - M'!B:B,"&gt;="&amp;EDATE(B87,-2),'IN - M'!B:B,"&lt;="&amp;EOMONTH(B87,0))</f>
        <v>6.25</v>
      </c>
      <c r="E87" s="20">
        <f>AVERAGEIFS('IN - M'!D:D,'IN - M'!B:B,"&gt;="&amp;EDATE(B87,-2),'IN - M'!B:B,"&lt;="&amp;EOMONTH(B87,0))</f>
        <v>69.307724892923162</v>
      </c>
      <c r="F87" s="2">
        <f t="shared" si="0"/>
        <v>3.458779946689261</v>
      </c>
      <c r="G87" s="20">
        <v>0</v>
      </c>
      <c r="H87" s="20">
        <v>4.3224813429832256</v>
      </c>
    </row>
    <row r="88" spans="1:8" x14ac:dyDescent="0.25">
      <c r="B88" s="1">
        <v>42887</v>
      </c>
      <c r="C88" s="21">
        <v>64.4679</v>
      </c>
      <c r="D88" s="20">
        <f>AVERAGEIFS('IN - M'!C:C,'IN - M'!B:B,"&gt;="&amp;EDATE(B88,-2),'IN - M'!B:B,"&lt;="&amp;EOMONTH(B88,0))</f>
        <v>6.25</v>
      </c>
      <c r="E88" s="20">
        <f>AVERAGEIFS('IN - M'!D:D,'IN - M'!B:B,"&gt;="&amp;EDATE(B88,-2),'IN - M'!B:B,"&lt;="&amp;EOMONTH(B88,0))</f>
        <v>69.580174829498375</v>
      </c>
      <c r="F88" s="2">
        <f t="shared" ref="F88:F120" si="1">((E88/E84) - 1) * 100</f>
        <v>2.2683083398949311</v>
      </c>
      <c r="G88" s="20">
        <v>0</v>
      </c>
      <c r="H88" s="20">
        <f>AVERAGEIFS('IN - M'!E:E,'IN - M'!B:B,"&gt;="&amp;EDATE(B88,-2),'IN - M'!B:B,"&lt;="&amp;EOMONTH(B88,0))</f>
        <v>4.3</v>
      </c>
    </row>
    <row r="89" spans="1:8" x14ac:dyDescent="0.25">
      <c r="B89" s="1">
        <v>42979</v>
      </c>
      <c r="C89" s="21">
        <v>64.289933333333337</v>
      </c>
      <c r="D89" s="20">
        <f>AVERAGEIFS('IN - M'!C:C,'IN - M'!B:B,"&gt;="&amp;EDATE(B89,-2),'IN - M'!B:B,"&lt;="&amp;EOMONTH(B89,0))</f>
        <v>6.083333333333333</v>
      </c>
      <c r="E89" s="20">
        <f>AVERAGEIFS('IN - M'!D:D,'IN - M'!B:B,"&gt;="&amp;EDATE(B89,-2),'IN - M'!B:B,"&lt;="&amp;EOMONTH(B89,0))</f>
        <v>70.621463681138664</v>
      </c>
      <c r="F89" s="2">
        <f t="shared" si="1"/>
        <v>3.0378640612044761</v>
      </c>
      <c r="G89" s="20">
        <v>0</v>
      </c>
      <c r="H89" s="20">
        <f>AVERAGEIFS('IN - M'!E:E,'IN - M'!B:B,"&gt;="&amp;EDATE(B89,-2),'IN - M'!B:B,"&lt;="&amp;EOMONTH(B89,0))</f>
        <v>3.8499999999999996</v>
      </c>
    </row>
    <row r="90" spans="1:8" x14ac:dyDescent="0.25">
      <c r="B90" s="1">
        <v>43070</v>
      </c>
      <c r="C90" s="21">
        <v>64.707900000000009</v>
      </c>
      <c r="D90" s="20">
        <f>AVERAGEIFS('IN - M'!C:C,'IN - M'!B:B,"&gt;="&amp;EDATE(B90,-2),'IN - M'!B:B,"&lt;="&amp;EOMONTH(B90,0))</f>
        <v>6</v>
      </c>
      <c r="E90" s="20">
        <f>AVERAGEIFS('IN - M'!D:D,'IN - M'!B:B,"&gt;="&amp;EDATE(B90,-2),'IN - M'!B:B,"&lt;="&amp;EOMONTH(B90,0))</f>
        <v>71.748328322282831</v>
      </c>
      <c r="F90" s="2">
        <f t="shared" si="1"/>
        <v>4.5454221019108676</v>
      </c>
      <c r="G90" s="20">
        <v>0</v>
      </c>
      <c r="H90" s="20">
        <f>AVERAGEIFS('IN - M'!E:E,'IN - M'!B:B,"&gt;="&amp;EDATE(B90,-2),'IN - M'!B:B,"&lt;="&amp;EOMONTH(B90,0))</f>
        <v>3.5499999999999994</v>
      </c>
    </row>
    <row r="91" spans="1:8" x14ac:dyDescent="0.25">
      <c r="A91">
        <v>2018</v>
      </c>
      <c r="B91" s="1">
        <v>43160</v>
      </c>
      <c r="C91" s="21">
        <v>64.373566666666662</v>
      </c>
      <c r="D91" s="20">
        <f>AVERAGEIFS('IN - M'!C:C,'IN - M'!B:B,"&gt;="&amp;EDATE(B91,-2),'IN - M'!B:B,"&lt;="&amp;EOMONTH(B91,0))</f>
        <v>6</v>
      </c>
      <c r="E91" s="20">
        <f>AVERAGEIFS('IN - M'!D:D,'IN - M'!B:B,"&gt;="&amp;EDATE(B91,-2),'IN - M'!B:B,"&lt;="&amp;EOMONTH(B91,0))</f>
        <v>72.462124980346701</v>
      </c>
      <c r="F91" s="2">
        <f t="shared" si="1"/>
        <v>4.551296543490535</v>
      </c>
      <c r="G91" s="20">
        <v>0</v>
      </c>
      <c r="H91" s="20">
        <f>AVERAGEIFS('IN - M'!E:E,'IN - M'!B:B,"&gt;="&amp;EDATE(B91,-2),'IN - M'!B:B,"&lt;="&amp;EOMONTH(B91,0))</f>
        <v>3.65</v>
      </c>
    </row>
    <row r="92" spans="1:8" x14ac:dyDescent="0.25">
      <c r="B92" s="1">
        <v>43252</v>
      </c>
      <c r="C92" s="21">
        <v>66.990966666666679</v>
      </c>
      <c r="D92" s="20">
        <f>AVERAGEIFS('IN - M'!C:C,'IN - M'!B:B,"&gt;="&amp;EDATE(B92,-2),'IN - M'!B:B,"&lt;="&amp;EOMONTH(B92,0))</f>
        <v>6.083333333333333</v>
      </c>
      <c r="E92" s="20">
        <f>AVERAGEIFS('IN - M'!D:D,'IN - M'!B:B,"&gt;="&amp;EDATE(B92,-2),'IN - M'!B:B,"&lt;="&amp;EOMONTH(B92,0))</f>
        <v>72.897592989178591</v>
      </c>
      <c r="F92" s="2">
        <f t="shared" si="1"/>
        <v>4.7677634725830087</v>
      </c>
      <c r="G92" s="20">
        <v>0</v>
      </c>
      <c r="H92" s="20">
        <f>AVERAGEIFS('IN - M'!E:E,'IN - M'!B:B,"&gt;="&amp;EDATE(B92,-2),'IN - M'!B:B,"&lt;="&amp;EOMONTH(B92,0))</f>
        <v>3.8833333333333333</v>
      </c>
    </row>
    <row r="93" spans="1:8" x14ac:dyDescent="0.25">
      <c r="B93" s="1">
        <v>43344</v>
      </c>
      <c r="C93" s="21">
        <v>70.198766666666657</v>
      </c>
      <c r="D93" s="20">
        <f>AVERAGEIFS('IN - M'!C:C,'IN - M'!B:B,"&gt;="&amp;EDATE(B93,-2),'IN - M'!B:B,"&lt;="&amp;EOMONTH(B93,0))</f>
        <v>6.416666666666667</v>
      </c>
      <c r="E93" s="20">
        <f>AVERAGEIFS('IN - M'!D:D,'IN - M'!B:B,"&gt;="&amp;EDATE(B93,-2),'IN - M'!B:B,"&lt;="&amp;EOMONTH(B93,0))</f>
        <v>73.370955273643304</v>
      </c>
      <c r="F93" s="2">
        <f t="shared" si="1"/>
        <v>3.8932803841602581</v>
      </c>
      <c r="G93" s="20">
        <v>0</v>
      </c>
      <c r="H93" s="20">
        <f>AVERAGEIFS('IN - M'!E:E,'IN - M'!B:B,"&gt;="&amp;EDATE(B93,-2),'IN - M'!B:B,"&lt;="&amp;EOMONTH(B93,0))</f>
        <v>4.7</v>
      </c>
    </row>
    <row r="94" spans="1:8" x14ac:dyDescent="0.25">
      <c r="B94" s="1">
        <v>43435</v>
      </c>
      <c r="C94" s="21">
        <v>72.043999999999997</v>
      </c>
      <c r="D94" s="20">
        <f>AVERAGEIFS('IN - M'!C:C,'IN - M'!B:B,"&gt;="&amp;EDATE(B94,-2),'IN - M'!B:B,"&lt;="&amp;EOMONTH(B94,0))</f>
        <v>6.5</v>
      </c>
      <c r="E94" s="20">
        <f>AVERAGEIFS('IN - M'!D:D,'IN - M'!B:B,"&gt;="&amp;EDATE(B94,-2),'IN - M'!B:B,"&lt;="&amp;EOMONTH(B94,0))</f>
        <v>73.554985617202462</v>
      </c>
      <c r="F94" s="2">
        <f t="shared" si="1"/>
        <v>2.5180479283146484</v>
      </c>
      <c r="G94" s="20">
        <v>0</v>
      </c>
      <c r="H94" s="20">
        <f>AVERAGEIFS('IN - M'!E:E,'IN - M'!B:B,"&gt;="&amp;EDATE(B94,-2),'IN - M'!B:B,"&lt;="&amp;EOMONTH(B94,0))</f>
        <v>4.4666666666666659</v>
      </c>
    </row>
    <row r="95" spans="1:8" x14ac:dyDescent="0.25">
      <c r="A95">
        <v>2019</v>
      </c>
      <c r="B95" s="1">
        <v>43525</v>
      </c>
      <c r="C95" s="21">
        <v>70.457800000000006</v>
      </c>
      <c r="D95" s="20">
        <f>AVERAGEIFS('IN - M'!C:C,'IN - M'!B:B,"&gt;="&amp;EDATE(B95,-2),'IN - M'!B:B,"&lt;="&amp;EOMONTH(B95,0))</f>
        <v>6.333333333333333</v>
      </c>
      <c r="E95" s="20">
        <f>AVERAGEIFS('IN - M'!D:D,'IN - M'!B:B,"&gt;="&amp;EDATE(B95,-2),'IN - M'!B:B,"&lt;="&amp;EOMONTH(B95,0))</f>
        <v>74.240116409251627</v>
      </c>
      <c r="F95" s="2">
        <f t="shared" si="1"/>
        <v>2.4536838098346614</v>
      </c>
      <c r="G95" s="20">
        <v>0</v>
      </c>
      <c r="H95" s="20">
        <f>AVERAGEIFS('IN - M'!E:E,'IN - M'!B:B,"&gt;="&amp;EDATE(B95,-2),'IN - M'!B:B,"&lt;="&amp;EOMONTH(B95,0))</f>
        <v>3.8499999999999996</v>
      </c>
    </row>
    <row r="96" spans="1:8" x14ac:dyDescent="0.25">
      <c r="B96" s="1">
        <v>43617</v>
      </c>
      <c r="C96" s="21">
        <v>69.525833333333338</v>
      </c>
      <c r="D96" s="20">
        <f>AVERAGEIFS('IN - M'!C:C,'IN - M'!B:B,"&gt;="&amp;EDATE(B96,-2),'IN - M'!B:B,"&lt;="&amp;EOMONTH(B96,0))</f>
        <v>5.916666666666667</v>
      </c>
      <c r="E96" s="20">
        <f>AVERAGEIFS('IN - M'!D:D,'IN - M'!B:B,"&gt;="&amp;EDATE(B96,-2),'IN - M'!B:B,"&lt;="&amp;EOMONTH(B96,0))</f>
        <v>75.164592127410629</v>
      </c>
      <c r="F96" s="2">
        <f t="shared" si="1"/>
        <v>3.1098408675421796</v>
      </c>
      <c r="G96" s="20">
        <v>0</v>
      </c>
      <c r="H96" s="20">
        <f>AVERAGEIFS('IN - M'!E:E,'IN - M'!B:B,"&gt;="&amp;EDATE(B96,-2),'IN - M'!B:B,"&lt;="&amp;EOMONTH(B96,0))</f>
        <v>3.5666666666666664</v>
      </c>
    </row>
    <row r="97" spans="1:8" x14ac:dyDescent="0.25">
      <c r="B97" s="1">
        <v>43709</v>
      </c>
      <c r="C97" s="21">
        <v>70.413066666666666</v>
      </c>
      <c r="D97" s="20">
        <f>AVERAGEIFS('IN - M'!C:C,'IN - M'!B:B,"&gt;="&amp;EDATE(B97,-2),'IN - M'!B:B,"&lt;="&amp;EOMONTH(B97,0))</f>
        <v>5.5166666666666666</v>
      </c>
      <c r="E97" s="20">
        <f>AVERAGEIFS('IN - M'!D:D,'IN - M'!B:B,"&gt;="&amp;EDATE(B97,-2),'IN - M'!B:B,"&lt;="&amp;EOMONTH(B97,0))</f>
        <v>76.031718911924642</v>
      </c>
      <c r="F97" s="2">
        <f t="shared" si="1"/>
        <v>3.6264535855609292</v>
      </c>
      <c r="G97" s="20">
        <v>0</v>
      </c>
      <c r="H97" s="20">
        <f>AVERAGEIFS('IN - M'!E:E,'IN - M'!B:B,"&gt;="&amp;EDATE(B97,-2),'IN - M'!B:B,"&lt;="&amp;EOMONTH(B97,0))</f>
        <v>3.6999999999999997</v>
      </c>
    </row>
    <row r="98" spans="1:8" x14ac:dyDescent="0.25">
      <c r="B98" s="1">
        <v>43800</v>
      </c>
      <c r="C98" s="21">
        <v>71.219833333333341</v>
      </c>
      <c r="D98" s="20">
        <f>AVERAGEIFS('IN - M'!C:C,'IN - M'!B:B,"&gt;="&amp;EDATE(B98,-2),'IN - M'!B:B,"&lt;="&amp;EOMONTH(B98,0))</f>
        <v>5.15</v>
      </c>
      <c r="E98" s="20">
        <f>AVERAGEIFS('IN - M'!D:D,'IN - M'!B:B,"&gt;="&amp;EDATE(B98,-2),'IN - M'!B:B,"&lt;="&amp;EOMONTH(B98,0))</f>
        <v>77.796913322117803</v>
      </c>
      <c r="F98" s="2">
        <f t="shared" si="1"/>
        <v>5.7670158852199949</v>
      </c>
      <c r="G98" s="20">
        <v>21.816813186813189</v>
      </c>
      <c r="H98" s="20">
        <f>AVERAGEIFS('IN - M'!E:E,'IN - M'!B:B,"&gt;="&amp;EDATE(B98,-2),'IN - M'!B:B,"&lt;="&amp;EOMONTH(B98,0))</f>
        <v>3.65</v>
      </c>
    </row>
    <row r="99" spans="1:8" x14ac:dyDescent="0.25">
      <c r="A99">
        <v>2020</v>
      </c>
      <c r="B99" s="1">
        <v>43891</v>
      </c>
      <c r="C99" s="21">
        <v>72.452233333333325</v>
      </c>
      <c r="D99" s="20">
        <f>AVERAGEIFS('IN - M'!C:C,'IN - M'!B:B,"&gt;="&amp;EDATE(B99,-2),'IN - M'!B:B,"&lt;="&amp;EOMONTH(B99,0))</f>
        <v>4.9000000000000004</v>
      </c>
      <c r="E99" s="20">
        <f>AVERAGEIFS('IN - M'!D:D,'IN - M'!B:B,"&gt;="&amp;EDATE(B99,-2),'IN - M'!B:B,"&lt;="&amp;EOMONTH(B99,0))</f>
        <v>79.224858263964094</v>
      </c>
      <c r="F99" s="2">
        <f t="shared" si="1"/>
        <v>6.7143508062862844</v>
      </c>
      <c r="G99" s="20">
        <v>89.752967032966993</v>
      </c>
      <c r="H99" s="20">
        <f>AVERAGEIFS('IN - M'!E:E,'IN - M'!B:B,"&gt;="&amp;EDATE(B99,-2),'IN - M'!B:B,"&lt;="&amp;EOMONTH(B99,0))</f>
        <v>4.25</v>
      </c>
    </row>
    <row r="100" spans="1:8" x14ac:dyDescent="0.25">
      <c r="B100" s="1">
        <v>43983</v>
      </c>
      <c r="C100" s="21">
        <v>75.844466666666662</v>
      </c>
      <c r="D100" s="20">
        <f>AVERAGEIFS('IN - M'!C:C,'IN - M'!B:B,"&gt;="&amp;EDATE(B100,-2),'IN - M'!B:B,"&lt;="&amp;EOMONTH(B100,0))</f>
        <v>4.1333333333333337</v>
      </c>
      <c r="E100" s="20">
        <f>AVERAGEIFS('IN - M'!D:D,'IN - M'!B:B,"&gt;="&amp;EDATE(B100,-2),'IN - M'!B:B,"&lt;="&amp;EOMONTH(B100,0))</f>
        <v>80.066763823667202</v>
      </c>
      <c r="F100" s="2">
        <f t="shared" si="1"/>
        <v>6.5219161808886872</v>
      </c>
      <c r="G100" s="20">
        <v>83.011413043478228</v>
      </c>
      <c r="H100" s="20">
        <f>AVERAGEIFS('IN - M'!E:E,'IN - M'!B:B,"&gt;="&amp;EDATE(B100,-2),'IN - M'!B:B,"&lt;="&amp;EOMONTH(B100,0))</f>
        <v>4.6499999999999995</v>
      </c>
    </row>
    <row r="101" spans="1:8" x14ac:dyDescent="0.25">
      <c r="B101" s="1">
        <v>44075</v>
      </c>
      <c r="C101" s="21">
        <v>74.339200000000005</v>
      </c>
      <c r="D101" s="20">
        <f>AVERAGEIFS('IN - M'!C:C,'IN - M'!B:B,"&gt;="&amp;EDATE(B101,-2),'IN - M'!B:B,"&lt;="&amp;EOMONTH(B101,0))</f>
        <v>4</v>
      </c>
      <c r="E101" s="20">
        <f>AVERAGEIFS('IN - M'!D:D,'IN - M'!B:B,"&gt;="&amp;EDATE(B101,-2),'IN - M'!B:B,"&lt;="&amp;EOMONTH(B101,0))</f>
        <v>81.288731942733307</v>
      </c>
      <c r="F101" s="2">
        <f t="shared" si="1"/>
        <v>6.9142367238841596</v>
      </c>
      <c r="G101" s="20">
        <v>64.289782608695603</v>
      </c>
      <c r="H101" s="20">
        <f>AVERAGEIFS('IN - M'!E:E,'IN - M'!B:B,"&gt;="&amp;EDATE(B101,-2),'IN - M'!B:B,"&lt;="&amp;EOMONTH(B101,0))</f>
        <v>4.3</v>
      </c>
    </row>
    <row r="102" spans="1:8" x14ac:dyDescent="0.25">
      <c r="B102" s="1">
        <v>44166</v>
      </c>
      <c r="C102" s="21">
        <v>73.805133333333345</v>
      </c>
      <c r="D102" s="20">
        <f>AVERAGEIFS('IN - M'!C:C,'IN - M'!B:B,"&gt;="&amp;EDATE(B102,-2),'IN - M'!B:B,"&lt;="&amp;EOMONTH(B102,0))</f>
        <v>4</v>
      </c>
      <c r="E102" s="20">
        <f>AVERAGEIFS('IN - M'!D:D,'IN - M'!B:B,"&gt;="&amp;EDATE(B102,-2),'IN - M'!B:B,"&lt;="&amp;EOMONTH(B102,0))</f>
        <v>82.716363937363141</v>
      </c>
      <c r="F102" s="2">
        <f t="shared" si="1"/>
        <v>6.3234521848911651</v>
      </c>
      <c r="G102" s="20">
        <v>62.241000000000007</v>
      </c>
      <c r="H102" s="20">
        <f>AVERAGEIFS('IN - M'!E:E,'IN - M'!B:B,"&gt;="&amp;EDATE(B102,-2),'IN - M'!B:B,"&lt;="&amp;EOMONTH(B102,0))</f>
        <v>5.4666666666666659</v>
      </c>
    </row>
    <row r="103" spans="1:8" x14ac:dyDescent="0.25">
      <c r="A103">
        <v>2021</v>
      </c>
      <c r="B103" s="1">
        <v>44256</v>
      </c>
      <c r="C103" s="21">
        <v>72.911833333333334</v>
      </c>
      <c r="D103" s="20">
        <f>AVERAGEIFS('IN - M'!C:C,'IN - M'!B:B,"&gt;="&amp;EDATE(B103,-2),'IN - M'!B:B,"&lt;="&amp;EOMONTH(B103,0))</f>
        <v>4</v>
      </c>
      <c r="E103" s="20">
        <f>AVERAGEIFS('IN - M'!D:D,'IN - M'!B:B,"&gt;="&amp;EDATE(B103,-2),'IN - M'!B:B,"&lt;="&amp;EOMONTH(B103,0))</f>
        <v>83.110474079541007</v>
      </c>
      <c r="F103" s="2">
        <f t="shared" si="1"/>
        <v>4.9045412017408641</v>
      </c>
      <c r="G103" s="20">
        <v>77.475274725274573</v>
      </c>
      <c r="H103" s="20">
        <f>AVERAGEIFS('IN - M'!E:E,'IN - M'!B:B,"&gt;="&amp;EDATE(B103,-2),'IN - M'!B:B,"&lt;="&amp;EOMONTH(B103,0))</f>
        <v>6.25</v>
      </c>
    </row>
    <row r="104" spans="1:8" x14ac:dyDescent="0.25">
      <c r="B104" s="1">
        <v>44348</v>
      </c>
      <c r="C104" s="21">
        <v>73.76776666666666</v>
      </c>
      <c r="D104" s="20">
        <f>AVERAGEIFS('IN - M'!C:C,'IN - M'!B:B,"&gt;="&amp;EDATE(B104,-2),'IN - M'!B:B,"&lt;="&amp;EOMONTH(B104,0))</f>
        <v>4</v>
      </c>
      <c r="E104" s="20">
        <f>AVERAGEIFS('IN - M'!D:D,'IN - M'!B:B,"&gt;="&amp;EDATE(B104,-2),'IN - M'!B:B,"&lt;="&amp;EOMONTH(B104,0))</f>
        <v>84.536724930154108</v>
      </c>
      <c r="F104" s="2">
        <f t="shared" si="1"/>
        <v>5.5827922761199744</v>
      </c>
      <c r="G104" s="20">
        <v>73.066956521739044</v>
      </c>
      <c r="H104" s="20">
        <f>AVERAGEIFS('IN - M'!E:E,'IN - M'!B:B,"&gt;="&amp;EDATE(B104,-2),'IN - M'!B:B,"&lt;="&amp;EOMONTH(B104,0))</f>
        <v>5.9833333333333343</v>
      </c>
    </row>
    <row r="105" spans="1:8" x14ac:dyDescent="0.25">
      <c r="B105" s="1">
        <v>44440</v>
      </c>
      <c r="C105" s="21">
        <v>74.096733333333319</v>
      </c>
      <c r="D105" s="20">
        <f>AVERAGEIFS('IN - M'!C:C,'IN - M'!B:B,"&gt;="&amp;EDATE(B105,-2),'IN - M'!B:B,"&lt;="&amp;EOMONTH(B105,0))</f>
        <v>4</v>
      </c>
      <c r="E105" s="20">
        <f>AVERAGEIFS('IN - M'!D:D,'IN - M'!B:B,"&gt;="&amp;EDATE(B105,-2),'IN - M'!B:B,"&lt;="&amp;EOMONTH(B105,0))</f>
        <v>85.386319293086174</v>
      </c>
      <c r="F105" s="2">
        <f t="shared" si="1"/>
        <v>5.0407814864667388</v>
      </c>
      <c r="G105" s="20">
        <v>61.488804347826161</v>
      </c>
      <c r="H105" s="20">
        <f>AVERAGEIFS('IN - M'!E:E,'IN - M'!B:B,"&gt;="&amp;EDATE(B105,-2),'IN - M'!B:B,"&lt;="&amp;EOMONTH(B105,0))</f>
        <v>5.25</v>
      </c>
    </row>
    <row r="106" spans="1:8" x14ac:dyDescent="0.25">
      <c r="B106" s="1">
        <v>44531</v>
      </c>
      <c r="C106" s="21">
        <v>74.930599999999998</v>
      </c>
      <c r="D106" s="20">
        <f>AVERAGEIFS('IN - M'!C:C,'IN - M'!B:B,"&gt;="&amp;EDATE(B106,-2),'IN - M'!B:B,"&lt;="&amp;EOMONTH(B106,0))</f>
        <v>4</v>
      </c>
      <c r="E106" s="20">
        <f>AVERAGEIFS('IN - M'!D:D,'IN - M'!B:B,"&gt;="&amp;EDATE(B106,-2),'IN - M'!B:B,"&lt;="&amp;EOMONTH(B106,0))</f>
        <v>86.897432003958329</v>
      </c>
      <c r="F106" s="2">
        <f t="shared" si="1"/>
        <v>5.0547048583534204</v>
      </c>
      <c r="G106" s="20">
        <v>68.12822222222232</v>
      </c>
      <c r="H106" s="20">
        <f>AVERAGEIFS('IN - M'!E:E,'IN - M'!B:B,"&gt;="&amp;EDATE(B106,-2),'IN - M'!B:B,"&lt;="&amp;EOMONTH(B106,0))</f>
        <v>5.4333333333333336</v>
      </c>
    </row>
    <row r="107" spans="1:8" x14ac:dyDescent="0.25">
      <c r="A107">
        <v>2022</v>
      </c>
      <c r="B107" s="1">
        <v>44621</v>
      </c>
      <c r="C107" s="21">
        <v>75.188866666666669</v>
      </c>
      <c r="D107" s="20">
        <f>AVERAGEIFS('IN - M'!C:C,'IN - M'!B:B,"&gt;="&amp;EDATE(B107,-2),'IN - M'!B:B,"&lt;="&amp;EOMONTH(B107,0))</f>
        <v>4</v>
      </c>
      <c r="E107" s="20">
        <f>AVERAGEIFS('IN - M'!D:D,'IN - M'!B:B,"&gt;="&amp;EDATE(B107,-2),'IN - M'!B:B,"&lt;="&amp;EOMONTH(B107,0))</f>
        <v>88.403196177994062</v>
      </c>
      <c r="F107" s="2">
        <f t="shared" si="1"/>
        <v>6.3682973260237308</v>
      </c>
      <c r="G107" s="20">
        <v>40.391208791208769</v>
      </c>
      <c r="H107" s="20">
        <f>AVERAGEIFS('IN - M'!E:E,'IN - M'!B:B,"&gt;="&amp;EDATE(B107,-2),'IN - M'!B:B,"&lt;="&amp;EOMONTH(B107,0))</f>
        <v>5.4000000000000012</v>
      </c>
    </row>
    <row r="108" spans="1:8" x14ac:dyDescent="0.25">
      <c r="B108" s="1">
        <v>44713</v>
      </c>
      <c r="C108" s="21">
        <v>77.185066666666657</v>
      </c>
      <c r="D108" s="20">
        <f>AVERAGEIFS('IN - M'!C:C,'IN - M'!B:B,"&gt;="&amp;EDATE(B108,-2),'IN - M'!B:B,"&lt;="&amp;EOMONTH(B108,0))</f>
        <v>4.4333333333333336</v>
      </c>
      <c r="E108" s="20">
        <f>AVERAGEIFS('IN - M'!D:D,'IN - M'!B:B,"&gt;="&amp;EDATE(B108,-2),'IN - M'!B:B,"&lt;="&amp;EOMONTH(B108,0))</f>
        <v>90.663124105119323</v>
      </c>
      <c r="F108" s="2">
        <f t="shared" si="1"/>
        <v>7.2470268750379985</v>
      </c>
      <c r="G108" s="20">
        <v>33.413913043478267</v>
      </c>
      <c r="H108" s="20">
        <f>AVERAGEIFS('IN - M'!E:E,'IN - M'!B:B,"&gt;="&amp;EDATE(B108,-2),'IN - M'!B:B,"&lt;="&amp;EOMONTH(B108,0))</f>
        <v>5.583333333333333</v>
      </c>
    </row>
    <row r="109" spans="1:8" x14ac:dyDescent="0.25">
      <c r="B109" s="1">
        <v>44805</v>
      </c>
      <c r="C109" s="21">
        <v>79.783933333333337</v>
      </c>
      <c r="D109" s="20">
        <f>AVERAGEIFS('IN - M'!C:C,'IN - M'!B:B,"&gt;="&amp;EDATE(B109,-2),'IN - M'!B:B,"&lt;="&amp;EOMONTH(B109,0))</f>
        <v>5.4000000000000012</v>
      </c>
      <c r="E109" s="20">
        <f>AVERAGEIFS('IN - M'!D:D,'IN - M'!B:B,"&gt;="&amp;EDATE(B109,-2),'IN - M'!B:B,"&lt;="&amp;EOMONTH(B109,0))</f>
        <v>91.314351710491778</v>
      </c>
      <c r="F109" s="2">
        <f t="shared" si="1"/>
        <v>6.9426021246539404</v>
      </c>
      <c r="G109" s="20">
        <v>30.271304347826053</v>
      </c>
      <c r="H109" s="20">
        <f>AVERAGEIFS('IN - M'!E:E,'IN - M'!B:B,"&gt;="&amp;EDATE(B109,-2),'IN - M'!B:B,"&lt;="&amp;EOMONTH(B109,0))</f>
        <v>6.6000000000000005</v>
      </c>
    </row>
    <row r="110" spans="1:8" x14ac:dyDescent="0.25">
      <c r="B110" s="1">
        <v>44896</v>
      </c>
      <c r="C110" s="21">
        <v>82.148599999999988</v>
      </c>
      <c r="D110" s="20">
        <f>AVERAGEIFS('IN - M'!C:C,'IN - M'!B:B,"&gt;="&amp;EDATE(B110,-2),'IN - M'!B:B,"&lt;="&amp;EOMONTH(B110,0))</f>
        <v>6.0166666666666666</v>
      </c>
      <c r="E110" s="20">
        <f>AVERAGEIFS('IN - M'!D:D,'IN - M'!B:B,"&gt;="&amp;EDATE(B110,-2),'IN - M'!B:B,"&lt;="&amp;EOMONTH(B110,0))</f>
        <v>92.259845305684962</v>
      </c>
      <c r="F110" s="2">
        <f t="shared" si="1"/>
        <v>6.1709686673852016</v>
      </c>
      <c r="G110" s="20">
        <v>0</v>
      </c>
      <c r="H110" s="20">
        <f>AVERAGEIFS('IN - M'!E:E,'IN - M'!B:B,"&gt;="&amp;EDATE(B110,-2),'IN - M'!B:B,"&lt;="&amp;EOMONTH(B110,0))</f>
        <v>6.7</v>
      </c>
    </row>
    <row r="111" spans="1:8" x14ac:dyDescent="0.25">
      <c r="A111">
        <v>2023</v>
      </c>
      <c r="B111" s="1">
        <v>44986</v>
      </c>
      <c r="C111" s="21">
        <v>82.202333333333343</v>
      </c>
      <c r="D111" s="20">
        <f>AVERAGEIFS('IN - M'!C:C,'IN - M'!B:B,"&gt;="&amp;EDATE(B111,-2),'IN - M'!B:B,"&lt;="&amp;EOMONTH(B111,0))</f>
        <v>6.416666666666667</v>
      </c>
      <c r="E111" s="20">
        <f>AVERAGEIFS('IN - M'!D:D,'IN - M'!B:B,"&gt;="&amp;EDATE(B111,-2),'IN - M'!B:B,"&lt;="&amp;EOMONTH(B111,0))</f>
        <v>93.877745692402115</v>
      </c>
      <c r="F111" s="2">
        <f t="shared" si="1"/>
        <v>6.1927054123534164</v>
      </c>
      <c r="G111" s="20">
        <v>0</v>
      </c>
      <c r="H111" s="20">
        <f>AVERAGEIFS('IN - M'!E:E,'IN - M'!B:B,"&gt;="&amp;EDATE(B111,-2),'IN - M'!B:B,"&lt;="&amp;EOMONTH(B111,0))</f>
        <v>6.6000000000000005</v>
      </c>
    </row>
    <row r="112" spans="1:8" x14ac:dyDescent="0.25">
      <c r="B112" s="1">
        <v>45078</v>
      </c>
      <c r="C112" s="21">
        <v>82.163800000000009</v>
      </c>
      <c r="D112" s="20">
        <f>AVERAGEIFS('IN - M'!C:C,'IN - M'!B:B,"&gt;="&amp;EDATE(B112,-2),'IN - M'!B:B,"&lt;="&amp;EOMONTH(B112,0))</f>
        <v>6.5</v>
      </c>
      <c r="E112" s="20">
        <f>AVERAGEIFS('IN - M'!D:D,'IN - M'!B:B,"&gt;="&amp;EDATE(B112,-2),'IN - M'!B:B,"&lt;="&amp;EOMONTH(B112,0))</f>
        <v>94.861695178704352</v>
      </c>
      <c r="F112" s="2">
        <f t="shared" si="1"/>
        <v>4.6309578618943137</v>
      </c>
      <c r="G112" s="20">
        <v>0</v>
      </c>
      <c r="H112" s="20">
        <f>AVERAGEIFS('IN - M'!E:E,'IN - M'!B:B,"&gt;="&amp;EDATE(B112,-2),'IN - M'!B:B,"&lt;="&amp;EOMONTH(B112,0))</f>
        <v>6.3166666666666664</v>
      </c>
    </row>
    <row r="113" spans="1:8" x14ac:dyDescent="0.25">
      <c r="B113" s="1">
        <v>45170</v>
      </c>
      <c r="C113" s="21">
        <v>82.679566666666673</v>
      </c>
      <c r="D113" s="20">
        <f>AVERAGEIFS('IN - M'!C:C,'IN - M'!B:B,"&gt;="&amp;EDATE(B113,-2),'IN - M'!B:B,"&lt;="&amp;EOMONTH(B113,0))</f>
        <v>6.5</v>
      </c>
      <c r="E113" s="20">
        <f>AVERAGEIFS('IN - M'!D:D,'IN - M'!B:B,"&gt;="&amp;EDATE(B113,-2),'IN - M'!B:B,"&lt;="&amp;EOMONTH(B113,0))</f>
        <v>97.165463676454863</v>
      </c>
      <c r="F113" s="2">
        <f t="shared" si="1"/>
        <v>6.407658660835458</v>
      </c>
      <c r="G113" s="20">
        <v>0</v>
      </c>
      <c r="H113" s="20">
        <f>AVERAGEIFS('IN - M'!E:E,'IN - M'!B:B,"&gt;="&amp;EDATE(B113,-2),'IN - M'!B:B,"&lt;="&amp;EOMONTH(B113,0))</f>
        <v>5.1000000000000005</v>
      </c>
    </row>
    <row r="114" spans="1:8" x14ac:dyDescent="0.25">
      <c r="B114" s="1">
        <v>45261</v>
      </c>
      <c r="C114" s="21">
        <v>83.245400000000004</v>
      </c>
      <c r="D114" s="20">
        <f>AVERAGEIFS('IN - M'!C:C,'IN - M'!B:B,"&gt;="&amp;EDATE(B114,-2),'IN - M'!B:B,"&lt;="&amp;EOMONTH(B114,0))</f>
        <v>6.5</v>
      </c>
      <c r="E114" s="20">
        <f>AVERAGEIFS('IN - M'!D:D,'IN - M'!B:B,"&gt;="&amp;EDATE(B114,-2),'IN - M'!B:B,"&lt;="&amp;EOMONTH(B114,0))</f>
        <v>97.240396142559703</v>
      </c>
      <c r="F114" s="2">
        <f t="shared" si="1"/>
        <v>5.3983949576033474</v>
      </c>
      <c r="G114" s="20">
        <v>0</v>
      </c>
      <c r="H114" s="20">
        <f>AVERAGEIFS('IN - M'!E:E,'IN - M'!B:B,"&gt;="&amp;EDATE(B114,-2),'IN - M'!B:B,"&lt;="&amp;EOMONTH(B114,0))</f>
        <v>5.4333333333333336</v>
      </c>
    </row>
    <row r="115" spans="1:8" x14ac:dyDescent="0.25">
      <c r="A115">
        <v>2024</v>
      </c>
      <c r="B115" s="1">
        <v>45352</v>
      </c>
      <c r="C115" s="21">
        <v>83.027266666666677</v>
      </c>
      <c r="D115" s="20">
        <f>AVERAGEIFS('IN - M'!C:C,'IN - M'!B:B,"&gt;="&amp;EDATE(B115,-2),'IN - M'!B:B,"&lt;="&amp;EOMONTH(B115,0))</f>
        <v>6.5</v>
      </c>
      <c r="E115" s="20">
        <f>AVERAGEIFS('IN - M'!D:D,'IN - M'!B:B,"&gt;="&amp;EDATE(B115,-2),'IN - M'!B:B,"&lt;="&amp;EOMONTH(B115,0))</f>
        <v>98.589292247895813</v>
      </c>
      <c r="F115" s="2">
        <f t="shared" si="1"/>
        <v>5.0188109234444722</v>
      </c>
      <c r="G115" s="20">
        <v>0</v>
      </c>
      <c r="H115" s="20">
        <f>AVERAGEIFS('IN - M'!E:E,'IN - M'!B:B,"&gt;="&amp;EDATE(B115,-2),'IN - M'!B:B,"&lt;="&amp;EOMONTH(B115,0))</f>
        <v>5.4000000000000012</v>
      </c>
    </row>
    <row r="116" spans="1:8" x14ac:dyDescent="0.25">
      <c r="B116" s="1">
        <v>45444</v>
      </c>
      <c r="C116" s="21">
        <v>83.414699999999996</v>
      </c>
      <c r="D116" s="20">
        <f>AVERAGEIFS('IN - M'!C:C,'IN - M'!B:B,"&gt;="&amp;EDATE(B116,-2),'IN - M'!B:B,"&lt;="&amp;EOMONTH(B116,0))</f>
        <v>6.5</v>
      </c>
      <c r="E116" s="20">
        <f>AVERAGEIFS('IN - M'!D:D,'IN - M'!B:B,"&gt;="&amp;EDATE(B116,-2),'IN - M'!B:B,"&lt;="&amp;EOMONTH(B116,0))</f>
        <v>99.579006670372834</v>
      </c>
      <c r="F116" s="2">
        <f t="shared" si="1"/>
        <v>4.9728306908092046</v>
      </c>
      <c r="G116" s="20">
        <v>0</v>
      </c>
      <c r="H116" s="20">
        <f>AVERAGEIFS('IN - M'!E:E,'IN - M'!B:B,"&gt;="&amp;EDATE(B116,-2),'IN - M'!B:B,"&lt;="&amp;EOMONTH(B116,0))</f>
        <v>5.25</v>
      </c>
    </row>
    <row r="117" spans="1:8" x14ac:dyDescent="0.25">
      <c r="B117" s="1">
        <v>45536</v>
      </c>
      <c r="C117" s="21">
        <v>83.755333333333326</v>
      </c>
      <c r="D117" s="20">
        <f>AVERAGEIFS('IN - M'!C:C,'IN - M'!B:B,"&gt;="&amp;EDATE(B117,-2),'IN - M'!B:B,"&lt;="&amp;EOMONTH(B117,0))</f>
        <v>6.5</v>
      </c>
      <c r="E117" s="20">
        <f>AVERAGEIFS('IN - M'!D:D,'IN - M'!B:B,"&gt;="&amp;EDATE(B117,-2),'IN - M'!B:B,"&lt;="&amp;EOMONTH(B117,0))</f>
        <v>101.25989614722501</v>
      </c>
      <c r="F117" s="2">
        <f t="shared" si="1"/>
        <v>4.2138763258557921</v>
      </c>
      <c r="G117" s="20">
        <v>0</v>
      </c>
      <c r="H117" s="20">
        <f>AVERAGEIFS('IN - M'!E:E,'IN - M'!B:B,"&gt;="&amp;EDATE(B117,-2),'IN - M'!B:B,"&lt;="&amp;EOMONTH(B117,0))</f>
        <v>4.55</v>
      </c>
    </row>
    <row r="118" spans="1:8" x14ac:dyDescent="0.25">
      <c r="B118" s="1">
        <v>45627</v>
      </c>
      <c r="C118" s="21">
        <v>84.435400000000001</v>
      </c>
      <c r="D118" s="20">
        <f>AVERAGEIFS('IN - M'!C:C,'IN - M'!B:B,"&gt;="&amp;EDATE(B118,-2),'IN - M'!B:B,"&lt;="&amp;EOMONTH(B118,0))</f>
        <v>6.5</v>
      </c>
      <c r="E118" s="20">
        <f>AVERAGEIFS('IN - M'!D:D,'IN - M'!B:B,"&gt;="&amp;EDATE(B118,-2),'IN - M'!B:B,"&lt;="&amp;EOMONTH(B118,0))</f>
        <v>102.78769454543567</v>
      </c>
      <c r="F118" s="2">
        <f t="shared" si="1"/>
        <v>5.7047262484855921</v>
      </c>
      <c r="G118" s="20">
        <v>0</v>
      </c>
      <c r="H118" s="20">
        <f>AVERAGEIFS('IN - M'!E:E,'IN - M'!B:B,"&gt;="&amp;EDATE(B118,-2),'IN - M'!B:B,"&lt;="&amp;EOMONTH(B118,0))</f>
        <v>4.5666666666666673</v>
      </c>
    </row>
    <row r="119" spans="1:8" x14ac:dyDescent="0.25">
      <c r="A119">
        <v>2025</v>
      </c>
      <c r="B119" s="1">
        <v>45717</v>
      </c>
      <c r="C119" s="21">
        <v>86.616766666666649</v>
      </c>
      <c r="D119" s="20">
        <f>AVERAGEIFS('IN - M'!C:C,'IN - M'!B:B,"&gt;="&amp;EDATE(B119,-2),'IN - M'!B:B,"&lt;="&amp;EOMONTH(B119,0))</f>
        <v>6.333333333333333</v>
      </c>
      <c r="E119" s="20">
        <f>AVERAGEIFS('IN - M'!D:D,'IN - M'!B:B,"&gt;="&amp;EDATE(B119,-2),'IN - M'!B:B,"&lt;="&amp;EOMONTH(B119,0))</f>
        <v>102.20072437497466</v>
      </c>
      <c r="F119" s="2">
        <f t="shared" si="1"/>
        <v>3.6631078738228018</v>
      </c>
      <c r="G119" s="20">
        <v>0</v>
      </c>
      <c r="H119" s="20">
        <f>AVERAGEIFS('IN - M'!E:E,'IN - M'!B:B,"&gt;="&amp;EDATE(B119,-2),'IN - M'!B:B,"&lt;="&amp;EOMONTH(B119,0))</f>
        <v>4.8</v>
      </c>
    </row>
    <row r="120" spans="1:8" x14ac:dyDescent="0.25">
      <c r="B120" s="1">
        <v>45809</v>
      </c>
      <c r="C120" s="21">
        <v>85.566500000000005</v>
      </c>
      <c r="D120" s="20">
        <f>AVERAGEIFS('IN - M'!C:C,'IN - M'!B:B,"&gt;="&amp;EDATE(B120,-2),'IN - M'!B:B,"&lt;="&amp;EOMONTH(B120,0))</f>
        <v>5.833333333333333</v>
      </c>
      <c r="E120" s="20">
        <f>AVERAGEIFS('IN - M'!D:D,'IN - M'!B:B,"&gt;="&amp;EDATE(B120,-2),'IN - M'!B:B,"&lt;="&amp;EOMONTH(B120,0))</f>
        <v>102.49560394146867</v>
      </c>
      <c r="F120" s="2">
        <f t="shared" si="1"/>
        <v>2.928927862024544</v>
      </c>
      <c r="G120" s="20">
        <v>0</v>
      </c>
      <c r="H120" s="20">
        <f>AVERAGEIFS('IN - M'!E:E,'IN - M'!B:B,"&gt;="&amp;EDATE(B120,-2),'IN - M'!B:B,"&lt;="&amp;EOMONTH(B120,0))</f>
        <v>4.55</v>
      </c>
    </row>
    <row r="121" spans="1:8" x14ac:dyDescent="0.25">
      <c r="B121" s="1">
        <v>45901</v>
      </c>
      <c r="C121" s="21">
        <v>87.354100000000003</v>
      </c>
      <c r="D121" s="20">
        <f>AVERAGEIFS('IN - M'!C:C,'IN - M'!B:B,"&gt;="&amp;EDATE(B121,-2),'IN - M'!B:B,"&lt;="&amp;EOMONTH(B121,0))</f>
        <v>5.5</v>
      </c>
      <c r="E121" s="20">
        <f>AVERAGEIFS('IN - M'!D:D,'IN - M'!B:B,"&gt;="&amp;EDATE(B121,-2),'IN - M'!B:B,"&lt;="&amp;EOMONTH(B121,0))</f>
        <v>102.93420975165266</v>
      </c>
      <c r="F121" s="2">
        <f t="shared" ref="F121:F123" si="2">((E121/E117) - 1) * 100</f>
        <v>1.6534814552775279</v>
      </c>
      <c r="G121" s="20">
        <v>0</v>
      </c>
      <c r="H121" s="20">
        <f>AVERAGEIFS('IN - M'!E:E,'IN - M'!B:B,"&gt;="&amp;EDATE(B121,-2),'IN - M'!B:B,"&lt;="&amp;EOMONTH(B121,0))</f>
        <v>3.4500000000000006</v>
      </c>
    </row>
    <row r="122" spans="1:8" x14ac:dyDescent="0.25">
      <c r="B122" s="1">
        <v>45992</v>
      </c>
      <c r="C122" s="21">
        <v>89.08283333333334</v>
      </c>
      <c r="D122" s="20">
        <f>AVERAGEIFS('IN - M'!C:C,'IN - M'!B:B,"&gt;="&amp;EDATE(B122,-2),'IN - M'!B:B,"&lt;="&amp;EOMONTH(B122,0))</f>
        <v>5.416666666666667</v>
      </c>
      <c r="E122" s="20">
        <f>AVERAGEIFS('IN - M'!D:D,'IN - M'!B:B,"&gt;="&amp;EDATE(B122,-2),'IN - M'!B:B,"&lt;="&amp;EOMONTH(B122,0))</f>
        <v>103.38553787210769</v>
      </c>
      <c r="F122" s="2">
        <f t="shared" si="2"/>
        <v>0.5816292789870392</v>
      </c>
      <c r="G122" s="20">
        <v>0</v>
      </c>
      <c r="H122" s="20">
        <f>AVERAGEIFS('IN - M'!E:E,'IN - M'!B:B,"&gt;="&amp;EDATE(B122,-2),'IN - M'!B:B,"&lt;="&amp;EOMONTH(B122,0))</f>
        <v>2.7666666666666671</v>
      </c>
    </row>
    <row r="123" spans="1:8" x14ac:dyDescent="0.25">
      <c r="A123">
        <v>2026</v>
      </c>
      <c r="B123" s="1">
        <v>46082</v>
      </c>
      <c r="C123" s="21">
        <v>91.488833333333332</v>
      </c>
      <c r="D123" s="20">
        <f>AVERAGEIFS('IN - M'!C:C,'IN - M'!B:B,"&gt;="&amp;EDATE(B123,-2),'IN - M'!B:B,"&lt;="&amp;EOMONTH(B123,0))</f>
        <v>5.25</v>
      </c>
      <c r="E123" s="20">
        <f>AVERAGEIFS('IN - M'!D:D,'IN - M'!B:B,"&gt;="&amp;EDATE(B123,-2),'IN - M'!B:B,"&lt;="&amp;EOMONTH(B123,0))</f>
        <v>105.35984070768534</v>
      </c>
      <c r="F123" s="2">
        <f t="shared" si="2"/>
        <v>3.0910899624545518</v>
      </c>
      <c r="G123" s="20">
        <v>0</v>
      </c>
      <c r="H123" s="20">
        <f>AVERAGEIFS('IN - M'!E:E,'IN - M'!B:B,"&gt;="&amp;EDATE(B123,-2),'IN - M'!B:B,"&lt;="&amp;EOMONTH(B123,0))</f>
        <v>2.0500000000000003</v>
      </c>
    </row>
    <row r="124" spans="1:8" x14ac:dyDescent="0.25">
      <c r="B124" s="1"/>
      <c r="C124" s="21"/>
      <c r="D124" s="20"/>
      <c r="E124" s="20"/>
      <c r="F124" s="2"/>
      <c r="G124" s="20"/>
      <c r="H124" s="20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4945-0BB5-456C-84EC-BDA716053B39}">
  <dimension ref="A1:F430"/>
  <sheetViews>
    <sheetView workbookViewId="0">
      <pane xSplit="2" ySplit="2" topLeftCell="C399" activePane="bottomRight" state="frozen"/>
      <selection pane="topRight" activeCell="C1" sqref="C1"/>
      <selection pane="bottomLeft" activeCell="A3" sqref="A3"/>
      <selection pane="bottomRight" activeCell="D416" sqref="D416"/>
    </sheetView>
  </sheetViews>
  <sheetFormatPr defaultRowHeight="15" x14ac:dyDescent="0.25"/>
  <sheetData>
    <row r="1" spans="1:6" ht="30" x14ac:dyDescent="0.25">
      <c r="A1" s="7"/>
      <c r="B1" s="7"/>
      <c r="C1" s="7" t="s">
        <v>141</v>
      </c>
      <c r="D1" s="7" t="s">
        <v>49</v>
      </c>
      <c r="E1" s="7"/>
      <c r="F1" s="7"/>
    </row>
    <row r="2" spans="1:6" x14ac:dyDescent="0.25">
      <c r="A2" s="7"/>
      <c r="B2" s="7"/>
      <c r="C2" s="7" t="s">
        <v>22</v>
      </c>
      <c r="D2" s="7"/>
      <c r="E2" s="7"/>
      <c r="F2" s="7"/>
    </row>
    <row r="3" spans="1:6" x14ac:dyDescent="0.25">
      <c r="A3" s="7">
        <v>1992</v>
      </c>
      <c r="B3" s="49">
        <v>33604</v>
      </c>
      <c r="C3" s="2">
        <v>54.1871136645725</v>
      </c>
    </row>
    <row r="4" spans="1:6" x14ac:dyDescent="0.25">
      <c r="A4" s="7"/>
      <c r="B4" s="49">
        <v>33635</v>
      </c>
      <c r="C4" s="2">
        <v>54.171738187107302</v>
      </c>
    </row>
    <row r="5" spans="1:6" x14ac:dyDescent="0.25">
      <c r="A5" s="7"/>
      <c r="B5" s="49">
        <v>33664</v>
      </c>
      <c r="C5" s="2">
        <v>54.4283676395507</v>
      </c>
    </row>
    <row r="6" spans="1:6" x14ac:dyDescent="0.25">
      <c r="A6" s="7"/>
      <c r="B6" s="49">
        <v>33695</v>
      </c>
      <c r="C6" s="2">
        <v>54.535008971935603</v>
      </c>
    </row>
    <row r="7" spans="1:6" x14ac:dyDescent="0.25">
      <c r="A7" s="7"/>
      <c r="B7" s="49">
        <v>33725</v>
      </c>
      <c r="C7" s="2">
        <v>54.978178549734601</v>
      </c>
    </row>
    <row r="8" spans="1:6" x14ac:dyDescent="0.25">
      <c r="A8" s="7"/>
      <c r="B8" s="49">
        <v>33756</v>
      </c>
      <c r="C8" s="2">
        <v>55.172360144423799</v>
      </c>
    </row>
    <row r="9" spans="1:6" x14ac:dyDescent="0.25">
      <c r="A9" s="7"/>
      <c r="B9" s="49">
        <v>33786</v>
      </c>
      <c r="C9" s="2">
        <v>55.3096365483634</v>
      </c>
    </row>
    <row r="10" spans="1:6" x14ac:dyDescent="0.25">
      <c r="A10" s="7"/>
      <c r="B10" s="49">
        <v>33817</v>
      </c>
      <c r="C10" s="2">
        <v>55.4564259066467</v>
      </c>
    </row>
    <row r="11" spans="1:6" x14ac:dyDescent="0.25">
      <c r="A11" s="7"/>
      <c r="B11" s="49">
        <v>33848</v>
      </c>
      <c r="C11" s="2">
        <v>55.8634915186882</v>
      </c>
    </row>
    <row r="12" spans="1:6" x14ac:dyDescent="0.25">
      <c r="A12" s="7"/>
      <c r="B12" s="49">
        <v>33878</v>
      </c>
      <c r="C12" s="2">
        <v>56.0295493316437</v>
      </c>
    </row>
    <row r="13" spans="1:6" x14ac:dyDescent="0.25">
      <c r="A13" s="7"/>
      <c r="B13" s="49">
        <v>33909</v>
      </c>
      <c r="C13" s="2">
        <v>56.1574860977383</v>
      </c>
    </row>
    <row r="14" spans="1:6" x14ac:dyDescent="0.25">
      <c r="A14" s="7"/>
      <c r="B14" s="49">
        <v>33939</v>
      </c>
      <c r="C14" s="2">
        <v>56.199126100433197</v>
      </c>
    </row>
    <row r="15" spans="1:6" x14ac:dyDescent="0.25">
      <c r="A15" s="7">
        <v>1993</v>
      </c>
      <c r="B15" s="49">
        <v>33970</v>
      </c>
      <c r="C15" s="2">
        <v>56.642686622689197</v>
      </c>
    </row>
    <row r="16" spans="1:6" x14ac:dyDescent="0.25">
      <c r="A16" s="7"/>
      <c r="B16" s="49">
        <v>34001</v>
      </c>
      <c r="C16" s="2">
        <v>57.076142650435401</v>
      </c>
    </row>
    <row r="17" spans="1:3" x14ac:dyDescent="0.25">
      <c r="A17" s="7"/>
      <c r="B17" s="49">
        <v>34029</v>
      </c>
      <c r="C17" s="2">
        <v>57.2411821044088</v>
      </c>
    </row>
    <row r="18" spans="1:3" x14ac:dyDescent="0.25">
      <c r="A18" s="7"/>
      <c r="B18" s="49">
        <v>34060</v>
      </c>
      <c r="C18" s="2">
        <v>57.452708012957601</v>
      </c>
    </row>
    <row r="19" spans="1:3" x14ac:dyDescent="0.25">
      <c r="A19" s="7"/>
      <c r="B19" s="49">
        <v>34090</v>
      </c>
      <c r="C19" s="2">
        <v>57.486767919544398</v>
      </c>
    </row>
    <row r="20" spans="1:3" x14ac:dyDescent="0.25">
      <c r="A20" s="7"/>
      <c r="B20" s="49">
        <v>34121</v>
      </c>
      <c r="C20" s="2">
        <v>57.640317632334998</v>
      </c>
    </row>
    <row r="21" spans="1:3" x14ac:dyDescent="0.25">
      <c r="A21" s="7"/>
      <c r="B21" s="49">
        <v>34151</v>
      </c>
      <c r="C21" s="2">
        <v>57.9675494154856</v>
      </c>
    </row>
    <row r="22" spans="1:3" x14ac:dyDescent="0.25">
      <c r="A22" s="7"/>
      <c r="B22" s="49">
        <v>34182</v>
      </c>
      <c r="C22" s="2">
        <v>58.130991154935401</v>
      </c>
    </row>
    <row r="23" spans="1:3" x14ac:dyDescent="0.25">
      <c r="A23" s="7"/>
      <c r="B23" s="49">
        <v>34213</v>
      </c>
      <c r="C23" s="2">
        <v>58.445472676067901</v>
      </c>
    </row>
    <row r="24" spans="1:3" x14ac:dyDescent="0.25">
      <c r="A24" s="7"/>
      <c r="B24" s="49">
        <v>34243</v>
      </c>
      <c r="C24" s="2">
        <v>58.531072259264199</v>
      </c>
    </row>
    <row r="25" spans="1:3" x14ac:dyDescent="0.25">
      <c r="A25" s="7"/>
      <c r="B25" s="49">
        <v>34274</v>
      </c>
      <c r="C25" s="2">
        <v>58.760373496763997</v>
      </c>
    </row>
    <row r="26" spans="1:3" x14ac:dyDescent="0.25">
      <c r="A26" s="7"/>
      <c r="B26" s="49">
        <v>34304</v>
      </c>
      <c r="C26" s="2">
        <v>59.253379406474401</v>
      </c>
    </row>
    <row r="27" spans="1:3" x14ac:dyDescent="0.25">
      <c r="A27" s="7">
        <v>1994</v>
      </c>
      <c r="B27" s="49">
        <v>34335</v>
      </c>
      <c r="C27" s="2">
        <v>59.472301139960898</v>
      </c>
    </row>
    <row r="28" spans="1:3" x14ac:dyDescent="0.25">
      <c r="A28" s="7"/>
      <c r="B28" s="49">
        <v>34366</v>
      </c>
      <c r="C28" s="2">
        <v>59.6714686394753</v>
      </c>
    </row>
    <row r="29" spans="1:3" x14ac:dyDescent="0.25">
      <c r="A29" s="7"/>
      <c r="B29" s="49">
        <v>34394</v>
      </c>
      <c r="C29" s="2">
        <v>59.928134677859298</v>
      </c>
    </row>
    <row r="30" spans="1:3" x14ac:dyDescent="0.25">
      <c r="A30" s="7"/>
      <c r="B30" s="49">
        <v>34425</v>
      </c>
      <c r="C30" s="2">
        <v>59.956672060336103</v>
      </c>
    </row>
    <row r="31" spans="1:3" x14ac:dyDescent="0.25">
      <c r="A31" s="7"/>
      <c r="B31" s="49">
        <v>34455</v>
      </c>
      <c r="C31" s="2">
        <v>60.4922410594883</v>
      </c>
    </row>
    <row r="32" spans="1:3" x14ac:dyDescent="0.25">
      <c r="A32" s="7"/>
      <c r="B32" s="49">
        <v>34486</v>
      </c>
      <c r="C32" s="2">
        <v>60.918550863661899</v>
      </c>
    </row>
    <row r="33" spans="1:3" x14ac:dyDescent="0.25">
      <c r="A33" s="7"/>
      <c r="B33" s="49">
        <v>34516</v>
      </c>
      <c r="C33" s="2">
        <v>61.304134320838799</v>
      </c>
    </row>
    <row r="34" spans="1:3" x14ac:dyDescent="0.25">
      <c r="A34" s="7"/>
      <c r="B34" s="49">
        <v>34547</v>
      </c>
      <c r="C34" s="2">
        <v>61.454925308688701</v>
      </c>
    </row>
    <row r="35" spans="1:3" x14ac:dyDescent="0.25">
      <c r="A35" s="7"/>
      <c r="B35" s="49">
        <v>34578</v>
      </c>
      <c r="C35" s="2">
        <v>61.699985716091803</v>
      </c>
    </row>
    <row r="36" spans="1:3" x14ac:dyDescent="0.25">
      <c r="A36" s="7"/>
      <c r="B36" s="49">
        <v>34608</v>
      </c>
      <c r="C36" s="2">
        <v>61.912332136118103</v>
      </c>
    </row>
    <row r="37" spans="1:3" x14ac:dyDescent="0.25">
      <c r="A37" s="7"/>
      <c r="B37" s="49">
        <v>34639</v>
      </c>
      <c r="C37" s="2">
        <v>62.0317294600734</v>
      </c>
    </row>
    <row r="38" spans="1:3" x14ac:dyDescent="0.25">
      <c r="A38" s="7"/>
      <c r="B38" s="49">
        <v>34669</v>
      </c>
      <c r="C38" s="2">
        <v>62.207666344377799</v>
      </c>
    </row>
    <row r="39" spans="1:3" x14ac:dyDescent="0.25">
      <c r="A39" s="7">
        <v>1995</v>
      </c>
      <c r="B39" s="49">
        <v>34700</v>
      </c>
      <c r="C39" s="2">
        <v>62.308361085555902</v>
      </c>
    </row>
    <row r="40" spans="1:3" x14ac:dyDescent="0.25">
      <c r="A40" s="7"/>
      <c r="B40" s="49">
        <v>34731</v>
      </c>
      <c r="C40" s="2">
        <v>62.440583383208299</v>
      </c>
    </row>
    <row r="41" spans="1:3" x14ac:dyDescent="0.25">
      <c r="A41" s="7"/>
      <c r="B41" s="49">
        <v>34759</v>
      </c>
      <c r="C41" s="2">
        <v>62.785765449906599</v>
      </c>
    </row>
    <row r="42" spans="1:3" x14ac:dyDescent="0.25">
      <c r="A42" s="7"/>
      <c r="B42" s="49">
        <v>34790</v>
      </c>
      <c r="C42" s="2">
        <v>63.111214348284498</v>
      </c>
    </row>
    <row r="43" spans="1:3" x14ac:dyDescent="0.25">
      <c r="A43" s="7"/>
      <c r="B43" s="49">
        <v>34820</v>
      </c>
      <c r="C43" s="2">
        <v>63.6925111468137</v>
      </c>
    </row>
    <row r="44" spans="1:3" x14ac:dyDescent="0.25">
      <c r="A44" s="7"/>
      <c r="B44" s="49">
        <v>34851</v>
      </c>
      <c r="C44" s="2">
        <v>64.117632962785507</v>
      </c>
    </row>
    <row r="45" spans="1:3" x14ac:dyDescent="0.25">
      <c r="A45" s="7"/>
      <c r="B45" s="49">
        <v>34881</v>
      </c>
      <c r="C45" s="2">
        <v>64.382513957464397</v>
      </c>
    </row>
    <row r="46" spans="1:3" x14ac:dyDescent="0.25">
      <c r="A46" s="7"/>
      <c r="B46" s="49">
        <v>34912</v>
      </c>
      <c r="C46" s="2">
        <v>64.783602207667201</v>
      </c>
    </row>
    <row r="47" spans="1:3" x14ac:dyDescent="0.25">
      <c r="A47" s="7"/>
      <c r="B47" s="49">
        <v>34943</v>
      </c>
      <c r="C47" s="2">
        <v>65.088330325874395</v>
      </c>
    </row>
    <row r="48" spans="1:3" x14ac:dyDescent="0.25">
      <c r="A48" s="7"/>
      <c r="B48" s="49">
        <v>34973</v>
      </c>
      <c r="C48" s="2">
        <v>65.374565775408598</v>
      </c>
    </row>
    <row r="49" spans="1:3" x14ac:dyDescent="0.25">
      <c r="A49" s="7"/>
      <c r="B49" s="49">
        <v>35004</v>
      </c>
      <c r="C49" s="2">
        <v>65.756231724068002</v>
      </c>
    </row>
    <row r="50" spans="1:3" x14ac:dyDescent="0.25">
      <c r="A50" s="7"/>
      <c r="B50" s="49">
        <v>35034</v>
      </c>
      <c r="C50" s="2">
        <v>66.037041201768901</v>
      </c>
    </row>
    <row r="51" spans="1:3" x14ac:dyDescent="0.25">
      <c r="A51" s="7">
        <v>1996</v>
      </c>
      <c r="B51" s="49">
        <v>35065</v>
      </c>
      <c r="C51" s="2">
        <v>66.385717014709797</v>
      </c>
    </row>
    <row r="52" spans="1:3" x14ac:dyDescent="0.25">
      <c r="A52" s="7"/>
      <c r="B52" s="49">
        <v>35096</v>
      </c>
      <c r="C52" s="2">
        <v>66.636459619364103</v>
      </c>
    </row>
    <row r="53" spans="1:3" x14ac:dyDescent="0.25">
      <c r="A53" s="7"/>
      <c r="B53" s="49">
        <v>35125</v>
      </c>
      <c r="C53" s="2">
        <v>66.7655676920578</v>
      </c>
    </row>
    <row r="54" spans="1:3" x14ac:dyDescent="0.25">
      <c r="A54" s="7"/>
      <c r="B54" s="49">
        <v>35156</v>
      </c>
      <c r="C54" s="2">
        <v>67.026548486080003</v>
      </c>
    </row>
    <row r="55" spans="1:3" x14ac:dyDescent="0.25">
      <c r="A55" s="7"/>
      <c r="B55" s="49">
        <v>35186</v>
      </c>
      <c r="C55" s="2">
        <v>67.077055878765293</v>
      </c>
    </row>
    <row r="56" spans="1:3" x14ac:dyDescent="0.25">
      <c r="A56" s="7"/>
      <c r="B56" s="49">
        <v>35217</v>
      </c>
      <c r="C56" s="2">
        <v>67.329783692908805</v>
      </c>
    </row>
    <row r="57" spans="1:3" x14ac:dyDescent="0.25">
      <c r="A57" s="7"/>
      <c r="B57" s="49">
        <v>35247</v>
      </c>
      <c r="C57" s="2">
        <v>67.576175380295098</v>
      </c>
    </row>
    <row r="58" spans="1:3" x14ac:dyDescent="0.25">
      <c r="A58" s="7"/>
      <c r="B58" s="49">
        <v>35278</v>
      </c>
      <c r="C58" s="2">
        <v>67.746792619987602</v>
      </c>
    </row>
    <row r="59" spans="1:3" x14ac:dyDescent="0.25">
      <c r="A59" s="7"/>
      <c r="B59" s="49">
        <v>35309</v>
      </c>
      <c r="C59" s="2">
        <v>67.722500524652006</v>
      </c>
    </row>
    <row r="60" spans="1:3" x14ac:dyDescent="0.25">
      <c r="A60" s="7"/>
      <c r="B60" s="49">
        <v>35339</v>
      </c>
      <c r="C60" s="2">
        <v>67.962708700419796</v>
      </c>
    </row>
    <row r="61" spans="1:3" x14ac:dyDescent="0.25">
      <c r="A61" s="7"/>
      <c r="B61" s="49">
        <v>35370</v>
      </c>
      <c r="C61" s="2">
        <v>68.516080440615895</v>
      </c>
    </row>
    <row r="62" spans="1:3" x14ac:dyDescent="0.25">
      <c r="A62" s="7"/>
      <c r="B62" s="49">
        <v>35400</v>
      </c>
      <c r="C62" s="2">
        <v>68.530322094934405</v>
      </c>
    </row>
    <row r="63" spans="1:3" x14ac:dyDescent="0.25">
      <c r="A63" s="7">
        <v>1997</v>
      </c>
      <c r="B63" s="49">
        <v>35431</v>
      </c>
      <c r="C63" s="2">
        <v>68.846642767957505</v>
      </c>
    </row>
    <row r="64" spans="1:3" x14ac:dyDescent="0.25">
      <c r="A64" s="7"/>
      <c r="B64" s="49">
        <v>35462</v>
      </c>
      <c r="C64" s="2">
        <v>69.191334287844896</v>
      </c>
    </row>
    <row r="65" spans="1:3" x14ac:dyDescent="0.25">
      <c r="A65" s="7"/>
      <c r="B65" s="49">
        <v>35490</v>
      </c>
      <c r="C65" s="2">
        <v>69.306660925877694</v>
      </c>
    </row>
    <row r="66" spans="1:3" x14ac:dyDescent="0.25">
      <c r="A66" s="7"/>
      <c r="B66" s="49">
        <v>35521</v>
      </c>
      <c r="C66" s="2">
        <v>69.502316606868007</v>
      </c>
    </row>
    <row r="67" spans="1:3" x14ac:dyDescent="0.25">
      <c r="A67" s="7"/>
      <c r="B67" s="49">
        <v>35551</v>
      </c>
      <c r="C67" s="2">
        <v>69.771826876031895</v>
      </c>
    </row>
    <row r="68" spans="1:3" x14ac:dyDescent="0.25">
      <c r="A68" s="7"/>
      <c r="B68" s="49">
        <v>35582</v>
      </c>
      <c r="C68" s="2">
        <v>69.9641978844287</v>
      </c>
    </row>
    <row r="69" spans="1:3" x14ac:dyDescent="0.25">
      <c r="A69" s="7"/>
      <c r="B69" s="49">
        <v>35612</v>
      </c>
      <c r="C69" s="2">
        <v>70.297720948661706</v>
      </c>
    </row>
    <row r="70" spans="1:3" x14ac:dyDescent="0.25">
      <c r="A70" s="7"/>
      <c r="B70" s="49">
        <v>35643</v>
      </c>
      <c r="C70" s="2">
        <v>70.905465095940301</v>
      </c>
    </row>
    <row r="71" spans="1:3" x14ac:dyDescent="0.25">
      <c r="A71" s="7"/>
      <c r="B71" s="49">
        <v>35674</v>
      </c>
      <c r="C71" s="2">
        <v>71.398248871106802</v>
      </c>
    </row>
    <row r="72" spans="1:3" x14ac:dyDescent="0.25">
      <c r="A72" s="7"/>
      <c r="B72" s="49">
        <v>35704</v>
      </c>
      <c r="C72" s="2">
        <v>72.186716669672407</v>
      </c>
    </row>
    <row r="73" spans="1:3" x14ac:dyDescent="0.25">
      <c r="A73" s="7"/>
      <c r="B73" s="49">
        <v>35735</v>
      </c>
      <c r="C73" s="2">
        <v>73.006861644658002</v>
      </c>
    </row>
    <row r="74" spans="1:3" x14ac:dyDescent="0.25">
      <c r="A74" s="7"/>
      <c r="B74" s="49">
        <v>35765</v>
      </c>
      <c r="C74" s="2">
        <v>73.139726161044507</v>
      </c>
    </row>
    <row r="75" spans="1:3" x14ac:dyDescent="0.25">
      <c r="A75" s="7">
        <v>1998</v>
      </c>
      <c r="B75" s="49">
        <v>35796</v>
      </c>
      <c r="C75" s="2">
        <v>73.628721828578406</v>
      </c>
    </row>
    <row r="76" spans="1:3" x14ac:dyDescent="0.25">
      <c r="A76" s="7"/>
      <c r="B76" s="49">
        <v>35827</v>
      </c>
      <c r="C76" s="2">
        <v>74.052116577877499</v>
      </c>
    </row>
    <row r="77" spans="1:3" x14ac:dyDescent="0.25">
      <c r="A77" s="7"/>
      <c r="B77" s="49">
        <v>35855</v>
      </c>
      <c r="C77" s="2">
        <v>74.7237525663421</v>
      </c>
    </row>
    <row r="78" spans="1:3" x14ac:dyDescent="0.25">
      <c r="A78" s="7"/>
      <c r="B78" s="49">
        <v>35886</v>
      </c>
      <c r="C78" s="2">
        <v>75.323252295330605</v>
      </c>
    </row>
    <row r="79" spans="1:3" x14ac:dyDescent="0.25">
      <c r="A79" s="7"/>
      <c r="B79" s="49">
        <v>35916</v>
      </c>
      <c r="C79" s="2">
        <v>75.522221344438506</v>
      </c>
    </row>
    <row r="80" spans="1:3" x14ac:dyDescent="0.25">
      <c r="A80" s="7"/>
      <c r="B80" s="49">
        <v>35947</v>
      </c>
      <c r="C80" s="2">
        <v>75.849911300459993</v>
      </c>
    </row>
    <row r="81" spans="1:3" x14ac:dyDescent="0.25">
      <c r="A81" s="7"/>
      <c r="B81" s="49">
        <v>35977</v>
      </c>
      <c r="C81" s="2">
        <v>76.070595442591795</v>
      </c>
    </row>
    <row r="82" spans="1:3" x14ac:dyDescent="0.25">
      <c r="A82" s="7"/>
      <c r="B82" s="49">
        <v>36008</v>
      </c>
      <c r="C82" s="2">
        <v>76.373292323029702</v>
      </c>
    </row>
    <row r="83" spans="1:3" x14ac:dyDescent="0.25">
      <c r="A83" s="7"/>
      <c r="B83" s="49">
        <v>36039</v>
      </c>
      <c r="C83" s="2">
        <v>76.498314805693099</v>
      </c>
    </row>
    <row r="84" spans="1:3" x14ac:dyDescent="0.25">
      <c r="A84" s="7"/>
      <c r="B84" s="49">
        <v>36069</v>
      </c>
      <c r="C84" s="2">
        <v>76.690369548285503</v>
      </c>
    </row>
    <row r="85" spans="1:3" x14ac:dyDescent="0.25">
      <c r="A85" s="7"/>
      <c r="B85" s="49">
        <v>36100</v>
      </c>
      <c r="C85" s="2">
        <v>76.726600940777701</v>
      </c>
    </row>
    <row r="86" spans="1:3" x14ac:dyDescent="0.25">
      <c r="A86" s="7"/>
      <c r="B86" s="49">
        <v>36130</v>
      </c>
      <c r="C86" s="2">
        <v>76.777697345692602</v>
      </c>
    </row>
    <row r="87" spans="1:3" x14ac:dyDescent="0.25">
      <c r="A87" s="7">
        <v>1999</v>
      </c>
      <c r="B87" s="49">
        <v>36161</v>
      </c>
      <c r="C87" s="2">
        <v>77.011167596951097</v>
      </c>
    </row>
    <row r="88" spans="1:3" x14ac:dyDescent="0.25">
      <c r="A88" s="7"/>
      <c r="B88" s="49">
        <v>36192</v>
      </c>
      <c r="C88" s="2">
        <v>77.117672340605694</v>
      </c>
    </row>
    <row r="89" spans="1:3" x14ac:dyDescent="0.25">
      <c r="A89" s="7"/>
      <c r="B89" s="49">
        <v>36220</v>
      </c>
      <c r="C89" s="2">
        <v>77.102250606019098</v>
      </c>
    </row>
    <row r="90" spans="1:3" x14ac:dyDescent="0.25">
      <c r="A90" s="7"/>
      <c r="B90" s="49">
        <v>36251</v>
      </c>
      <c r="C90" s="2">
        <v>76.825122292134196</v>
      </c>
    </row>
    <row r="91" spans="1:3" x14ac:dyDescent="0.25">
      <c r="A91" s="7"/>
      <c r="B91" s="49">
        <v>36281</v>
      </c>
      <c r="C91" s="2">
        <v>76.846012152577302</v>
      </c>
    </row>
    <row r="92" spans="1:3" x14ac:dyDescent="0.25">
      <c r="A92" s="7"/>
      <c r="B92" s="49">
        <v>36312</v>
      </c>
      <c r="C92" s="2">
        <v>76.8034597689919</v>
      </c>
    </row>
    <row r="93" spans="1:3" x14ac:dyDescent="0.25">
      <c r="A93" s="7"/>
      <c r="B93" s="49">
        <v>36342</v>
      </c>
      <c r="C93" s="2">
        <v>76.926690537336896</v>
      </c>
    </row>
    <row r="94" spans="1:3" x14ac:dyDescent="0.25">
      <c r="A94" s="7"/>
      <c r="B94" s="49">
        <v>36373</v>
      </c>
      <c r="C94" s="2">
        <v>77.048944445731905</v>
      </c>
    </row>
    <row r="95" spans="1:3" x14ac:dyDescent="0.25">
      <c r="A95" s="7"/>
      <c r="B95" s="49">
        <v>36404</v>
      </c>
      <c r="C95" s="2">
        <v>77.072628461233194</v>
      </c>
    </row>
    <row r="96" spans="1:3" x14ac:dyDescent="0.25">
      <c r="A96" s="7"/>
      <c r="B96" s="49">
        <v>36434</v>
      </c>
      <c r="C96" s="2">
        <v>77.090504110342906</v>
      </c>
    </row>
    <row r="97" spans="1:4" x14ac:dyDescent="0.25">
      <c r="A97" s="7"/>
      <c r="B97" s="49">
        <v>36465</v>
      </c>
      <c r="C97" s="2">
        <v>77.210289008782794</v>
      </c>
    </row>
    <row r="98" spans="1:4" x14ac:dyDescent="0.25">
      <c r="A98" s="7"/>
      <c r="B98" s="49">
        <v>36495</v>
      </c>
      <c r="C98" s="2">
        <v>77.258066960775096</v>
      </c>
    </row>
    <row r="99" spans="1:4" x14ac:dyDescent="0.25">
      <c r="A99" s="55">
        <v>2000</v>
      </c>
      <c r="B99" s="49">
        <v>36526</v>
      </c>
      <c r="C99" s="2">
        <v>77.242459705040901</v>
      </c>
    </row>
    <row r="100" spans="1:4" x14ac:dyDescent="0.25">
      <c r="A100" s="55"/>
      <c r="B100" s="49">
        <v>36557</v>
      </c>
      <c r="C100" s="2">
        <v>77.321165139481593</v>
      </c>
    </row>
    <row r="101" spans="1:4" x14ac:dyDescent="0.25">
      <c r="A101" s="55"/>
      <c r="B101" s="49">
        <v>36586</v>
      </c>
      <c r="C101" s="2">
        <v>77.295604724718203</v>
      </c>
    </row>
    <row r="102" spans="1:4" x14ac:dyDescent="0.25">
      <c r="A102" s="55"/>
      <c r="B102" s="49">
        <v>36617</v>
      </c>
      <c r="C102" s="2">
        <v>77.391400335355598</v>
      </c>
    </row>
    <row r="103" spans="1:4" x14ac:dyDescent="0.25">
      <c r="A103" s="55"/>
      <c r="B103" s="49">
        <v>36647</v>
      </c>
      <c r="C103" s="2">
        <v>77.390434921654006</v>
      </c>
      <c r="D103" s="20">
        <v>1.5</v>
      </c>
    </row>
    <row r="104" spans="1:4" x14ac:dyDescent="0.25">
      <c r="A104" s="55"/>
      <c r="B104" s="49">
        <v>36678</v>
      </c>
      <c r="C104" s="2">
        <v>77.556039356285297</v>
      </c>
      <c r="D104" s="20">
        <v>1.5</v>
      </c>
    </row>
    <row r="105" spans="1:4" x14ac:dyDescent="0.25">
      <c r="A105" s="55"/>
      <c r="B105" s="49">
        <v>36708</v>
      </c>
      <c r="C105" s="2">
        <v>77.577206859822098</v>
      </c>
      <c r="D105" s="20">
        <v>1.5</v>
      </c>
    </row>
    <row r="106" spans="1:4" x14ac:dyDescent="0.25">
      <c r="A106" s="55"/>
      <c r="B106" s="49">
        <v>36739</v>
      </c>
      <c r="C106" s="2">
        <v>77.525843179704196</v>
      </c>
      <c r="D106" s="20">
        <v>1.5</v>
      </c>
    </row>
    <row r="107" spans="1:4" x14ac:dyDescent="0.25">
      <c r="A107" s="55"/>
      <c r="B107" s="49">
        <v>36770</v>
      </c>
      <c r="C107" s="2">
        <v>77.644325929189407</v>
      </c>
      <c r="D107" s="20">
        <v>1.5</v>
      </c>
    </row>
    <row r="108" spans="1:4" x14ac:dyDescent="0.25">
      <c r="A108" s="55"/>
      <c r="B108" s="49">
        <v>36800</v>
      </c>
      <c r="C108" s="2">
        <v>77.675380695515202</v>
      </c>
      <c r="D108" s="20">
        <v>1.5</v>
      </c>
    </row>
    <row r="109" spans="1:4" x14ac:dyDescent="0.25">
      <c r="A109" s="55"/>
      <c r="B109" s="49">
        <v>36831</v>
      </c>
      <c r="C109" s="2">
        <v>77.798163457499797</v>
      </c>
      <c r="D109" s="20">
        <v>1.5</v>
      </c>
    </row>
    <row r="110" spans="1:4" x14ac:dyDescent="0.25">
      <c r="A110" s="55"/>
      <c r="B110" s="49">
        <v>36861</v>
      </c>
      <c r="C110" s="2">
        <v>77.929499203454398</v>
      </c>
      <c r="D110" s="20">
        <v>1.5</v>
      </c>
    </row>
    <row r="111" spans="1:4" x14ac:dyDescent="0.25">
      <c r="A111" s="55">
        <v>2001</v>
      </c>
      <c r="B111" s="49">
        <v>36892</v>
      </c>
      <c r="C111" s="2">
        <v>77.964510271597604</v>
      </c>
      <c r="D111" s="20">
        <v>1.5</v>
      </c>
    </row>
    <row r="112" spans="1:4" x14ac:dyDescent="0.25">
      <c r="A112" s="55"/>
      <c r="B112" s="49">
        <v>36923</v>
      </c>
      <c r="C112" s="2">
        <v>78.111644240797204</v>
      </c>
      <c r="D112" s="20">
        <v>1.5</v>
      </c>
    </row>
    <row r="113" spans="1:4" x14ac:dyDescent="0.25">
      <c r="A113" s="55"/>
      <c r="B113" s="49">
        <v>36951</v>
      </c>
      <c r="C113" s="2">
        <v>78.090056126367898</v>
      </c>
      <c r="D113" s="20">
        <v>1.5</v>
      </c>
    </row>
    <row r="114" spans="1:4" x14ac:dyDescent="0.25">
      <c r="A114" s="55"/>
      <c r="B114" s="49">
        <v>36982</v>
      </c>
      <c r="C114" s="2">
        <v>78.531893332093304</v>
      </c>
      <c r="D114" s="20">
        <v>1.5</v>
      </c>
    </row>
    <row r="115" spans="1:4" x14ac:dyDescent="0.25">
      <c r="A115" s="55"/>
      <c r="B115" s="49">
        <v>37012</v>
      </c>
      <c r="C115" s="2">
        <v>78.603982952493595</v>
      </c>
      <c r="D115" s="20">
        <v>1.5</v>
      </c>
    </row>
    <row r="116" spans="1:4" x14ac:dyDescent="0.25">
      <c r="A116" s="55"/>
      <c r="B116" s="49">
        <v>37043</v>
      </c>
      <c r="C116" s="2">
        <v>78.6736444876707</v>
      </c>
      <c r="D116" s="20">
        <v>2.5</v>
      </c>
    </row>
    <row r="117" spans="1:4" x14ac:dyDescent="0.25">
      <c r="A117" s="55"/>
      <c r="B117" s="49">
        <v>37073</v>
      </c>
      <c r="C117" s="2">
        <v>78.687744133840198</v>
      </c>
      <c r="D117" s="20">
        <v>2.5</v>
      </c>
    </row>
    <row r="118" spans="1:4" x14ac:dyDescent="0.25">
      <c r="A118" s="55"/>
      <c r="B118" s="49">
        <v>37104</v>
      </c>
      <c r="C118" s="2">
        <v>78.670840335239504</v>
      </c>
      <c r="D118" s="20">
        <v>2.5</v>
      </c>
    </row>
    <row r="119" spans="1:4" x14ac:dyDescent="0.25">
      <c r="A119" s="55"/>
      <c r="B119" s="49">
        <v>37135</v>
      </c>
      <c r="C119" s="2">
        <v>78.679916189341</v>
      </c>
      <c r="D119" s="20">
        <v>2.5</v>
      </c>
    </row>
    <row r="120" spans="1:4" x14ac:dyDescent="0.25">
      <c r="A120" s="55"/>
      <c r="B120" s="49">
        <v>37165</v>
      </c>
      <c r="C120" s="2">
        <v>78.755181745985894</v>
      </c>
      <c r="D120" s="20">
        <v>2.5</v>
      </c>
    </row>
    <row r="121" spans="1:4" x14ac:dyDescent="0.25">
      <c r="A121" s="55"/>
      <c r="B121" s="49">
        <v>37196</v>
      </c>
      <c r="C121" s="2">
        <v>78.769872429459397</v>
      </c>
      <c r="D121" s="20">
        <v>2.5</v>
      </c>
    </row>
    <row r="122" spans="1:4" x14ac:dyDescent="0.25">
      <c r="A122" s="55"/>
      <c r="B122" s="49">
        <v>37226</v>
      </c>
      <c r="C122" s="2">
        <v>78.807453997176097</v>
      </c>
      <c r="D122" s="20">
        <v>2.25</v>
      </c>
    </row>
    <row r="123" spans="1:4" x14ac:dyDescent="0.25">
      <c r="A123" s="55">
        <v>2002</v>
      </c>
      <c r="B123" s="49">
        <v>37257</v>
      </c>
      <c r="C123" s="2">
        <v>78.777655497336596</v>
      </c>
      <c r="D123" s="20">
        <v>2</v>
      </c>
    </row>
    <row r="124" spans="1:4" x14ac:dyDescent="0.25">
      <c r="A124" s="55"/>
      <c r="B124" s="49">
        <v>37288</v>
      </c>
      <c r="C124" s="2">
        <v>78.805604146315005</v>
      </c>
      <c r="D124" s="20">
        <v>2</v>
      </c>
    </row>
    <row r="125" spans="1:4" x14ac:dyDescent="0.25">
      <c r="A125" s="55"/>
      <c r="B125" s="49">
        <v>37316</v>
      </c>
      <c r="C125" s="2">
        <v>78.880410474154502</v>
      </c>
      <c r="D125" s="20">
        <v>2</v>
      </c>
    </row>
    <row r="126" spans="1:4" x14ac:dyDescent="0.25">
      <c r="A126" s="55"/>
      <c r="B126" s="49">
        <v>37347</v>
      </c>
      <c r="C126" s="2">
        <v>78.912687392873707</v>
      </c>
      <c r="D126" s="20">
        <v>2</v>
      </c>
    </row>
    <row r="127" spans="1:4" x14ac:dyDescent="0.25">
      <c r="A127" s="55"/>
      <c r="B127" s="49">
        <v>37377</v>
      </c>
      <c r="C127" s="2">
        <v>78.942677384985799</v>
      </c>
      <c r="D127" s="20">
        <v>2</v>
      </c>
    </row>
    <row r="128" spans="1:4" x14ac:dyDescent="0.25">
      <c r="A128" s="55"/>
      <c r="B128" s="49">
        <v>37408</v>
      </c>
      <c r="C128" s="2">
        <v>78.840289174841004</v>
      </c>
      <c r="D128" s="20">
        <v>2</v>
      </c>
    </row>
    <row r="129" spans="1:4" x14ac:dyDescent="0.25">
      <c r="A129" s="55"/>
      <c r="B129" s="49">
        <v>37438</v>
      </c>
      <c r="C129" s="2">
        <v>78.834692790919107</v>
      </c>
      <c r="D129" s="20">
        <v>2</v>
      </c>
    </row>
    <row r="130" spans="1:4" x14ac:dyDescent="0.25">
      <c r="A130" s="55"/>
      <c r="B130" s="49">
        <v>37469</v>
      </c>
      <c r="C130" s="2">
        <v>78.949660546866099</v>
      </c>
      <c r="D130" s="20">
        <v>2</v>
      </c>
    </row>
    <row r="131" spans="1:4" x14ac:dyDescent="0.25">
      <c r="A131" s="55"/>
      <c r="B131" s="49">
        <v>37500</v>
      </c>
      <c r="C131" s="2">
        <v>78.954986829246295</v>
      </c>
      <c r="D131" s="20">
        <v>2</v>
      </c>
    </row>
    <row r="132" spans="1:4" x14ac:dyDescent="0.25">
      <c r="A132" s="55"/>
      <c r="B132" s="49">
        <v>37530</v>
      </c>
      <c r="C132" s="2">
        <v>78.954020126759602</v>
      </c>
      <c r="D132" s="20">
        <v>2</v>
      </c>
    </row>
    <row r="133" spans="1:4" x14ac:dyDescent="0.25">
      <c r="A133" s="55"/>
      <c r="B133" s="49">
        <v>37561</v>
      </c>
      <c r="C133" s="2">
        <v>78.969030593382101</v>
      </c>
      <c r="D133" s="20">
        <v>1.75</v>
      </c>
    </row>
    <row r="134" spans="1:4" x14ac:dyDescent="0.25">
      <c r="A134" s="55"/>
      <c r="B134" s="49">
        <v>37591</v>
      </c>
      <c r="C134" s="2">
        <v>79.007341831469901</v>
      </c>
      <c r="D134" s="20">
        <v>1.75</v>
      </c>
    </row>
    <row r="135" spans="1:4" x14ac:dyDescent="0.25">
      <c r="A135" s="55">
        <v>2003</v>
      </c>
      <c r="B135" s="49">
        <v>37622</v>
      </c>
      <c r="C135" s="2">
        <v>79.103862997636298</v>
      </c>
      <c r="D135" s="20">
        <v>1.75</v>
      </c>
    </row>
    <row r="136" spans="1:4" x14ac:dyDescent="0.25">
      <c r="A136" s="55"/>
      <c r="B136" s="49">
        <v>37653</v>
      </c>
      <c r="C136" s="2">
        <v>79.0219487476312</v>
      </c>
      <c r="D136" s="20">
        <v>1.75</v>
      </c>
    </row>
    <row r="137" spans="1:4" x14ac:dyDescent="0.25">
      <c r="A137" s="55"/>
      <c r="B137" s="49">
        <v>37681</v>
      </c>
      <c r="C137" s="2">
        <v>79.009787111725501</v>
      </c>
      <c r="D137" s="20">
        <v>1.75</v>
      </c>
    </row>
    <row r="138" spans="1:4" x14ac:dyDescent="0.25">
      <c r="A138" s="55"/>
      <c r="B138" s="49">
        <v>37712</v>
      </c>
      <c r="C138" s="2">
        <v>79.015653726502194</v>
      </c>
      <c r="D138" s="20">
        <v>1.75</v>
      </c>
    </row>
    <row r="139" spans="1:4" x14ac:dyDescent="0.25">
      <c r="A139" s="55"/>
      <c r="B139" s="49">
        <v>37742</v>
      </c>
      <c r="C139" s="2">
        <v>78.907738578662901</v>
      </c>
      <c r="D139" s="20">
        <v>1.75</v>
      </c>
    </row>
    <row r="140" spans="1:4" x14ac:dyDescent="0.25">
      <c r="A140" s="55"/>
      <c r="B140" s="49">
        <v>37773</v>
      </c>
      <c r="C140" s="2">
        <v>78.915155804713393</v>
      </c>
      <c r="D140" s="20">
        <v>1.25</v>
      </c>
    </row>
    <row r="141" spans="1:4" x14ac:dyDescent="0.25">
      <c r="A141" s="55"/>
      <c r="B141" s="49">
        <v>37803</v>
      </c>
      <c r="C141" s="2">
        <v>78.899159083083802</v>
      </c>
      <c r="D141" s="20">
        <v>1.25</v>
      </c>
    </row>
    <row r="142" spans="1:4" x14ac:dyDescent="0.25">
      <c r="A142" s="55"/>
      <c r="B142" s="49">
        <v>37834</v>
      </c>
      <c r="C142" s="2">
        <v>78.933139474510796</v>
      </c>
      <c r="D142" s="20">
        <v>1.25</v>
      </c>
    </row>
    <row r="143" spans="1:4" x14ac:dyDescent="0.25">
      <c r="A143" s="55"/>
      <c r="B143" s="49">
        <v>37865</v>
      </c>
      <c r="C143" s="2">
        <v>78.936319870512506</v>
      </c>
      <c r="D143" s="20">
        <v>1.25</v>
      </c>
    </row>
    <row r="144" spans="1:4" x14ac:dyDescent="0.25">
      <c r="A144" s="55"/>
      <c r="B144" s="49">
        <v>37895</v>
      </c>
      <c r="C144" s="2">
        <v>78.957542358176994</v>
      </c>
      <c r="D144" s="20">
        <v>1.25</v>
      </c>
    </row>
    <row r="145" spans="1:4" x14ac:dyDescent="0.25">
      <c r="A145" s="55"/>
      <c r="B145" s="49">
        <v>37926</v>
      </c>
      <c r="C145" s="2">
        <v>78.981399014260006</v>
      </c>
      <c r="D145" s="20">
        <v>1.25</v>
      </c>
    </row>
    <row r="146" spans="1:4" x14ac:dyDescent="0.25">
      <c r="A146" s="55"/>
      <c r="B146" s="49">
        <v>37956</v>
      </c>
      <c r="C146" s="2">
        <v>79.027355850836798</v>
      </c>
      <c r="D146" s="20">
        <v>1.25</v>
      </c>
    </row>
    <row r="147" spans="1:4" x14ac:dyDescent="0.25">
      <c r="A147" s="50">
        <v>2004</v>
      </c>
      <c r="B147" s="49">
        <v>37987</v>
      </c>
      <c r="C147" s="2">
        <v>79.042886856314794</v>
      </c>
      <c r="D147" s="20">
        <v>1.25</v>
      </c>
    </row>
    <row r="148" spans="1:4" x14ac:dyDescent="0.25">
      <c r="A148" s="50"/>
      <c r="B148" s="49">
        <v>38018</v>
      </c>
      <c r="C148" s="2">
        <v>79.237919024789306</v>
      </c>
      <c r="D148" s="20">
        <v>1.25</v>
      </c>
    </row>
    <row r="149" spans="1:4" x14ac:dyDescent="0.25">
      <c r="A149" s="50"/>
      <c r="B149" s="49">
        <v>38047</v>
      </c>
      <c r="C149" s="2">
        <v>79.223032821047198</v>
      </c>
      <c r="D149" s="20">
        <v>1.25</v>
      </c>
    </row>
    <row r="150" spans="1:4" x14ac:dyDescent="0.25">
      <c r="A150" s="50"/>
      <c r="B150" s="49">
        <v>38078</v>
      </c>
      <c r="C150" s="2">
        <v>79.207481116208101</v>
      </c>
      <c r="D150" s="20">
        <v>1.25</v>
      </c>
    </row>
    <row r="151" spans="1:4" x14ac:dyDescent="0.25">
      <c r="A151" s="50"/>
      <c r="B151" s="49">
        <v>38108</v>
      </c>
      <c r="C151" s="2">
        <v>79.3679855592774</v>
      </c>
      <c r="D151" s="20">
        <v>1.25</v>
      </c>
    </row>
    <row r="152" spans="1:4" x14ac:dyDescent="0.25">
      <c r="A152" s="50"/>
      <c r="B152" s="49">
        <v>38139</v>
      </c>
      <c r="C152" s="2">
        <v>79.375582411596199</v>
      </c>
      <c r="D152" s="20">
        <v>1.25</v>
      </c>
    </row>
    <row r="153" spans="1:4" x14ac:dyDescent="0.25">
      <c r="A153" s="50"/>
      <c r="B153" s="49">
        <v>38169</v>
      </c>
      <c r="C153" s="2">
        <v>79.437735668790793</v>
      </c>
      <c r="D153" s="20">
        <v>1.25</v>
      </c>
    </row>
    <row r="154" spans="1:4" x14ac:dyDescent="0.25">
      <c r="A154" s="50"/>
      <c r="B154" s="49">
        <v>38200</v>
      </c>
      <c r="C154" s="2">
        <v>79.292474291130105</v>
      </c>
      <c r="D154" s="20">
        <v>1.5</v>
      </c>
    </row>
    <row r="155" spans="1:4" x14ac:dyDescent="0.25">
      <c r="A155" s="50"/>
      <c r="B155" s="49">
        <v>38231</v>
      </c>
      <c r="C155" s="2">
        <v>79.401263104547297</v>
      </c>
      <c r="D155" s="20">
        <v>1.5</v>
      </c>
    </row>
    <row r="156" spans="1:4" x14ac:dyDescent="0.25">
      <c r="A156" s="50"/>
      <c r="B156" s="49">
        <v>38261</v>
      </c>
      <c r="C156" s="2">
        <v>79.430848277947206</v>
      </c>
      <c r="D156" s="20">
        <v>1.75</v>
      </c>
    </row>
    <row r="157" spans="1:4" x14ac:dyDescent="0.25">
      <c r="A157" s="50"/>
      <c r="B157" s="49">
        <v>38292</v>
      </c>
      <c r="C157" s="2">
        <v>79.562586364053004</v>
      </c>
      <c r="D157" s="20">
        <v>1.75</v>
      </c>
    </row>
    <row r="158" spans="1:4" x14ac:dyDescent="0.25">
      <c r="A158" s="50"/>
      <c r="B158" s="49">
        <v>38322</v>
      </c>
      <c r="C158" s="2">
        <v>79.617407511799897</v>
      </c>
      <c r="D158" s="20">
        <v>2</v>
      </c>
    </row>
    <row r="159" spans="1:4" x14ac:dyDescent="0.25">
      <c r="A159" s="50">
        <v>2005</v>
      </c>
      <c r="B159" s="49">
        <v>38353</v>
      </c>
      <c r="C159" s="2">
        <v>79.748091955331304</v>
      </c>
      <c r="D159" s="20">
        <v>2</v>
      </c>
    </row>
    <row r="160" spans="1:4" x14ac:dyDescent="0.25">
      <c r="A160" s="50"/>
      <c r="B160" s="49">
        <v>38384</v>
      </c>
      <c r="C160" s="2">
        <v>79.737526100380094</v>
      </c>
      <c r="D160" s="20">
        <v>2</v>
      </c>
    </row>
    <row r="161" spans="1:4" x14ac:dyDescent="0.25">
      <c r="A161" s="50"/>
      <c r="B161" s="49">
        <v>38412</v>
      </c>
      <c r="C161" s="2">
        <v>79.915116250324402</v>
      </c>
      <c r="D161" s="20">
        <v>2.25</v>
      </c>
    </row>
    <row r="162" spans="1:4" x14ac:dyDescent="0.25">
      <c r="A162" s="50"/>
      <c r="B162" s="49">
        <v>38443</v>
      </c>
      <c r="C162" s="2">
        <v>79.879014474434101</v>
      </c>
      <c r="D162" s="20">
        <v>2.25</v>
      </c>
    </row>
    <row r="163" spans="1:4" x14ac:dyDescent="0.25">
      <c r="A163" s="50"/>
      <c r="B163" s="49">
        <v>38473</v>
      </c>
      <c r="C163" s="2">
        <v>80.313755937606203</v>
      </c>
      <c r="D163" s="20">
        <v>2.25</v>
      </c>
    </row>
    <row r="164" spans="1:4" x14ac:dyDescent="0.25">
      <c r="A164" s="50"/>
      <c r="B164" s="49">
        <v>38504</v>
      </c>
      <c r="C164" s="2">
        <v>80.391591338603007</v>
      </c>
      <c r="D164" s="20">
        <v>2.5</v>
      </c>
    </row>
    <row r="165" spans="1:4" x14ac:dyDescent="0.25">
      <c r="A165" s="50"/>
      <c r="B165" s="49">
        <v>38534</v>
      </c>
      <c r="C165" s="2">
        <v>80.845642171197298</v>
      </c>
      <c r="D165" s="20">
        <v>2.75</v>
      </c>
    </row>
    <row r="166" spans="1:4" x14ac:dyDescent="0.25">
      <c r="A166" s="50"/>
      <c r="B166" s="49">
        <v>38565</v>
      </c>
      <c r="C166" s="2">
        <v>81.010366049736106</v>
      </c>
      <c r="D166" s="20">
        <v>2.75</v>
      </c>
    </row>
    <row r="167" spans="1:4" x14ac:dyDescent="0.25">
      <c r="A167" s="50"/>
      <c r="B167" s="49">
        <v>38596</v>
      </c>
      <c r="C167" s="2">
        <v>81.110628066904297</v>
      </c>
      <c r="D167" s="20">
        <v>3.25</v>
      </c>
    </row>
    <row r="168" spans="1:4" x14ac:dyDescent="0.25">
      <c r="A168" s="50"/>
      <c r="B168" s="49">
        <v>38626</v>
      </c>
      <c r="C168" s="2">
        <v>81.247193946028602</v>
      </c>
      <c r="D168" s="20">
        <v>3.75</v>
      </c>
    </row>
    <row r="169" spans="1:4" x14ac:dyDescent="0.25">
      <c r="A169" s="50"/>
      <c r="B169" s="49">
        <v>38657</v>
      </c>
      <c r="C169" s="2">
        <v>81.401627041448606</v>
      </c>
      <c r="D169" s="20">
        <v>3.75</v>
      </c>
    </row>
    <row r="170" spans="1:4" x14ac:dyDescent="0.25">
      <c r="A170" s="50"/>
      <c r="B170" s="49">
        <v>38687</v>
      </c>
      <c r="C170" s="2">
        <v>81.565876466034595</v>
      </c>
      <c r="D170" s="20">
        <v>4</v>
      </c>
    </row>
    <row r="171" spans="1:4" x14ac:dyDescent="0.25">
      <c r="A171" s="50">
        <v>2006</v>
      </c>
      <c r="B171" s="49">
        <v>38718</v>
      </c>
      <c r="C171" s="2">
        <v>81.591793938873806</v>
      </c>
      <c r="D171" s="20">
        <v>4.25</v>
      </c>
    </row>
    <row r="172" spans="1:4" x14ac:dyDescent="0.25">
      <c r="A172" s="50"/>
      <c r="B172" s="49">
        <v>38749</v>
      </c>
      <c r="C172" s="2">
        <v>81.864280679714298</v>
      </c>
      <c r="D172" s="20">
        <v>4.25</v>
      </c>
    </row>
    <row r="173" spans="1:4" x14ac:dyDescent="0.25">
      <c r="A173" s="50"/>
      <c r="B173" s="49">
        <v>38777</v>
      </c>
      <c r="C173" s="2">
        <v>81.931690254157104</v>
      </c>
      <c r="D173" s="20">
        <v>4.5</v>
      </c>
    </row>
    <row r="174" spans="1:4" x14ac:dyDescent="0.25">
      <c r="A174" s="50"/>
      <c r="B174" s="49">
        <v>38808</v>
      </c>
      <c r="C174" s="2">
        <v>82.166894589838606</v>
      </c>
      <c r="D174" s="20">
        <v>4.75</v>
      </c>
    </row>
    <row r="175" spans="1:4" x14ac:dyDescent="0.25">
      <c r="A175" s="50"/>
      <c r="B175" s="49">
        <v>38838</v>
      </c>
      <c r="C175" s="2">
        <v>82.507634823424596</v>
      </c>
      <c r="D175" s="20">
        <v>4.75</v>
      </c>
    </row>
    <row r="176" spans="1:4" x14ac:dyDescent="0.25">
      <c r="A176" s="50"/>
      <c r="B176" s="49">
        <v>38869</v>
      </c>
      <c r="C176" s="2">
        <v>82.473321436425707</v>
      </c>
      <c r="D176" s="20">
        <v>5</v>
      </c>
    </row>
    <row r="177" spans="1:4" x14ac:dyDescent="0.25">
      <c r="A177" s="50"/>
      <c r="B177" s="49">
        <v>38899</v>
      </c>
      <c r="C177" s="2">
        <v>82.452617491532394</v>
      </c>
      <c r="D177" s="20">
        <v>5</v>
      </c>
    </row>
    <row r="178" spans="1:4" x14ac:dyDescent="0.25">
      <c r="A178" s="50"/>
      <c r="B178" s="49">
        <v>38930</v>
      </c>
      <c r="C178" s="2">
        <v>82.632295133003495</v>
      </c>
      <c r="D178" s="20">
        <v>5</v>
      </c>
    </row>
    <row r="179" spans="1:4" x14ac:dyDescent="0.25">
      <c r="A179" s="50"/>
      <c r="B179" s="49">
        <v>38961</v>
      </c>
      <c r="C179" s="2">
        <v>82.742381713505793</v>
      </c>
      <c r="D179" s="20">
        <v>5</v>
      </c>
    </row>
    <row r="180" spans="1:4" x14ac:dyDescent="0.25">
      <c r="A180" s="50"/>
      <c r="B180" s="49">
        <v>38991</v>
      </c>
      <c r="C180" s="2">
        <v>82.772817399066099</v>
      </c>
      <c r="D180" s="20">
        <v>5</v>
      </c>
    </row>
    <row r="181" spans="1:4" x14ac:dyDescent="0.25">
      <c r="A181" s="50"/>
      <c r="B181" s="49">
        <v>39022</v>
      </c>
      <c r="C181" s="2">
        <v>82.866058462834602</v>
      </c>
      <c r="D181" s="20">
        <v>5</v>
      </c>
    </row>
    <row r="182" spans="1:4" x14ac:dyDescent="0.25">
      <c r="A182" s="50"/>
      <c r="B182" s="49">
        <v>39052</v>
      </c>
      <c r="C182" s="2">
        <v>82.931962142806299</v>
      </c>
      <c r="D182" s="20">
        <v>5</v>
      </c>
    </row>
    <row r="183" spans="1:4" x14ac:dyDescent="0.25">
      <c r="A183" s="50">
        <v>2007</v>
      </c>
      <c r="B183" s="49">
        <v>39083</v>
      </c>
      <c r="C183" s="2">
        <v>83.048914287353597</v>
      </c>
      <c r="D183" s="20">
        <v>4.75</v>
      </c>
    </row>
    <row r="184" spans="1:4" x14ac:dyDescent="0.25">
      <c r="A184" s="50"/>
      <c r="B184" s="49">
        <v>39114</v>
      </c>
      <c r="C184" s="2">
        <v>83.0177660763962</v>
      </c>
      <c r="D184" s="20">
        <v>4.5</v>
      </c>
    </row>
    <row r="185" spans="1:4" x14ac:dyDescent="0.25">
      <c r="A185" s="50"/>
      <c r="B185" s="49">
        <v>39142</v>
      </c>
      <c r="C185" s="2">
        <v>83.079022844725202</v>
      </c>
      <c r="D185" s="20">
        <v>4.5</v>
      </c>
    </row>
    <row r="186" spans="1:4" x14ac:dyDescent="0.25">
      <c r="A186" s="50"/>
      <c r="B186" s="49">
        <v>39173</v>
      </c>
      <c r="C186" s="2">
        <v>83.101183184451699</v>
      </c>
      <c r="D186" s="20">
        <v>4</v>
      </c>
    </row>
    <row r="187" spans="1:4" x14ac:dyDescent="0.25">
      <c r="A187" s="50"/>
      <c r="B187" s="49">
        <v>39203</v>
      </c>
      <c r="C187" s="2">
        <v>82.983338893256303</v>
      </c>
      <c r="D187" s="20">
        <v>3.5</v>
      </c>
    </row>
    <row r="188" spans="1:4" x14ac:dyDescent="0.25">
      <c r="A188" s="50"/>
      <c r="B188" s="49">
        <v>39234</v>
      </c>
      <c r="C188" s="2">
        <v>83.029004182645906</v>
      </c>
      <c r="D188" s="20">
        <v>3.5</v>
      </c>
    </row>
    <row r="189" spans="1:4" x14ac:dyDescent="0.25">
      <c r="A189" s="50"/>
      <c r="B189" s="49">
        <v>39264</v>
      </c>
      <c r="C189" s="2">
        <v>83.118494331982703</v>
      </c>
      <c r="D189" s="20">
        <v>3.25</v>
      </c>
    </row>
    <row r="190" spans="1:4" x14ac:dyDescent="0.25">
      <c r="A190" s="50"/>
      <c r="B190" s="49">
        <v>39295</v>
      </c>
      <c r="C190" s="2">
        <v>83.202265009130798</v>
      </c>
      <c r="D190" s="20">
        <v>3.25</v>
      </c>
    </row>
    <row r="191" spans="1:4" x14ac:dyDescent="0.25">
      <c r="A191" s="50"/>
      <c r="B191" s="49">
        <v>39326</v>
      </c>
      <c r="C191" s="2">
        <v>83.417125922640906</v>
      </c>
      <c r="D191" s="20">
        <v>3.25</v>
      </c>
    </row>
    <row r="192" spans="1:4" x14ac:dyDescent="0.25">
      <c r="A192" s="50"/>
      <c r="B192" s="49">
        <v>39356</v>
      </c>
      <c r="C192" s="2">
        <v>83.743084930099499</v>
      </c>
      <c r="D192" s="20">
        <v>3.25</v>
      </c>
    </row>
    <row r="193" spans="1:4" x14ac:dyDescent="0.25">
      <c r="A193" s="50"/>
      <c r="B193" s="49">
        <v>39387</v>
      </c>
      <c r="C193" s="2">
        <v>83.859190160851398</v>
      </c>
      <c r="D193" s="20">
        <v>3.25</v>
      </c>
    </row>
    <row r="194" spans="1:4" x14ac:dyDescent="0.25">
      <c r="A194" s="50"/>
      <c r="B194" s="49">
        <v>39417</v>
      </c>
      <c r="C194" s="2">
        <v>84.011178931483997</v>
      </c>
      <c r="D194" s="20">
        <v>3.25</v>
      </c>
    </row>
    <row r="195" spans="1:4" x14ac:dyDescent="0.25">
      <c r="A195" s="50">
        <v>2008</v>
      </c>
      <c r="B195" s="49">
        <v>39448</v>
      </c>
      <c r="C195" s="2">
        <v>84.090917271972202</v>
      </c>
      <c r="D195" s="20">
        <v>3.25</v>
      </c>
    </row>
    <row r="196" spans="1:4" x14ac:dyDescent="0.25">
      <c r="A196" s="50"/>
      <c r="B196" s="49">
        <v>39479</v>
      </c>
      <c r="C196" s="2">
        <v>84.257689218332501</v>
      </c>
      <c r="D196" s="20">
        <v>3.25</v>
      </c>
    </row>
    <row r="197" spans="1:4" x14ac:dyDescent="0.25">
      <c r="A197" s="50"/>
      <c r="B197" s="49">
        <v>39508</v>
      </c>
      <c r="C197" s="2">
        <v>84.505850937674893</v>
      </c>
      <c r="D197" s="20">
        <v>3.25</v>
      </c>
    </row>
    <row r="198" spans="1:4" x14ac:dyDescent="0.25">
      <c r="A198" s="50"/>
      <c r="B198" s="49">
        <v>39539</v>
      </c>
      <c r="C198" s="2">
        <v>84.777493938715395</v>
      </c>
      <c r="D198" s="20">
        <v>3.25</v>
      </c>
    </row>
    <row r="199" spans="1:4" x14ac:dyDescent="0.25">
      <c r="A199" s="50"/>
      <c r="B199" s="49">
        <v>39569</v>
      </c>
      <c r="C199" s="2">
        <v>85.285949738338303</v>
      </c>
      <c r="D199" s="20">
        <v>3.25</v>
      </c>
    </row>
    <row r="200" spans="1:4" x14ac:dyDescent="0.25">
      <c r="A200" s="50"/>
      <c r="B200" s="49">
        <v>39600</v>
      </c>
      <c r="C200" s="2">
        <v>85.986238159081097</v>
      </c>
      <c r="D200" s="20">
        <v>3.25</v>
      </c>
    </row>
    <row r="201" spans="1:4" x14ac:dyDescent="0.25">
      <c r="A201" s="50"/>
      <c r="B201" s="49">
        <v>39630</v>
      </c>
      <c r="C201" s="2">
        <v>86.197095624380594</v>
      </c>
      <c r="D201" s="20">
        <v>3.5</v>
      </c>
    </row>
    <row r="202" spans="1:4" x14ac:dyDescent="0.25">
      <c r="A202" s="50"/>
      <c r="B202" s="49">
        <v>39661</v>
      </c>
      <c r="C202" s="2">
        <v>85.416266980857898</v>
      </c>
      <c r="D202" s="20">
        <v>3.75</v>
      </c>
    </row>
    <row r="203" spans="1:4" x14ac:dyDescent="0.25">
      <c r="A203" s="50"/>
      <c r="B203" s="49">
        <v>39692</v>
      </c>
      <c r="C203" s="2">
        <v>85.445551877636802</v>
      </c>
      <c r="D203" s="20">
        <v>3.75</v>
      </c>
    </row>
    <row r="204" spans="1:4" x14ac:dyDescent="0.25">
      <c r="A204" s="50"/>
      <c r="B204" s="49">
        <v>39722</v>
      </c>
      <c r="C204" s="2">
        <v>85.573806235811702</v>
      </c>
      <c r="D204" s="20">
        <v>3.75</v>
      </c>
    </row>
    <row r="205" spans="1:4" x14ac:dyDescent="0.25">
      <c r="A205" s="50"/>
      <c r="B205" s="49">
        <v>39753</v>
      </c>
      <c r="C205" s="2">
        <v>85.516514190835693</v>
      </c>
      <c r="D205" s="20">
        <v>3.75</v>
      </c>
    </row>
    <row r="206" spans="1:4" x14ac:dyDescent="0.25">
      <c r="A206" s="50"/>
      <c r="B206" s="49">
        <v>39783</v>
      </c>
      <c r="C206" s="2">
        <v>85.447942692366496</v>
      </c>
      <c r="D206" s="20">
        <v>2.75</v>
      </c>
    </row>
    <row r="207" spans="1:4" x14ac:dyDescent="0.25">
      <c r="A207" s="50">
        <v>2009</v>
      </c>
      <c r="B207" s="49">
        <v>39814</v>
      </c>
      <c r="C207" s="2">
        <v>85.416729780494506</v>
      </c>
      <c r="D207" s="20">
        <v>2</v>
      </c>
    </row>
    <row r="208" spans="1:4" x14ac:dyDescent="0.25">
      <c r="A208" s="50"/>
      <c r="B208" s="49">
        <v>39845</v>
      </c>
      <c r="C208" s="2">
        <v>85.693459521094795</v>
      </c>
      <c r="D208" s="20">
        <v>1.5</v>
      </c>
    </row>
    <row r="209" spans="1:4" x14ac:dyDescent="0.25">
      <c r="A209" s="50"/>
      <c r="B209" s="49">
        <v>39873</v>
      </c>
      <c r="C209" s="2">
        <v>85.642552157283006</v>
      </c>
      <c r="D209" s="20">
        <v>1.5</v>
      </c>
    </row>
    <row r="210" spans="1:4" x14ac:dyDescent="0.25">
      <c r="A210" s="50"/>
      <c r="B210" s="49">
        <v>39904</v>
      </c>
      <c r="C210" s="2">
        <v>85.614486222069303</v>
      </c>
      <c r="D210" s="20">
        <v>1.25</v>
      </c>
    </row>
    <row r="211" spans="1:4" x14ac:dyDescent="0.25">
      <c r="A211" s="50"/>
      <c r="B211" s="49">
        <v>39934</v>
      </c>
      <c r="C211" s="2">
        <v>85.092851026172198</v>
      </c>
      <c r="D211" s="20">
        <v>1.25</v>
      </c>
    </row>
    <row r="212" spans="1:4" x14ac:dyDescent="0.25">
      <c r="A212" s="50"/>
      <c r="B212" s="49">
        <v>39965</v>
      </c>
      <c r="C212" s="2">
        <v>85.116264590845205</v>
      </c>
      <c r="D212" s="20">
        <v>1.25</v>
      </c>
    </row>
    <row r="213" spans="1:4" x14ac:dyDescent="0.25">
      <c r="A213" s="50"/>
      <c r="B213" s="49">
        <v>39995</v>
      </c>
      <c r="C213" s="2">
        <v>85.161364465668598</v>
      </c>
      <c r="D213" s="20">
        <v>1.25</v>
      </c>
    </row>
    <row r="214" spans="1:4" x14ac:dyDescent="0.25">
      <c r="A214" s="50"/>
      <c r="B214" s="49">
        <v>40026</v>
      </c>
      <c r="C214" s="2">
        <v>85.229518528466798</v>
      </c>
      <c r="D214" s="20">
        <v>1.25</v>
      </c>
    </row>
    <row r="215" spans="1:4" x14ac:dyDescent="0.25">
      <c r="A215" s="50"/>
      <c r="B215" s="49">
        <v>40057</v>
      </c>
      <c r="C215" s="2">
        <v>85.351550290986907</v>
      </c>
      <c r="D215" s="20">
        <v>1.25</v>
      </c>
    </row>
    <row r="216" spans="1:4" x14ac:dyDescent="0.25">
      <c r="A216" s="50"/>
      <c r="B216" s="49">
        <v>40087</v>
      </c>
      <c r="C216" s="2">
        <v>85.505106248512405</v>
      </c>
      <c r="D216" s="20">
        <v>1.25</v>
      </c>
    </row>
    <row r="217" spans="1:4" x14ac:dyDescent="0.25">
      <c r="A217" s="50"/>
      <c r="B217" s="49">
        <v>40118</v>
      </c>
      <c r="C217" s="2">
        <v>85.631525717394197</v>
      </c>
      <c r="D217" s="20">
        <v>1.25</v>
      </c>
    </row>
    <row r="218" spans="1:4" x14ac:dyDescent="0.25">
      <c r="A218" s="50"/>
      <c r="B218" s="49">
        <v>40148</v>
      </c>
      <c r="C218" s="2">
        <v>85.733499012881694</v>
      </c>
      <c r="D218" s="20">
        <v>1.25</v>
      </c>
    </row>
    <row r="219" spans="1:4" x14ac:dyDescent="0.25">
      <c r="A219" s="50">
        <v>2010</v>
      </c>
      <c r="B219" s="49">
        <v>40179</v>
      </c>
      <c r="C219" s="2">
        <v>85.902605067392997</v>
      </c>
      <c r="D219" s="20">
        <v>1.25</v>
      </c>
    </row>
    <row r="220" spans="1:4" x14ac:dyDescent="0.25">
      <c r="A220" s="50"/>
      <c r="B220" s="49">
        <v>40210</v>
      </c>
      <c r="C220" s="2">
        <v>85.921550779205006</v>
      </c>
      <c r="D220" s="20">
        <v>1.25</v>
      </c>
    </row>
    <row r="221" spans="1:4" x14ac:dyDescent="0.25">
      <c r="A221" s="50"/>
      <c r="B221" s="49">
        <v>40238</v>
      </c>
      <c r="C221" s="2">
        <v>85.941842098110897</v>
      </c>
      <c r="D221" s="20">
        <v>1.25</v>
      </c>
    </row>
    <row r="222" spans="1:4" x14ac:dyDescent="0.25">
      <c r="A222" s="50"/>
      <c r="B222" s="49">
        <v>40269</v>
      </c>
      <c r="C222" s="2">
        <v>86.070409597498994</v>
      </c>
      <c r="D222" s="20">
        <v>1.25</v>
      </c>
    </row>
    <row r="223" spans="1:4" x14ac:dyDescent="0.25">
      <c r="A223" s="50"/>
      <c r="B223" s="49">
        <v>40299</v>
      </c>
      <c r="C223" s="2">
        <v>86.094065474822798</v>
      </c>
      <c r="D223" s="20">
        <v>1.25</v>
      </c>
    </row>
    <row r="224" spans="1:4" x14ac:dyDescent="0.25">
      <c r="A224" s="50"/>
      <c r="B224" s="49">
        <v>40330</v>
      </c>
      <c r="C224" s="2">
        <v>86.130704911892707</v>
      </c>
      <c r="D224" s="20">
        <v>1.25</v>
      </c>
    </row>
    <row r="225" spans="1:4" x14ac:dyDescent="0.25">
      <c r="A225" s="50"/>
      <c r="B225" s="49">
        <v>40360</v>
      </c>
      <c r="C225" s="2">
        <v>86.231210969864094</v>
      </c>
      <c r="D225" s="20">
        <v>1.5</v>
      </c>
    </row>
    <row r="226" spans="1:4" x14ac:dyDescent="0.25">
      <c r="A226" s="50"/>
      <c r="B226" s="49">
        <v>40391</v>
      </c>
      <c r="C226" s="2">
        <v>86.291013926418003</v>
      </c>
      <c r="D226" s="20">
        <v>1.75</v>
      </c>
    </row>
    <row r="227" spans="1:4" x14ac:dyDescent="0.25">
      <c r="A227" s="50"/>
      <c r="B227" s="49">
        <v>40422</v>
      </c>
      <c r="C227" s="2">
        <v>86.428389119909497</v>
      </c>
      <c r="D227" s="20">
        <v>1.75</v>
      </c>
    </row>
    <row r="228" spans="1:4" x14ac:dyDescent="0.25">
      <c r="A228" s="50"/>
      <c r="B228" s="49">
        <v>40452</v>
      </c>
      <c r="C228" s="2">
        <v>86.491647781148302</v>
      </c>
      <c r="D228" s="20">
        <v>1.75</v>
      </c>
    </row>
    <row r="229" spans="1:4" x14ac:dyDescent="0.25">
      <c r="A229" s="50"/>
      <c r="B229" s="49">
        <v>40483</v>
      </c>
      <c r="C229" s="2">
        <v>86.616954058643302</v>
      </c>
      <c r="D229" s="20">
        <v>1.75</v>
      </c>
    </row>
    <row r="230" spans="1:4" x14ac:dyDescent="0.25">
      <c r="A230" s="50"/>
      <c r="B230" s="49">
        <v>40513</v>
      </c>
      <c r="C230" s="2">
        <v>86.920809000913493</v>
      </c>
      <c r="D230" s="20">
        <v>2</v>
      </c>
    </row>
    <row r="231" spans="1:4" x14ac:dyDescent="0.25">
      <c r="A231" s="50">
        <v>2011</v>
      </c>
      <c r="B231" s="49">
        <v>40544</v>
      </c>
      <c r="C231" s="2">
        <v>87.012199145276696</v>
      </c>
      <c r="D231" s="20">
        <v>2.25</v>
      </c>
    </row>
    <row r="232" spans="1:4" x14ac:dyDescent="0.25">
      <c r="A232" s="50"/>
      <c r="B232" s="49">
        <v>40575</v>
      </c>
      <c r="C232" s="2">
        <v>87.135543642743301</v>
      </c>
      <c r="D232" s="20">
        <v>2.25</v>
      </c>
    </row>
    <row r="233" spans="1:4" x14ac:dyDescent="0.25">
      <c r="A233" s="50"/>
      <c r="B233" s="49">
        <v>40603</v>
      </c>
      <c r="C233" s="2">
        <v>87.341404276818494</v>
      </c>
      <c r="D233" s="20">
        <v>2.5</v>
      </c>
    </row>
    <row r="234" spans="1:4" x14ac:dyDescent="0.25">
      <c r="A234" s="50"/>
      <c r="B234" s="49">
        <v>40634</v>
      </c>
      <c r="C234" s="2">
        <v>87.828761391056602</v>
      </c>
      <c r="D234" s="20">
        <v>2.75</v>
      </c>
    </row>
    <row r="235" spans="1:4" x14ac:dyDescent="0.25">
      <c r="A235" s="50"/>
      <c r="B235" s="49">
        <v>40664</v>
      </c>
      <c r="C235" s="2">
        <v>88.231259575048597</v>
      </c>
      <c r="D235" s="20">
        <v>2.75</v>
      </c>
    </row>
    <row r="236" spans="1:4" x14ac:dyDescent="0.25">
      <c r="A236" s="50"/>
      <c r="B236" s="49">
        <v>40695</v>
      </c>
      <c r="C236" s="2">
        <v>88.358172650647901</v>
      </c>
      <c r="D236" s="20">
        <v>3</v>
      </c>
    </row>
    <row r="237" spans="1:4" x14ac:dyDescent="0.25">
      <c r="A237" s="50"/>
      <c r="B237" s="49">
        <v>40725</v>
      </c>
      <c r="C237" s="2">
        <v>88.492143308543405</v>
      </c>
      <c r="D237" s="20">
        <v>3.25</v>
      </c>
    </row>
    <row r="238" spans="1:4" x14ac:dyDescent="0.25">
      <c r="A238" s="50"/>
      <c r="B238" s="49">
        <v>40756</v>
      </c>
      <c r="C238" s="2">
        <v>88.7608884346011</v>
      </c>
      <c r="D238" s="20">
        <v>3.5</v>
      </c>
    </row>
    <row r="239" spans="1:4" x14ac:dyDescent="0.25">
      <c r="A239" s="50"/>
      <c r="B239" s="49">
        <v>40787</v>
      </c>
      <c r="C239" s="2">
        <v>88.874455348281103</v>
      </c>
      <c r="D239" s="20">
        <v>3.5</v>
      </c>
    </row>
    <row r="240" spans="1:4" x14ac:dyDescent="0.25">
      <c r="A240" s="50"/>
      <c r="B240" s="49">
        <v>40817</v>
      </c>
      <c r="C240" s="2">
        <v>89.000125825304593</v>
      </c>
      <c r="D240" s="20">
        <v>3.5</v>
      </c>
    </row>
    <row r="241" spans="1:4" x14ac:dyDescent="0.25">
      <c r="A241" s="50"/>
      <c r="B241" s="49">
        <v>40848</v>
      </c>
      <c r="C241" s="2">
        <v>89.105097456221799</v>
      </c>
      <c r="D241" s="20">
        <v>3.25</v>
      </c>
    </row>
    <row r="242" spans="1:4" x14ac:dyDescent="0.25">
      <c r="A242" s="50"/>
      <c r="B242" s="49">
        <v>40878</v>
      </c>
      <c r="C242" s="2">
        <v>89.2080630531688</v>
      </c>
      <c r="D242" s="20">
        <v>3.25</v>
      </c>
    </row>
    <row r="243" spans="1:4" x14ac:dyDescent="0.25">
      <c r="A243" s="50">
        <v>2012</v>
      </c>
      <c r="B243" s="49">
        <v>40909</v>
      </c>
      <c r="C243" s="2">
        <v>89.384550841077399</v>
      </c>
      <c r="D243" s="20">
        <v>3</v>
      </c>
    </row>
    <row r="244" spans="1:4" x14ac:dyDescent="0.25">
      <c r="B244" s="49">
        <v>40940</v>
      </c>
      <c r="C244" s="2">
        <v>89.473346669481899</v>
      </c>
      <c r="D244" s="20">
        <v>3</v>
      </c>
    </row>
    <row r="245" spans="1:4" x14ac:dyDescent="0.25">
      <c r="B245" s="49">
        <v>40969</v>
      </c>
      <c r="C245" s="2">
        <v>89.724708403799696</v>
      </c>
      <c r="D245" s="20">
        <v>3</v>
      </c>
    </row>
    <row r="246" spans="1:4" x14ac:dyDescent="0.25">
      <c r="B246" s="49">
        <v>41000</v>
      </c>
      <c r="C246" s="2">
        <v>89.706192773068295</v>
      </c>
      <c r="D246" s="20">
        <v>3</v>
      </c>
    </row>
    <row r="247" spans="1:4" x14ac:dyDescent="0.25">
      <c r="B247" s="49">
        <v>41030</v>
      </c>
      <c r="C247" s="2">
        <v>89.960054444137597</v>
      </c>
      <c r="D247" s="20">
        <v>3</v>
      </c>
    </row>
    <row r="248" spans="1:4" x14ac:dyDescent="0.25">
      <c r="B248" s="49">
        <v>41061</v>
      </c>
      <c r="C248" s="2">
        <v>90.074802171873998</v>
      </c>
      <c r="D248" s="20">
        <v>3</v>
      </c>
    </row>
    <row r="249" spans="1:4" x14ac:dyDescent="0.25">
      <c r="B249" s="49">
        <v>41091</v>
      </c>
      <c r="C249" s="2">
        <v>90.177581634923698</v>
      </c>
      <c r="D249" s="20">
        <v>3</v>
      </c>
    </row>
    <row r="250" spans="1:4" x14ac:dyDescent="0.25">
      <c r="B250" s="49">
        <v>41122</v>
      </c>
      <c r="C250" s="2">
        <v>90.342132528892606</v>
      </c>
      <c r="D250" s="20">
        <v>3</v>
      </c>
    </row>
    <row r="251" spans="1:4" x14ac:dyDescent="0.25">
      <c r="B251" s="49">
        <v>41153</v>
      </c>
      <c r="C251" s="2">
        <v>90.557044175131395</v>
      </c>
      <c r="D251" s="20">
        <v>3</v>
      </c>
    </row>
    <row r="252" spans="1:4" x14ac:dyDescent="0.25">
      <c r="B252" s="49">
        <v>41183</v>
      </c>
      <c r="C252" s="2">
        <v>90.643246889445294</v>
      </c>
      <c r="D252" s="20">
        <v>2.75</v>
      </c>
    </row>
    <row r="253" spans="1:4" x14ac:dyDescent="0.25">
      <c r="B253" s="49">
        <v>41214</v>
      </c>
      <c r="C253" s="2">
        <v>90.737257098099704</v>
      </c>
      <c r="D253" s="20">
        <v>2.75</v>
      </c>
    </row>
    <row r="254" spans="1:4" x14ac:dyDescent="0.25">
      <c r="B254" s="49">
        <v>41244</v>
      </c>
      <c r="C254" s="2">
        <v>90.765608708413396</v>
      </c>
      <c r="D254" s="20">
        <v>2.75</v>
      </c>
    </row>
    <row r="255" spans="1:4" x14ac:dyDescent="0.25">
      <c r="A255" s="50">
        <v>2013</v>
      </c>
      <c r="B255" s="49">
        <v>41275</v>
      </c>
      <c r="C255" s="2">
        <v>90.802463862342094</v>
      </c>
      <c r="D255" s="20">
        <v>2.75</v>
      </c>
    </row>
    <row r="256" spans="1:4" x14ac:dyDescent="0.25">
      <c r="B256" s="49">
        <v>41306</v>
      </c>
      <c r="C256" s="2">
        <v>90.847092749047107</v>
      </c>
      <c r="D256" s="20">
        <v>2.75</v>
      </c>
    </row>
    <row r="257" spans="1:4" x14ac:dyDescent="0.25">
      <c r="B257" s="49">
        <v>41334</v>
      </c>
      <c r="C257" s="2">
        <v>90.832213074129001</v>
      </c>
      <c r="D257" s="20">
        <v>2.75</v>
      </c>
    </row>
    <row r="258" spans="1:4" x14ac:dyDescent="0.25">
      <c r="B258" s="49">
        <v>41365</v>
      </c>
      <c r="C258" s="2">
        <v>90.771333508910701</v>
      </c>
      <c r="D258" s="20">
        <v>2.75</v>
      </c>
    </row>
    <row r="259" spans="1:4" x14ac:dyDescent="0.25">
      <c r="B259" s="49">
        <v>41395</v>
      </c>
      <c r="C259" s="2">
        <v>90.821070364080995</v>
      </c>
      <c r="D259" s="20">
        <v>2.5</v>
      </c>
    </row>
    <row r="260" spans="1:4" x14ac:dyDescent="0.25">
      <c r="B260" s="49">
        <v>41426</v>
      </c>
      <c r="C260" s="2">
        <v>90.9025186481948</v>
      </c>
      <c r="D260" s="20">
        <v>2.5</v>
      </c>
    </row>
    <row r="261" spans="1:4" x14ac:dyDescent="0.25">
      <c r="B261" s="49">
        <v>41456</v>
      </c>
      <c r="C261" s="2">
        <v>90.960744147039307</v>
      </c>
      <c r="D261" s="20">
        <v>2.5</v>
      </c>
    </row>
    <row r="262" spans="1:4" x14ac:dyDescent="0.25">
      <c r="B262" s="49">
        <v>41487</v>
      </c>
      <c r="C262" s="2">
        <v>91.0310157036661</v>
      </c>
      <c r="D262" s="20">
        <v>2.5</v>
      </c>
    </row>
    <row r="263" spans="1:4" x14ac:dyDescent="0.25">
      <c r="B263" s="49">
        <v>41518</v>
      </c>
      <c r="C263" s="2">
        <v>91.139502961384494</v>
      </c>
      <c r="D263" s="20">
        <v>2.5</v>
      </c>
    </row>
    <row r="264" spans="1:4" x14ac:dyDescent="0.25">
      <c r="B264" s="49">
        <v>41548</v>
      </c>
      <c r="C264" s="2">
        <v>91.291243118050403</v>
      </c>
      <c r="D264" s="20">
        <v>2.5</v>
      </c>
    </row>
    <row r="265" spans="1:4" x14ac:dyDescent="0.25">
      <c r="B265" s="49">
        <v>41579</v>
      </c>
      <c r="C265" s="2">
        <v>91.478604599209206</v>
      </c>
      <c r="D265" s="20">
        <v>2.25</v>
      </c>
    </row>
    <row r="266" spans="1:4" x14ac:dyDescent="0.25">
      <c r="B266" s="49">
        <v>41609</v>
      </c>
      <c r="C266" s="2">
        <v>91.565160543832505</v>
      </c>
      <c r="D266" s="20">
        <v>2.25</v>
      </c>
    </row>
    <row r="267" spans="1:4" x14ac:dyDescent="0.25">
      <c r="A267" s="50">
        <v>2014</v>
      </c>
      <c r="B267" s="49">
        <v>41640</v>
      </c>
      <c r="C267" s="2">
        <v>91.733934676917698</v>
      </c>
      <c r="D267" s="20">
        <v>2.25</v>
      </c>
    </row>
    <row r="268" spans="1:4" x14ac:dyDescent="0.25">
      <c r="B268" s="49">
        <v>41671</v>
      </c>
      <c r="C268" s="2">
        <v>91.944994435532493</v>
      </c>
      <c r="D268" s="20">
        <v>2.25</v>
      </c>
    </row>
    <row r="269" spans="1:4" x14ac:dyDescent="0.25">
      <c r="B269" s="49">
        <v>41699</v>
      </c>
      <c r="C269" s="2">
        <v>92.016280689800993</v>
      </c>
      <c r="D269" s="20">
        <v>2</v>
      </c>
    </row>
    <row r="270" spans="1:4" x14ac:dyDescent="0.25">
      <c r="B270" s="49">
        <v>41730</v>
      </c>
      <c r="C270" s="2">
        <v>92.313706484798303</v>
      </c>
      <c r="D270" s="20">
        <v>2</v>
      </c>
    </row>
    <row r="271" spans="1:4" x14ac:dyDescent="0.25">
      <c r="B271" s="49">
        <v>41760</v>
      </c>
      <c r="C271" s="2">
        <v>92.434734590114701</v>
      </c>
      <c r="D271" s="20">
        <v>2</v>
      </c>
    </row>
    <row r="272" spans="1:4" x14ac:dyDescent="0.25">
      <c r="B272" s="49">
        <v>41791</v>
      </c>
      <c r="C272" s="2">
        <v>92.491063761860303</v>
      </c>
      <c r="D272" s="20">
        <v>2</v>
      </c>
    </row>
    <row r="273" spans="1:4" x14ac:dyDescent="0.25">
      <c r="B273" s="49">
        <v>41821</v>
      </c>
      <c r="C273" s="2">
        <v>92.615676246632503</v>
      </c>
      <c r="D273" s="20">
        <v>2</v>
      </c>
    </row>
    <row r="274" spans="1:4" x14ac:dyDescent="0.25">
      <c r="B274" s="49">
        <v>41852</v>
      </c>
      <c r="C274" s="2">
        <v>92.708940731684507</v>
      </c>
      <c r="D274" s="20">
        <v>2</v>
      </c>
    </row>
    <row r="275" spans="1:4" x14ac:dyDescent="0.25">
      <c r="B275" s="49">
        <v>41883</v>
      </c>
      <c r="C275" s="2">
        <v>92.718604913366704</v>
      </c>
      <c r="D275" s="20">
        <v>2</v>
      </c>
    </row>
    <row r="276" spans="1:4" x14ac:dyDescent="0.25">
      <c r="B276" s="49">
        <v>41913</v>
      </c>
      <c r="C276" s="2">
        <v>92.798042799861307</v>
      </c>
      <c r="D276" s="20">
        <v>2</v>
      </c>
    </row>
    <row r="277" spans="1:4" x14ac:dyDescent="0.25">
      <c r="B277" s="49">
        <v>41944</v>
      </c>
      <c r="C277" s="2">
        <v>92.908584044161202</v>
      </c>
      <c r="D277" s="20">
        <v>2</v>
      </c>
    </row>
    <row r="278" spans="1:4" x14ac:dyDescent="0.25">
      <c r="B278" s="49">
        <v>41974</v>
      </c>
      <c r="C278" s="2">
        <v>93.100595992454799</v>
      </c>
      <c r="D278" s="20">
        <v>2</v>
      </c>
    </row>
    <row r="279" spans="1:4" x14ac:dyDescent="0.25">
      <c r="A279" s="50">
        <v>2015</v>
      </c>
      <c r="B279" s="49">
        <v>42005</v>
      </c>
      <c r="C279" s="2">
        <v>93.2255503329757</v>
      </c>
      <c r="D279" s="20">
        <v>2</v>
      </c>
    </row>
    <row r="280" spans="1:4" x14ac:dyDescent="0.25">
      <c r="B280" s="49">
        <v>42036</v>
      </c>
      <c r="C280" s="2">
        <v>93.253188552623598</v>
      </c>
      <c r="D280" s="20">
        <v>2</v>
      </c>
    </row>
    <row r="281" spans="1:4" x14ac:dyDescent="0.25">
      <c r="B281" s="49">
        <v>42064</v>
      </c>
      <c r="C281" s="2">
        <v>93.226221504910498</v>
      </c>
      <c r="D281" s="20">
        <v>1.75</v>
      </c>
    </row>
    <row r="282" spans="1:4" x14ac:dyDescent="0.25">
      <c r="B282" s="49">
        <v>42095</v>
      </c>
      <c r="C282" s="2">
        <v>93.276405474326097</v>
      </c>
      <c r="D282" s="20">
        <v>1.5</v>
      </c>
    </row>
    <row r="283" spans="1:4" x14ac:dyDescent="0.25">
      <c r="B283" s="49">
        <v>42125</v>
      </c>
      <c r="C283" s="2">
        <v>93.329257148493099</v>
      </c>
      <c r="D283" s="20">
        <v>1.5</v>
      </c>
    </row>
    <row r="284" spans="1:4" x14ac:dyDescent="0.25">
      <c r="B284" s="49">
        <v>42156</v>
      </c>
      <c r="C284" s="2">
        <v>93.376216524197304</v>
      </c>
      <c r="D284" s="20">
        <v>1.5</v>
      </c>
    </row>
    <row r="285" spans="1:4" x14ac:dyDescent="0.25">
      <c r="B285" s="49">
        <v>42186</v>
      </c>
      <c r="C285" s="2">
        <v>93.498274535486999</v>
      </c>
      <c r="D285" s="20">
        <v>1.5</v>
      </c>
    </row>
    <row r="286" spans="1:4" x14ac:dyDescent="0.25">
      <c r="B286" s="49">
        <v>42217</v>
      </c>
      <c r="C286" s="2">
        <v>93.535983279877698</v>
      </c>
      <c r="D286" s="20">
        <v>1.5</v>
      </c>
    </row>
    <row r="287" spans="1:4" x14ac:dyDescent="0.25">
      <c r="B287" s="49">
        <v>42248</v>
      </c>
      <c r="C287" s="2">
        <v>93.606986048498698</v>
      </c>
      <c r="D287" s="20">
        <v>1.5</v>
      </c>
    </row>
    <row r="288" spans="1:4" x14ac:dyDescent="0.25">
      <c r="B288" s="49">
        <v>42278</v>
      </c>
      <c r="C288" s="2">
        <v>93.670915256137803</v>
      </c>
      <c r="D288" s="20">
        <v>1.5</v>
      </c>
    </row>
    <row r="289" spans="1:4" x14ac:dyDescent="0.25">
      <c r="B289" s="49">
        <v>42309</v>
      </c>
      <c r="C289" s="2">
        <v>93.718844865429404</v>
      </c>
      <c r="D289" s="20">
        <v>1.5</v>
      </c>
    </row>
    <row r="290" spans="1:4" x14ac:dyDescent="0.25">
      <c r="B290" s="49">
        <v>42339</v>
      </c>
      <c r="C290" s="2">
        <v>93.718816443995294</v>
      </c>
      <c r="D290" s="20">
        <v>1.5</v>
      </c>
    </row>
    <row r="291" spans="1:4" x14ac:dyDescent="0.25">
      <c r="A291">
        <v>2016</v>
      </c>
      <c r="B291" s="49">
        <v>42370</v>
      </c>
      <c r="C291" s="2">
        <v>93.764253454420299</v>
      </c>
      <c r="D291" s="20">
        <v>1.5</v>
      </c>
    </row>
    <row r="292" spans="1:4" x14ac:dyDescent="0.25">
      <c r="B292" s="49">
        <v>42401</v>
      </c>
      <c r="C292" s="2">
        <v>93.878319120423996</v>
      </c>
      <c r="D292" s="20">
        <v>1.5</v>
      </c>
    </row>
    <row r="293" spans="1:4" x14ac:dyDescent="0.25">
      <c r="B293" s="49">
        <v>42430</v>
      </c>
      <c r="C293" s="2">
        <v>93.9311494170705</v>
      </c>
      <c r="D293" s="20">
        <v>1.5</v>
      </c>
    </row>
    <row r="294" spans="1:4" x14ac:dyDescent="0.25">
      <c r="B294" s="49">
        <v>42461</v>
      </c>
      <c r="C294" s="2">
        <v>94.018323247160396</v>
      </c>
      <c r="D294" s="20">
        <v>1.5</v>
      </c>
    </row>
    <row r="295" spans="1:4" x14ac:dyDescent="0.25">
      <c r="B295" s="49">
        <v>42491</v>
      </c>
      <c r="C295" s="2">
        <v>94.072373843718694</v>
      </c>
      <c r="D295" s="20">
        <v>1.5</v>
      </c>
    </row>
    <row r="296" spans="1:4" x14ac:dyDescent="0.25">
      <c r="B296" s="49">
        <v>42522</v>
      </c>
      <c r="C296" s="2">
        <v>94.151476100424205</v>
      </c>
      <c r="D296" s="20">
        <v>1.5</v>
      </c>
    </row>
    <row r="297" spans="1:4" x14ac:dyDescent="0.25">
      <c r="B297" s="49">
        <v>42552</v>
      </c>
      <c r="C297" s="2">
        <v>94.2041264495505</v>
      </c>
      <c r="D297" s="20">
        <v>1.5</v>
      </c>
    </row>
    <row r="298" spans="1:4" x14ac:dyDescent="0.25">
      <c r="B298" s="49">
        <v>42583</v>
      </c>
      <c r="C298" s="2">
        <v>94.280421519476704</v>
      </c>
      <c r="D298" s="20">
        <v>1.5</v>
      </c>
    </row>
    <row r="299" spans="1:4" x14ac:dyDescent="0.25">
      <c r="B299" s="49">
        <v>42614</v>
      </c>
      <c r="C299" s="2">
        <v>94.297512473929899</v>
      </c>
      <c r="D299" s="20">
        <v>1.5</v>
      </c>
    </row>
    <row r="300" spans="1:4" x14ac:dyDescent="0.25">
      <c r="B300" s="49">
        <v>42644</v>
      </c>
      <c r="C300" s="2">
        <v>94.330088931895105</v>
      </c>
      <c r="D300" s="20">
        <v>1.5</v>
      </c>
    </row>
    <row r="301" spans="1:4" x14ac:dyDescent="0.25">
      <c r="B301" s="49">
        <v>42675</v>
      </c>
      <c r="C301" s="2">
        <v>94.363726327544299</v>
      </c>
      <c r="D301" s="20">
        <v>1.5</v>
      </c>
    </row>
    <row r="302" spans="1:4" x14ac:dyDescent="0.25">
      <c r="B302" s="49">
        <v>42705</v>
      </c>
      <c r="C302" s="2">
        <v>94.395294313959198</v>
      </c>
      <c r="D302" s="20">
        <v>1.5</v>
      </c>
    </row>
    <row r="303" spans="1:4" x14ac:dyDescent="0.25">
      <c r="A303">
        <v>2017</v>
      </c>
      <c r="B303" s="49">
        <v>42736</v>
      </c>
      <c r="C303" s="2">
        <v>94.458107681939893</v>
      </c>
      <c r="D303" s="20">
        <v>1.5</v>
      </c>
    </row>
    <row r="304" spans="1:4" x14ac:dyDescent="0.25">
      <c r="B304" s="49">
        <v>42767</v>
      </c>
      <c r="C304" s="2">
        <v>94.442737048632196</v>
      </c>
      <c r="D304" s="20">
        <v>1.5</v>
      </c>
    </row>
    <row r="305" spans="1:4" x14ac:dyDescent="0.25">
      <c r="B305" s="49">
        <v>42795</v>
      </c>
      <c r="C305" s="2">
        <v>94.509881221279301</v>
      </c>
      <c r="D305" s="20">
        <v>1.5</v>
      </c>
    </row>
    <row r="306" spans="1:4" x14ac:dyDescent="0.25">
      <c r="B306" s="49">
        <v>42826</v>
      </c>
      <c r="C306" s="2">
        <v>94.505838075935799</v>
      </c>
      <c r="D306" s="20">
        <v>1.5</v>
      </c>
    </row>
    <row r="307" spans="1:4" x14ac:dyDescent="0.25">
      <c r="B307" s="49">
        <v>42856</v>
      </c>
      <c r="C307" s="2">
        <v>94.521564026653493</v>
      </c>
      <c r="D307" s="20">
        <v>1.5</v>
      </c>
    </row>
    <row r="308" spans="1:4" x14ac:dyDescent="0.25">
      <c r="B308" s="49">
        <v>42887</v>
      </c>
      <c r="C308" s="2">
        <v>94.581064397887005</v>
      </c>
      <c r="D308" s="20">
        <v>1.5</v>
      </c>
    </row>
    <row r="309" spans="1:4" x14ac:dyDescent="0.25">
      <c r="B309" s="49">
        <v>42917</v>
      </c>
      <c r="C309" s="2">
        <v>94.660092217826701</v>
      </c>
      <c r="D309" s="20">
        <v>1.5</v>
      </c>
    </row>
    <row r="310" spans="1:4" x14ac:dyDescent="0.25">
      <c r="B310" s="49">
        <v>42948</v>
      </c>
      <c r="C310" s="2">
        <v>94.711554735140993</v>
      </c>
      <c r="D310" s="20">
        <v>1.5</v>
      </c>
    </row>
    <row r="311" spans="1:4" x14ac:dyDescent="0.25">
      <c r="B311" s="49">
        <v>42979</v>
      </c>
      <c r="C311" s="2">
        <v>94.782875944746095</v>
      </c>
      <c r="D311" s="20">
        <v>1.5</v>
      </c>
    </row>
    <row r="312" spans="1:4" x14ac:dyDescent="0.25">
      <c r="B312" s="49">
        <v>43009</v>
      </c>
      <c r="C312" s="2">
        <v>94.877053444489903</v>
      </c>
      <c r="D312" s="20">
        <v>1.5</v>
      </c>
    </row>
    <row r="313" spans="1:4" x14ac:dyDescent="0.25">
      <c r="B313" s="49">
        <v>43040</v>
      </c>
      <c r="C313" s="2">
        <v>94.930221866918203</v>
      </c>
      <c r="D313" s="20">
        <v>1.5</v>
      </c>
    </row>
    <row r="314" spans="1:4" x14ac:dyDescent="0.25">
      <c r="B314" s="49">
        <v>43070</v>
      </c>
      <c r="C314" s="2">
        <v>94.966429267265497</v>
      </c>
      <c r="D314" s="20">
        <v>1.5</v>
      </c>
    </row>
    <row r="315" spans="1:4" x14ac:dyDescent="0.25">
      <c r="A315">
        <v>2018</v>
      </c>
      <c r="B315" s="49">
        <v>43101</v>
      </c>
      <c r="C315" s="2">
        <v>94.990194519414999</v>
      </c>
      <c r="D315" s="20">
        <v>1.5</v>
      </c>
    </row>
    <row r="316" spans="1:4" x14ac:dyDescent="0.25">
      <c r="B316" s="49">
        <v>43132</v>
      </c>
      <c r="C316" s="2">
        <v>95.043957475836805</v>
      </c>
      <c r="D316" s="20">
        <v>1.5</v>
      </c>
    </row>
    <row r="317" spans="1:4" x14ac:dyDescent="0.25">
      <c r="B317" s="49">
        <v>43160</v>
      </c>
      <c r="C317" s="2">
        <v>95.104847160145297</v>
      </c>
      <c r="D317" s="20">
        <v>1.5</v>
      </c>
    </row>
    <row r="318" spans="1:4" x14ac:dyDescent="0.25">
      <c r="B318" s="49">
        <v>43191</v>
      </c>
      <c r="C318" s="2">
        <v>95.121500677417501</v>
      </c>
      <c r="D318" s="20">
        <v>1.5</v>
      </c>
    </row>
    <row r="319" spans="1:4" x14ac:dyDescent="0.25">
      <c r="B319" s="49">
        <v>43221</v>
      </c>
      <c r="C319" s="2">
        <v>95.284559198059995</v>
      </c>
      <c r="D319" s="20">
        <v>1.5</v>
      </c>
    </row>
    <row r="320" spans="1:4" x14ac:dyDescent="0.25">
      <c r="B320" s="49">
        <v>43252</v>
      </c>
      <c r="C320" s="2">
        <v>95.374706370707102</v>
      </c>
      <c r="D320" s="20">
        <v>1.5</v>
      </c>
    </row>
    <row r="321" spans="1:4" x14ac:dyDescent="0.25">
      <c r="B321" s="49">
        <v>43282</v>
      </c>
      <c r="C321" s="2">
        <v>95.400437907080999</v>
      </c>
      <c r="D321" s="20">
        <v>1.5</v>
      </c>
    </row>
    <row r="322" spans="1:4" x14ac:dyDescent="0.25">
      <c r="B322" s="49">
        <v>43313</v>
      </c>
      <c r="C322" s="2">
        <v>95.423890200326099</v>
      </c>
      <c r="D322" s="20">
        <v>1.5</v>
      </c>
    </row>
    <row r="323" spans="1:4" x14ac:dyDescent="0.25">
      <c r="B323" s="49">
        <v>43344</v>
      </c>
      <c r="C323" s="2">
        <v>95.530354607162195</v>
      </c>
      <c r="D323" s="20">
        <v>1.5</v>
      </c>
    </row>
    <row r="324" spans="1:4" x14ac:dyDescent="0.25">
      <c r="B324" s="49">
        <v>43374</v>
      </c>
      <c r="C324" s="2">
        <v>95.584780176139503</v>
      </c>
      <c r="D324" s="20">
        <v>1.5</v>
      </c>
    </row>
    <row r="325" spans="1:4" x14ac:dyDescent="0.25">
      <c r="B325" s="49">
        <v>43405</v>
      </c>
      <c r="C325" s="2">
        <v>95.608908263823295</v>
      </c>
      <c r="D325" s="20">
        <v>1.5</v>
      </c>
    </row>
    <row r="326" spans="1:4" x14ac:dyDescent="0.25">
      <c r="B326" s="49">
        <v>43435</v>
      </c>
      <c r="C326" s="2">
        <v>95.627745404544598</v>
      </c>
      <c r="D326" s="20">
        <v>1.75</v>
      </c>
    </row>
    <row r="327" spans="1:4" x14ac:dyDescent="0.25">
      <c r="A327">
        <v>2019</v>
      </c>
      <c r="B327" s="49">
        <v>43466</v>
      </c>
      <c r="C327" s="2">
        <v>95.649404046527707</v>
      </c>
      <c r="D327" s="20">
        <v>1.75</v>
      </c>
    </row>
    <row r="328" spans="1:4" x14ac:dyDescent="0.25">
      <c r="B328" s="49">
        <v>43497</v>
      </c>
      <c r="C328" s="2">
        <v>95.618961652296306</v>
      </c>
      <c r="D328" s="20">
        <v>1.75</v>
      </c>
    </row>
    <row r="329" spans="1:4" x14ac:dyDescent="0.25">
      <c r="B329" s="49">
        <v>43525</v>
      </c>
      <c r="C329" s="2">
        <v>95.644965864628205</v>
      </c>
      <c r="D329" s="20">
        <v>1.75</v>
      </c>
    </row>
    <row r="330" spans="1:4" x14ac:dyDescent="0.25">
      <c r="B330" s="49">
        <v>43556</v>
      </c>
      <c r="C330" s="2">
        <v>95.678655210937805</v>
      </c>
      <c r="D330" s="20">
        <v>1.75</v>
      </c>
    </row>
    <row r="331" spans="1:4" x14ac:dyDescent="0.25">
      <c r="B331" s="49">
        <v>43586</v>
      </c>
      <c r="C331" s="2">
        <v>95.809905920599107</v>
      </c>
      <c r="D331" s="20">
        <v>1.75</v>
      </c>
    </row>
    <row r="332" spans="1:4" x14ac:dyDescent="0.25">
      <c r="B332" s="49">
        <v>43617</v>
      </c>
      <c r="C332" s="2">
        <v>95.840362068068899</v>
      </c>
      <c r="D332" s="20">
        <v>1.75</v>
      </c>
    </row>
    <row r="333" spans="1:4" x14ac:dyDescent="0.25">
      <c r="B333" s="49">
        <v>43647</v>
      </c>
      <c r="C333" s="2">
        <v>95.794667029070396</v>
      </c>
      <c r="D333" s="20">
        <v>1.75</v>
      </c>
    </row>
    <row r="334" spans="1:4" x14ac:dyDescent="0.25">
      <c r="B334" s="49">
        <v>43678</v>
      </c>
      <c r="C334" s="2">
        <v>95.890862920027303</v>
      </c>
      <c r="D334" s="20">
        <v>1.5</v>
      </c>
    </row>
    <row r="335" spans="1:4" x14ac:dyDescent="0.25">
      <c r="B335" s="49">
        <v>43709</v>
      </c>
      <c r="C335" s="2">
        <v>95.944983044655601</v>
      </c>
      <c r="D335" s="20">
        <v>1.5</v>
      </c>
    </row>
    <row r="336" spans="1:4" x14ac:dyDescent="0.25">
      <c r="B336" s="49">
        <v>43739</v>
      </c>
      <c r="C336" s="2">
        <v>96.017216775867098</v>
      </c>
      <c r="D336" s="20">
        <v>1.5</v>
      </c>
    </row>
    <row r="337" spans="1:4" x14ac:dyDescent="0.25">
      <c r="B337" s="49">
        <v>43770</v>
      </c>
      <c r="C337" s="2">
        <v>96.066219953583399</v>
      </c>
      <c r="D337" s="20">
        <v>1.25</v>
      </c>
    </row>
    <row r="338" spans="1:4" x14ac:dyDescent="0.25">
      <c r="B338" s="49">
        <v>43800</v>
      </c>
      <c r="C338" s="2">
        <v>96.092376190488693</v>
      </c>
      <c r="D338" s="20">
        <v>1.25</v>
      </c>
    </row>
    <row r="339" spans="1:4" x14ac:dyDescent="0.25">
      <c r="A339">
        <v>2020</v>
      </c>
      <c r="B339" s="49">
        <v>43831</v>
      </c>
      <c r="C339" s="2">
        <v>96.089288513346702</v>
      </c>
      <c r="D339" s="20">
        <v>1.25</v>
      </c>
    </row>
    <row r="340" spans="1:4" x14ac:dyDescent="0.25">
      <c r="B340" s="49">
        <v>43862</v>
      </c>
      <c r="C340" s="2">
        <v>96.170850155642299</v>
      </c>
      <c r="D340" s="20">
        <v>1</v>
      </c>
    </row>
    <row r="341" spans="1:4" x14ac:dyDescent="0.25">
      <c r="B341" s="49">
        <v>43891</v>
      </c>
      <c r="C341" s="2">
        <v>96.145211586902093</v>
      </c>
      <c r="D341" s="20">
        <v>0.75</v>
      </c>
    </row>
    <row r="342" spans="1:4" x14ac:dyDescent="0.25">
      <c r="B342" s="49">
        <v>43922</v>
      </c>
      <c r="C342" s="2">
        <v>96.049449260423103</v>
      </c>
      <c r="D342" s="20">
        <v>0.75</v>
      </c>
    </row>
    <row r="343" spans="1:4" x14ac:dyDescent="0.25">
      <c r="B343" s="49">
        <v>43952</v>
      </c>
      <c r="C343" s="2">
        <v>95.814585301719504</v>
      </c>
      <c r="D343" s="20">
        <v>0.5</v>
      </c>
    </row>
    <row r="344" spans="1:4" x14ac:dyDescent="0.25">
      <c r="B344" s="49">
        <v>43983</v>
      </c>
      <c r="C344" s="2">
        <v>95.793422703693807</v>
      </c>
      <c r="D344" s="20">
        <v>0.5</v>
      </c>
    </row>
    <row r="345" spans="1:4" x14ac:dyDescent="0.25">
      <c r="B345" s="49">
        <v>44013</v>
      </c>
      <c r="C345" s="2">
        <v>96.157443124617799</v>
      </c>
      <c r="D345" s="20">
        <v>0.5</v>
      </c>
    </row>
    <row r="346" spans="1:4" x14ac:dyDescent="0.25">
      <c r="B346" s="49">
        <v>44044</v>
      </c>
      <c r="C346" s="2">
        <v>96.176711201511196</v>
      </c>
      <c r="D346" s="20">
        <v>0.5</v>
      </c>
    </row>
    <row r="347" spans="1:4" x14ac:dyDescent="0.25">
      <c r="B347" s="49">
        <v>44075</v>
      </c>
      <c r="C347" s="2">
        <v>96.188409709913898</v>
      </c>
      <c r="D347" s="20">
        <v>0.5</v>
      </c>
    </row>
    <row r="348" spans="1:4" x14ac:dyDescent="0.25">
      <c r="B348" s="49">
        <v>44105</v>
      </c>
      <c r="C348" s="2">
        <v>96.213066147413997</v>
      </c>
      <c r="D348" s="20">
        <v>0.5</v>
      </c>
    </row>
    <row r="349" spans="1:4" x14ac:dyDescent="0.25">
      <c r="B349" s="49">
        <v>44136</v>
      </c>
      <c r="C349" s="2">
        <v>96.251798226450305</v>
      </c>
      <c r="D349" s="20">
        <v>0.5</v>
      </c>
    </row>
    <row r="350" spans="1:4" x14ac:dyDescent="0.25">
      <c r="B350" s="49">
        <v>44166</v>
      </c>
      <c r="C350" s="2">
        <v>96.290265245752707</v>
      </c>
      <c r="D350" s="20">
        <v>0.5</v>
      </c>
    </row>
    <row r="351" spans="1:4" x14ac:dyDescent="0.25">
      <c r="A351">
        <v>2021</v>
      </c>
      <c r="B351" s="49">
        <v>44197</v>
      </c>
      <c r="C351" s="2">
        <v>96.305156161225895</v>
      </c>
      <c r="D351" s="20">
        <v>0.5</v>
      </c>
    </row>
    <row r="352" spans="1:4" x14ac:dyDescent="0.25">
      <c r="B352" s="49">
        <v>44228</v>
      </c>
      <c r="C352" s="2">
        <v>96.195430932367003</v>
      </c>
      <c r="D352" s="20">
        <v>0.5</v>
      </c>
    </row>
    <row r="353" spans="1:4" x14ac:dyDescent="0.25">
      <c r="B353" s="49">
        <v>44256</v>
      </c>
      <c r="C353" s="2">
        <v>96.2256386452393</v>
      </c>
      <c r="D353" s="20">
        <v>0.5</v>
      </c>
    </row>
    <row r="354" spans="1:4" x14ac:dyDescent="0.25">
      <c r="B354" s="49">
        <v>44287</v>
      </c>
      <c r="C354" s="2">
        <v>96.323493419591799</v>
      </c>
      <c r="D354" s="20">
        <v>0.5</v>
      </c>
    </row>
    <row r="355" spans="1:4" x14ac:dyDescent="0.25">
      <c r="B355" s="49">
        <v>44317</v>
      </c>
      <c r="C355" s="2">
        <v>96.277785785854903</v>
      </c>
      <c r="D355" s="20">
        <v>0.5</v>
      </c>
    </row>
    <row r="356" spans="1:4" x14ac:dyDescent="0.25">
      <c r="B356" s="49">
        <v>44348</v>
      </c>
      <c r="C356" s="2">
        <v>96.301594658539202</v>
      </c>
      <c r="D356" s="20">
        <v>0.5</v>
      </c>
    </row>
    <row r="357" spans="1:4" x14ac:dyDescent="0.25">
      <c r="B357" s="49">
        <v>44378</v>
      </c>
      <c r="C357" s="2">
        <v>96.288746574493103</v>
      </c>
      <c r="D357" s="20">
        <v>0.5</v>
      </c>
    </row>
    <row r="358" spans="1:4" x14ac:dyDescent="0.25">
      <c r="B358" s="49">
        <v>44409</v>
      </c>
      <c r="C358" s="2">
        <v>96.236389135860094</v>
      </c>
      <c r="D358" s="20">
        <v>0.5</v>
      </c>
    </row>
    <row r="359" spans="1:4" x14ac:dyDescent="0.25">
      <c r="B359" s="49">
        <v>44440</v>
      </c>
      <c r="C359" s="2">
        <v>96.375320944183201</v>
      </c>
      <c r="D359" s="20">
        <v>0.5</v>
      </c>
    </row>
    <row r="360" spans="1:4" x14ac:dyDescent="0.25">
      <c r="B360" s="49">
        <v>44470</v>
      </c>
      <c r="C360" s="2">
        <v>96.425341895677704</v>
      </c>
      <c r="D360" s="20">
        <v>0.5</v>
      </c>
    </row>
    <row r="361" spans="1:4" x14ac:dyDescent="0.25">
      <c r="B361" s="49">
        <v>44501</v>
      </c>
      <c r="C361" s="2">
        <v>96.526700589036594</v>
      </c>
      <c r="D361" s="20">
        <v>0.5</v>
      </c>
    </row>
    <row r="362" spans="1:4" x14ac:dyDescent="0.25">
      <c r="B362" s="49">
        <v>44531</v>
      </c>
      <c r="C362" s="2">
        <v>96.565843793711494</v>
      </c>
      <c r="D362" s="20">
        <v>0.5</v>
      </c>
    </row>
    <row r="363" spans="1:4" x14ac:dyDescent="0.25">
      <c r="A363">
        <v>2022</v>
      </c>
      <c r="B363" s="49">
        <v>44562</v>
      </c>
      <c r="C363" s="2">
        <v>96.799994523730902</v>
      </c>
      <c r="D363" s="20">
        <v>0.5</v>
      </c>
    </row>
    <row r="364" spans="1:4" x14ac:dyDescent="0.25">
      <c r="B364" s="49">
        <v>44593</v>
      </c>
      <c r="C364" s="2">
        <v>97.933853094165698</v>
      </c>
      <c r="D364" s="20">
        <v>0.5</v>
      </c>
    </row>
    <row r="365" spans="1:4" x14ac:dyDescent="0.25">
      <c r="B365" s="49">
        <v>44621</v>
      </c>
      <c r="C365" s="2">
        <v>98.148840254841403</v>
      </c>
      <c r="D365" s="20">
        <v>0.5</v>
      </c>
    </row>
    <row r="366" spans="1:4" x14ac:dyDescent="0.25">
      <c r="B366" s="49">
        <v>44652</v>
      </c>
      <c r="C366" s="2">
        <v>98.251145089605501</v>
      </c>
      <c r="D366" s="20">
        <v>0.5</v>
      </c>
    </row>
    <row r="367" spans="1:4" x14ac:dyDescent="0.25">
      <c r="B367" s="49">
        <v>44682</v>
      </c>
      <c r="C367" s="2">
        <v>98.452525486742104</v>
      </c>
      <c r="D367" s="20">
        <v>0.5</v>
      </c>
    </row>
    <row r="368" spans="1:4" x14ac:dyDescent="0.25">
      <c r="B368" s="49">
        <v>44713</v>
      </c>
      <c r="C368" s="2">
        <v>98.712638925715396</v>
      </c>
      <c r="D368" s="20">
        <v>0.5</v>
      </c>
    </row>
    <row r="369" spans="1:4" x14ac:dyDescent="0.25">
      <c r="B369" s="49">
        <v>44743</v>
      </c>
      <c r="C369" s="2">
        <v>99.155129764626295</v>
      </c>
      <c r="D369" s="20">
        <v>0.5</v>
      </c>
    </row>
    <row r="370" spans="1:4" x14ac:dyDescent="0.25">
      <c r="B370" s="49">
        <v>44774</v>
      </c>
      <c r="C370" s="2">
        <v>99.255756435020302</v>
      </c>
      <c r="D370" s="20">
        <v>0.75</v>
      </c>
    </row>
    <row r="371" spans="1:4" x14ac:dyDescent="0.25">
      <c r="B371" s="49">
        <v>44805</v>
      </c>
      <c r="C371" s="2">
        <v>99.392227760396807</v>
      </c>
      <c r="D371" s="20">
        <v>1</v>
      </c>
    </row>
    <row r="372" spans="1:4" x14ac:dyDescent="0.25">
      <c r="B372" s="49">
        <v>44835</v>
      </c>
      <c r="C372" s="2">
        <v>99.489037826290101</v>
      </c>
      <c r="D372" s="20">
        <v>1</v>
      </c>
    </row>
    <row r="373" spans="1:4" x14ac:dyDescent="0.25">
      <c r="B373" s="49">
        <v>44866</v>
      </c>
      <c r="C373" s="2">
        <v>99.630324545135494</v>
      </c>
      <c r="D373" s="20">
        <v>1</v>
      </c>
    </row>
    <row r="374" spans="1:4" x14ac:dyDescent="0.25">
      <c r="B374" s="49">
        <v>44896</v>
      </c>
      <c r="C374" s="2">
        <v>99.689519800312297</v>
      </c>
      <c r="D374" s="20">
        <v>1.25</v>
      </c>
    </row>
    <row r="375" spans="1:4" x14ac:dyDescent="0.25">
      <c r="A375">
        <v>2023</v>
      </c>
      <c r="B375" s="49">
        <v>44927</v>
      </c>
      <c r="C375" s="2">
        <v>99.748855377771804</v>
      </c>
      <c r="D375" s="20">
        <v>1.5</v>
      </c>
    </row>
    <row r="376" spans="1:4" x14ac:dyDescent="0.25">
      <c r="B376" s="49">
        <v>44958</v>
      </c>
      <c r="C376" s="2">
        <v>99.822849779504907</v>
      </c>
      <c r="D376" s="20">
        <v>1.5</v>
      </c>
    </row>
    <row r="377" spans="1:4" x14ac:dyDescent="0.25">
      <c r="B377" s="49">
        <v>44986</v>
      </c>
      <c r="C377" s="2">
        <v>99.882923489922703</v>
      </c>
      <c r="D377" s="20">
        <v>1.75</v>
      </c>
    </row>
    <row r="378" spans="1:4" x14ac:dyDescent="0.25">
      <c r="B378" s="49">
        <v>45017</v>
      </c>
      <c r="C378" s="2">
        <v>99.895356215949505</v>
      </c>
      <c r="D378" s="20">
        <v>1.75</v>
      </c>
    </row>
    <row r="379" spans="1:4" x14ac:dyDescent="0.25">
      <c r="B379" s="49">
        <v>45047</v>
      </c>
      <c r="C379" s="2">
        <v>99.9693075312926</v>
      </c>
      <c r="D379" s="20">
        <v>2</v>
      </c>
    </row>
    <row r="380" spans="1:4" x14ac:dyDescent="0.25">
      <c r="B380" s="49">
        <v>45078</v>
      </c>
      <c r="C380" s="2">
        <v>100.008673668467</v>
      </c>
      <c r="D380" s="20">
        <v>2</v>
      </c>
    </row>
    <row r="381" spans="1:4" x14ac:dyDescent="0.25">
      <c r="B381" s="49">
        <v>45108</v>
      </c>
      <c r="C381" s="2">
        <v>100.001608065572</v>
      </c>
      <c r="D381" s="20">
        <v>2</v>
      </c>
    </row>
    <row r="382" spans="1:4" x14ac:dyDescent="0.25">
      <c r="B382" s="49">
        <v>45139</v>
      </c>
      <c r="C382" s="2">
        <v>100.024733086517</v>
      </c>
      <c r="D382" s="20">
        <v>2.25</v>
      </c>
    </row>
    <row r="383" spans="1:4" x14ac:dyDescent="0.25">
      <c r="B383" s="49">
        <v>45170</v>
      </c>
      <c r="C383" s="2">
        <v>100.025500870412</v>
      </c>
      <c r="D383" s="20">
        <v>2.5</v>
      </c>
    </row>
    <row r="384" spans="1:4" x14ac:dyDescent="0.25">
      <c r="B384" s="49">
        <v>45200</v>
      </c>
      <c r="C384" s="2">
        <v>100.133004400091</v>
      </c>
      <c r="D384" s="20">
        <v>2.5</v>
      </c>
    </row>
    <row r="385" spans="1:4" x14ac:dyDescent="0.25">
      <c r="B385" s="49">
        <v>45231</v>
      </c>
      <c r="C385" s="2">
        <v>100.191755766291</v>
      </c>
      <c r="D385" s="20">
        <v>2.5</v>
      </c>
    </row>
    <row r="386" spans="1:4" x14ac:dyDescent="0.25">
      <c r="B386" s="49">
        <v>45261</v>
      </c>
      <c r="C386" s="2">
        <v>100.25986314441801</v>
      </c>
      <c r="D386" s="20">
        <v>2.5</v>
      </c>
    </row>
    <row r="387" spans="1:4" x14ac:dyDescent="0.25">
      <c r="A387">
        <v>2024</v>
      </c>
      <c r="B387" s="49">
        <v>45292</v>
      </c>
      <c r="C387" s="2">
        <v>100.286869707105</v>
      </c>
      <c r="D387" s="20">
        <v>2.5</v>
      </c>
    </row>
    <row r="388" spans="1:4" x14ac:dyDescent="0.25">
      <c r="B388" s="49">
        <v>45323</v>
      </c>
      <c r="C388" s="2">
        <v>100.256837240869</v>
      </c>
      <c r="D388" s="20">
        <v>2.5</v>
      </c>
    </row>
    <row r="389" spans="1:4" x14ac:dyDescent="0.25">
      <c r="B389" s="49">
        <v>45352</v>
      </c>
      <c r="C389" s="2">
        <v>100.28741715910201</v>
      </c>
      <c r="D389" s="20">
        <v>2.5</v>
      </c>
    </row>
    <row r="390" spans="1:4" x14ac:dyDescent="0.25">
      <c r="B390" s="49">
        <v>45383</v>
      </c>
      <c r="C390" s="2">
        <v>100.292527718027</v>
      </c>
      <c r="D390" s="20">
        <v>2.5</v>
      </c>
    </row>
    <row r="391" spans="1:4" x14ac:dyDescent="0.25">
      <c r="B391" s="49">
        <v>45413</v>
      </c>
      <c r="C391" s="2">
        <v>100.34522367284001</v>
      </c>
      <c r="D391" s="20">
        <v>2.5</v>
      </c>
    </row>
    <row r="392" spans="1:4" x14ac:dyDescent="0.25">
      <c r="B392" s="49">
        <v>45444</v>
      </c>
      <c r="C392" s="2">
        <v>100.362268229237</v>
      </c>
      <c r="D392" s="20">
        <v>2.5</v>
      </c>
    </row>
    <row r="393" spans="1:4" x14ac:dyDescent="0.25">
      <c r="B393" s="49">
        <v>45474</v>
      </c>
      <c r="C393" s="2">
        <v>100.52438918383</v>
      </c>
      <c r="D393" s="20">
        <v>2.5</v>
      </c>
    </row>
    <row r="394" spans="1:4" x14ac:dyDescent="0.25">
      <c r="B394" s="49">
        <v>45505</v>
      </c>
      <c r="C394" s="2">
        <v>100.64678495435599</v>
      </c>
      <c r="D394" s="20">
        <v>2.5</v>
      </c>
    </row>
    <row r="395" spans="1:4" x14ac:dyDescent="0.25">
      <c r="B395" s="49">
        <v>45536</v>
      </c>
      <c r="C395" s="2">
        <v>100.78839820431701</v>
      </c>
      <c r="D395" s="20">
        <v>2.5</v>
      </c>
    </row>
    <row r="396" spans="1:4" x14ac:dyDescent="0.25">
      <c r="B396" s="49">
        <v>45566</v>
      </c>
      <c r="C396" s="2">
        <v>100.892247096228</v>
      </c>
      <c r="D396" s="20">
        <v>2.25</v>
      </c>
    </row>
    <row r="397" spans="1:4" x14ac:dyDescent="0.25">
      <c r="B397" s="49">
        <v>45597</v>
      </c>
      <c r="C397" s="2">
        <v>100.971537874304</v>
      </c>
      <c r="D397" s="20">
        <v>2.25</v>
      </c>
    </row>
    <row r="398" spans="1:4" x14ac:dyDescent="0.25">
      <c r="B398" s="49">
        <v>45627</v>
      </c>
      <c r="C398" s="2">
        <v>101.057366571431</v>
      </c>
      <c r="D398" s="20">
        <v>2.25</v>
      </c>
    </row>
    <row r="399" spans="1:4" x14ac:dyDescent="0.25">
      <c r="A399">
        <v>2025</v>
      </c>
      <c r="B399" s="49">
        <v>45658</v>
      </c>
      <c r="C399" s="2">
        <v>101.12310981625301</v>
      </c>
      <c r="D399" s="20">
        <v>2.25</v>
      </c>
    </row>
    <row r="400" spans="1:4" x14ac:dyDescent="0.25">
      <c r="B400" s="49">
        <v>45689</v>
      </c>
      <c r="C400" s="2">
        <v>101.25175785915999</v>
      </c>
      <c r="D400" s="20">
        <v>2</v>
      </c>
    </row>
    <row r="401" spans="1:4" x14ac:dyDescent="0.25">
      <c r="B401" s="49">
        <v>45717</v>
      </c>
      <c r="C401" s="2">
        <v>101.169614328853</v>
      </c>
      <c r="D401" s="20">
        <v>2</v>
      </c>
    </row>
    <row r="402" spans="1:4" x14ac:dyDescent="0.25">
      <c r="B402" s="49">
        <v>45748</v>
      </c>
      <c r="C402" s="2">
        <v>101.298440731</v>
      </c>
      <c r="D402" s="20">
        <v>1.75</v>
      </c>
    </row>
    <row r="403" spans="1:4" x14ac:dyDescent="0.25">
      <c r="B403" s="49">
        <v>45778</v>
      </c>
      <c r="C403" s="2">
        <v>101.431086533628</v>
      </c>
      <c r="D403" s="20">
        <v>1.75</v>
      </c>
    </row>
    <row r="404" spans="1:4" x14ac:dyDescent="0.25">
      <c r="B404" s="49">
        <v>45809</v>
      </c>
      <c r="C404" s="2">
        <v>101.40938366131201</v>
      </c>
      <c r="D404" s="20">
        <v>1.75</v>
      </c>
    </row>
    <row r="405" spans="1:4" x14ac:dyDescent="0.25">
      <c r="B405" s="49">
        <v>45839</v>
      </c>
      <c r="C405" s="2">
        <v>101.361961720914</v>
      </c>
      <c r="D405" s="20">
        <v>1.75</v>
      </c>
    </row>
    <row r="406" spans="1:4" x14ac:dyDescent="0.25">
      <c r="B406" s="49">
        <v>45870</v>
      </c>
      <c r="C406" s="2">
        <v>101.460200027816</v>
      </c>
      <c r="D406" s="20">
        <v>1.5</v>
      </c>
    </row>
    <row r="407" spans="1:4" x14ac:dyDescent="0.25">
      <c r="B407" s="49">
        <v>45901</v>
      </c>
      <c r="C407" s="2">
        <v>101.446874632955</v>
      </c>
      <c r="D407" s="20">
        <v>1.5</v>
      </c>
    </row>
    <row r="408" spans="1:4" x14ac:dyDescent="0.25">
      <c r="B408" s="49">
        <v>45931</v>
      </c>
      <c r="C408" s="2">
        <v>101.50179123491201</v>
      </c>
      <c r="D408" s="20">
        <v>1.5</v>
      </c>
    </row>
    <row r="409" spans="1:4" x14ac:dyDescent="0.25">
      <c r="B409" s="49">
        <v>45962</v>
      </c>
      <c r="C409" s="2">
        <v>101.627434089137</v>
      </c>
      <c r="D409" s="20">
        <v>1.5</v>
      </c>
    </row>
    <row r="410" spans="1:4" x14ac:dyDescent="0.25">
      <c r="B410" s="49">
        <v>45992</v>
      </c>
      <c r="C410" s="2">
        <v>101.65573439969</v>
      </c>
      <c r="D410" s="20">
        <v>1.25</v>
      </c>
    </row>
    <row r="411" spans="1:4" x14ac:dyDescent="0.25">
      <c r="A411">
        <v>2026</v>
      </c>
      <c r="B411" s="49">
        <v>46023</v>
      </c>
      <c r="C411" s="2">
        <v>101.73685867319701</v>
      </c>
      <c r="D411" s="20">
        <v>1.25</v>
      </c>
    </row>
    <row r="412" spans="1:4" x14ac:dyDescent="0.25">
      <c r="B412" s="49">
        <v>46054</v>
      </c>
      <c r="C412" s="2">
        <v>101.82782960087999</v>
      </c>
      <c r="D412" s="20">
        <v>1</v>
      </c>
    </row>
    <row r="413" spans="1:4" x14ac:dyDescent="0.25">
      <c r="B413" s="49">
        <v>46082</v>
      </c>
      <c r="C413" s="2">
        <v>101.768824031603</v>
      </c>
      <c r="D413" s="20">
        <v>1</v>
      </c>
    </row>
    <row r="414" spans="1:4" x14ac:dyDescent="0.25">
      <c r="B414" s="49">
        <v>46113</v>
      </c>
      <c r="C414" s="2">
        <v>102.15516035331601</v>
      </c>
      <c r="D414" s="20">
        <v>1</v>
      </c>
    </row>
    <row r="415" spans="1:4" x14ac:dyDescent="0.25">
      <c r="B415" s="49">
        <v>46143</v>
      </c>
      <c r="C415" s="2"/>
      <c r="D415" s="20"/>
    </row>
    <row r="416" spans="1:4" x14ac:dyDescent="0.25">
      <c r="B416" s="49">
        <v>46174</v>
      </c>
      <c r="C416" s="2"/>
      <c r="D416" s="20"/>
    </row>
    <row r="417" spans="1:4" x14ac:dyDescent="0.25">
      <c r="B417" s="49">
        <v>46204</v>
      </c>
      <c r="C417" s="2"/>
      <c r="D417" s="20"/>
    </row>
    <row r="418" spans="1:4" x14ac:dyDescent="0.25">
      <c r="B418" s="49">
        <v>46235</v>
      </c>
      <c r="C418" s="2"/>
      <c r="D418" s="20"/>
    </row>
    <row r="419" spans="1:4" x14ac:dyDescent="0.25">
      <c r="B419" s="49">
        <v>46266</v>
      </c>
      <c r="C419" s="2"/>
      <c r="D419" s="20"/>
    </row>
    <row r="420" spans="1:4" x14ac:dyDescent="0.25">
      <c r="B420" s="49">
        <v>46296</v>
      </c>
      <c r="C420" s="2"/>
      <c r="D420" s="20"/>
    </row>
    <row r="421" spans="1:4" x14ac:dyDescent="0.25">
      <c r="B421" s="49">
        <v>46327</v>
      </c>
      <c r="C421" s="2"/>
      <c r="D421" s="20"/>
    </row>
    <row r="422" spans="1:4" x14ac:dyDescent="0.25">
      <c r="B422" s="49">
        <v>46357</v>
      </c>
      <c r="C422" s="2"/>
      <c r="D422" s="20"/>
    </row>
    <row r="423" spans="1:4" x14ac:dyDescent="0.25">
      <c r="A423">
        <v>2027</v>
      </c>
      <c r="B423" s="49">
        <v>46388</v>
      </c>
      <c r="C423" s="2"/>
      <c r="D423" s="20"/>
    </row>
    <row r="424" spans="1:4" x14ac:dyDescent="0.25">
      <c r="B424" s="49">
        <v>46419</v>
      </c>
      <c r="C424" s="2"/>
      <c r="D424" s="20"/>
    </row>
    <row r="425" spans="1:4" x14ac:dyDescent="0.25">
      <c r="B425" s="49">
        <v>46447</v>
      </c>
      <c r="C425" s="2"/>
      <c r="D425" s="20"/>
    </row>
    <row r="426" spans="1:4" x14ac:dyDescent="0.25">
      <c r="B426" s="49">
        <v>46478</v>
      </c>
      <c r="C426" s="2"/>
      <c r="D426" s="20"/>
    </row>
    <row r="427" spans="1:4" x14ac:dyDescent="0.25">
      <c r="B427" s="49">
        <v>46508</v>
      </c>
      <c r="C427" s="2"/>
      <c r="D427" s="20"/>
    </row>
    <row r="428" spans="1:4" x14ac:dyDescent="0.25">
      <c r="B428" s="49">
        <v>46539</v>
      </c>
      <c r="C428" s="2"/>
      <c r="D428" s="20"/>
    </row>
    <row r="429" spans="1:4" x14ac:dyDescent="0.25">
      <c r="B429" s="49">
        <v>46569</v>
      </c>
      <c r="C429" s="2"/>
      <c r="D429" s="20"/>
    </row>
    <row r="430" spans="1:4" x14ac:dyDescent="0.25">
      <c r="B430" s="49">
        <v>46600</v>
      </c>
      <c r="C430" s="2"/>
      <c r="D430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F27D-A4C1-430C-B5B2-CFB7B99CE4F2}">
  <dimension ref="A1:J106"/>
  <sheetViews>
    <sheetView workbookViewId="0">
      <pane xSplit="2" ySplit="2" topLeftCell="C92" activePane="bottomRight" state="frozen"/>
      <selection pane="topRight" activeCell="C1" sqref="C1"/>
      <selection pane="bottomLeft" activeCell="A3" sqref="A3"/>
      <selection pane="bottomRight" activeCell="E106" sqref="E106"/>
    </sheetView>
  </sheetViews>
  <sheetFormatPr defaultRowHeight="15" x14ac:dyDescent="0.25"/>
  <sheetData>
    <row r="1" spans="1:10" ht="45" x14ac:dyDescent="0.25">
      <c r="C1" s="7" t="s">
        <v>141</v>
      </c>
      <c r="D1" s="7" t="s">
        <v>49</v>
      </c>
      <c r="E1" s="7" t="s">
        <v>189</v>
      </c>
      <c r="F1" s="56" t="s">
        <v>189</v>
      </c>
      <c r="G1" s="7" t="s">
        <v>194</v>
      </c>
      <c r="H1" s="7" t="s">
        <v>206</v>
      </c>
      <c r="I1" s="7" t="s">
        <v>207</v>
      </c>
      <c r="J1" s="7" t="s">
        <v>208</v>
      </c>
    </row>
    <row r="2" spans="1:10" ht="45" x14ac:dyDescent="0.25">
      <c r="A2" s="7"/>
      <c r="B2" s="7"/>
      <c r="C2" s="7" t="s">
        <v>22</v>
      </c>
      <c r="D2" s="7"/>
      <c r="E2" s="7"/>
      <c r="F2" s="56" t="s">
        <v>205</v>
      </c>
      <c r="H2" s="7"/>
      <c r="I2" s="7"/>
    </row>
    <row r="3" spans="1:10" x14ac:dyDescent="0.25">
      <c r="A3">
        <v>2000</v>
      </c>
      <c r="B3" s="1">
        <v>36678</v>
      </c>
      <c r="C3" s="20">
        <f>AVERAGEIFS('TH - M'!C:C,'TH - M'!$B:$B,"&gt;="&amp;EDATE('TH - Q'!$B3,-2),'TH - M'!$B:$B,"&lt;="&amp;EOMONTH('TH - Q'!$B3,0))</f>
        <v>77.445958204431633</v>
      </c>
      <c r="D3" s="20">
        <f>AVERAGEIFS('TH - M'!D:D,'TH - M'!$B:$B,"&gt;="&amp;EDATE('TH - Q'!$B3,-2),'TH - M'!$B:$B,"&lt;="&amp;EOMONTH('TH - Q'!$B3,0))</f>
        <v>1.5</v>
      </c>
      <c r="E3">
        <f>'CDM - Q'!BI213</f>
        <v>1279194</v>
      </c>
      <c r="F3">
        <v>1301330.51130962</v>
      </c>
      <c r="G3">
        <v>0</v>
      </c>
      <c r="H3">
        <v>0</v>
      </c>
      <c r="I3">
        <v>0</v>
      </c>
      <c r="J3">
        <v>0</v>
      </c>
    </row>
    <row r="4" spans="1:10" x14ac:dyDescent="0.25">
      <c r="B4" s="1">
        <v>36770</v>
      </c>
      <c r="C4" s="20">
        <f>AVERAGEIFS('TH - M'!C:C,'TH - M'!$B:$B,"&gt;="&amp;EDATE('TH - Q'!$B4,-2),'TH - M'!$B:$B,"&lt;="&amp;EOMONTH('TH - Q'!$B4,0))</f>
        <v>77.582458656238558</v>
      </c>
      <c r="D4" s="20">
        <f>AVERAGEIFS('TH - M'!D:D,'TH - M'!$B:$B,"&gt;="&amp;EDATE('TH - Q'!$B4,-2),'TH - M'!$B:$B,"&lt;="&amp;EOMONTH('TH - Q'!$B4,0))</f>
        <v>1.5</v>
      </c>
      <c r="E4">
        <f>'CDM - Q'!BI214</f>
        <v>1276273</v>
      </c>
      <c r="F4">
        <v>1315618.9097906901</v>
      </c>
      <c r="G4">
        <v>0</v>
      </c>
      <c r="H4">
        <v>0</v>
      </c>
      <c r="I4">
        <v>0</v>
      </c>
      <c r="J4">
        <v>0</v>
      </c>
    </row>
    <row r="5" spans="1:10" x14ac:dyDescent="0.25">
      <c r="B5" s="1">
        <v>36861</v>
      </c>
      <c r="C5" s="20">
        <f>AVERAGEIFS('TH - M'!C:C,'TH - M'!$B:$B,"&gt;="&amp;EDATE('TH - Q'!$B5,-2),'TH - M'!$B:$B,"&lt;="&amp;EOMONTH('TH - Q'!$B5,0))</f>
        <v>77.801014452156451</v>
      </c>
      <c r="D5" s="20">
        <f>AVERAGEIFS('TH - M'!D:D,'TH - M'!$B:$B,"&gt;="&amp;EDATE('TH - Q'!$B5,-2),'TH - M'!$B:$B,"&lt;="&amp;EOMONTH('TH - Q'!$B5,0))</f>
        <v>1.5</v>
      </c>
      <c r="E5">
        <f>'CDM - Q'!BI215</f>
        <v>1352158</v>
      </c>
      <c r="F5">
        <v>1326986.7466321499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2001</v>
      </c>
      <c r="B6" s="1">
        <v>36951</v>
      </c>
      <c r="C6" s="20">
        <f>AVERAGEIFS('TH - M'!C:C,'TH - M'!$B:$B,"&gt;="&amp;EDATE('TH - Q'!$B6,-2),'TH - M'!$B:$B,"&lt;="&amp;EOMONTH('TH - Q'!$B6,0))</f>
        <v>78.055403546254226</v>
      </c>
      <c r="D6" s="20">
        <f>AVERAGEIFS('TH - M'!D:D,'TH - M'!$B:$B,"&gt;="&amp;EDATE('TH - Q'!$B6,-2),'TH - M'!$B:$B,"&lt;="&amp;EOMONTH('TH - Q'!$B6,0))</f>
        <v>1.5</v>
      </c>
      <c r="E6">
        <f>'CDM - Q'!BI216</f>
        <v>1378078</v>
      </c>
      <c r="F6">
        <v>1340368.9048272001</v>
      </c>
      <c r="G6">
        <v>0</v>
      </c>
      <c r="H6">
        <v>0</v>
      </c>
      <c r="I6">
        <v>0</v>
      </c>
      <c r="J6">
        <v>0</v>
      </c>
    </row>
    <row r="7" spans="1:10" x14ac:dyDescent="0.25">
      <c r="B7" s="1">
        <v>37043</v>
      </c>
      <c r="C7" s="20">
        <f>AVERAGEIFS('TH - M'!C:C,'TH - M'!$B:$B,"&gt;="&amp;EDATE('TH - Q'!$B7,-2),'TH - M'!$B:$B,"&lt;="&amp;EOMONTH('TH - Q'!$B7,0))</f>
        <v>78.603173590752533</v>
      </c>
      <c r="D7" s="20">
        <f>AVERAGEIFS('TH - M'!D:D,'TH - M'!$B:$B,"&gt;="&amp;EDATE('TH - Q'!$B7,-2),'TH - M'!$B:$B,"&lt;="&amp;EOMONTH('TH - Q'!$B7,0))</f>
        <v>1.8333333333333333</v>
      </c>
      <c r="E7">
        <f>'CDM - Q'!BI217</f>
        <v>1326723</v>
      </c>
      <c r="F7">
        <v>1350061.2908457201</v>
      </c>
      <c r="G7">
        <v>0</v>
      </c>
      <c r="H7">
        <v>0</v>
      </c>
      <c r="I7">
        <v>0</v>
      </c>
      <c r="J7">
        <v>0</v>
      </c>
    </row>
    <row r="8" spans="1:10" x14ac:dyDescent="0.25">
      <c r="B8" s="1">
        <v>37135</v>
      </c>
      <c r="C8" s="20">
        <f>AVERAGEIFS('TH - M'!C:C,'TH - M'!$B:$B,"&gt;="&amp;EDATE('TH - Q'!$B8,-2),'TH - M'!$B:$B,"&lt;="&amp;EOMONTH('TH - Q'!$B8,0))</f>
        <v>78.679500219473553</v>
      </c>
      <c r="D8" s="20">
        <f>AVERAGEIFS('TH - M'!D:D,'TH - M'!$B:$B,"&gt;="&amp;EDATE('TH - Q'!$B8,-2),'TH - M'!$B:$B,"&lt;="&amp;EOMONTH('TH - Q'!$B8,0))</f>
        <v>2.5</v>
      </c>
      <c r="E8">
        <f>'CDM - Q'!BI218</f>
        <v>1322686</v>
      </c>
      <c r="F8">
        <v>1363825.2697761999</v>
      </c>
      <c r="G8">
        <v>0</v>
      </c>
      <c r="H8">
        <v>0</v>
      </c>
      <c r="I8">
        <v>0</v>
      </c>
      <c r="J8">
        <v>0</v>
      </c>
    </row>
    <row r="9" spans="1:10" x14ac:dyDescent="0.25">
      <c r="B9" s="1">
        <v>37226</v>
      </c>
      <c r="C9" s="20">
        <f>AVERAGEIFS('TH - M'!C:C,'TH - M'!$B:$B,"&gt;="&amp;EDATE('TH - Q'!$B9,-2),'TH - M'!$B:$B,"&lt;="&amp;EOMONTH('TH - Q'!$B9,0))</f>
        <v>78.777502724207125</v>
      </c>
      <c r="D9" s="20">
        <f>AVERAGEIFS('TH - M'!D:D,'TH - M'!$B:$B,"&gt;="&amp;EDATE('TH - Q'!$B9,-2),'TH - M'!$B:$B,"&lt;="&amp;EOMONTH('TH - Q'!$B9,0))</f>
        <v>2.4166666666666665</v>
      </c>
      <c r="E9">
        <f>'CDM - Q'!BI219</f>
        <v>1407869</v>
      </c>
      <c r="F9">
        <v>1380764.82838449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2002</v>
      </c>
      <c r="B10" s="1">
        <v>37316</v>
      </c>
      <c r="C10" s="20">
        <f>AVERAGEIFS('TH - M'!C:C,'TH - M'!$B:$B,"&gt;="&amp;EDATE('TH - Q'!$B10,-2),'TH - M'!$B:$B,"&lt;="&amp;EOMONTH('TH - Q'!$B10,0))</f>
        <v>78.821223372602034</v>
      </c>
      <c r="D10" s="20">
        <f>AVERAGEIFS('TH - M'!D:D,'TH - M'!$B:$B,"&gt;="&amp;EDATE('TH - Q'!$B10,-2),'TH - M'!$B:$B,"&lt;="&amp;EOMONTH('TH - Q'!$B10,0))</f>
        <v>2</v>
      </c>
      <c r="E10">
        <f>'CDM - Q'!BI220</f>
        <v>1441030</v>
      </c>
      <c r="F10">
        <v>1401483.6068377299</v>
      </c>
      <c r="G10">
        <v>0</v>
      </c>
      <c r="H10">
        <v>0</v>
      </c>
      <c r="I10">
        <v>0</v>
      </c>
      <c r="J10">
        <v>0</v>
      </c>
    </row>
    <row r="11" spans="1:10" x14ac:dyDescent="0.25">
      <c r="B11" s="1">
        <v>37408</v>
      </c>
      <c r="C11" s="20">
        <f>AVERAGEIFS('TH - M'!C:C,'TH - M'!$B:$B,"&gt;="&amp;EDATE('TH - Q'!$B11,-2),'TH - M'!$B:$B,"&lt;="&amp;EOMONTH('TH - Q'!$B11,0))</f>
        <v>78.898551317566842</v>
      </c>
      <c r="D11" s="20">
        <f>AVERAGEIFS('TH - M'!D:D,'TH - M'!$B:$B,"&gt;="&amp;EDATE('TH - Q'!$B11,-2),'TH - M'!$B:$B,"&lt;="&amp;EOMONTH('TH - Q'!$B11,0))</f>
        <v>2</v>
      </c>
      <c r="E11">
        <f>'CDM - Q'!BI221</f>
        <v>1411214</v>
      </c>
      <c r="F11">
        <v>1437005.5037873699</v>
      </c>
      <c r="G11">
        <v>0</v>
      </c>
      <c r="H11">
        <v>0</v>
      </c>
      <c r="I11">
        <v>0</v>
      </c>
      <c r="J11">
        <v>0</v>
      </c>
    </row>
    <row r="12" spans="1:10" x14ac:dyDescent="0.25">
      <c r="B12" s="1">
        <v>37500</v>
      </c>
      <c r="C12" s="20">
        <f>AVERAGEIFS('TH - M'!C:C,'TH - M'!$B:$B,"&gt;="&amp;EDATE('TH - Q'!$B12,-2),'TH - M'!$B:$B,"&lt;="&amp;EOMONTH('TH - Q'!$B12,0))</f>
        <v>78.913113389010505</v>
      </c>
      <c r="D12" s="20">
        <f>AVERAGEIFS('TH - M'!D:D,'TH - M'!$B:$B,"&gt;="&amp;EDATE('TH - Q'!$B12,-2),'TH - M'!$B:$B,"&lt;="&amp;EOMONTH('TH - Q'!$B12,0))</f>
        <v>2</v>
      </c>
      <c r="E12">
        <f>'CDM - Q'!BI222</f>
        <v>1414291</v>
      </c>
      <c r="F12">
        <v>1459063.77311895</v>
      </c>
      <c r="G12">
        <v>0</v>
      </c>
      <c r="H12">
        <v>0</v>
      </c>
      <c r="I12">
        <v>0</v>
      </c>
      <c r="J12">
        <v>0</v>
      </c>
    </row>
    <row r="13" spans="1:10" x14ac:dyDescent="0.25">
      <c r="B13" s="1">
        <v>37591</v>
      </c>
      <c r="C13" s="20">
        <f>AVERAGEIFS('TH - M'!C:C,'TH - M'!$B:$B,"&gt;="&amp;EDATE('TH - Q'!$B13,-2),'TH - M'!$B:$B,"&lt;="&amp;EOMONTH('TH - Q'!$B13,0))</f>
        <v>78.976797517203863</v>
      </c>
      <c r="D13" s="20">
        <f>AVERAGEIFS('TH - M'!D:D,'TH - M'!$B:$B,"&gt;="&amp;EDATE('TH - Q'!$B13,-2),'TH - M'!$B:$B,"&lt;="&amp;EOMONTH('TH - Q'!$B13,0))</f>
        <v>1.8333333333333333</v>
      </c>
      <c r="E13">
        <f>'CDM - Q'!BI223</f>
        <v>1503042</v>
      </c>
      <c r="F13">
        <v>1472118.9592025499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2003</v>
      </c>
      <c r="B14" s="1">
        <v>37681</v>
      </c>
      <c r="C14" s="20">
        <f>AVERAGEIFS('TH - M'!C:C,'TH - M'!$B:$B,"&gt;="&amp;EDATE('TH - Q'!$B14,-2),'TH - M'!$B:$B,"&lt;="&amp;EOMONTH('TH - Q'!$B14,0))</f>
        <v>79.045199618997671</v>
      </c>
      <c r="D14" s="20">
        <f>AVERAGEIFS('TH - M'!D:D,'TH - M'!$B:$B,"&gt;="&amp;EDATE('TH - Q'!$B14,-2),'TH - M'!$B:$B,"&lt;="&amp;EOMONTH('TH - Q'!$B14,0))</f>
        <v>1.75</v>
      </c>
      <c r="E14">
        <f>'CDM - Q'!BI224</f>
        <v>1550742</v>
      </c>
      <c r="F14">
        <v>1507580.63035496</v>
      </c>
      <c r="G14">
        <v>0</v>
      </c>
      <c r="H14">
        <v>0</v>
      </c>
      <c r="I14">
        <v>0</v>
      </c>
      <c r="J14">
        <v>0</v>
      </c>
    </row>
    <row r="15" spans="1:10" x14ac:dyDescent="0.25">
      <c r="B15" s="1">
        <v>37773</v>
      </c>
      <c r="C15" s="20">
        <f>AVERAGEIFS('TH - M'!C:C,'TH - M'!$B:$B,"&gt;="&amp;EDATE('TH - Q'!$B15,-2),'TH - M'!$B:$B,"&lt;="&amp;EOMONTH('TH - Q'!$B15,0))</f>
        <v>78.946182703292834</v>
      </c>
      <c r="D15" s="20">
        <f>AVERAGEIFS('TH - M'!D:D,'TH - M'!$B:$B,"&gt;="&amp;EDATE('TH - Q'!$B15,-2),'TH - M'!$B:$B,"&lt;="&amp;EOMONTH('TH - Q'!$B15,0))</f>
        <v>1.5833333333333333</v>
      </c>
      <c r="E15">
        <f>'CDM - Q'!BI225</f>
        <v>1500109</v>
      </c>
      <c r="F15">
        <v>1530118.5764463199</v>
      </c>
      <c r="G15">
        <v>0</v>
      </c>
      <c r="H15">
        <v>0</v>
      </c>
      <c r="I15">
        <v>0</v>
      </c>
      <c r="J15">
        <v>0</v>
      </c>
    </row>
    <row r="16" spans="1:10" x14ac:dyDescent="0.25">
      <c r="B16" s="1">
        <v>37865</v>
      </c>
      <c r="C16" s="20">
        <f>AVERAGEIFS('TH - M'!C:C,'TH - M'!$B:$B,"&gt;="&amp;EDATE('TH - Q'!$B16,-2),'TH - M'!$B:$B,"&lt;="&amp;EOMONTH('TH - Q'!$B16,0))</f>
        <v>78.922872809369025</v>
      </c>
      <c r="D16" s="20">
        <f>AVERAGEIFS('TH - M'!D:D,'TH - M'!$B:$B,"&gt;="&amp;EDATE('TH - Q'!$B16,-2),'TH - M'!$B:$B,"&lt;="&amp;EOMONTH('TH - Q'!$B16,0))</f>
        <v>1.25</v>
      </c>
      <c r="E16">
        <f>'CDM - Q'!BI226</f>
        <v>1511005</v>
      </c>
      <c r="F16">
        <v>1559918.7674183401</v>
      </c>
      <c r="G16">
        <v>0</v>
      </c>
      <c r="H16">
        <v>0</v>
      </c>
      <c r="I16">
        <v>0</v>
      </c>
      <c r="J16">
        <v>0</v>
      </c>
    </row>
    <row r="17" spans="1:10" x14ac:dyDescent="0.25">
      <c r="B17" s="1">
        <v>37956</v>
      </c>
      <c r="C17" s="20">
        <f>AVERAGEIFS('TH - M'!C:C,'TH - M'!$B:$B,"&gt;="&amp;EDATE('TH - Q'!$B17,-2),'TH - M'!$B:$B,"&lt;="&amp;EOMONTH('TH - Q'!$B17,0))</f>
        <v>78.988765741091257</v>
      </c>
      <c r="D17" s="20">
        <f>AVERAGEIFS('TH - M'!D:D,'TH - M'!$B:$B,"&gt;="&amp;EDATE('TH - Q'!$B17,-2),'TH - M'!$B:$B,"&lt;="&amp;EOMONTH('TH - Q'!$B17,0))</f>
        <v>1.25</v>
      </c>
      <c r="E17">
        <f>'CDM - Q'!BI227</f>
        <v>1622511</v>
      </c>
      <c r="F17">
        <v>1585321.17349242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2004</v>
      </c>
      <c r="B18" s="1">
        <v>38047</v>
      </c>
      <c r="C18" s="20">
        <f>AVERAGEIFS('TH - M'!C:C,'TH - M'!$B:$B,"&gt;="&amp;EDATE('TH - Q'!$B18,-2),'TH - M'!$B:$B,"&lt;="&amp;EOMONTH('TH - Q'!$B18,0))</f>
        <v>79.167946234050433</v>
      </c>
      <c r="D18" s="20">
        <f>AVERAGEIFS('TH - M'!D:D,'TH - M'!$B:$B,"&gt;="&amp;EDATE('TH - Q'!$B18,-2),'TH - M'!$B:$B,"&lt;="&amp;EOMONTH('TH - Q'!$B18,0))</f>
        <v>1.25</v>
      </c>
      <c r="E18">
        <f>'CDM - Q'!BI228</f>
        <v>1651929</v>
      </c>
      <c r="F18">
        <v>1606105.6912619499</v>
      </c>
      <c r="G18">
        <v>0</v>
      </c>
      <c r="H18">
        <v>0</v>
      </c>
      <c r="I18">
        <v>0</v>
      </c>
      <c r="J18">
        <v>0</v>
      </c>
    </row>
    <row r="19" spans="1:10" x14ac:dyDescent="0.25">
      <c r="B19" s="1">
        <v>38139</v>
      </c>
      <c r="C19" s="20">
        <f>AVERAGEIFS('TH - M'!C:C,'TH - M'!$B:$B,"&gt;="&amp;EDATE('TH - Q'!$B19,-2),'TH - M'!$B:$B,"&lt;="&amp;EOMONTH('TH - Q'!$B19,0))</f>
        <v>79.317016362360562</v>
      </c>
      <c r="D19" s="20">
        <f>AVERAGEIFS('TH - M'!D:D,'TH - M'!$B:$B,"&gt;="&amp;EDATE('TH - Q'!$B19,-2),'TH - M'!$B:$B,"&lt;="&amp;EOMONTH('TH - Q'!$B19,0))</f>
        <v>1.25</v>
      </c>
      <c r="E19">
        <f>'CDM - Q'!BI229</f>
        <v>1594896</v>
      </c>
      <c r="F19">
        <v>1629509.8300252601</v>
      </c>
      <c r="G19">
        <v>0</v>
      </c>
      <c r="H19">
        <v>0</v>
      </c>
      <c r="I19">
        <v>0</v>
      </c>
      <c r="J19">
        <v>0</v>
      </c>
    </row>
    <row r="20" spans="1:10" x14ac:dyDescent="0.25">
      <c r="B20" s="1">
        <v>38231</v>
      </c>
      <c r="C20" s="20">
        <f>AVERAGEIFS('TH - M'!C:C,'TH - M'!$B:$B,"&gt;="&amp;EDATE('TH - Q'!$B20,-2),'TH - M'!$B:$B,"&lt;="&amp;EOMONTH('TH - Q'!$B20,0))</f>
        <v>79.377157688156061</v>
      </c>
      <c r="D20" s="20">
        <f>AVERAGEIFS('TH - M'!D:D,'TH - M'!$B:$B,"&gt;="&amp;EDATE('TH - Q'!$B20,-2),'TH - M'!$B:$B,"&lt;="&amp;EOMONTH('TH - Q'!$B20,0))</f>
        <v>1.4166666666666667</v>
      </c>
      <c r="E20">
        <f>'CDM - Q'!BI230</f>
        <v>1596306</v>
      </c>
      <c r="F20">
        <v>1649436.0614805</v>
      </c>
      <c r="G20">
        <v>0</v>
      </c>
      <c r="H20">
        <v>0</v>
      </c>
      <c r="I20">
        <v>0</v>
      </c>
      <c r="J20">
        <v>0</v>
      </c>
    </row>
    <row r="21" spans="1:10" x14ac:dyDescent="0.25">
      <c r="B21" s="1">
        <v>38322</v>
      </c>
      <c r="C21" s="20">
        <f>AVERAGEIFS('TH - M'!C:C,'TH - M'!$B:$B,"&gt;="&amp;EDATE('TH - Q'!$B21,-2),'TH - M'!$B:$B,"&lt;="&amp;EOMONTH('TH - Q'!$B21,0))</f>
        <v>79.536947384600026</v>
      </c>
      <c r="D21" s="20">
        <f>AVERAGEIFS('TH - M'!D:D,'TH - M'!$B:$B,"&gt;="&amp;EDATE('TH - Q'!$B21,-2),'TH - M'!$B:$B,"&lt;="&amp;EOMONTH('TH - Q'!$B21,0))</f>
        <v>1.8333333333333333</v>
      </c>
      <c r="E21">
        <f>'CDM - Q'!BI231</f>
        <v>1730192</v>
      </c>
      <c r="F21">
        <v>1686709.02127348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2005</v>
      </c>
      <c r="B22" s="1">
        <v>38412</v>
      </c>
      <c r="C22" s="20">
        <f>AVERAGEIFS('TH - M'!C:C,'TH - M'!$B:$B,"&gt;="&amp;EDATE('TH - Q'!$B22,-2),'TH - M'!$B:$B,"&lt;="&amp;EOMONTH('TH - Q'!$B22,0))</f>
        <v>79.80024476867861</v>
      </c>
      <c r="D22" s="20">
        <f>AVERAGEIFS('TH - M'!D:D,'TH - M'!$B:$B,"&gt;="&amp;EDATE('TH - Q'!$B22,-2),'TH - M'!$B:$B,"&lt;="&amp;EOMONTH('TH - Q'!$B22,0))</f>
        <v>2.0833333333333335</v>
      </c>
      <c r="E22">
        <f>'CDM - Q'!BI232</f>
        <v>1715539</v>
      </c>
      <c r="F22">
        <v>1667097.0527661201</v>
      </c>
      <c r="G22">
        <v>0</v>
      </c>
      <c r="H22">
        <v>0</v>
      </c>
      <c r="I22">
        <v>0</v>
      </c>
      <c r="J22">
        <v>0</v>
      </c>
    </row>
    <row r="23" spans="1:10" x14ac:dyDescent="0.25">
      <c r="B23" s="1">
        <v>38504</v>
      </c>
      <c r="C23" s="20">
        <f>AVERAGEIFS('TH - M'!C:C,'TH - M'!$B:$B,"&gt;="&amp;EDATE('TH - Q'!$B23,-2),'TH - M'!$B:$B,"&lt;="&amp;EOMONTH('TH - Q'!$B23,0))</f>
        <v>80.194787250214446</v>
      </c>
      <c r="D23" s="20">
        <f>AVERAGEIFS('TH - M'!D:D,'TH - M'!$B:$B,"&gt;="&amp;EDATE('TH - Q'!$B23,-2),'TH - M'!$B:$B,"&lt;="&amp;EOMONTH('TH - Q'!$B23,0))</f>
        <v>2.3333333333333335</v>
      </c>
      <c r="E23">
        <f>'CDM - Q'!BI233</f>
        <v>1663994</v>
      </c>
      <c r="F23">
        <v>1703821.58177668</v>
      </c>
      <c r="G23">
        <v>0</v>
      </c>
      <c r="H23">
        <v>0</v>
      </c>
      <c r="I23">
        <v>0</v>
      </c>
      <c r="J23">
        <v>0</v>
      </c>
    </row>
    <row r="24" spans="1:10" x14ac:dyDescent="0.25">
      <c r="B24" s="1">
        <v>38596</v>
      </c>
      <c r="C24" s="20">
        <f>AVERAGEIFS('TH - M'!C:C,'TH - M'!$B:$B,"&gt;="&amp;EDATE('TH - Q'!$B24,-2),'TH - M'!$B:$B,"&lt;="&amp;EOMONTH('TH - Q'!$B24,0))</f>
        <v>80.988878762612572</v>
      </c>
      <c r="D24" s="20">
        <f>AVERAGEIFS('TH - M'!D:D,'TH - M'!$B:$B,"&gt;="&amp;EDATE('TH - Q'!$B24,-2),'TH - M'!$B:$B,"&lt;="&amp;EOMONTH('TH - Q'!$B24,0))</f>
        <v>2.9166666666666665</v>
      </c>
      <c r="E24">
        <f>'CDM - Q'!BI234</f>
        <v>1672102</v>
      </c>
      <c r="F24">
        <v>1728600.51288016</v>
      </c>
      <c r="G24">
        <v>0</v>
      </c>
      <c r="H24">
        <v>0</v>
      </c>
      <c r="I24">
        <v>0</v>
      </c>
      <c r="J24">
        <v>0</v>
      </c>
    </row>
    <row r="25" spans="1:10" x14ac:dyDescent="0.25">
      <c r="B25" s="1">
        <v>38687</v>
      </c>
      <c r="C25" s="20">
        <f>AVERAGEIFS('TH - M'!C:C,'TH - M'!$B:$B,"&gt;="&amp;EDATE('TH - Q'!$B25,-2),'TH - M'!$B:$B,"&lt;="&amp;EOMONTH('TH - Q'!$B25,0))</f>
        <v>81.404899151170596</v>
      </c>
      <c r="D25" s="20">
        <f>AVERAGEIFS('TH - M'!D:D,'TH - M'!$B:$B,"&gt;="&amp;EDATE('TH - Q'!$B25,-2),'TH - M'!$B:$B,"&lt;="&amp;EOMONTH('TH - Q'!$B25,0))</f>
        <v>3.8333333333333335</v>
      </c>
      <c r="E25">
        <f>'CDM - Q'!BI235</f>
        <v>1796955</v>
      </c>
      <c r="F25">
        <v>1748567.01358354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2006</v>
      </c>
      <c r="B26" s="1">
        <v>38777</v>
      </c>
      <c r="C26" s="20">
        <f>AVERAGEIFS('TH - M'!C:C,'TH - M'!$B:$B,"&gt;="&amp;EDATE('TH - Q'!$B26,-2),'TH - M'!$B:$B,"&lt;="&amp;EOMONTH('TH - Q'!$B26,0))</f>
        <v>81.795921624248408</v>
      </c>
      <c r="D26" s="20">
        <f>AVERAGEIFS('TH - M'!D:D,'TH - M'!$B:$B,"&gt;="&amp;EDATE('TH - Q'!$B26,-2),'TH - M'!$B:$B,"&lt;="&amp;EOMONTH('TH - Q'!$B26,0))</f>
        <v>4.333333333333333</v>
      </c>
      <c r="E26">
        <f>'CDM - Q'!BI236</f>
        <v>1810063</v>
      </c>
      <c r="F26">
        <v>1758473.70087846</v>
      </c>
      <c r="G26">
        <v>0</v>
      </c>
      <c r="H26">
        <v>0</v>
      </c>
      <c r="I26">
        <v>0</v>
      </c>
      <c r="J26">
        <v>0</v>
      </c>
    </row>
    <row r="27" spans="1:10" x14ac:dyDescent="0.25">
      <c r="B27" s="1">
        <v>38869</v>
      </c>
      <c r="C27" s="20">
        <f>AVERAGEIFS('TH - M'!C:C,'TH - M'!$B:$B,"&gt;="&amp;EDATE('TH - Q'!$B27,-2),'TH - M'!$B:$B,"&lt;="&amp;EOMONTH('TH - Q'!$B27,0))</f>
        <v>82.382616949896303</v>
      </c>
      <c r="D27" s="20">
        <f>AVERAGEIFS('TH - M'!D:D,'TH - M'!$B:$B,"&gt;="&amp;EDATE('TH - Q'!$B27,-2),'TH - M'!$B:$B,"&lt;="&amp;EOMONTH('TH - Q'!$B27,0))</f>
        <v>4.833333333333333</v>
      </c>
      <c r="E27">
        <f>'CDM - Q'!BI237</f>
        <v>1738304</v>
      </c>
      <c r="F27">
        <v>1782709.81764749</v>
      </c>
      <c r="G27">
        <v>0</v>
      </c>
      <c r="H27">
        <v>0</v>
      </c>
      <c r="I27">
        <v>0</v>
      </c>
      <c r="J27">
        <v>0</v>
      </c>
    </row>
    <row r="28" spans="1:10" x14ac:dyDescent="0.25">
      <c r="B28" s="1">
        <v>38961</v>
      </c>
      <c r="C28" s="20">
        <f>AVERAGEIFS('TH - M'!C:C,'TH - M'!$B:$B,"&gt;="&amp;EDATE('TH - Q'!$B28,-2),'TH - M'!$B:$B,"&lt;="&amp;EOMONTH('TH - Q'!$B28,0))</f>
        <v>82.609098112680556</v>
      </c>
      <c r="D28" s="20">
        <f>AVERAGEIFS('TH - M'!D:D,'TH - M'!$B:$B,"&gt;="&amp;EDATE('TH - Q'!$B28,-2),'TH - M'!$B:$B,"&lt;="&amp;EOMONTH('TH - Q'!$B28,0))</f>
        <v>5</v>
      </c>
      <c r="E28">
        <f>'CDM - Q'!BI238</f>
        <v>1746759</v>
      </c>
      <c r="F28">
        <v>1805201.0370113801</v>
      </c>
      <c r="G28">
        <v>0</v>
      </c>
      <c r="H28">
        <v>0</v>
      </c>
      <c r="I28">
        <v>0</v>
      </c>
      <c r="J28">
        <v>0</v>
      </c>
    </row>
    <row r="29" spans="1:10" x14ac:dyDescent="0.25">
      <c r="B29" s="1">
        <v>39052</v>
      </c>
      <c r="C29" s="20">
        <f>AVERAGEIFS('TH - M'!C:C,'TH - M'!$B:$B,"&gt;="&amp;EDATE('TH - Q'!$B29,-2),'TH - M'!$B:$B,"&lt;="&amp;EOMONTH('TH - Q'!$B29,0))</f>
        <v>82.856946001569</v>
      </c>
      <c r="D29" s="20">
        <f>AVERAGEIFS('TH - M'!D:D,'TH - M'!$B:$B,"&gt;="&amp;EDATE('TH - Q'!$B29,-2),'TH - M'!$B:$B,"&lt;="&amp;EOMONTH('TH - Q'!$B29,0))</f>
        <v>5</v>
      </c>
      <c r="E29">
        <f>'CDM - Q'!BI239</f>
        <v>1893689</v>
      </c>
      <c r="F29">
        <v>1842875.76491145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2007</v>
      </c>
      <c r="B30" s="1">
        <v>39142</v>
      </c>
      <c r="C30" s="20">
        <f>AVERAGEIFS('TH - M'!C:C,'TH - M'!$B:$B,"&gt;="&amp;EDATE('TH - Q'!$B30,-2),'TH - M'!$B:$B,"&lt;="&amp;EOMONTH('TH - Q'!$B30,0))</f>
        <v>83.048567736158347</v>
      </c>
      <c r="D30" s="20">
        <f>AVERAGEIFS('TH - M'!D:D,'TH - M'!$B:$B,"&gt;="&amp;EDATE('TH - Q'!$B30,-2),'TH - M'!$B:$B,"&lt;="&amp;EOMONTH('TH - Q'!$B30,0))</f>
        <v>4.583333333333333</v>
      </c>
      <c r="E30">
        <f>'CDM - Q'!BI240</f>
        <v>1928792</v>
      </c>
      <c r="F30">
        <v>1871207.71214898</v>
      </c>
      <c r="G30">
        <v>0</v>
      </c>
      <c r="H30">
        <v>0</v>
      </c>
      <c r="I30">
        <v>0</v>
      </c>
      <c r="J30">
        <v>0</v>
      </c>
    </row>
    <row r="31" spans="1:10" x14ac:dyDescent="0.25">
      <c r="B31" s="1">
        <v>39234</v>
      </c>
      <c r="C31" s="20">
        <f>AVERAGEIFS('TH - M'!C:C,'TH - M'!$B:$B,"&gt;="&amp;EDATE('TH - Q'!$B31,-2),'TH - M'!$B:$B,"&lt;="&amp;EOMONTH('TH - Q'!$B31,0))</f>
        <v>83.037842086784636</v>
      </c>
      <c r="D31" s="20">
        <f>AVERAGEIFS('TH - M'!D:D,'TH - M'!$B:$B,"&gt;="&amp;EDATE('TH - Q'!$B31,-2),'TH - M'!$B:$B,"&lt;="&amp;EOMONTH('TH - Q'!$B31,0))</f>
        <v>3.6666666666666665</v>
      </c>
      <c r="E31">
        <f>'CDM - Q'!BI241</f>
        <v>1829463</v>
      </c>
      <c r="F31">
        <v>1878969.9260810099</v>
      </c>
      <c r="G31">
        <v>0</v>
      </c>
      <c r="H31">
        <v>0</v>
      </c>
      <c r="I31">
        <v>0</v>
      </c>
      <c r="J31">
        <v>0</v>
      </c>
    </row>
    <row r="32" spans="1:10" x14ac:dyDescent="0.25">
      <c r="B32" s="1">
        <v>39326</v>
      </c>
      <c r="C32" s="20">
        <f>AVERAGEIFS('TH - M'!C:C,'TH - M'!$B:$B,"&gt;="&amp;EDATE('TH - Q'!$B32,-2),'TH - M'!$B:$B,"&lt;="&amp;EOMONTH('TH - Q'!$B32,0))</f>
        <v>83.245961754584798</v>
      </c>
      <c r="D32" s="20">
        <f>AVERAGEIFS('TH - M'!D:D,'TH - M'!$B:$B,"&gt;="&amp;EDATE('TH - Q'!$B32,-2),'TH - M'!$B:$B,"&lt;="&amp;EOMONTH('TH - Q'!$B32,0))</f>
        <v>3.25</v>
      </c>
      <c r="E32">
        <f>'CDM - Q'!BI242</f>
        <v>1842192</v>
      </c>
      <c r="F32">
        <v>1902464.2555225899</v>
      </c>
      <c r="G32">
        <v>0</v>
      </c>
      <c r="H32">
        <v>0</v>
      </c>
      <c r="I32">
        <v>0</v>
      </c>
      <c r="J32">
        <v>0</v>
      </c>
    </row>
    <row r="33" spans="1:10" x14ac:dyDescent="0.25">
      <c r="B33" s="1">
        <v>39417</v>
      </c>
      <c r="C33" s="20">
        <f>AVERAGEIFS('TH - M'!C:C,'TH - M'!$B:$B,"&gt;="&amp;EDATE('TH - Q'!$B33,-2),'TH - M'!$B:$B,"&lt;="&amp;EOMONTH('TH - Q'!$B33,0))</f>
        <v>83.871151340811636</v>
      </c>
      <c r="D33" s="20">
        <f>AVERAGEIFS('TH - M'!D:D,'TH - M'!$B:$B,"&gt;="&amp;EDATE('TH - Q'!$B33,-2),'TH - M'!$B:$B,"&lt;="&amp;EOMONTH('TH - Q'!$B33,0))</f>
        <v>3.25</v>
      </c>
      <c r="E33">
        <f>'CDM - Q'!BI243</f>
        <v>1979091</v>
      </c>
      <c r="F33">
        <v>1929481.72630039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2008</v>
      </c>
      <c r="B34" s="1">
        <v>39508</v>
      </c>
      <c r="C34" s="20">
        <f>AVERAGEIFS('TH - M'!C:C,'TH - M'!$B:$B,"&gt;="&amp;EDATE('TH - Q'!$B34,-2),'TH - M'!$B:$B,"&lt;="&amp;EOMONTH('TH - Q'!$B34,0))</f>
        <v>84.284819142659856</v>
      </c>
      <c r="D34" s="20">
        <f>AVERAGEIFS('TH - M'!D:D,'TH - M'!$B:$B,"&gt;="&amp;EDATE('TH - Q'!$B34,-2),'TH - M'!$B:$B,"&lt;="&amp;EOMONTH('TH - Q'!$B34,0))</f>
        <v>3.25</v>
      </c>
      <c r="E34">
        <f>'CDM - Q'!BI244</f>
        <v>1992940</v>
      </c>
      <c r="F34">
        <v>1928704.96230757</v>
      </c>
      <c r="G34">
        <v>0</v>
      </c>
      <c r="H34">
        <v>0</v>
      </c>
      <c r="I34">
        <v>0</v>
      </c>
      <c r="J34">
        <v>0</v>
      </c>
    </row>
    <row r="35" spans="1:10" x14ac:dyDescent="0.25">
      <c r="B35" s="1">
        <v>39600</v>
      </c>
      <c r="C35" s="20">
        <f>AVERAGEIFS('TH - M'!C:C,'TH - M'!$B:$B,"&gt;="&amp;EDATE('TH - Q'!$B35,-2),'TH - M'!$B:$B,"&lt;="&amp;EOMONTH('TH - Q'!$B35,0))</f>
        <v>85.34989394537827</v>
      </c>
      <c r="D35" s="20">
        <f>AVERAGEIFS('TH - M'!D:D,'TH - M'!$B:$B,"&gt;="&amp;EDATE('TH - Q'!$B35,-2),'TH - M'!$B:$B,"&lt;="&amp;EOMONTH('TH - Q'!$B35,0))</f>
        <v>3.25</v>
      </c>
      <c r="E35">
        <f>'CDM - Q'!BI245</f>
        <v>1893939</v>
      </c>
      <c r="F35">
        <v>1945736.1441701499</v>
      </c>
      <c r="G35">
        <v>0</v>
      </c>
      <c r="H35">
        <v>0</v>
      </c>
      <c r="I35">
        <v>0</v>
      </c>
      <c r="J35">
        <v>0</v>
      </c>
    </row>
    <row r="36" spans="1:10" x14ac:dyDescent="0.25">
      <c r="B36" s="1">
        <v>39692</v>
      </c>
      <c r="C36" s="20">
        <f>AVERAGEIFS('TH - M'!C:C,'TH - M'!$B:$B,"&gt;="&amp;EDATE('TH - Q'!$B36,-2),'TH - M'!$B:$B,"&lt;="&amp;EOMONTH('TH - Q'!$B36,0))</f>
        <v>85.686304827625079</v>
      </c>
      <c r="D36" s="20">
        <f>AVERAGEIFS('TH - M'!D:D,'TH - M'!$B:$B,"&gt;="&amp;EDATE('TH - Q'!$B36,-2),'TH - M'!$B:$B,"&lt;="&amp;EOMONTH('TH - Q'!$B36,0))</f>
        <v>3.6666666666666665</v>
      </c>
      <c r="E36">
        <f>'CDM - Q'!BI246</f>
        <v>1883585</v>
      </c>
      <c r="F36">
        <v>1945538.14415531</v>
      </c>
      <c r="G36">
        <v>0</v>
      </c>
      <c r="H36">
        <v>0</v>
      </c>
      <c r="I36">
        <v>0</v>
      </c>
      <c r="J36">
        <v>0</v>
      </c>
    </row>
    <row r="37" spans="1:10" x14ac:dyDescent="0.25">
      <c r="B37" s="1">
        <v>39783</v>
      </c>
      <c r="C37" s="20">
        <f>AVERAGEIFS('TH - M'!C:C,'TH - M'!$B:$B,"&gt;="&amp;EDATE('TH - Q'!$B37,-2),'TH - M'!$B:$B,"&lt;="&amp;EOMONTH('TH - Q'!$B37,0))</f>
        <v>85.512754373004626</v>
      </c>
      <c r="D37" s="20">
        <f>AVERAGEIFS('TH - M'!D:D,'TH - M'!$B:$B,"&gt;="&amp;EDATE('TH - Q'!$B37,-2),'TH - M'!$B:$B,"&lt;="&amp;EOMONTH('TH - Q'!$B37,0))</f>
        <v>3.4166666666666665</v>
      </c>
      <c r="E37">
        <f>'CDM - Q'!BI247</f>
        <v>1939874</v>
      </c>
      <c r="F37">
        <v>1898603.0672176201</v>
      </c>
      <c r="G37">
        <v>0</v>
      </c>
      <c r="H37">
        <v>0</v>
      </c>
      <c r="I37">
        <v>1</v>
      </c>
      <c r="J37">
        <v>0</v>
      </c>
    </row>
    <row r="38" spans="1:10" x14ac:dyDescent="0.25">
      <c r="A38">
        <v>2009</v>
      </c>
      <c r="B38" s="1">
        <v>39873</v>
      </c>
      <c r="C38" s="20">
        <f>AVERAGEIFS('TH - M'!C:C,'TH - M'!$B:$B,"&gt;="&amp;EDATE('TH - Q'!$B38,-2),'TH - M'!$B:$B,"&lt;="&amp;EOMONTH('TH - Q'!$B38,0))</f>
        <v>85.584247152957417</v>
      </c>
      <c r="D38" s="20">
        <f>AVERAGEIFS('TH - M'!D:D,'TH - M'!$B:$B,"&gt;="&amp;EDATE('TH - Q'!$B38,-2),'TH - M'!$B:$B,"&lt;="&amp;EOMONTH('TH - Q'!$B38,0))</f>
        <v>1.6666666666666667</v>
      </c>
      <c r="E38">
        <f>'CDM - Q'!BI248</f>
        <v>1907673</v>
      </c>
      <c r="F38">
        <v>1837006.40715253</v>
      </c>
      <c r="G38">
        <v>0</v>
      </c>
      <c r="H38">
        <v>0</v>
      </c>
      <c r="I38">
        <v>1</v>
      </c>
      <c r="J38">
        <v>0</v>
      </c>
    </row>
    <row r="39" spans="1:10" x14ac:dyDescent="0.25">
      <c r="B39" s="1">
        <v>39965</v>
      </c>
      <c r="C39" s="20">
        <f>AVERAGEIFS('TH - M'!C:C,'TH - M'!$B:$B,"&gt;="&amp;EDATE('TH - Q'!$B39,-2),'TH - M'!$B:$B,"&lt;="&amp;EOMONTH('TH - Q'!$B39,0))</f>
        <v>85.27453394636224</v>
      </c>
      <c r="D39" s="20">
        <f>AVERAGEIFS('TH - M'!D:D,'TH - M'!$B:$B,"&gt;="&amp;EDATE('TH - Q'!$B39,-2),'TH - M'!$B:$B,"&lt;="&amp;EOMONTH('TH - Q'!$B39,0))</f>
        <v>1.25</v>
      </c>
      <c r="E39">
        <f>'CDM - Q'!BI249</f>
        <v>1836030</v>
      </c>
      <c r="F39">
        <v>1885704.9037639999</v>
      </c>
      <c r="G39">
        <v>0</v>
      </c>
      <c r="H39">
        <v>0</v>
      </c>
      <c r="I39">
        <v>1</v>
      </c>
      <c r="J39">
        <v>0</v>
      </c>
    </row>
    <row r="40" spans="1:10" x14ac:dyDescent="0.25">
      <c r="B40" s="1">
        <v>40057</v>
      </c>
      <c r="C40" s="20">
        <f>AVERAGEIFS('TH - M'!C:C,'TH - M'!$B:$B,"&gt;="&amp;EDATE('TH - Q'!$B40,-2),'TH - M'!$B:$B,"&lt;="&amp;EOMONTH('TH - Q'!$B40,0))</f>
        <v>85.24747776170743</v>
      </c>
      <c r="D40" s="20">
        <f>AVERAGEIFS('TH - M'!D:D,'TH - M'!$B:$B,"&gt;="&amp;EDATE('TH - Q'!$B40,-2),'TH - M'!$B:$B,"&lt;="&amp;EOMONTH('TH - Q'!$B40,0))</f>
        <v>1.25</v>
      </c>
      <c r="E40">
        <f>'CDM - Q'!BI250</f>
        <v>1874133</v>
      </c>
      <c r="F40">
        <v>1940472.9992730101</v>
      </c>
      <c r="G40">
        <v>0</v>
      </c>
      <c r="H40">
        <v>0</v>
      </c>
      <c r="I40">
        <v>1</v>
      </c>
      <c r="J40">
        <v>0</v>
      </c>
    </row>
    <row r="41" spans="1:10" x14ac:dyDescent="0.25">
      <c r="B41" s="1">
        <v>40148</v>
      </c>
      <c r="C41" s="20">
        <f>AVERAGEIFS('TH - M'!C:C,'TH - M'!$B:$B,"&gt;="&amp;EDATE('TH - Q'!$B41,-2),'TH - M'!$B:$B,"&lt;="&amp;EOMONTH('TH - Q'!$B41,0))</f>
        <v>85.623376992929423</v>
      </c>
      <c r="D41" s="20">
        <f>AVERAGEIFS('TH - M'!D:D,'TH - M'!$B:$B,"&gt;="&amp;EDATE('TH - Q'!$B41,-2),'TH - M'!$B:$B,"&lt;="&amp;EOMONTH('TH - Q'!$B41,0))</f>
        <v>1.25</v>
      </c>
      <c r="E41">
        <f>'CDM - Q'!BI251</f>
        <v>2039253</v>
      </c>
      <c r="F41">
        <v>2003066.0307054401</v>
      </c>
      <c r="G41">
        <v>0</v>
      </c>
      <c r="H41">
        <v>0</v>
      </c>
      <c r="I41">
        <v>1</v>
      </c>
      <c r="J41">
        <v>0</v>
      </c>
    </row>
    <row r="42" spans="1:10" x14ac:dyDescent="0.25">
      <c r="A42">
        <v>2010</v>
      </c>
      <c r="B42" s="1">
        <v>40238</v>
      </c>
      <c r="C42" s="20">
        <f>AVERAGEIFS('TH - M'!C:C,'TH - M'!$B:$B,"&gt;="&amp;EDATE('TH - Q'!$B42,-2),'TH - M'!$B:$B,"&lt;="&amp;EOMONTH('TH - Q'!$B42,0))</f>
        <v>85.921999314902962</v>
      </c>
      <c r="D42" s="20">
        <f>AVERAGEIFS('TH - M'!D:D,'TH - M'!$B:$B,"&gt;="&amp;EDATE('TH - Q'!$B42,-2),'TH - M'!$B:$B,"&lt;="&amp;EOMONTH('TH - Q'!$B42,0))</f>
        <v>1.25</v>
      </c>
      <c r="E42">
        <f>'CDM - Q'!BI252</f>
        <v>2139668</v>
      </c>
      <c r="F42">
        <v>2049580.13000391</v>
      </c>
      <c r="G42">
        <v>0</v>
      </c>
      <c r="H42">
        <v>0</v>
      </c>
      <c r="I42">
        <v>1</v>
      </c>
      <c r="J42">
        <v>0</v>
      </c>
    </row>
    <row r="43" spans="1:10" x14ac:dyDescent="0.25">
      <c r="B43" s="1">
        <v>40330</v>
      </c>
      <c r="C43" s="20">
        <f>AVERAGEIFS('TH - M'!C:C,'TH - M'!$B:$B,"&gt;="&amp;EDATE('TH - Q'!$B43,-2),'TH - M'!$B:$B,"&lt;="&amp;EOMONTH('TH - Q'!$B43,0))</f>
        <v>86.098393328071509</v>
      </c>
      <c r="D43" s="20">
        <f>AVERAGEIFS('TH - M'!D:D,'TH - M'!$B:$B,"&gt;="&amp;EDATE('TH - Q'!$B43,-2),'TH - M'!$B:$B,"&lt;="&amp;EOMONTH('TH - Q'!$B43,0))</f>
        <v>1.25</v>
      </c>
      <c r="E43">
        <f>'CDM - Q'!BI253</f>
        <v>2000920</v>
      </c>
      <c r="F43">
        <v>2051571.8740491499</v>
      </c>
      <c r="G43">
        <v>0</v>
      </c>
      <c r="H43">
        <v>0</v>
      </c>
      <c r="I43">
        <v>0</v>
      </c>
      <c r="J43">
        <v>0</v>
      </c>
    </row>
    <row r="44" spans="1:10" x14ac:dyDescent="0.25">
      <c r="B44" s="1">
        <v>40422</v>
      </c>
      <c r="C44" s="20">
        <f>AVERAGEIFS('TH - M'!C:C,'TH - M'!$B:$B,"&gt;="&amp;EDATE('TH - Q'!$B44,-2),'TH - M'!$B:$B,"&lt;="&amp;EOMONTH('TH - Q'!$B44,0))</f>
        <v>86.316871338730536</v>
      </c>
      <c r="D44" s="20">
        <f>AVERAGEIFS('TH - M'!D:D,'TH - M'!$B:$B,"&gt;="&amp;EDATE('TH - Q'!$B44,-2),'TH - M'!$B:$B,"&lt;="&amp;EOMONTH('TH - Q'!$B44,0))</f>
        <v>1.6666666666666667</v>
      </c>
      <c r="E44">
        <f>'CDM - Q'!BI254</f>
        <v>1982245</v>
      </c>
      <c r="F44">
        <v>2061987.3417042999</v>
      </c>
      <c r="G44">
        <v>0</v>
      </c>
      <c r="H44">
        <v>0</v>
      </c>
      <c r="I44">
        <v>0</v>
      </c>
      <c r="J44">
        <v>0</v>
      </c>
    </row>
    <row r="45" spans="1:10" x14ac:dyDescent="0.25">
      <c r="B45" s="1">
        <v>40513</v>
      </c>
      <c r="C45" s="20">
        <f>AVERAGEIFS('TH - M'!C:C,'TH - M'!$B:$B,"&gt;="&amp;EDATE('TH - Q'!$B45,-2),'TH - M'!$B:$B,"&lt;="&amp;EOMONTH('TH - Q'!$B45,0))</f>
        <v>86.676470280235037</v>
      </c>
      <c r="D45" s="20">
        <f>AVERAGEIFS('TH - M'!D:D,'TH - M'!$B:$B,"&gt;="&amp;EDATE('TH - Q'!$B45,-2),'TH - M'!$B:$B,"&lt;="&amp;EOMONTH('TH - Q'!$B45,0))</f>
        <v>1.8333333333333333</v>
      </c>
      <c r="E45">
        <f>'CDM - Q'!BI255</f>
        <v>2109563</v>
      </c>
      <c r="F45">
        <v>2075135.6407701301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2011</v>
      </c>
      <c r="B46" s="1">
        <v>40603</v>
      </c>
      <c r="C46" s="20">
        <f>AVERAGEIFS('TH - M'!C:C,'TH - M'!$B:$B,"&gt;="&amp;EDATE('TH - Q'!$B46,-2),'TH - M'!$B:$B,"&lt;="&amp;EOMONTH('TH - Q'!$B46,0))</f>
        <v>87.163049021612835</v>
      </c>
      <c r="D46" s="20">
        <f>AVERAGEIFS('TH - M'!D:D,'TH - M'!$B:$B,"&gt;="&amp;EDATE('TH - Q'!$B46,-2),'TH - M'!$B:$B,"&lt;="&amp;EOMONTH('TH - Q'!$B46,0))</f>
        <v>2.3333333333333335</v>
      </c>
      <c r="E46">
        <f>'CDM - Q'!BI256</f>
        <v>2209743</v>
      </c>
      <c r="F46">
        <v>2108645.50528702</v>
      </c>
      <c r="G46">
        <v>0</v>
      </c>
      <c r="H46">
        <v>0</v>
      </c>
      <c r="I46">
        <v>0</v>
      </c>
      <c r="J46">
        <v>0</v>
      </c>
    </row>
    <row r="47" spans="1:10" x14ac:dyDescent="0.25">
      <c r="B47" s="1">
        <v>40695</v>
      </c>
      <c r="C47" s="20">
        <f>AVERAGEIFS('TH - M'!C:C,'TH - M'!$B:$B,"&gt;="&amp;EDATE('TH - Q'!$B47,-2),'TH - M'!$B:$B,"&lt;="&amp;EOMONTH('TH - Q'!$B47,0))</f>
        <v>88.139397872251038</v>
      </c>
      <c r="D47" s="20">
        <f>AVERAGEIFS('TH - M'!D:D,'TH - M'!$B:$B,"&gt;="&amp;EDATE('TH - Q'!$B47,-2),'TH - M'!$B:$B,"&lt;="&amp;EOMONTH('TH - Q'!$B47,0))</f>
        <v>2.8333333333333335</v>
      </c>
      <c r="E47">
        <f>'CDM - Q'!BI257</f>
        <v>2037494</v>
      </c>
      <c r="F47">
        <v>2086495.1558308201</v>
      </c>
      <c r="G47">
        <v>0</v>
      </c>
      <c r="H47">
        <v>0</v>
      </c>
      <c r="I47">
        <v>0</v>
      </c>
      <c r="J47">
        <v>0</v>
      </c>
    </row>
    <row r="48" spans="1:10" x14ac:dyDescent="0.25">
      <c r="B48" s="1">
        <v>40787</v>
      </c>
      <c r="C48" s="20">
        <f>AVERAGEIFS('TH - M'!C:C,'TH - M'!$B:$B,"&gt;="&amp;EDATE('TH - Q'!$B48,-2),'TH - M'!$B:$B,"&lt;="&amp;EOMONTH('TH - Q'!$B48,0))</f>
        <v>88.709162363808545</v>
      </c>
      <c r="D48" s="20">
        <f>AVERAGEIFS('TH - M'!D:D,'TH - M'!$B:$B,"&gt;="&amp;EDATE('TH - Q'!$B48,-2),'TH - M'!$B:$B,"&lt;="&amp;EOMONTH('TH - Q'!$B48,0))</f>
        <v>3.4166666666666665</v>
      </c>
      <c r="E48">
        <f>'CDM - Q'!BI258</f>
        <v>2029932</v>
      </c>
      <c r="F48">
        <v>2121128.5806616899</v>
      </c>
      <c r="G48">
        <v>0</v>
      </c>
      <c r="H48">
        <v>0</v>
      </c>
      <c r="I48">
        <v>0</v>
      </c>
      <c r="J48">
        <v>0</v>
      </c>
    </row>
    <row r="49" spans="1:10" x14ac:dyDescent="0.25">
      <c r="B49" s="1">
        <v>40878</v>
      </c>
      <c r="C49" s="20">
        <f>AVERAGEIFS('TH - M'!C:C,'TH - M'!$B:$B,"&gt;="&amp;EDATE('TH - Q'!$B49,-2),'TH - M'!$B:$B,"&lt;="&amp;EOMONTH('TH - Q'!$B49,0))</f>
        <v>89.104428778231735</v>
      </c>
      <c r="D49" s="20">
        <f>AVERAGEIFS('TH - M'!D:D,'TH - M'!$B:$B,"&gt;="&amp;EDATE('TH - Q'!$B49,-2),'TH - M'!$B:$B,"&lt;="&amp;EOMONTH('TH - Q'!$B49,0))</f>
        <v>3.3333333333333335</v>
      </c>
      <c r="E49">
        <f>'CDM - Q'!BI259</f>
        <v>2024390</v>
      </c>
      <c r="F49">
        <v>1987883.19269339</v>
      </c>
      <c r="G49">
        <v>0</v>
      </c>
      <c r="H49">
        <v>1</v>
      </c>
      <c r="I49">
        <v>0</v>
      </c>
      <c r="J49">
        <v>0</v>
      </c>
    </row>
    <row r="50" spans="1:10" x14ac:dyDescent="0.25">
      <c r="A50">
        <v>2012</v>
      </c>
      <c r="B50" s="1">
        <v>40969</v>
      </c>
      <c r="C50" s="20">
        <f>AVERAGEIFS('TH - M'!C:C,'TH - M'!$B:$B,"&gt;="&amp;EDATE('TH - Q'!$B50,-2),'TH - M'!$B:$B,"&lt;="&amp;EOMONTH('TH - Q'!$B50,0))</f>
        <v>89.527535304786326</v>
      </c>
      <c r="D50" s="20">
        <f>AVERAGEIFS('TH - M'!D:D,'TH - M'!$B:$B,"&gt;="&amp;EDATE('TH - Q'!$B50,-2),'TH - M'!$B:$B,"&lt;="&amp;EOMONTH('TH - Q'!$B50,0))</f>
        <v>3</v>
      </c>
      <c r="E50">
        <f>'CDM - Q'!BI260</f>
        <v>2272805</v>
      </c>
      <c r="F50">
        <v>2168245.0620880499</v>
      </c>
      <c r="G50">
        <v>0</v>
      </c>
      <c r="H50">
        <v>1</v>
      </c>
      <c r="I50">
        <v>0</v>
      </c>
      <c r="J50">
        <v>0</v>
      </c>
    </row>
    <row r="51" spans="1:10" x14ac:dyDescent="0.25">
      <c r="B51" s="1">
        <v>41061</v>
      </c>
      <c r="C51" s="20">
        <f>AVERAGEIFS('TH - M'!C:C,'TH - M'!$B:$B,"&gt;="&amp;EDATE('TH - Q'!$B51,-2),'TH - M'!$B:$B,"&lt;="&amp;EOMONTH('TH - Q'!$B51,0))</f>
        <v>89.913683129693297</v>
      </c>
      <c r="D51" s="20">
        <f>AVERAGEIFS('TH - M'!D:D,'TH - M'!$B:$B,"&gt;="&amp;EDATE('TH - Q'!$B51,-2),'TH - M'!$B:$B,"&lt;="&amp;EOMONTH('TH - Q'!$B51,0))</f>
        <v>3</v>
      </c>
      <c r="E51">
        <f>'CDM - Q'!BI261</f>
        <v>2160308</v>
      </c>
      <c r="F51">
        <v>2210083.9603035599</v>
      </c>
      <c r="G51">
        <v>0</v>
      </c>
      <c r="H51">
        <v>0</v>
      </c>
      <c r="I51">
        <v>0</v>
      </c>
      <c r="J51">
        <v>0</v>
      </c>
    </row>
    <row r="52" spans="1:10" x14ac:dyDescent="0.25">
      <c r="B52" s="1">
        <v>41153</v>
      </c>
      <c r="C52" s="20">
        <f>AVERAGEIFS('TH - M'!C:C,'TH - M'!$B:$B,"&gt;="&amp;EDATE('TH - Q'!$B52,-2),'TH - M'!$B:$B,"&lt;="&amp;EOMONTH('TH - Q'!$B52,0))</f>
        <v>90.358919446315895</v>
      </c>
      <c r="D52" s="20">
        <f>AVERAGEIFS('TH - M'!D:D,'TH - M'!$B:$B,"&gt;="&amp;EDATE('TH - Q'!$B52,-2),'TH - M'!$B:$B,"&lt;="&amp;EOMONTH('TH - Q'!$B52,0))</f>
        <v>3</v>
      </c>
      <c r="E52">
        <f>'CDM - Q'!BI262</f>
        <v>2132192</v>
      </c>
      <c r="F52">
        <v>2235201.0215105899</v>
      </c>
      <c r="G52">
        <v>0</v>
      </c>
      <c r="H52">
        <v>0</v>
      </c>
      <c r="I52">
        <v>0</v>
      </c>
      <c r="J52">
        <v>0</v>
      </c>
    </row>
    <row r="53" spans="1:10" x14ac:dyDescent="0.25">
      <c r="B53" s="1">
        <v>41244</v>
      </c>
      <c r="C53" s="20">
        <f>AVERAGEIFS('TH - M'!C:C,'TH - M'!$B:$B,"&gt;="&amp;EDATE('TH - Q'!$B53,-2),'TH - M'!$B:$B,"&lt;="&amp;EOMONTH('TH - Q'!$B53,0))</f>
        <v>90.715370898652807</v>
      </c>
      <c r="D53" s="20">
        <f>AVERAGEIFS('TH - M'!D:D,'TH - M'!$B:$B,"&gt;="&amp;EDATE('TH - Q'!$B53,-2),'TH - M'!$B:$B,"&lt;="&amp;EOMONTH('TH - Q'!$B53,0))</f>
        <v>2.75</v>
      </c>
      <c r="E53">
        <f>'CDM - Q'!BI263</f>
        <v>2337519</v>
      </c>
      <c r="F53">
        <v>2287351.1049012998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2013</v>
      </c>
      <c r="B54" s="1">
        <v>41334</v>
      </c>
      <c r="C54" s="20">
        <f>AVERAGEIFS('TH - M'!C:C,'TH - M'!$B:$B,"&gt;="&amp;EDATE('TH - Q'!$B54,-2),'TH - M'!$B:$B,"&lt;="&amp;EOMONTH('TH - Q'!$B54,0))</f>
        <v>90.827256561839405</v>
      </c>
      <c r="D54" s="20">
        <f>AVERAGEIFS('TH - M'!D:D,'TH - M'!$B:$B,"&gt;="&amp;EDATE('TH - Q'!$B54,-2),'TH - M'!$B:$B,"&lt;="&amp;EOMONTH('TH - Q'!$B54,0))</f>
        <v>2.75</v>
      </c>
      <c r="E54">
        <f>'CDM - Q'!BI264</f>
        <v>2395328</v>
      </c>
      <c r="F54">
        <v>2287259.0919311098</v>
      </c>
      <c r="G54">
        <v>0</v>
      </c>
      <c r="H54">
        <v>0</v>
      </c>
      <c r="I54">
        <v>0</v>
      </c>
      <c r="J54">
        <v>0</v>
      </c>
    </row>
    <row r="55" spans="1:10" x14ac:dyDescent="0.25">
      <c r="B55" s="1">
        <v>41426</v>
      </c>
      <c r="C55" s="20">
        <f>AVERAGEIFS('TH - M'!C:C,'TH - M'!$B:$B,"&gt;="&amp;EDATE('TH - Q'!$B55,-2),'TH - M'!$B:$B,"&lt;="&amp;EOMONTH('TH - Q'!$B55,0))</f>
        <v>90.831640840395494</v>
      </c>
      <c r="D55" s="20">
        <f>AVERAGEIFS('TH - M'!D:D,'TH - M'!$B:$B,"&gt;="&amp;EDATE('TH - Q'!$B55,-2),'TH - M'!$B:$B,"&lt;="&amp;EOMONTH('TH - Q'!$B55,0))</f>
        <v>2.5833333333333335</v>
      </c>
      <c r="E55">
        <f>'CDM - Q'!BI265</f>
        <v>2219187</v>
      </c>
      <c r="F55">
        <v>2273850.6311591398</v>
      </c>
      <c r="G55">
        <v>0</v>
      </c>
      <c r="H55">
        <v>0</v>
      </c>
      <c r="I55">
        <v>0</v>
      </c>
      <c r="J55">
        <v>0</v>
      </c>
    </row>
    <row r="56" spans="1:10" x14ac:dyDescent="0.25">
      <c r="B56" s="1">
        <v>41518</v>
      </c>
      <c r="C56" s="20">
        <f>AVERAGEIFS('TH - M'!C:C,'TH - M'!$B:$B,"&gt;="&amp;EDATE('TH - Q'!$B56,-2),'TH - M'!$B:$B,"&lt;="&amp;EOMONTH('TH - Q'!$B56,0))</f>
        <v>91.043754270696638</v>
      </c>
      <c r="D56" s="20">
        <f>AVERAGEIFS('TH - M'!D:D,'TH - M'!$B:$B,"&gt;="&amp;EDATE('TH - Q'!$B56,-2),'TH - M'!$B:$B,"&lt;="&amp;EOMONTH('TH - Q'!$B56,0))</f>
        <v>2.5</v>
      </c>
      <c r="E56">
        <f>'CDM - Q'!BI266</f>
        <v>2185277</v>
      </c>
      <c r="F56">
        <v>2290918.0255690999</v>
      </c>
      <c r="G56">
        <v>0</v>
      </c>
      <c r="H56">
        <v>0</v>
      </c>
      <c r="I56">
        <v>0</v>
      </c>
      <c r="J56">
        <v>0</v>
      </c>
    </row>
    <row r="57" spans="1:10" x14ac:dyDescent="0.25">
      <c r="B57" s="1">
        <v>41609</v>
      </c>
      <c r="C57" s="20">
        <f>AVERAGEIFS('TH - M'!C:C,'TH - M'!$B:$B,"&gt;="&amp;EDATE('TH - Q'!$B57,-2),'TH - M'!$B:$B,"&lt;="&amp;EOMONTH('TH - Q'!$B57,0))</f>
        <v>91.445002753697381</v>
      </c>
      <c r="D57" s="20">
        <f>AVERAGEIFS('TH - M'!D:D,'TH - M'!$B:$B,"&gt;="&amp;EDATE('TH - Q'!$B57,-2),'TH - M'!$B:$B,"&lt;="&amp;EOMONTH('TH - Q'!$B57,0))</f>
        <v>2.3333333333333335</v>
      </c>
      <c r="E57">
        <f>'CDM - Q'!BI267</f>
        <v>2342295</v>
      </c>
      <c r="F57">
        <v>2286271.27050487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2014</v>
      </c>
      <c r="B58" s="1">
        <v>41699</v>
      </c>
      <c r="C58" s="20">
        <f>AVERAGEIFS('TH - M'!C:C,'TH - M'!$B:$B,"&gt;="&amp;EDATE('TH - Q'!$B58,-2),'TH - M'!$B:$B,"&lt;="&amp;EOMONTH('TH - Q'!$B58,0))</f>
        <v>91.898403267417052</v>
      </c>
      <c r="D58" s="20">
        <f>AVERAGEIFS('TH - M'!D:D,'TH - M'!$B:$B,"&gt;="&amp;EDATE('TH - Q'!$B58,-2),'TH - M'!$B:$B,"&lt;="&amp;EOMONTH('TH - Q'!$B58,0))</f>
        <v>2.1666666666666665</v>
      </c>
      <c r="E58">
        <f>'CDM - Q'!BI268</f>
        <v>2386444.0339780301</v>
      </c>
      <c r="F58">
        <v>2281764.5845334502</v>
      </c>
      <c r="G58">
        <v>0</v>
      </c>
      <c r="H58">
        <v>0</v>
      </c>
      <c r="I58">
        <v>0</v>
      </c>
      <c r="J58">
        <v>0</v>
      </c>
    </row>
    <row r="59" spans="1:10" x14ac:dyDescent="0.25">
      <c r="B59" s="1">
        <v>41791</v>
      </c>
      <c r="C59" s="20">
        <f>AVERAGEIFS('TH - M'!C:C,'TH - M'!$B:$B,"&gt;="&amp;EDATE('TH - Q'!$B59,-2),'TH - M'!$B:$B,"&lt;="&amp;EOMONTH('TH - Q'!$B59,0))</f>
        <v>92.413168278924431</v>
      </c>
      <c r="D59" s="20">
        <f>AVERAGEIFS('TH - M'!D:D,'TH - M'!$B:$B,"&gt;="&amp;EDATE('TH - Q'!$B59,-2),'TH - M'!$B:$B,"&lt;="&amp;EOMONTH('TH - Q'!$B59,0))</f>
        <v>2</v>
      </c>
      <c r="E59">
        <f>'CDM - Q'!BI269</f>
        <v>2237767.9695609398</v>
      </c>
      <c r="F59">
        <v>2295182.9403927</v>
      </c>
      <c r="G59">
        <v>0</v>
      </c>
      <c r="H59">
        <v>0</v>
      </c>
      <c r="I59">
        <v>0</v>
      </c>
      <c r="J59">
        <v>0</v>
      </c>
    </row>
    <row r="60" spans="1:10" x14ac:dyDescent="0.25">
      <c r="B60" s="1">
        <v>41883</v>
      </c>
      <c r="C60" s="20">
        <f>AVERAGEIFS('TH - M'!C:C,'TH - M'!$B:$B,"&gt;="&amp;EDATE('TH - Q'!$B60,-2),'TH - M'!$B:$B,"&lt;="&amp;EOMONTH('TH - Q'!$B60,0))</f>
        <v>92.681073963894576</v>
      </c>
      <c r="D60" s="20">
        <f>AVERAGEIFS('TH - M'!D:D,'TH - M'!$B:$B,"&gt;="&amp;EDATE('TH - Q'!$B60,-2),'TH - M'!$B:$B,"&lt;="&amp;EOMONTH('TH - Q'!$B60,0))</f>
        <v>2</v>
      </c>
      <c r="E60">
        <f>'CDM - Q'!BI270</f>
        <v>2208911.9570584502</v>
      </c>
      <c r="F60">
        <v>2315077.81639315</v>
      </c>
      <c r="G60">
        <v>0</v>
      </c>
      <c r="H60">
        <v>0</v>
      </c>
      <c r="I60">
        <v>0</v>
      </c>
      <c r="J60">
        <v>0</v>
      </c>
    </row>
    <row r="61" spans="1:10" x14ac:dyDescent="0.25">
      <c r="B61" s="1">
        <v>41974</v>
      </c>
      <c r="C61" s="20">
        <f>AVERAGEIFS('TH - M'!C:C,'TH - M'!$B:$B,"&gt;="&amp;EDATE('TH - Q'!$B61,-2),'TH - M'!$B:$B,"&lt;="&amp;EOMONTH('TH - Q'!$B61,0))</f>
        <v>92.935740945492441</v>
      </c>
      <c r="D61" s="20">
        <f>AVERAGEIFS('TH - M'!D:D,'TH - M'!$B:$B,"&gt;="&amp;EDATE('TH - Q'!$B61,-2),'TH - M'!$B:$B,"&lt;="&amp;EOMONTH('TH - Q'!$B61,0))</f>
        <v>2</v>
      </c>
      <c r="E61">
        <f>'CDM - Q'!BI271</f>
        <v>2398964.0394025901</v>
      </c>
      <c r="F61">
        <v>2339062.3492554799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2015</v>
      </c>
      <c r="B62" s="1">
        <v>42064</v>
      </c>
      <c r="C62" s="20">
        <f>AVERAGEIFS('TH - M'!C:C,'TH - M'!$B:$B,"&gt;="&amp;EDATE('TH - Q'!$B62,-2),'TH - M'!$B:$B,"&lt;="&amp;EOMONTH('TH - Q'!$B62,0))</f>
        <v>93.234986796836594</v>
      </c>
      <c r="D62" s="20">
        <f>AVERAGEIFS('TH - M'!D:D,'TH - M'!$B:$B,"&gt;="&amp;EDATE('TH - Q'!$B62,-2),'TH - M'!$B:$B,"&lt;="&amp;EOMONTH('TH - Q'!$B62,0))</f>
        <v>1.9166666666666667</v>
      </c>
      <c r="E62">
        <f>'CDM - Q'!BI272</f>
        <v>2459674.6499488298</v>
      </c>
      <c r="F62">
        <v>2352370.9820661298</v>
      </c>
      <c r="G62">
        <v>0</v>
      </c>
      <c r="H62">
        <v>0</v>
      </c>
      <c r="I62">
        <v>0</v>
      </c>
      <c r="J62">
        <v>0</v>
      </c>
    </row>
    <row r="63" spans="1:10" x14ac:dyDescent="0.25">
      <c r="B63" s="1">
        <v>42156</v>
      </c>
      <c r="C63" s="20">
        <f>AVERAGEIFS('TH - M'!C:C,'TH - M'!$B:$B,"&gt;="&amp;EDATE('TH - Q'!$B63,-2),'TH - M'!$B:$B,"&lt;="&amp;EOMONTH('TH - Q'!$B63,0))</f>
        <v>93.32729304900549</v>
      </c>
      <c r="D63" s="20">
        <f>AVERAGEIFS('TH - M'!D:D,'TH - M'!$B:$B,"&gt;="&amp;EDATE('TH - Q'!$B63,-2),'TH - M'!$B:$B,"&lt;="&amp;EOMONTH('TH - Q'!$B63,0))</f>
        <v>1.5</v>
      </c>
      <c r="E63">
        <f>'CDM - Q'!BI273</f>
        <v>2303095.3539398802</v>
      </c>
      <c r="F63">
        <v>2364057.0451704799</v>
      </c>
      <c r="G63">
        <v>0</v>
      </c>
      <c r="H63">
        <v>0</v>
      </c>
      <c r="I63">
        <v>0</v>
      </c>
      <c r="J63">
        <v>0</v>
      </c>
    </row>
    <row r="64" spans="1:10" x14ac:dyDescent="0.25">
      <c r="B64" s="1">
        <v>42248</v>
      </c>
      <c r="C64" s="20">
        <f>AVERAGEIFS('TH - M'!C:C,'TH - M'!$B:$B,"&gt;="&amp;EDATE('TH - Q'!$B64,-2),'TH - M'!$B:$B,"&lt;="&amp;EOMONTH('TH - Q'!$B64,0))</f>
        <v>93.54708128795447</v>
      </c>
      <c r="D64" s="20">
        <f>AVERAGEIFS('TH - M'!D:D,'TH - M'!$B:$B,"&gt;="&amp;EDATE('TH - Q'!$B64,-2),'TH - M'!$B:$B,"&lt;="&amp;EOMONTH('TH - Q'!$B64,0))</f>
        <v>1.5</v>
      </c>
      <c r="E64">
        <f>'CDM - Q'!BI274</f>
        <v>2285060.3198451302</v>
      </c>
      <c r="F64">
        <v>2392951.6635573301</v>
      </c>
      <c r="G64">
        <v>0</v>
      </c>
      <c r="H64">
        <v>0</v>
      </c>
      <c r="I64">
        <v>0</v>
      </c>
      <c r="J64">
        <v>0</v>
      </c>
    </row>
    <row r="65" spans="1:10" x14ac:dyDescent="0.25">
      <c r="B65" s="1">
        <v>42339</v>
      </c>
      <c r="C65" s="20">
        <f>AVERAGEIFS('TH - M'!C:C,'TH - M'!$B:$B,"&gt;="&amp;EDATE('TH - Q'!$B65,-2),'TH - M'!$B:$B,"&lt;="&amp;EOMONTH('TH - Q'!$B65,0))</f>
        <v>93.7028588551875</v>
      </c>
      <c r="D65" s="20">
        <f>AVERAGEIFS('TH - M'!D:D,'TH - M'!$B:$B,"&gt;="&amp;EDATE('TH - Q'!$B65,-2),'TH - M'!$B:$B,"&lt;="&amp;EOMONTH('TH - Q'!$B65,0))</f>
        <v>1.5</v>
      </c>
      <c r="E65">
        <f>'CDM - Q'!BI275</f>
        <v>2473595.6762661599</v>
      </c>
      <c r="F65">
        <v>2413619.4169427902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2016</v>
      </c>
      <c r="B66" s="1">
        <v>42430</v>
      </c>
      <c r="C66" s="20">
        <f>AVERAGEIFS('TH - M'!C:C,'TH - M'!$B:$B,"&gt;="&amp;EDATE('TH - Q'!$B66,-2),'TH - M'!$B:$B,"&lt;="&amp;EOMONTH('TH - Q'!$B66,0))</f>
        <v>93.85790733063827</v>
      </c>
      <c r="D66" s="20">
        <f>AVERAGEIFS('TH - M'!D:D,'TH - M'!$B:$B,"&gt;="&amp;EDATE('TH - Q'!$B66,-2),'TH - M'!$B:$B,"&lt;="&amp;EOMONTH('TH - Q'!$B66,0))</f>
        <v>1.5</v>
      </c>
      <c r="E66">
        <f>'CDM - Q'!BI276</f>
        <v>2541549</v>
      </c>
      <c r="F66">
        <v>2430401.6485081902</v>
      </c>
      <c r="G66">
        <v>0</v>
      </c>
      <c r="H66">
        <v>0</v>
      </c>
      <c r="I66">
        <v>0</v>
      </c>
      <c r="J66">
        <v>0</v>
      </c>
    </row>
    <row r="67" spans="1:10" x14ac:dyDescent="0.25">
      <c r="B67" s="1">
        <v>42522</v>
      </c>
      <c r="C67" s="20">
        <f>AVERAGEIFS('TH - M'!C:C,'TH - M'!$B:$B,"&gt;="&amp;EDATE('TH - Q'!$B67,-2),'TH - M'!$B:$B,"&lt;="&amp;EOMONTH('TH - Q'!$B67,0))</f>
        <v>94.080724397101093</v>
      </c>
      <c r="D67" s="20">
        <f>AVERAGEIFS('TH - M'!D:D,'TH - M'!$B:$B,"&gt;="&amp;EDATE('TH - Q'!$B67,-2),'TH - M'!$B:$B,"&lt;="&amp;EOMONTH('TH - Q'!$B67,0))</f>
        <v>1.5</v>
      </c>
      <c r="E67">
        <f>'CDM - Q'!BI277</f>
        <v>2390876</v>
      </c>
      <c r="F67">
        <v>2451485.99954218</v>
      </c>
      <c r="G67">
        <v>0</v>
      </c>
      <c r="H67">
        <v>0</v>
      </c>
      <c r="I67">
        <v>0</v>
      </c>
      <c r="J67">
        <v>0</v>
      </c>
    </row>
    <row r="68" spans="1:10" x14ac:dyDescent="0.25">
      <c r="B68" s="1">
        <v>42614</v>
      </c>
      <c r="C68" s="20">
        <f>AVERAGEIFS('TH - M'!C:C,'TH - M'!$B:$B,"&gt;="&amp;EDATE('TH - Q'!$B68,-2),'TH - M'!$B:$B,"&lt;="&amp;EOMONTH('TH - Q'!$B68,0))</f>
        <v>94.260686814319044</v>
      </c>
      <c r="D68" s="20">
        <f>AVERAGEIFS('TH - M'!D:D,'TH - M'!$B:$B,"&gt;="&amp;EDATE('TH - Q'!$B68,-2),'TH - M'!$B:$B,"&lt;="&amp;EOMONTH('TH - Q'!$B68,0))</f>
        <v>1.5</v>
      </c>
      <c r="E68">
        <f>'CDM - Q'!BI278</f>
        <v>2357971</v>
      </c>
      <c r="F68">
        <v>2471790.7283836901</v>
      </c>
      <c r="G68">
        <v>0</v>
      </c>
      <c r="H68">
        <v>0</v>
      </c>
      <c r="I68">
        <v>0</v>
      </c>
      <c r="J68">
        <v>0</v>
      </c>
    </row>
    <row r="69" spans="1:10" x14ac:dyDescent="0.25">
      <c r="B69" s="1">
        <v>42705</v>
      </c>
      <c r="C69" s="20">
        <f>AVERAGEIFS('TH - M'!C:C,'TH - M'!$B:$B,"&gt;="&amp;EDATE('TH - Q'!$B69,-2),'TH - M'!$B:$B,"&lt;="&amp;EOMONTH('TH - Q'!$B69,0))</f>
        <v>94.36303652446621</v>
      </c>
      <c r="D69" s="20">
        <f>AVERAGEIFS('TH - M'!D:D,'TH - M'!$B:$B,"&gt;="&amp;EDATE('TH - Q'!$B69,-2),'TH - M'!$B:$B,"&lt;="&amp;EOMONTH('TH - Q'!$B69,0))</f>
        <v>1.5</v>
      </c>
      <c r="E69">
        <f>'CDM - Q'!BI279</f>
        <v>2558106</v>
      </c>
      <c r="F69">
        <v>2496737.1860553799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2017</v>
      </c>
      <c r="B70" s="1">
        <v>42795</v>
      </c>
      <c r="C70" s="20">
        <f>AVERAGEIFS('TH - M'!C:C,'TH - M'!$B:$B,"&gt;="&amp;EDATE('TH - Q'!$B70,-2),'TH - M'!$B:$B,"&lt;="&amp;EOMONTH('TH - Q'!$B70,0))</f>
        <v>94.470241983950473</v>
      </c>
      <c r="D70" s="20">
        <f>AVERAGEIFS('TH - M'!D:D,'TH - M'!$B:$B,"&gt;="&amp;EDATE('TH - Q'!$B70,-2),'TH - M'!$B:$B,"&lt;="&amp;EOMONTH('TH - Q'!$B70,0))</f>
        <v>1.5</v>
      </c>
      <c r="E70">
        <f>'CDM - Q'!BI280</f>
        <v>2638918</v>
      </c>
      <c r="F70">
        <v>2521880.83433655</v>
      </c>
      <c r="G70">
        <v>0</v>
      </c>
      <c r="H70">
        <v>0</v>
      </c>
      <c r="I70">
        <v>0</v>
      </c>
      <c r="J70">
        <v>0</v>
      </c>
    </row>
    <row r="71" spans="1:10" x14ac:dyDescent="0.25">
      <c r="B71" s="1">
        <v>42887</v>
      </c>
      <c r="C71" s="20">
        <f>AVERAGEIFS('TH - M'!C:C,'TH - M'!$B:$B,"&gt;="&amp;EDATE('TH - Q'!$B71,-2),'TH - M'!$B:$B,"&lt;="&amp;EOMONTH('TH - Q'!$B71,0))</f>
        <v>94.53615550015877</v>
      </c>
      <c r="D71" s="20">
        <f>AVERAGEIFS('TH - M'!D:D,'TH - M'!$B:$B,"&gt;="&amp;EDATE('TH - Q'!$B71,-2),'TH - M'!$B:$B,"&lt;="&amp;EOMONTH('TH - Q'!$B71,0))</f>
        <v>1.5</v>
      </c>
      <c r="E71">
        <f>'CDM - Q'!BI281</f>
        <v>2494793</v>
      </c>
      <c r="F71">
        <v>2557603.9365865001</v>
      </c>
      <c r="G71">
        <v>0</v>
      </c>
      <c r="H71">
        <v>0</v>
      </c>
      <c r="I71">
        <v>0</v>
      </c>
      <c r="J71">
        <v>0</v>
      </c>
    </row>
    <row r="72" spans="1:10" x14ac:dyDescent="0.25">
      <c r="B72" s="1">
        <v>42979</v>
      </c>
      <c r="C72" s="20">
        <f>AVERAGEIFS('TH - M'!C:C,'TH - M'!$B:$B,"&gt;="&amp;EDATE('TH - Q'!$B72,-2),'TH - M'!$B:$B,"&lt;="&amp;EOMONTH('TH - Q'!$B72,0))</f>
        <v>94.71817429923793</v>
      </c>
      <c r="D72" s="20">
        <f>AVERAGEIFS('TH - M'!D:D,'TH - M'!$B:$B,"&gt;="&amp;EDATE('TH - Q'!$B72,-2),'TH - M'!$B:$B,"&lt;="&amp;EOMONTH('TH - Q'!$B72,0))</f>
        <v>1.5</v>
      </c>
      <c r="E72">
        <f>'CDM - Q'!BI282</f>
        <v>2463648</v>
      </c>
      <c r="F72">
        <v>2586171.2119986</v>
      </c>
      <c r="G72">
        <v>0</v>
      </c>
      <c r="H72">
        <v>0</v>
      </c>
      <c r="I72">
        <v>0</v>
      </c>
      <c r="J72">
        <v>0</v>
      </c>
    </row>
    <row r="73" spans="1:10" x14ac:dyDescent="0.25">
      <c r="B73" s="1">
        <v>43070</v>
      </c>
      <c r="C73" s="20">
        <f>AVERAGEIFS('TH - M'!C:C,'TH - M'!$B:$B,"&gt;="&amp;EDATE('TH - Q'!$B73,-2),'TH - M'!$B:$B,"&lt;="&amp;EOMONTH('TH - Q'!$B73,0))</f>
        <v>94.924568192891186</v>
      </c>
      <c r="D73" s="20">
        <f>AVERAGEIFS('TH - M'!D:D,'TH - M'!$B:$B,"&gt;="&amp;EDATE('TH - Q'!$B73,-2),'TH - M'!$B:$B,"&lt;="&amp;EOMONTH('TH - Q'!$B73,0))</f>
        <v>1.5</v>
      </c>
      <c r="E73">
        <f>'CDM - Q'!BI283</f>
        <v>2662582</v>
      </c>
      <c r="F73">
        <v>2595189.9919643002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2018</v>
      </c>
      <c r="B74" s="1">
        <v>43160</v>
      </c>
      <c r="C74" s="20">
        <f>AVERAGEIFS('TH - M'!C:C,'TH - M'!$B:$B,"&gt;="&amp;EDATE('TH - Q'!$B74,-2),'TH - M'!$B:$B,"&lt;="&amp;EOMONTH('TH - Q'!$B74,0))</f>
        <v>95.046333051799039</v>
      </c>
      <c r="D74" s="20">
        <f>AVERAGEIFS('TH - M'!D:D,'TH - M'!$B:$B,"&gt;="&amp;EDATE('TH - Q'!$B74,-2),'TH - M'!$B:$B,"&lt;="&amp;EOMONTH('TH - Q'!$B74,0))</f>
        <v>1.5</v>
      </c>
      <c r="E74">
        <f>'CDM - Q'!BI284</f>
        <v>2772274</v>
      </c>
      <c r="F74">
        <v>2647669.0252934</v>
      </c>
      <c r="G74">
        <v>0</v>
      </c>
      <c r="H74">
        <v>0</v>
      </c>
      <c r="I74">
        <v>0</v>
      </c>
      <c r="J74">
        <v>0</v>
      </c>
    </row>
    <row r="75" spans="1:10" x14ac:dyDescent="0.25">
      <c r="B75" s="1">
        <v>43252</v>
      </c>
      <c r="C75" s="20">
        <f>AVERAGEIFS('TH - M'!C:C,'TH - M'!$B:$B,"&gt;="&amp;EDATE('TH - Q'!$B75,-2),'TH - M'!$B:$B,"&lt;="&amp;EOMONTH('TH - Q'!$B75,0))</f>
        <v>95.260255415394866</v>
      </c>
      <c r="D75" s="20">
        <f>AVERAGEIFS('TH - M'!D:D,'TH - M'!$B:$B,"&gt;="&amp;EDATE('TH - Q'!$B75,-2),'TH - M'!$B:$B,"&lt;="&amp;EOMONTH('TH - Q'!$B75,0))</f>
        <v>1.5</v>
      </c>
      <c r="E75">
        <f>'CDM - Q'!BI285</f>
        <v>2610783</v>
      </c>
      <c r="F75">
        <v>2680121.05801471</v>
      </c>
      <c r="G75">
        <v>0</v>
      </c>
      <c r="H75">
        <v>0</v>
      </c>
      <c r="I75">
        <v>0</v>
      </c>
      <c r="J75">
        <v>0</v>
      </c>
    </row>
    <row r="76" spans="1:10" x14ac:dyDescent="0.25">
      <c r="B76" s="1">
        <v>43344</v>
      </c>
      <c r="C76" s="20">
        <f>AVERAGEIFS('TH - M'!C:C,'TH - M'!$B:$B,"&gt;="&amp;EDATE('TH - Q'!$B76,-2),'TH - M'!$B:$B,"&lt;="&amp;EOMONTH('TH - Q'!$B76,0))</f>
        <v>95.451560904856436</v>
      </c>
      <c r="D76" s="20">
        <f>AVERAGEIFS('TH - M'!D:D,'TH - M'!$B:$B,"&gt;="&amp;EDATE('TH - Q'!$B76,-2),'TH - M'!$B:$B,"&lt;="&amp;EOMONTH('TH - Q'!$B76,0))</f>
        <v>1.5</v>
      </c>
      <c r="E76">
        <f>'CDM - Q'!BI286</f>
        <v>2543414</v>
      </c>
      <c r="F76">
        <v>2676241.6594370101</v>
      </c>
      <c r="G76">
        <v>0</v>
      </c>
      <c r="H76">
        <v>0</v>
      </c>
      <c r="I76">
        <v>0</v>
      </c>
      <c r="J76">
        <v>0</v>
      </c>
    </row>
    <row r="77" spans="1:10" x14ac:dyDescent="0.25">
      <c r="B77" s="1">
        <v>43435</v>
      </c>
      <c r="C77" s="20">
        <f>AVERAGEIFS('TH - M'!C:C,'TH - M'!$B:$B,"&gt;="&amp;EDATE('TH - Q'!$B77,-2),'TH - M'!$B:$B,"&lt;="&amp;EOMONTH('TH - Q'!$B77,0))</f>
        <v>95.607144614835804</v>
      </c>
      <c r="D77" s="20">
        <f>AVERAGEIFS('TH - M'!D:D,'TH - M'!$B:$B,"&gt;="&amp;EDATE('TH - Q'!$B77,-2),'TH - M'!$B:$B,"&lt;="&amp;EOMONTH('TH - Q'!$B77,0))</f>
        <v>1.5833333333333333</v>
      </c>
      <c r="E77">
        <f>'CDM - Q'!BI287</f>
        <v>2766734</v>
      </c>
      <c r="F77">
        <v>2685640.98178813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2019</v>
      </c>
      <c r="B78" s="1">
        <v>43525</v>
      </c>
      <c r="C78" s="20">
        <f>AVERAGEIFS('TH - M'!C:C,'TH - M'!$B:$B,"&gt;="&amp;EDATE('TH - Q'!$B78,-2),'TH - M'!$B:$B,"&lt;="&amp;EOMONTH('TH - Q'!$B78,0))</f>
        <v>95.637777187817406</v>
      </c>
      <c r="D78" s="20">
        <f>AVERAGEIFS('TH - M'!D:D,'TH - M'!$B:$B,"&gt;="&amp;EDATE('TH - Q'!$B78,-2),'TH - M'!$B:$B,"&lt;="&amp;EOMONTH('TH - Q'!$B78,0))</f>
        <v>1.75</v>
      </c>
      <c r="E78">
        <f>'CDM - Q'!BI288</f>
        <v>2845657</v>
      </c>
      <c r="F78">
        <v>2717905.0881741801</v>
      </c>
      <c r="G78">
        <v>0</v>
      </c>
      <c r="H78">
        <v>0</v>
      </c>
      <c r="I78">
        <v>0</v>
      </c>
      <c r="J78">
        <v>0</v>
      </c>
    </row>
    <row r="79" spans="1:10" x14ac:dyDescent="0.25">
      <c r="B79" s="1">
        <v>43617</v>
      </c>
      <c r="C79" s="20">
        <f>AVERAGEIFS('TH - M'!C:C,'TH - M'!$B:$B,"&gt;="&amp;EDATE('TH - Q'!$B79,-2),'TH - M'!$B:$B,"&lt;="&amp;EOMONTH('TH - Q'!$B79,0))</f>
        <v>95.776307733201932</v>
      </c>
      <c r="D79" s="20">
        <f>AVERAGEIFS('TH - M'!D:D,'TH - M'!$B:$B,"&gt;="&amp;EDATE('TH - Q'!$B79,-2),'TH - M'!$B:$B,"&lt;="&amp;EOMONTH('TH - Q'!$B79,0))</f>
        <v>1.75</v>
      </c>
      <c r="E79">
        <f>'CDM - Q'!BI289</f>
        <v>2668902</v>
      </c>
      <c r="F79">
        <v>2746075.14999054</v>
      </c>
      <c r="G79">
        <v>0</v>
      </c>
      <c r="H79">
        <v>0</v>
      </c>
      <c r="I79">
        <v>0</v>
      </c>
      <c r="J79">
        <v>0</v>
      </c>
    </row>
    <row r="80" spans="1:10" x14ac:dyDescent="0.25">
      <c r="B80" s="1">
        <v>43709</v>
      </c>
      <c r="C80" s="20">
        <f>AVERAGEIFS('TH - M'!C:C,'TH - M'!$B:$B,"&gt;="&amp;EDATE('TH - Q'!$B80,-2),'TH - M'!$B:$B,"&lt;="&amp;EOMONTH('TH - Q'!$B80,0))</f>
        <v>95.876837664584443</v>
      </c>
      <c r="D80" s="20">
        <f>AVERAGEIFS('TH - M'!D:D,'TH - M'!$B:$B,"&gt;="&amp;EDATE('TH - Q'!$B80,-2),'TH - M'!$B:$B,"&lt;="&amp;EOMONTH('TH - Q'!$B80,0))</f>
        <v>1.5833333333333333</v>
      </c>
      <c r="E80">
        <f>'CDM - Q'!BI290</f>
        <v>2605929</v>
      </c>
      <c r="F80">
        <v>2750020.9668139201</v>
      </c>
      <c r="G80">
        <v>0</v>
      </c>
      <c r="H80">
        <v>0</v>
      </c>
      <c r="I80">
        <v>0</v>
      </c>
      <c r="J80">
        <v>0</v>
      </c>
    </row>
    <row r="81" spans="1:10" x14ac:dyDescent="0.25">
      <c r="B81" s="1">
        <v>43800</v>
      </c>
      <c r="C81" s="20">
        <f>AVERAGEIFS('TH - M'!C:C,'TH - M'!$B:$B,"&gt;="&amp;EDATE('TH - Q'!$B81,-2),'TH - M'!$B:$B,"&lt;="&amp;EOMONTH('TH - Q'!$B81,0))</f>
        <v>96.058604306646387</v>
      </c>
      <c r="D81" s="20">
        <f>AVERAGEIFS('TH - M'!D:D,'TH - M'!$B:$B,"&gt;="&amp;EDATE('TH - Q'!$B81,-2),'TH - M'!$B:$B,"&lt;="&amp;EOMONTH('TH - Q'!$B81,0))</f>
        <v>1.3333333333333333</v>
      </c>
      <c r="E81">
        <f>'CDM - Q'!BI291</f>
        <v>2798831</v>
      </c>
      <c r="F81">
        <v>2702452.9525633198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2020</v>
      </c>
      <c r="B82" s="1">
        <v>43891</v>
      </c>
      <c r="C82" s="20">
        <f>AVERAGEIFS('TH - M'!C:C,'TH - M'!$B:$B,"&gt;="&amp;EDATE('TH - Q'!$B82,-2),'TH - M'!$B:$B,"&lt;="&amp;EOMONTH('TH - Q'!$B82,0))</f>
        <v>96.135116751963707</v>
      </c>
      <c r="D82" s="20">
        <f>AVERAGEIFS('TH - M'!D:D,'TH - M'!$B:$B,"&gt;="&amp;EDATE('TH - Q'!$B82,-2),'TH - M'!$B:$B,"&lt;="&amp;EOMONTH('TH - Q'!$B82,0))</f>
        <v>1</v>
      </c>
      <c r="E82">
        <f>'CDM - Q'!BI292</f>
        <v>2784621</v>
      </c>
      <c r="F82">
        <v>2660648.6684364998</v>
      </c>
      <c r="G82" s="20">
        <f>AVERAGEIFS('CDM - D'!J:J,'CDM - D'!$B:$B,"&gt;="&amp;EDATE('TH - Q'!$B82,-2),'CDM - D'!$B:$B,"&lt;="&amp;EOMONTH('TH - Q'!$B82,0))</f>
        <v>4950562.7683516508</v>
      </c>
      <c r="H82">
        <v>0</v>
      </c>
      <c r="I82">
        <v>0</v>
      </c>
      <c r="J82">
        <v>0</v>
      </c>
    </row>
    <row r="83" spans="1:10" x14ac:dyDescent="0.25">
      <c r="B83" s="1">
        <v>43983</v>
      </c>
      <c r="C83" s="20">
        <f>AVERAGEIFS('TH - M'!C:C,'TH - M'!$B:$B,"&gt;="&amp;EDATE('TH - Q'!$B83,-2),'TH - M'!$B:$B,"&lt;="&amp;EOMONTH('TH - Q'!$B83,0))</f>
        <v>95.885819088612138</v>
      </c>
      <c r="D83" s="20">
        <f>AVERAGEIFS('TH - M'!D:D,'TH - M'!$B:$B,"&gt;="&amp;EDATE('TH - Q'!$B83,-2),'TH - M'!$B:$B,"&lt;="&amp;EOMONTH('TH - Q'!$B83,0))</f>
        <v>0.58333333333333337</v>
      </c>
      <c r="E83">
        <f>'CDM - Q'!BI293</f>
        <v>2343831</v>
      </c>
      <c r="F83">
        <v>2416908.72947369</v>
      </c>
      <c r="G83" s="20">
        <f>AVERAGEIFS('CDM - D'!J:J,'CDM - D'!$B:$B,"&gt;="&amp;EDATE('TH - Q'!$B83,-2),'CDM - D'!$B:$B,"&lt;="&amp;EOMONTH('TH - Q'!$B83,0))</f>
        <v>71.555164835164859</v>
      </c>
      <c r="H83">
        <v>0</v>
      </c>
      <c r="I83">
        <v>0</v>
      </c>
      <c r="J83">
        <v>1</v>
      </c>
    </row>
    <row r="84" spans="1:10" x14ac:dyDescent="0.25">
      <c r="B84" s="1">
        <v>44075</v>
      </c>
      <c r="C84" s="20">
        <f>AVERAGEIFS('TH - M'!C:C,'TH - M'!$B:$B,"&gt;="&amp;EDATE('TH - Q'!$B84,-2),'TH - M'!$B:$B,"&lt;="&amp;EOMONTH('TH - Q'!$B84,0))</f>
        <v>96.174188012014312</v>
      </c>
      <c r="D84" s="20">
        <f>AVERAGEIFS('TH - M'!D:D,'TH - M'!$B:$B,"&gt;="&amp;EDATE('TH - Q'!$B84,-2),'TH - M'!$B:$B,"&lt;="&amp;EOMONTH('TH - Q'!$B84,0))</f>
        <v>0.5</v>
      </c>
      <c r="E84">
        <f>'CDM - Q'!BI294</f>
        <v>2441011</v>
      </c>
      <c r="F84">
        <v>2581197.8997694999</v>
      </c>
      <c r="G84" s="20">
        <f>AVERAGEIFS('CDM - D'!J:J,'CDM - D'!$B:$B,"&gt;="&amp;EDATE('TH - Q'!$B84,-2),'CDM - D'!$B:$B,"&lt;="&amp;EOMONTH('TH - Q'!$B84,0))</f>
        <v>50.73521739130436</v>
      </c>
      <c r="H84">
        <v>0</v>
      </c>
      <c r="I84">
        <v>0</v>
      </c>
      <c r="J84">
        <v>1</v>
      </c>
    </row>
    <row r="85" spans="1:10" x14ac:dyDescent="0.25">
      <c r="B85" s="1">
        <v>44166</v>
      </c>
      <c r="C85" s="20">
        <f>AVERAGEIFS('TH - M'!C:C,'TH - M'!$B:$B,"&gt;="&amp;EDATE('TH - Q'!$B85,-2),'TH - M'!$B:$B,"&lt;="&amp;EOMONTH('TH - Q'!$B85,0))</f>
        <v>96.251709873205684</v>
      </c>
      <c r="D85" s="20">
        <f>AVERAGEIFS('TH - M'!D:D,'TH - M'!$B:$B,"&gt;="&amp;EDATE('TH - Q'!$B85,-2),'TH - M'!$B:$B,"&lt;="&amp;EOMONTH('TH - Q'!$B85,0))</f>
        <v>0.5</v>
      </c>
      <c r="E85">
        <f>'CDM - Q'!BI295</f>
        <v>2684535</v>
      </c>
      <c r="F85">
        <v>2584959.6021993002</v>
      </c>
      <c r="G85" s="20">
        <f>AVERAGEIFS('CDM - D'!J:J,'CDM - D'!$B:$B,"&gt;="&amp;EDATE('TH - Q'!$B85,-2),'CDM - D'!$B:$B,"&lt;="&amp;EOMONTH('TH - Q'!$B85,0))</f>
        <v>49.908260869565233</v>
      </c>
      <c r="H85">
        <v>0</v>
      </c>
      <c r="I85">
        <v>0</v>
      </c>
      <c r="J85">
        <v>1</v>
      </c>
    </row>
    <row r="86" spans="1:10" x14ac:dyDescent="0.25">
      <c r="A86">
        <v>2021</v>
      </c>
      <c r="B86" s="1">
        <v>44256</v>
      </c>
      <c r="C86" s="20">
        <f>AVERAGEIFS('TH - M'!C:C,'TH - M'!$B:$B,"&gt;="&amp;EDATE('TH - Q'!$B86,-2),'TH - M'!$B:$B,"&lt;="&amp;EOMONTH('TH - Q'!$B86,0))</f>
        <v>96.242075246277409</v>
      </c>
      <c r="D86" s="20">
        <f>AVERAGEIFS('TH - M'!D:D,'TH - M'!$B:$B,"&gt;="&amp;EDATE('TH - Q'!$B86,-2),'TH - M'!$B:$B,"&lt;="&amp;EOMONTH('TH - Q'!$B86,0))</f>
        <v>0.5</v>
      </c>
      <c r="E86">
        <f>'CDM - Q'!BI296</f>
        <v>2715101</v>
      </c>
      <c r="F86">
        <v>2593158.33713366</v>
      </c>
      <c r="G86" s="20">
        <f>AVERAGEIFS('CDM - D'!J:J,'CDM - D'!$B:$B,"&gt;="&amp;EDATE('TH - Q'!$B86,-2),'CDM - D'!$B:$B,"&lt;="&amp;EOMONTH('TH - Q'!$B86,0))</f>
        <v>52.222000000000023</v>
      </c>
      <c r="H86">
        <v>0</v>
      </c>
      <c r="I86">
        <v>0</v>
      </c>
      <c r="J86">
        <v>1</v>
      </c>
    </row>
    <row r="87" spans="1:10" x14ac:dyDescent="0.25">
      <c r="B87" s="1">
        <v>44348</v>
      </c>
      <c r="C87" s="20">
        <f>AVERAGEIFS('TH - M'!C:C,'TH - M'!$B:$B,"&gt;="&amp;EDATE('TH - Q'!$B87,-2),'TH - M'!$B:$B,"&lt;="&amp;EOMONTH('TH - Q'!$B87,0))</f>
        <v>96.300957954661968</v>
      </c>
      <c r="D87" s="20">
        <f>AVERAGEIFS('TH - M'!D:D,'TH - M'!$B:$B,"&gt;="&amp;EDATE('TH - Q'!$B87,-2),'TH - M'!$B:$B,"&lt;="&amp;EOMONTH('TH - Q'!$B87,0))</f>
        <v>0.5</v>
      </c>
      <c r="E87">
        <f>'CDM - Q'!BI297</f>
        <v>2523971</v>
      </c>
      <c r="F87">
        <v>2604083.7263857201</v>
      </c>
      <c r="G87" s="20">
        <f>AVERAGEIFS('CDM - D'!J:J,'CDM - D'!$B:$B,"&gt;="&amp;EDATE('TH - Q'!$B87,-2),'CDM - D'!$B:$B,"&lt;="&amp;EOMONTH('TH - Q'!$B87,0))</f>
        <v>55.625934065934125</v>
      </c>
      <c r="H87">
        <v>0</v>
      </c>
      <c r="I87">
        <v>0</v>
      </c>
      <c r="J87">
        <v>1</v>
      </c>
    </row>
    <row r="88" spans="1:10" x14ac:dyDescent="0.25">
      <c r="B88" s="1">
        <v>44440</v>
      </c>
      <c r="C88" s="20">
        <f>AVERAGEIFS('TH - M'!C:C,'TH - M'!$B:$B,"&gt;="&amp;EDATE('TH - Q'!$B88,-2),'TH - M'!$B:$B,"&lt;="&amp;EOMONTH('TH - Q'!$B88,0))</f>
        <v>96.300152218178809</v>
      </c>
      <c r="D88" s="20">
        <f>AVERAGEIFS('TH - M'!D:D,'TH - M'!$B:$B,"&gt;="&amp;EDATE('TH - Q'!$B88,-2),'TH - M'!$B:$B,"&lt;="&amp;EOMONTH('TH - Q'!$B88,0))</f>
        <v>0.5</v>
      </c>
      <c r="E88">
        <f>'CDM - Q'!BI298</f>
        <v>2437726</v>
      </c>
      <c r="F88">
        <v>2580641.3536582999</v>
      </c>
      <c r="G88" s="20">
        <f>AVERAGEIFS('CDM - D'!J:J,'CDM - D'!$B:$B,"&gt;="&amp;EDATE('TH - Q'!$B88,-2),'CDM - D'!$B:$B,"&lt;="&amp;EOMONTH('TH - Q'!$B88,0))</f>
        <v>62.60967391304348</v>
      </c>
      <c r="H88">
        <v>0</v>
      </c>
      <c r="I88">
        <v>0</v>
      </c>
      <c r="J88">
        <v>1</v>
      </c>
    </row>
    <row r="89" spans="1:10" x14ac:dyDescent="0.25">
      <c r="B89" s="1">
        <v>44531</v>
      </c>
      <c r="C89" s="20">
        <f>AVERAGEIFS('TH - M'!C:C,'TH - M'!$B:$B,"&gt;="&amp;EDATE('TH - Q'!$B89,-2),'TH - M'!$B:$B,"&lt;="&amp;EOMONTH('TH - Q'!$B89,0))</f>
        <v>96.505962092808602</v>
      </c>
      <c r="D89" s="20">
        <f>AVERAGEIFS('TH - M'!D:D,'TH - M'!$B:$B,"&gt;="&amp;EDATE('TH - Q'!$B89,-2),'TH - M'!$B:$B,"&lt;="&amp;EOMONTH('TH - Q'!$B89,0))</f>
        <v>0.5</v>
      </c>
      <c r="E89">
        <f>'CDM - Q'!BI299</f>
        <v>2737017</v>
      </c>
      <c r="F89">
        <v>2636671.5763747902</v>
      </c>
      <c r="G89" s="20">
        <f>AVERAGEIFS('CDM - D'!J:J,'CDM - D'!$B:$B,"&gt;="&amp;EDATE('TH - Q'!$B89,-2),'CDM - D'!$B:$B,"&lt;="&amp;EOMONTH('TH - Q'!$B89,0))</f>
        <v>51.860760869565368</v>
      </c>
      <c r="H89">
        <v>0</v>
      </c>
      <c r="I89">
        <v>0</v>
      </c>
      <c r="J89">
        <v>1</v>
      </c>
    </row>
    <row r="90" spans="1:10" x14ac:dyDescent="0.25">
      <c r="A90">
        <v>2022</v>
      </c>
      <c r="B90" s="1">
        <v>44621</v>
      </c>
      <c r="C90" s="20">
        <f>AVERAGEIFS('TH - M'!C:C,'TH - M'!$B:$B,"&gt;="&amp;EDATE('TH - Q'!$B90,-2),'TH - M'!$B:$B,"&lt;="&amp;EOMONTH('TH - Q'!$B90,0))</f>
        <v>97.627562624246011</v>
      </c>
      <c r="D90" s="20">
        <f>AVERAGEIFS('TH - M'!D:D,'TH - M'!$B:$B,"&gt;="&amp;EDATE('TH - Q'!$B90,-2),'TH - M'!$B:$B,"&lt;="&amp;EOMONTH('TH - Q'!$B90,0))</f>
        <v>0.5</v>
      </c>
      <c r="E90">
        <f>'CDM - Q'!BI300</f>
        <v>2776424</v>
      </c>
      <c r="F90">
        <v>2647345.68537472</v>
      </c>
      <c r="G90" s="20">
        <f>AVERAGEIFS('CDM - D'!J:J,'CDM - D'!$B:$B,"&gt;="&amp;EDATE('TH - Q'!$B90,-2),'CDM - D'!$B:$B,"&lt;="&amp;EOMONTH('TH - Q'!$B90,0))</f>
        <v>48.375222222222277</v>
      </c>
      <c r="H90">
        <v>0</v>
      </c>
      <c r="I90">
        <v>0</v>
      </c>
      <c r="J90">
        <v>1</v>
      </c>
    </row>
    <row r="91" spans="1:10" x14ac:dyDescent="0.25">
      <c r="B91" s="1">
        <v>44713</v>
      </c>
      <c r="C91" s="20">
        <f>AVERAGEIFS('TH - M'!C:C,'TH - M'!$B:$B,"&gt;="&amp;EDATE('TH - Q'!$B91,-2),'TH - M'!$B:$B,"&lt;="&amp;EOMONTH('TH - Q'!$B91,0))</f>
        <v>98.472103167354319</v>
      </c>
      <c r="D91" s="20">
        <f>AVERAGEIFS('TH - M'!D:D,'TH - M'!$B:$B,"&gt;="&amp;EDATE('TH - Q'!$B91,-2),'TH - M'!$B:$B,"&lt;="&amp;EOMONTH('TH - Q'!$B91,0))</f>
        <v>0.5</v>
      </c>
      <c r="E91">
        <f>'CDM - Q'!BI301</f>
        <v>2585658</v>
      </c>
      <c r="F91">
        <v>2669392.20131126</v>
      </c>
      <c r="G91" s="20">
        <f>AVERAGEIFS('CDM - D'!J:J,'CDM - D'!$B:$B,"&gt;="&amp;EDATE('TH - Q'!$B91,-2),'CDM - D'!$B:$B,"&lt;="&amp;EOMONTH('TH - Q'!$B91,0))</f>
        <v>35.012197802197825</v>
      </c>
      <c r="H91">
        <v>0</v>
      </c>
      <c r="I91">
        <v>0</v>
      </c>
      <c r="J91">
        <v>1</v>
      </c>
    </row>
    <row r="92" spans="1:10" x14ac:dyDescent="0.25">
      <c r="B92" s="1">
        <v>44805</v>
      </c>
      <c r="C92" s="20">
        <f>AVERAGEIFS('TH - M'!C:C,'TH - M'!$B:$B,"&gt;="&amp;EDATE('TH - Q'!$B92,-2),'TH - M'!$B:$B,"&lt;="&amp;EOMONTH('TH - Q'!$B92,0))</f>
        <v>99.267704653347792</v>
      </c>
      <c r="D92" s="20">
        <f>AVERAGEIFS('TH - M'!D:D,'TH - M'!$B:$B,"&gt;="&amp;EDATE('TH - Q'!$B92,-2),'TH - M'!$B:$B,"&lt;="&amp;EOMONTH('TH - Q'!$B92,0))</f>
        <v>0.75</v>
      </c>
      <c r="E92">
        <f>'CDM - Q'!BI302</f>
        <v>2548887</v>
      </c>
      <c r="F92">
        <v>2694586.1211960702</v>
      </c>
      <c r="G92" s="20">
        <f>AVERAGEIFS('CDM - D'!J:J,'CDM - D'!$B:$B,"&gt;="&amp;EDATE('TH - Q'!$B92,-2),'CDM - D'!$B:$B,"&lt;="&amp;EOMONTH('TH - Q'!$B92,0))</f>
        <v>27.514782608695718</v>
      </c>
      <c r="H92">
        <v>0</v>
      </c>
      <c r="I92">
        <v>0</v>
      </c>
      <c r="J92">
        <v>1</v>
      </c>
    </row>
    <row r="93" spans="1:10" x14ac:dyDescent="0.25">
      <c r="B93" s="1">
        <v>44896</v>
      </c>
      <c r="C93" s="20">
        <f>AVERAGEIFS('TH - M'!C:C,'TH - M'!$B:$B,"&gt;="&amp;EDATE('TH - Q'!$B93,-2),'TH - M'!$B:$B,"&lt;="&amp;EOMONTH('TH - Q'!$B93,0))</f>
        <v>99.602960723912631</v>
      </c>
      <c r="D93" s="20">
        <f>AVERAGEIFS('TH - M'!D:D,'TH - M'!$B:$B,"&gt;="&amp;EDATE('TH - Q'!$B93,-2),'TH - M'!$B:$B,"&lt;="&amp;EOMONTH('TH - Q'!$B93,0))</f>
        <v>1.0833333333333333</v>
      </c>
      <c r="E93">
        <f>'CDM - Q'!BI303</f>
        <v>2777546</v>
      </c>
      <c r="F93">
        <v>2684814.0704515199</v>
      </c>
      <c r="G93" s="20">
        <f>AVERAGEIFS('CDM - D'!J:J,'CDM - D'!$B:$B,"&gt;="&amp;EDATE('TH - Q'!$B93,-2),'CDM - D'!$B:$B,"&lt;="&amp;EOMONTH('TH - Q'!$B93,0))</f>
        <v>5.821630434782608</v>
      </c>
      <c r="H93">
        <v>0</v>
      </c>
      <c r="I93">
        <v>0</v>
      </c>
      <c r="J93">
        <v>1</v>
      </c>
    </row>
    <row r="94" spans="1:10" x14ac:dyDescent="0.25">
      <c r="A94">
        <v>2023</v>
      </c>
      <c r="B94" s="1">
        <v>44986</v>
      </c>
      <c r="C94" s="20">
        <f>AVERAGEIFS('TH - M'!C:C,'TH - M'!$B:$B,"&gt;="&amp;EDATE('TH - Q'!$B94,-2),'TH - M'!$B:$B,"&lt;="&amp;EOMONTH('TH - Q'!$B94,0))</f>
        <v>99.818209549066466</v>
      </c>
      <c r="D94" s="20">
        <f>AVERAGEIFS('TH - M'!D:D,'TH - M'!$B:$B,"&gt;="&amp;EDATE('TH - Q'!$B94,-2),'TH - M'!$B:$B,"&lt;="&amp;EOMONTH('TH - Q'!$B94,0))</f>
        <v>1.5833333333333333</v>
      </c>
      <c r="E94">
        <f>'CDM - Q'!BI304</f>
        <v>2858110</v>
      </c>
      <c r="F94">
        <v>2719201.5413226699</v>
      </c>
      <c r="G94" s="20">
        <v>0</v>
      </c>
      <c r="H94">
        <v>0</v>
      </c>
      <c r="I94">
        <v>0</v>
      </c>
      <c r="J94">
        <v>1</v>
      </c>
    </row>
    <row r="95" spans="1:10" x14ac:dyDescent="0.25">
      <c r="B95" s="1">
        <v>45078</v>
      </c>
      <c r="C95" s="20">
        <f>AVERAGEIFS('TH - M'!C:C,'TH - M'!$B:$B,"&gt;="&amp;EDATE('TH - Q'!$B95,-2),'TH - M'!$B:$B,"&lt;="&amp;EOMONTH('TH - Q'!$B95,0))</f>
        <v>99.957779138569705</v>
      </c>
      <c r="D95" s="20">
        <f>AVERAGEIFS('TH - M'!D:D,'TH - M'!$B:$B,"&gt;="&amp;EDATE('TH - Q'!$B95,-2),'TH - M'!$B:$B,"&lt;="&amp;EOMONTH('TH - Q'!$B95,0))</f>
        <v>1.9166666666666667</v>
      </c>
      <c r="E95">
        <f>'CDM - Q'!BI305</f>
        <v>2641700</v>
      </c>
      <c r="F95">
        <v>2726349.64350473</v>
      </c>
      <c r="G95" s="20">
        <v>0</v>
      </c>
      <c r="H95">
        <v>0</v>
      </c>
      <c r="I95">
        <v>0</v>
      </c>
      <c r="J95">
        <v>1</v>
      </c>
    </row>
    <row r="96" spans="1:10" x14ac:dyDescent="0.25">
      <c r="B96" s="1">
        <v>45170</v>
      </c>
      <c r="C96" s="20">
        <f>AVERAGEIFS('TH - M'!C:C,'TH - M'!$B:$B,"&gt;="&amp;EDATE('TH - Q'!$B96,-2),'TH - M'!$B:$B,"&lt;="&amp;EOMONTH('TH - Q'!$B96,0))</f>
        <v>100.017280674167</v>
      </c>
      <c r="D96" s="20">
        <f>AVERAGEIFS('TH - M'!D:D,'TH - M'!$B:$B,"&gt;="&amp;EDATE('TH - Q'!$B96,-2),'TH - M'!$B:$B,"&lt;="&amp;EOMONTH('TH - Q'!$B96,0))</f>
        <v>2.25</v>
      </c>
      <c r="E96">
        <f>'CDM - Q'!BI306</f>
        <v>2594600</v>
      </c>
      <c r="F96">
        <v>2742351.5124063198</v>
      </c>
      <c r="G96" s="20">
        <v>0</v>
      </c>
      <c r="H96">
        <v>0</v>
      </c>
      <c r="I96">
        <v>0</v>
      </c>
      <c r="J96">
        <v>1</v>
      </c>
    </row>
    <row r="97" spans="1:10" x14ac:dyDescent="0.25">
      <c r="B97" s="1">
        <v>45261</v>
      </c>
      <c r="C97" s="20">
        <f>AVERAGEIFS('TH - M'!C:C,'TH - M'!$B:$B,"&gt;="&amp;EDATE('TH - Q'!$B97,-2),'TH - M'!$B:$B,"&lt;="&amp;EOMONTH('TH - Q'!$B97,0))</f>
        <v>100.19487443693333</v>
      </c>
      <c r="D97" s="20">
        <f>AVERAGEIFS('TH - M'!D:D,'TH - M'!$B:$B,"&gt;="&amp;EDATE('TH - Q'!$B97,-2),'TH - M'!$B:$B,"&lt;="&amp;EOMONTH('TH - Q'!$B97,0))</f>
        <v>2.5</v>
      </c>
      <c r="E97">
        <f>'CDM - Q'!BI307</f>
        <v>2834472</v>
      </c>
      <c r="F97">
        <v>2744064.6807239698</v>
      </c>
      <c r="G97" s="20">
        <v>0</v>
      </c>
      <c r="H97">
        <v>0</v>
      </c>
      <c r="I97">
        <v>0</v>
      </c>
      <c r="J97">
        <v>1</v>
      </c>
    </row>
    <row r="98" spans="1:10" x14ac:dyDescent="0.25">
      <c r="A98">
        <v>2024</v>
      </c>
      <c r="B98" s="1">
        <v>45352</v>
      </c>
      <c r="C98" s="20">
        <f>AVERAGEIFS('TH - M'!C:C,'TH - M'!$B:$B,"&gt;="&amp;EDATE('TH - Q'!$B98,-2),'TH - M'!$B:$B,"&lt;="&amp;EOMONTH('TH - Q'!$B98,0))</f>
        <v>100.27704136902533</v>
      </c>
      <c r="D98" s="20">
        <f>AVERAGEIFS('TH - M'!D:D,'TH - M'!$B:$B,"&gt;="&amp;EDATE('TH - Q'!$B98,-2),'TH - M'!$B:$B,"&lt;="&amp;EOMONTH('TH - Q'!$B98,0))</f>
        <v>2.5</v>
      </c>
      <c r="E98">
        <f>'CDM - Q'!BI308</f>
        <v>2917809</v>
      </c>
      <c r="F98">
        <v>2773713.74775508</v>
      </c>
      <c r="G98" s="20">
        <v>0</v>
      </c>
      <c r="H98">
        <v>0</v>
      </c>
      <c r="I98">
        <v>0</v>
      </c>
      <c r="J98">
        <v>1</v>
      </c>
    </row>
    <row r="99" spans="1:10" x14ac:dyDescent="0.25">
      <c r="B99" s="1">
        <v>45444</v>
      </c>
      <c r="C99" s="20">
        <f>AVERAGEIFS('TH - M'!C:C,'TH - M'!$B:$B,"&gt;="&amp;EDATE('TH - Q'!$B99,-2),'TH - M'!$B:$B,"&lt;="&amp;EOMONTH('TH - Q'!$B99,0))</f>
        <v>100.333339873368</v>
      </c>
      <c r="D99" s="20">
        <f>AVERAGEIFS('TH - M'!D:D,'TH - M'!$B:$B,"&gt;="&amp;EDATE('TH - Q'!$B99,-2),'TH - M'!$B:$B,"&lt;="&amp;EOMONTH('TH - Q'!$B99,0))</f>
        <v>2.5</v>
      </c>
      <c r="E99">
        <f>'CDM - Q'!BI309</f>
        <v>2712644</v>
      </c>
      <c r="F99">
        <v>2799103.02648356</v>
      </c>
      <c r="G99" s="20">
        <v>0</v>
      </c>
      <c r="H99">
        <v>0</v>
      </c>
      <c r="I99">
        <v>0</v>
      </c>
      <c r="J99">
        <v>1</v>
      </c>
    </row>
    <row r="100" spans="1:10" x14ac:dyDescent="0.25">
      <c r="B100" s="1">
        <v>45536</v>
      </c>
      <c r="C100" s="20">
        <f>AVERAGEIFS('TH - M'!C:C,'TH - M'!$B:$B,"&gt;="&amp;EDATE('TH - Q'!$B100,-2),'TH - M'!$B:$B,"&lt;="&amp;EOMONTH('TH - Q'!$B100,0))</f>
        <v>100.65319078083434</v>
      </c>
      <c r="D100" s="20">
        <f>AVERAGEIFS('TH - M'!D:D,'TH - M'!$B:$B,"&gt;="&amp;EDATE('TH - Q'!$B100,-2),'TH - M'!$B:$B,"&lt;="&amp;EOMONTH('TH - Q'!$B100,0))</f>
        <v>2.5</v>
      </c>
      <c r="E100">
        <f>'CDM - Q'!BI310</f>
        <v>2680692</v>
      </c>
      <c r="F100">
        <v>2833153.9058111599</v>
      </c>
      <c r="G100" s="20">
        <v>0</v>
      </c>
      <c r="H100">
        <v>0</v>
      </c>
      <c r="I100">
        <v>0</v>
      </c>
      <c r="J100">
        <v>1</v>
      </c>
    </row>
    <row r="101" spans="1:10" x14ac:dyDescent="0.25">
      <c r="B101" s="1">
        <v>45627</v>
      </c>
      <c r="C101" s="20">
        <f>AVERAGEIFS('TH - M'!C:C,'TH - M'!$B:$B,"&gt;="&amp;EDATE('TH - Q'!$B101,-2),'TH - M'!$B:$B,"&lt;="&amp;EOMONTH('TH - Q'!$B101,0))</f>
        <v>100.97371718065433</v>
      </c>
      <c r="D101" s="20">
        <f>AVERAGEIFS('TH - M'!D:D,'TH - M'!$B:$B,"&gt;="&amp;EDATE('TH - Q'!$B101,-2),'TH - M'!$B:$B,"&lt;="&amp;EOMONTH('TH - Q'!$B101,0))</f>
        <v>2.25</v>
      </c>
      <c r="E101">
        <f>'CDM - Q'!BI311</f>
        <v>2939986</v>
      </c>
      <c r="F101">
        <v>2846906.22355778</v>
      </c>
      <c r="G101" s="20">
        <v>0</v>
      </c>
      <c r="H101">
        <v>0</v>
      </c>
      <c r="I101">
        <v>0</v>
      </c>
      <c r="J101">
        <v>1</v>
      </c>
    </row>
    <row r="102" spans="1:10" x14ac:dyDescent="0.25">
      <c r="A102">
        <v>2025</v>
      </c>
      <c r="B102" s="1">
        <v>45717</v>
      </c>
      <c r="C102" s="20">
        <f>AVERAGEIFS('TH - M'!C:C,'TH - M'!$B:$B,"&gt;="&amp;EDATE('TH - Q'!$B102,-2),'TH - M'!$B:$B,"&lt;="&amp;EOMONTH('TH - Q'!$B102,0))</f>
        <v>101.181494001422</v>
      </c>
      <c r="D102" s="20">
        <f>AVERAGEIFS('TH - M'!D:D,'TH - M'!$B:$B,"&gt;="&amp;EDATE('TH - Q'!$B102,-2),'TH - M'!$B:$B,"&lt;="&amp;EOMONTH('TH - Q'!$B102,0))</f>
        <v>2.0833333333333335</v>
      </c>
      <c r="E102">
        <f>'CDM - Q'!BI312</f>
        <v>3009428</v>
      </c>
      <c r="F102">
        <v>2861478.1149907401</v>
      </c>
      <c r="G102" s="20">
        <v>0</v>
      </c>
      <c r="H102">
        <v>0</v>
      </c>
      <c r="I102">
        <v>0</v>
      </c>
      <c r="J102">
        <v>1</v>
      </c>
    </row>
    <row r="103" spans="1:10" x14ac:dyDescent="0.25">
      <c r="B103" s="1">
        <v>45809</v>
      </c>
      <c r="C103" s="20">
        <f>AVERAGEIFS('TH - M'!C:C,'TH - M'!$B:$B,"&gt;="&amp;EDATE('TH - Q'!$B103,-2),'TH - M'!$B:$B,"&lt;="&amp;EOMONTH('TH - Q'!$B103,0))</f>
        <v>101.37963697531335</v>
      </c>
      <c r="D103" s="20">
        <f>AVERAGEIFS('TH - M'!D:D,'TH - M'!$B:$B,"&gt;="&amp;EDATE('TH - Q'!$B103,-2),'TH - M'!$B:$B,"&lt;="&amp;EOMONTH('TH - Q'!$B103,0))</f>
        <v>1.75</v>
      </c>
      <c r="E103">
        <f>'CDM - Q'!BI313</f>
        <v>2789077</v>
      </c>
      <c r="F103">
        <v>2875409.3858029498</v>
      </c>
      <c r="G103" s="20">
        <v>0</v>
      </c>
      <c r="H103">
        <v>0</v>
      </c>
      <c r="I103">
        <v>0</v>
      </c>
      <c r="J103">
        <v>1</v>
      </c>
    </row>
    <row r="104" spans="1:10" x14ac:dyDescent="0.25">
      <c r="B104" s="1">
        <v>45901</v>
      </c>
      <c r="C104" s="20">
        <f>AVERAGEIFS('TH - M'!C:C,'TH - M'!$B:$B,"&gt;="&amp;EDATE('TH - Q'!$B104,-2),'TH - M'!$B:$B,"&lt;="&amp;EOMONTH('TH - Q'!$B104,0))</f>
        <v>101.42301212722833</v>
      </c>
      <c r="D104" s="20">
        <f>AVERAGEIFS('TH - M'!D:D,'TH - M'!$B:$B,"&gt;="&amp;EDATE('TH - Q'!$B104,-2),'TH - M'!$B:$B,"&lt;="&amp;EOMONTH('TH - Q'!$B104,0))</f>
        <v>1.5833333333333333</v>
      </c>
      <c r="E104">
        <f>'CDM - Q'!BI314</f>
        <v>2712849</v>
      </c>
      <c r="F104">
        <v>2871127.3682643701</v>
      </c>
      <c r="G104" s="20">
        <v>0</v>
      </c>
      <c r="H104">
        <v>0</v>
      </c>
      <c r="I104">
        <v>0</v>
      </c>
      <c r="J104">
        <v>0</v>
      </c>
    </row>
    <row r="105" spans="1:10" x14ac:dyDescent="0.25">
      <c r="B105" s="1">
        <v>45992</v>
      </c>
      <c r="C105" s="20">
        <f>AVERAGEIFS('TH - M'!C:C,'TH - M'!$B:$B,"&gt;="&amp;EDATE('TH - Q'!$B105,-2),'TH - M'!$B:$B,"&lt;="&amp;EOMONTH('TH - Q'!$B105,0))</f>
        <v>101.59498657457966</v>
      </c>
      <c r="D105" s="20">
        <f>AVERAGEIFS('TH - M'!D:D,'TH - M'!$B:$B,"&gt;="&amp;EDATE('TH - Q'!$B105,-2),'TH - M'!$B:$B,"&lt;="&amp;EOMONTH('TH - Q'!$B105,0))</f>
        <v>1.4166666666666667</v>
      </c>
      <c r="E105">
        <f>'CDM - Q'!BI315</f>
        <v>3014449</v>
      </c>
      <c r="F105">
        <v>2915363.6186977602</v>
      </c>
      <c r="G105" s="20">
        <v>0</v>
      </c>
      <c r="H105">
        <v>0</v>
      </c>
      <c r="I105">
        <v>0</v>
      </c>
      <c r="J105">
        <v>0</v>
      </c>
    </row>
    <row r="106" spans="1:10" x14ac:dyDescent="0.25">
      <c r="A106">
        <v>2026</v>
      </c>
      <c r="B106" s="1">
        <v>46082</v>
      </c>
      <c r="C106" s="20">
        <f>AVERAGEIFS('TH - M'!C:C,'TH - M'!$B:$B,"&gt;="&amp;EDATE('TH - Q'!$B106,-2),'TH - M'!$B:$B,"&lt;="&amp;EOMONTH('TH - Q'!$B106,0))</f>
        <v>101.77783743522667</v>
      </c>
      <c r="D106" s="20">
        <f>AVERAGEIFS('TH - M'!D:D,'TH - M'!$B:$B,"&gt;="&amp;EDATE('TH - Q'!$B106,-2),'TH - M'!$B:$B,"&lt;="&amp;EOMONTH('TH - Q'!$B106,0))</f>
        <v>1.0833333333333333</v>
      </c>
      <c r="G106" s="20">
        <v>0</v>
      </c>
      <c r="H106">
        <v>0</v>
      </c>
      <c r="I106">
        <v>0</v>
      </c>
      <c r="J10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C9EE8-B9E0-4618-90AE-96235E63F69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CDM - Q</vt:lpstr>
      <vt:lpstr>CDM - M</vt:lpstr>
      <vt:lpstr>CDM - D</vt:lpstr>
      <vt:lpstr>AU - Q</vt:lpstr>
      <vt:lpstr>AU - M</vt:lpstr>
      <vt:lpstr>AU Edits</vt:lpstr>
      <vt:lpstr>JN - Q</vt:lpstr>
      <vt:lpstr>JN - M</vt:lpstr>
      <vt:lpstr>KR - Q</vt:lpstr>
      <vt:lpstr>KR - M</vt:lpstr>
      <vt:lpstr>NZ - Q - RBNZ Scenarios</vt:lpstr>
      <vt:lpstr>NZ - Q</vt:lpstr>
      <vt:lpstr>NZ - M</vt:lpstr>
      <vt:lpstr>SG - Q</vt:lpstr>
      <vt:lpstr>SG - M</vt:lpstr>
      <vt:lpstr>US - Q</vt:lpstr>
      <vt:lpstr>US - M</vt:lpstr>
      <vt:lpstr>US Edits</vt:lpstr>
      <vt:lpstr>TW - Q</vt:lpstr>
      <vt:lpstr>TW - M</vt:lpstr>
      <vt:lpstr>IN - M</vt:lpstr>
      <vt:lpstr>IN - Q</vt:lpstr>
      <vt:lpstr>TH - M</vt:lpstr>
      <vt:lpstr>TH -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2025-04-23T02:56:24Z</dcterms:created>
  <dcterms:modified xsi:type="dcterms:W3CDTF">2026-09-04T17:45:42Z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michaeljones@wigramcap.com</vt:lpwstr>
  </property>
  <property fmtid="{D5CDD505-2E9C-101B-9397-08002B2CF9AE}" pid="3" name="CDMCEIC_ownerFullName">
    <vt:lpwstr>Michael Jones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CDMCEIC_Metadata">
    <vt:lpwstr>{AE9C9EE8-B9E0-4618-90AE-96235E63F698}</vt:lpwstr>
  </property>
</Properties>
</file>