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S\PycharmProjects\SpExConverter\"/>
    </mc:Choice>
  </mc:AlternateContent>
  <bookViews>
    <workbookView xWindow="0" yWindow="0" windowWidth="23040" windowHeight="9300"/>
  </bookViews>
  <sheets>
    <sheet name="04.17수" sheetId="1" r:id="rId1"/>
  </sheets>
  <externalReferences>
    <externalReference r:id="rId2"/>
  </externalReferences>
  <definedNames>
    <definedName name="_xlnm._FilterDatabase" localSheetId="0" hidden="1">'04.17수'!$B$2:$M$502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7" i="1" l="1"/>
  <c r="F526" i="1"/>
  <c r="F525" i="1"/>
  <c r="F524" i="1"/>
  <c r="F523" i="1"/>
  <c r="F528" i="1" s="1"/>
  <c r="G528" i="1" s="1"/>
  <c r="G529" i="1" s="1"/>
  <c r="G531" i="1" s="1"/>
  <c r="G532" i="1" s="1"/>
  <c r="G533" i="1" s="1"/>
  <c r="L520" i="1"/>
  <c r="L519" i="1"/>
  <c r="L518" i="1"/>
  <c r="L517" i="1"/>
  <c r="L516" i="1"/>
  <c r="L515" i="1"/>
  <c r="L514" i="1"/>
  <c r="L513" i="1"/>
  <c r="L512" i="1"/>
  <c r="L511" i="1"/>
  <c r="M519" i="1" s="1"/>
  <c r="M518" i="1" s="1"/>
  <c r="M517" i="1" s="1"/>
  <c r="K511" i="1"/>
  <c r="D508" i="1"/>
  <c r="F508" i="1" s="1"/>
  <c r="G508" i="1" s="1"/>
  <c r="E507" i="1"/>
  <c r="D507" i="1"/>
  <c r="F507" i="1" s="1"/>
  <c r="G507" i="1" s="1"/>
  <c r="D506" i="1"/>
  <c r="F506" i="1" s="1"/>
  <c r="G506" i="1" s="1"/>
  <c r="H425" i="1"/>
  <c r="I424" i="1"/>
  <c r="H424" i="1"/>
  <c r="I425" i="1" s="1"/>
  <c r="I423" i="1"/>
  <c r="H423" i="1"/>
  <c r="H422" i="1"/>
  <c r="I421" i="1"/>
  <c r="H421" i="1"/>
  <c r="I422" i="1" s="1"/>
  <c r="C421" i="1"/>
  <c r="D420" i="1"/>
  <c r="C420" i="1"/>
  <c r="L408" i="1"/>
  <c r="L407" i="1"/>
  <c r="L406" i="1"/>
  <c r="L405" i="1"/>
  <c r="L404" i="1"/>
  <c r="L403" i="1"/>
  <c r="K402" i="1"/>
  <c r="L402" i="1" s="1"/>
  <c r="L401" i="1"/>
  <c r="K400" i="1"/>
  <c r="L400" i="1" s="1"/>
  <c r="K399" i="1"/>
  <c r="L399" i="1" s="1"/>
  <c r="L398" i="1"/>
  <c r="K398" i="1"/>
  <c r="L397" i="1"/>
  <c r="K397" i="1"/>
  <c r="K396" i="1"/>
  <c r="L396" i="1" s="1"/>
  <c r="K395" i="1"/>
  <c r="L395" i="1" s="1"/>
  <c r="L394" i="1"/>
  <c r="K393" i="1"/>
  <c r="K392" i="1"/>
  <c r="F392" i="1"/>
  <c r="K391" i="1"/>
  <c r="F391" i="1"/>
  <c r="K390" i="1"/>
  <c r="F390" i="1"/>
  <c r="K389" i="1"/>
  <c r="F389" i="1"/>
  <c r="K388" i="1"/>
  <c r="F388" i="1"/>
  <c r="K387" i="1"/>
  <c r="E387" i="1"/>
  <c r="F387" i="1" s="1"/>
  <c r="K386" i="1"/>
  <c r="F386" i="1"/>
  <c r="K385" i="1"/>
  <c r="M393" i="1" s="1"/>
  <c r="F385" i="1"/>
  <c r="K384" i="1"/>
  <c r="F384" i="1"/>
  <c r="L383" i="1"/>
  <c r="L382" i="1"/>
  <c r="K381" i="1"/>
  <c r="K380" i="1"/>
  <c r="M381" i="1" s="1"/>
  <c r="F380" i="1"/>
  <c r="K379" i="1"/>
  <c r="F379" i="1"/>
  <c r="K378" i="1"/>
  <c r="F378" i="1"/>
  <c r="K377" i="1"/>
  <c r="F377" i="1"/>
  <c r="K376" i="1"/>
  <c r="F376" i="1"/>
  <c r="F375" i="1"/>
  <c r="E375" i="1"/>
  <c r="K375" i="1" s="1"/>
  <c r="K374" i="1"/>
  <c r="F374" i="1"/>
  <c r="K373" i="1"/>
  <c r="F373" i="1"/>
  <c r="K372" i="1"/>
  <c r="F372" i="1"/>
  <c r="L371" i="1"/>
  <c r="L370" i="1"/>
  <c r="L369" i="1"/>
  <c r="L368" i="1"/>
  <c r="L367" i="1"/>
  <c r="L366" i="1"/>
  <c r="L365" i="1"/>
  <c r="L362" i="1"/>
  <c r="L361" i="1"/>
  <c r="L360" i="1"/>
  <c r="K359" i="1"/>
  <c r="L359" i="1" s="1"/>
  <c r="K358" i="1"/>
  <c r="L358" i="1" s="1"/>
  <c r="L357" i="1"/>
  <c r="L356" i="1"/>
  <c r="L355" i="1"/>
  <c r="K355" i="1"/>
  <c r="L354" i="1"/>
  <c r="L352" i="1"/>
  <c r="E352" i="1"/>
  <c r="L351" i="1"/>
  <c r="L341" i="1"/>
  <c r="K339" i="1"/>
  <c r="L339" i="1" s="1"/>
  <c r="L338" i="1"/>
  <c r="E330" i="1"/>
  <c r="L330" i="1" s="1"/>
  <c r="L329" i="1"/>
  <c r="L328" i="1"/>
  <c r="L327" i="1"/>
  <c r="J327" i="1"/>
  <c r="L326" i="1"/>
  <c r="J326" i="1"/>
  <c r="L325" i="1"/>
  <c r="J325" i="1"/>
  <c r="L324" i="1"/>
  <c r="K324" i="1"/>
  <c r="J324" i="1"/>
  <c r="L323" i="1"/>
  <c r="J323" i="1"/>
  <c r="L322" i="1"/>
  <c r="J322" i="1"/>
  <c r="L321" i="1"/>
  <c r="J321" i="1"/>
  <c r="L320" i="1"/>
  <c r="J320" i="1"/>
  <c r="L319" i="1"/>
  <c r="J319" i="1"/>
  <c r="L318" i="1"/>
  <c r="M327" i="1" s="1"/>
  <c r="J318" i="1"/>
  <c r="J328" i="1" s="1"/>
  <c r="L315" i="1"/>
  <c r="E315" i="1"/>
  <c r="E314" i="1"/>
  <c r="L314" i="1" s="1"/>
  <c r="K304" i="1"/>
  <c r="L304" i="1" s="1"/>
  <c r="L303" i="1"/>
  <c r="K303" i="1"/>
  <c r="L302" i="1"/>
  <c r="K302" i="1"/>
  <c r="L295" i="1"/>
  <c r="L294" i="1"/>
  <c r="L293" i="1"/>
  <c r="K288" i="1"/>
  <c r="L288" i="1" s="1"/>
  <c r="K280" i="1"/>
  <c r="L280" i="1" s="1"/>
  <c r="L274" i="1"/>
  <c r="L273" i="1"/>
  <c r="L272" i="1"/>
  <c r="K272" i="1"/>
  <c r="K270" i="1"/>
  <c r="L270" i="1" s="1"/>
  <c r="K268" i="1"/>
  <c r="L268" i="1" s="1"/>
  <c r="L266" i="1"/>
  <c r="K266" i="1"/>
  <c r="L262" i="1"/>
  <c r="K262" i="1"/>
  <c r="K261" i="1"/>
  <c r="L261" i="1" s="1"/>
  <c r="L260" i="1"/>
  <c r="L259" i="1"/>
  <c r="K259" i="1"/>
  <c r="K257" i="1"/>
  <c r="L257" i="1" s="1"/>
  <c r="K255" i="1"/>
  <c r="L255" i="1" s="1"/>
  <c r="L253" i="1"/>
  <c r="K253" i="1"/>
  <c r="L251" i="1"/>
  <c r="K251" i="1"/>
  <c r="K249" i="1"/>
  <c r="L249" i="1" s="1"/>
  <c r="K247" i="1"/>
  <c r="L247" i="1" s="1"/>
  <c r="L243" i="1"/>
  <c r="L240" i="1"/>
  <c r="L239" i="1"/>
  <c r="L238" i="1"/>
  <c r="L237" i="1"/>
  <c r="L236" i="1"/>
  <c r="L235" i="1"/>
  <c r="L234" i="1"/>
  <c r="L233" i="1"/>
  <c r="L232" i="1"/>
  <c r="L231" i="1"/>
  <c r="L229" i="1"/>
  <c r="L228" i="1"/>
  <c r="L227" i="1"/>
  <c r="K227" i="1"/>
  <c r="L225" i="1"/>
  <c r="L223" i="1"/>
  <c r="L222" i="1"/>
  <c r="L221" i="1"/>
  <c r="L220" i="1"/>
  <c r="K218" i="1"/>
  <c r="L218" i="1" s="1"/>
  <c r="K216" i="1"/>
  <c r="L216" i="1" s="1"/>
  <c r="L213" i="1"/>
  <c r="E212" i="1"/>
  <c r="L212" i="1" s="1"/>
  <c r="L211" i="1"/>
  <c r="E210" i="1"/>
  <c r="L210" i="1" s="1"/>
  <c r="L209" i="1"/>
  <c r="L208" i="1"/>
  <c r="L207" i="1"/>
  <c r="L205" i="1"/>
  <c r="L204" i="1"/>
  <c r="L203" i="1"/>
  <c r="J203" i="1"/>
  <c r="L202" i="1"/>
  <c r="J202" i="1"/>
  <c r="L201" i="1"/>
  <c r="J201" i="1"/>
  <c r="L200" i="1"/>
  <c r="K200" i="1"/>
  <c r="J200" i="1"/>
  <c r="L199" i="1"/>
  <c r="J199" i="1"/>
  <c r="L198" i="1"/>
  <c r="J198" i="1"/>
  <c r="L197" i="1"/>
  <c r="J197" i="1"/>
  <c r="L196" i="1"/>
  <c r="J196" i="1"/>
  <c r="L195" i="1"/>
  <c r="J195" i="1"/>
  <c r="L194" i="1"/>
  <c r="M203" i="1" s="1"/>
  <c r="J194" i="1"/>
  <c r="J204" i="1" s="1"/>
  <c r="L192" i="1"/>
  <c r="K192" i="1"/>
  <c r="K191" i="1"/>
  <c r="L191" i="1" s="1"/>
  <c r="E188" i="1"/>
  <c r="L188" i="1" s="1"/>
  <c r="L187" i="1"/>
  <c r="L186" i="1"/>
  <c r="L185" i="1"/>
  <c r="L184" i="1"/>
  <c r="L183" i="1"/>
  <c r="L182" i="1"/>
  <c r="L181" i="1"/>
  <c r="L180" i="1"/>
  <c r="L178" i="1"/>
  <c r="L176" i="1"/>
  <c r="L174" i="1"/>
  <c r="K174" i="1"/>
  <c r="K171" i="1"/>
  <c r="L171" i="1" s="1"/>
  <c r="K169" i="1"/>
  <c r="L169" i="1" s="1"/>
  <c r="L167" i="1"/>
  <c r="K167" i="1"/>
  <c r="L163" i="1"/>
  <c r="L162" i="1"/>
  <c r="K161" i="1"/>
  <c r="L161" i="1" s="1"/>
  <c r="E161" i="1"/>
  <c r="L160" i="1"/>
  <c r="K159" i="1"/>
  <c r="L159" i="1" s="1"/>
  <c r="L158" i="1"/>
  <c r="L157" i="1"/>
  <c r="K156" i="1"/>
  <c r="L156" i="1" s="1"/>
  <c r="L155" i="1"/>
  <c r="L154" i="1"/>
  <c r="L153" i="1"/>
  <c r="E152" i="1"/>
  <c r="L152" i="1" s="1"/>
  <c r="L151" i="1"/>
  <c r="E151" i="1"/>
  <c r="E150" i="1"/>
  <c r="K148" i="1"/>
  <c r="L148" i="1" s="1"/>
  <c r="K147" i="1"/>
  <c r="L147" i="1" s="1"/>
  <c r="L146" i="1"/>
  <c r="K146" i="1"/>
  <c r="K144" i="1"/>
  <c r="L144" i="1" s="1"/>
  <c r="K142" i="1"/>
  <c r="L142" i="1" s="1"/>
  <c r="L140" i="1"/>
  <c r="K138" i="1"/>
  <c r="L138" i="1" s="1"/>
  <c r="L136" i="1"/>
  <c r="K136" i="1"/>
  <c r="L134" i="1"/>
  <c r="K134" i="1"/>
  <c r="K132" i="1"/>
  <c r="L132" i="1" s="1"/>
  <c r="L128" i="1"/>
  <c r="L127" i="1"/>
  <c r="K127" i="1"/>
  <c r="E127" i="1"/>
  <c r="L126" i="1"/>
  <c r="E126" i="1"/>
  <c r="E125" i="1"/>
  <c r="L125" i="1" s="1"/>
  <c r="L124" i="1"/>
  <c r="L123" i="1"/>
  <c r="L122" i="1"/>
  <c r="L121" i="1"/>
  <c r="L119" i="1"/>
  <c r="L118" i="1"/>
  <c r="L117" i="1"/>
  <c r="E116" i="1"/>
  <c r="E115" i="1"/>
  <c r="L114" i="1"/>
  <c r="E114" i="1"/>
  <c r="E113" i="1"/>
  <c r="L113" i="1" s="1"/>
  <c r="E112" i="1"/>
  <c r="L112" i="1" s="1"/>
  <c r="E111" i="1"/>
  <c r="L111" i="1" s="1"/>
  <c r="L110" i="1"/>
  <c r="E110" i="1"/>
  <c r="E109" i="1"/>
  <c r="L109" i="1" s="1"/>
  <c r="K106" i="1"/>
  <c r="L106" i="1" s="1"/>
  <c r="K105" i="1"/>
  <c r="L105" i="1" s="1"/>
  <c r="L102" i="1"/>
  <c r="J102" i="1" s="1"/>
  <c r="K102" i="1"/>
  <c r="E102" i="1"/>
  <c r="L101" i="1"/>
  <c r="M100" i="1"/>
  <c r="L100" i="1"/>
  <c r="L99" i="1"/>
  <c r="L98" i="1"/>
  <c r="L97" i="1"/>
  <c r="E97" i="1"/>
  <c r="L96" i="1"/>
  <c r="E95" i="1"/>
  <c r="L95" i="1" s="1"/>
  <c r="E94" i="1"/>
  <c r="E92" i="1"/>
  <c r="L89" i="1"/>
  <c r="L88" i="1"/>
  <c r="E88" i="1"/>
  <c r="L87" i="1"/>
  <c r="E86" i="1"/>
  <c r="L86" i="1" s="1"/>
  <c r="E85" i="1"/>
  <c r="L85" i="1" s="1"/>
  <c r="E84" i="1"/>
  <c r="L83" i="1"/>
  <c r="K82" i="1"/>
  <c r="L82" i="1" s="1"/>
  <c r="E82" i="1"/>
  <c r="L74" i="1"/>
  <c r="L73" i="1"/>
  <c r="L72" i="1"/>
  <c r="K70" i="1"/>
  <c r="L70" i="1" s="1"/>
  <c r="L68" i="1"/>
  <c r="L75" i="1" s="1"/>
  <c r="K68" i="1"/>
  <c r="E67" i="1"/>
  <c r="L66" i="1"/>
  <c r="L64" i="1"/>
  <c r="E57" i="1"/>
  <c r="L55" i="1"/>
  <c r="K53" i="1"/>
  <c r="K52" i="1"/>
  <c r="L52" i="1" s="1"/>
  <c r="K50" i="1"/>
  <c r="K49" i="1"/>
  <c r="K48" i="1"/>
  <c r="L48" i="1" s="1"/>
  <c r="L47" i="1"/>
  <c r="K47" i="1"/>
  <c r="K45" i="1"/>
  <c r="L45" i="1" s="1"/>
  <c r="L60" i="1" s="1"/>
  <c r="L41" i="1"/>
  <c r="E40" i="1"/>
  <c r="L40" i="1" s="1"/>
  <c r="L39" i="1"/>
  <c r="L38" i="1"/>
  <c r="L42" i="1" s="1"/>
  <c r="L35" i="1"/>
  <c r="K34" i="1"/>
  <c r="L34" i="1" s="1"/>
  <c r="E34" i="1"/>
  <c r="L33" i="1"/>
  <c r="L32" i="1"/>
  <c r="E32" i="1"/>
  <c r="L31" i="1"/>
  <c r="L30" i="1"/>
  <c r="E30" i="1"/>
  <c r="E29" i="1"/>
  <c r="L29" i="1" s="1"/>
  <c r="E28" i="1"/>
  <c r="L27" i="1"/>
  <c r="L26" i="1"/>
  <c r="L25" i="1"/>
  <c r="L23" i="1"/>
  <c r="E23" i="1"/>
  <c r="E22" i="1"/>
  <c r="L22" i="1" s="1"/>
  <c r="L21" i="1"/>
  <c r="L20" i="1"/>
  <c r="L19" i="1"/>
  <c r="L18" i="1"/>
  <c r="L17" i="1"/>
  <c r="E17" i="1"/>
  <c r="L16" i="1"/>
  <c r="K15" i="1"/>
  <c r="L15" i="1" s="1"/>
  <c r="E15" i="1"/>
  <c r="L14" i="1"/>
  <c r="E13" i="1"/>
  <c r="L13" i="1" s="1"/>
  <c r="E12" i="1"/>
  <c r="L12" i="1" s="1"/>
  <c r="E11" i="1"/>
  <c r="L11" i="1" s="1"/>
  <c r="L10" i="1"/>
  <c r="E10" i="1"/>
  <c r="E9" i="1"/>
  <c r="L9" i="1" s="1"/>
  <c r="L8" i="1"/>
  <c r="L7" i="1"/>
  <c r="E6" i="1"/>
  <c r="L6" i="1" s="1"/>
  <c r="L5" i="1"/>
  <c r="L4" i="1"/>
  <c r="L36" i="1" l="1"/>
  <c r="L76" i="1"/>
  <c r="E506" i="1"/>
  <c r="E508" i="1"/>
  <c r="L77" i="1" l="1"/>
  <c r="H75" i="1"/>
  <c r="H77" i="1" s="1"/>
  <c r="L78" i="1"/>
  <c r="I78" i="1" s="1"/>
</calcChain>
</file>

<file path=xl/sharedStrings.xml><?xml version="1.0" encoding="utf-8"?>
<sst xmlns="http://schemas.openxmlformats.org/spreadsheetml/2006/main" count="2703" uniqueCount="1696">
  <si>
    <t>17-우</t>
    <phoneticPr fontId="4" type="noConversion"/>
  </si>
  <si>
    <t xml:space="preserve">행복&amp;미소   출고지시서          </t>
    <phoneticPr fontId="4" type="noConversion"/>
  </si>
  <si>
    <t>비번(삼풍,메트로)-순서(같은건물끼리,층별모아두기)-개인들이름출력-아침일찍은 삼풍-&gt;퇴계로25-&gt;퇴계로10-&gt;순서대로 갑니다
나갈땐-DANA-인암-경원-대성타워-조과장출근6시</t>
    <phoneticPr fontId="4" type="noConversion"/>
  </si>
  <si>
    <t>인쇄65,여백.9주소만71</t>
    <phoneticPr fontId="4" type="noConversion"/>
  </si>
  <si>
    <t>#샘플,부록~</t>
    <phoneticPr fontId="4" type="noConversion"/>
  </si>
  <si>
    <t>각,지점별장부분개수정</t>
  </si>
  <si>
    <t>우미자서식복사용임****************************</t>
    <phoneticPr fontId="4" type="noConversion"/>
  </si>
  <si>
    <t>방앗간:수량오면바로안내:당일바로사용:미사용시,하루정도 선선한방</t>
    <phoneticPr fontId="4" type="noConversion"/>
  </si>
  <si>
    <t>18-우</t>
    <phoneticPr fontId="4" type="noConversion"/>
  </si>
  <si>
    <t>시   간</t>
    <phoneticPr fontId="4" type="noConversion"/>
  </si>
  <si>
    <t>챙길것</t>
    <phoneticPr fontId="4" type="noConversion"/>
  </si>
  <si>
    <t>품    목</t>
    <phoneticPr fontId="4" type="noConversion"/>
  </si>
  <si>
    <t>수량</t>
    <phoneticPr fontId="4" type="noConversion"/>
  </si>
  <si>
    <t>보험사</t>
    <phoneticPr fontId="4" type="noConversion"/>
  </si>
  <si>
    <t>지  점</t>
    <phoneticPr fontId="4" type="noConversion"/>
  </si>
  <si>
    <t>주문자이름</t>
    <phoneticPr fontId="4" type="noConversion"/>
  </si>
  <si>
    <t>주                 소</t>
    <phoneticPr fontId="4" type="noConversion"/>
  </si>
  <si>
    <t>전화번호</t>
    <phoneticPr fontId="4" type="noConversion"/>
  </si>
  <si>
    <t>단가</t>
  </si>
  <si>
    <t>금액</t>
    <phoneticPr fontId="4" type="noConversion"/>
  </si>
  <si>
    <t>수    금</t>
    <phoneticPr fontId="4" type="noConversion"/>
  </si>
  <si>
    <t>마우스로 서식 붙여넣기: 복사 - 컨트롤 누르고 셀 다중 선택 - 마우스 우클릭 붙여넣기 옵션에 5번째 '서식' 클릭</t>
    <phoneticPr fontId="4" type="noConversion"/>
  </si>
  <si>
    <t>#수욜배송</t>
    <phoneticPr fontId="4" type="noConversion"/>
  </si>
  <si>
    <t>***샘플,카다록 각,지점장님들 책상</t>
    <phoneticPr fontId="4" type="noConversion"/>
  </si>
  <si>
    <t>샘플:카레,버섯3종,염장다시마,미숫,냉면,돌미역,요거트베리,맛김,해초4종,돌자반,국물티백,쌀국수,히말라야,자른미역,만가닥,새송이</t>
    <phoneticPr fontId="4" type="noConversion"/>
  </si>
  <si>
    <t>박사장님&gt;</t>
    <phoneticPr fontId="4" type="noConversion"/>
  </si>
  <si>
    <t>향</t>
    <phoneticPr fontId="4" type="noConversion"/>
  </si>
  <si>
    <t>17.중</t>
    <phoneticPr fontId="4" type="noConversion"/>
  </si>
  <si>
    <t>보자기XXX</t>
    <phoneticPr fontId="23" type="noConversion"/>
  </si>
  <si>
    <r>
      <t>대추방울토마토</t>
    </r>
    <r>
      <rPr>
        <b/>
        <sz val="11"/>
        <color rgb="FF0070C0"/>
        <rFont val="맑은 고딕"/>
        <family val="3"/>
        <charset val="129"/>
        <scheme val="minor"/>
      </rPr>
      <t>3kg(4팩)</t>
    </r>
    <r>
      <rPr>
        <b/>
        <sz val="11"/>
        <color rgb="FFFF0000"/>
        <rFont val="맑은 고딕"/>
        <family val="3"/>
        <charset val="129"/>
        <scheme val="minor"/>
      </rPr>
      <t xml:space="preserve"> </t>
    </r>
    <phoneticPr fontId="4" type="noConversion"/>
  </si>
  <si>
    <t>#부록,명세完</t>
    <phoneticPr fontId="4" type="noConversion"/>
  </si>
  <si>
    <t>명륜지점#409</t>
    <phoneticPr fontId="26" type="noConversion"/>
  </si>
  <si>
    <t>신동일지점장</t>
    <phoneticPr fontId="4" type="noConversion"/>
  </si>
  <si>
    <t>서울시 동대문구 천호대로 429(장안동)  대성타워 3층 &lt;한화 명륜지점&gt;</t>
    <phoneticPr fontId="4" type="noConversion"/>
  </si>
  <si>
    <t>010-3156-4537</t>
  </si>
  <si>
    <t>현</t>
    <phoneticPr fontId="4" type="noConversion"/>
  </si>
  <si>
    <t>이름출력完</t>
    <phoneticPr fontId="4" type="noConversion"/>
  </si>
  <si>
    <t xml:space="preserve">정관장 홍삼원(50ml*30포)(5) </t>
    <phoneticPr fontId="4" type="noConversion"/>
  </si>
  <si>
    <t>카다록XX명세完</t>
    <phoneticPr fontId="4" type="noConversion"/>
  </si>
  <si>
    <r>
      <t>관훈지점</t>
    </r>
    <r>
      <rPr>
        <sz val="11"/>
        <color theme="1"/>
        <rFont val="맑은 고딕"/>
        <family val="3"/>
        <charset val="129"/>
        <scheme val="minor"/>
      </rPr>
      <t>#749</t>
    </r>
    <phoneticPr fontId="4" type="noConversion"/>
  </si>
  <si>
    <t>김은애팀장</t>
    <phoneticPr fontId="4" type="noConversion"/>
  </si>
  <si>
    <r>
      <t xml:space="preserve">서울시 중구 퇴계로 25(남대문로5가) 한화생명빌딩 6층 </t>
    </r>
    <r>
      <rPr>
        <b/>
        <sz val="12"/>
        <color rgb="FFFF0000"/>
        <rFont val="맑은 고딕"/>
        <family val="3"/>
        <charset val="129"/>
        <scheme val="minor"/>
      </rPr>
      <t>주문후 배송</t>
    </r>
    <r>
      <rPr>
        <b/>
        <sz val="13"/>
        <color rgb="FFFF0000"/>
        <rFont val="맑은 고딕"/>
        <family val="3"/>
        <charset val="129"/>
        <scheme val="minor"/>
      </rPr>
      <t>당일 결제 하기</t>
    </r>
    <r>
      <rPr>
        <sz val="11"/>
        <rFont val="맑은 고딕"/>
        <family val="3"/>
        <charset val="129"/>
        <scheme val="minor"/>
      </rPr>
      <t>-생물전체가시러라함공산품즉석떡같은거좋아함</t>
    </r>
    <phoneticPr fontId="4" type="noConversion"/>
  </si>
  <si>
    <t>010-8913-9035</t>
  </si>
  <si>
    <t>경리부 당일 결제 하기-完</t>
    <phoneticPr fontId="4" type="noConversion"/>
  </si>
  <si>
    <t>17.오전~</t>
    <phoneticPr fontId="4" type="noConversion"/>
  </si>
  <si>
    <t>비번:2580*</t>
    <phoneticPr fontId="4" type="noConversion"/>
  </si>
  <si>
    <t>홈세트3호(50)</t>
    <phoneticPr fontId="4" type="noConversion"/>
  </si>
  <si>
    <t>한화금융서비스</t>
    <phoneticPr fontId="4" type="noConversion"/>
  </si>
  <si>
    <t>효제지점#357</t>
    <phoneticPr fontId="26" type="noConversion"/>
  </si>
  <si>
    <t>문창범지점장</t>
    <phoneticPr fontId="4" type="noConversion"/>
  </si>
  <si>
    <t>서울시 중구 퇴계로 10(남대문로5가) 메트로타워 7층 &lt;한화금융서비스 효제지점&gt;</t>
    <phoneticPr fontId="4" type="noConversion"/>
  </si>
  <si>
    <t>010-5341-0014</t>
    <phoneticPr fontId="26" type="noConversion"/>
  </si>
  <si>
    <t>화욜공수건~</t>
    <phoneticPr fontId="4" type="noConversion"/>
  </si>
  <si>
    <t xml:space="preserve">도나티 플러스락 정사각 혼합5조(6) </t>
    <phoneticPr fontId="4" type="noConversion"/>
  </si>
  <si>
    <t>카레세트(6)</t>
    <phoneticPr fontId="4" type="noConversion"/>
  </si>
  <si>
    <t>#샘플,부록,거래명세 김完 434 수정完 521</t>
    <phoneticPr fontId="4" type="noConversion"/>
  </si>
  <si>
    <t>현</t>
    <phoneticPr fontId="4" type="noConversion"/>
  </si>
  <si>
    <t>18.15시까지</t>
    <phoneticPr fontId="4" type="noConversion"/>
  </si>
  <si>
    <t>9박스~</t>
    <phoneticPr fontId="4" type="noConversion"/>
  </si>
  <si>
    <t>롤팩(30)</t>
    <phoneticPr fontId="4" type="noConversion"/>
  </si>
  <si>
    <t>교보생명</t>
  </si>
  <si>
    <t>용산지원단#698</t>
    <phoneticPr fontId="4" type="noConversion"/>
  </si>
  <si>
    <t>김손세왕총무</t>
  </si>
  <si>
    <t>서울시 중구 한강대로 416(남대문로5가) 서울스퀘어 12층</t>
    <phoneticPr fontId="4" type="noConversion"/>
  </si>
  <si>
    <t>010-2617-6759</t>
  </si>
  <si>
    <t>6박스~</t>
    <phoneticPr fontId="4" type="noConversion"/>
  </si>
  <si>
    <t>손잡이지퍼백(50)</t>
    <phoneticPr fontId="4" type="noConversion"/>
  </si>
  <si>
    <t>10박스~</t>
    <phoneticPr fontId="4" type="noConversion"/>
  </si>
  <si>
    <t>물티슈100매(30)</t>
    <phoneticPr fontId="4" type="noConversion"/>
  </si>
  <si>
    <t>2박스~</t>
    <phoneticPr fontId="4" type="noConversion"/>
  </si>
  <si>
    <t>키친타올1P 버블제로(100)</t>
    <phoneticPr fontId="4" type="noConversion"/>
  </si>
  <si>
    <t>여행용치약칫솔세트(100)</t>
    <phoneticPr fontId="4" type="noConversion"/>
  </si>
  <si>
    <t>김수미 냉면2종세트(8)</t>
    <phoneticPr fontId="26" type="noConversion"/>
  </si>
  <si>
    <t>#샘플,카다록,거래명세 김完 434</t>
    <phoneticPr fontId="4" type="noConversion"/>
  </si>
  <si>
    <t>17.11시까지~</t>
    <phoneticPr fontId="4" type="noConversion"/>
  </si>
  <si>
    <r>
      <t xml:space="preserve">LA갈비2kg(2) </t>
    </r>
    <r>
      <rPr>
        <sz val="9"/>
        <color theme="0" tint="-0.249977111117893"/>
        <rFont val="맑은 고딕"/>
        <family val="3"/>
        <charset val="129"/>
        <scheme val="minor"/>
      </rPr>
      <t>특별가~</t>
    </r>
    <phoneticPr fontId="4" type="noConversion"/>
  </si>
  <si>
    <t>삼성생명</t>
    <phoneticPr fontId="4" type="noConversion"/>
  </si>
  <si>
    <t>부천지역단#797</t>
    <phoneticPr fontId="4" type="noConversion"/>
  </si>
  <si>
    <t>남승우코치</t>
    <phoneticPr fontId="4" type="noConversion"/>
  </si>
  <si>
    <r>
      <t xml:space="preserve">경기도 부천시 부천로 45 삼성생명빌딩 </t>
    </r>
    <r>
      <rPr>
        <b/>
        <sz val="14"/>
        <color rgb="FFFF0000"/>
        <rFont val="맑은 고딕"/>
        <family val="3"/>
        <charset val="129"/>
        <scheme val="minor"/>
      </rPr>
      <t>10층연수실</t>
    </r>
    <phoneticPr fontId="4" type="noConversion"/>
  </si>
  <si>
    <t>010-2712-2560</t>
    <phoneticPr fontId="4" type="noConversion"/>
  </si>
  <si>
    <t>#샘플,카다록-거래명세서 향재인쇄完</t>
    <phoneticPr fontId="4" type="noConversion"/>
  </si>
  <si>
    <t>향&gt;재인쇄 거래명세 챙겨주세요</t>
    <phoneticPr fontId="4" type="noConversion"/>
  </si>
  <si>
    <t>30개 정도 수량가능한가요??-일단 30개로 확정~</t>
    <phoneticPr fontId="4" type="noConversion"/>
  </si>
  <si>
    <t>18.10시까지</t>
    <phoneticPr fontId="4" type="noConversion"/>
  </si>
  <si>
    <t>선학도착물품전체</t>
    <phoneticPr fontId="4" type="noConversion"/>
  </si>
  <si>
    <t>배도라지청&amp;생강청(10)</t>
  </si>
  <si>
    <t>남서울루키센타#942</t>
    <phoneticPr fontId="4" type="noConversion"/>
  </si>
  <si>
    <t>이동호센타장</t>
    <phoneticPr fontId="4" type="noConversion"/>
  </si>
  <si>
    <r>
      <t xml:space="preserve">서울시 구로구 새말로 97 (구로동) 테크노마트 서부금융센터 26층 </t>
    </r>
    <r>
      <rPr>
        <b/>
        <sz val="11"/>
        <color rgb="FFFF0000"/>
        <rFont val="맑은 고딕"/>
        <family val="3"/>
        <charset val="129"/>
        <scheme val="minor"/>
      </rPr>
      <t>10:30이후부터 배송가능-이전배송시작업계획서 보완팀 필요</t>
    </r>
    <phoneticPr fontId="4" type="noConversion"/>
  </si>
  <si>
    <t>010-3268-4670</t>
  </si>
  <si>
    <t>完-날자확정? 수량확정 15일 오후~  完-매실 샘플도 한 개 더 보내봐요~</t>
    <phoneticPr fontId="4" type="noConversion"/>
  </si>
  <si>
    <t>…..17.중 or 18.10시까지</t>
    <phoneticPr fontId="4" type="noConversion"/>
  </si>
  <si>
    <t>청매실액세트1호(18)</t>
    <phoneticPr fontId="4" type="noConversion"/>
  </si>
  <si>
    <t>#샘플</t>
    <phoneticPr fontId="4" type="noConversion"/>
  </si>
  <si>
    <t>수불품목</t>
    <phoneticPr fontId="4" type="noConversion"/>
  </si>
  <si>
    <t>카레세트(6)</t>
    <phoneticPr fontId="4" type="noConversion"/>
  </si>
  <si>
    <t>#샘플,카다록,거래명세 김完 434</t>
    <phoneticPr fontId="4" type="noConversion"/>
  </si>
  <si>
    <t>17.중</t>
    <phoneticPr fontId="4" type="noConversion"/>
  </si>
  <si>
    <r>
      <rPr>
        <sz val="11"/>
        <color rgb="FF000000"/>
        <rFont val="맑은 고딕"/>
        <family val="2"/>
        <scheme val="minor"/>
      </rPr>
      <t xml:space="preserve">돌미역 </t>
    </r>
    <r>
      <rPr>
        <b/>
        <sz val="11"/>
        <color rgb="FF0070C0"/>
        <rFont val="맑은 고딕"/>
        <family val="2"/>
        <scheme val="minor"/>
      </rPr>
      <t>200g(12)</t>
    </r>
  </si>
  <si>
    <t>KMI에셋</t>
    <phoneticPr fontId="4" type="noConversion"/>
  </si>
  <si>
    <t>중앙지사#901</t>
    <phoneticPr fontId="4" type="noConversion"/>
  </si>
  <si>
    <t>이진재대표</t>
    <phoneticPr fontId="4" type="noConversion"/>
  </si>
  <si>
    <r>
      <t xml:space="preserve">서울시 구로구 새말로 97 (구로동) 테크노마트 서부금융센터 1층 33호 </t>
    </r>
    <r>
      <rPr>
        <b/>
        <sz val="11"/>
        <color rgb="FFFF0000"/>
        <rFont val="맑은 고딕"/>
        <family val="3"/>
        <charset val="129"/>
        <scheme val="minor"/>
      </rPr>
      <t xml:space="preserve">10:30이후부터 배송가능-이전배송시작업계획서 보완팀 필요       </t>
    </r>
    <r>
      <rPr>
        <sz val="11"/>
        <rFont val="맑은 고딕"/>
        <family val="3"/>
        <charset val="129"/>
        <scheme val="minor"/>
      </rPr>
      <t xml:space="preserve">                                 </t>
    </r>
    <phoneticPr fontId="4" type="noConversion"/>
  </si>
  <si>
    <t>010-4217-6842</t>
    <phoneticPr fontId="4" type="noConversion"/>
  </si>
  <si>
    <t>完-대표님은 마른거만 요~</t>
    <phoneticPr fontId="4" type="noConversion"/>
  </si>
  <si>
    <t>17.중</t>
    <phoneticPr fontId="4" type="noConversion"/>
  </si>
  <si>
    <r>
      <t>키친타올100매(60)</t>
    </r>
    <r>
      <rPr>
        <b/>
        <sz val="14"/>
        <color rgb="FFFF0000"/>
        <rFont val="맑은 고딕"/>
        <family val="3"/>
        <charset val="129"/>
        <scheme val="minor"/>
      </rPr>
      <t>(토미)</t>
    </r>
    <phoneticPr fontId="26" type="noConversion"/>
  </si>
  <si>
    <t>송파서초루키센타#670</t>
    <phoneticPr fontId="26" type="noConversion"/>
  </si>
  <si>
    <t>김정은센타장(캠코)</t>
    <phoneticPr fontId="4" type="noConversion"/>
  </si>
  <si>
    <t>서울시 강남구 강남대로 262, 13층 송파서초루키센터(도곡동, 캠코양재타워)</t>
    <phoneticPr fontId="4" type="noConversion"/>
  </si>
  <si>
    <t>010-3315-1230</t>
    <phoneticPr fontId="4" type="noConversion"/>
  </si>
  <si>
    <t>3P임~</t>
    <phoneticPr fontId="4" type="noConversion"/>
  </si>
  <si>
    <r>
      <t>원조 구포국수</t>
    </r>
    <r>
      <rPr>
        <b/>
        <sz val="12"/>
        <color rgb="FF0070C0"/>
        <rFont val="맑은 고딕"/>
        <family val="3"/>
        <charset val="129"/>
        <scheme val="minor"/>
      </rPr>
      <t>3P(10)</t>
    </r>
    <phoneticPr fontId="4" type="noConversion"/>
  </si>
  <si>
    <t>성풍물품아님~</t>
    <phoneticPr fontId="23" type="noConversion"/>
  </si>
  <si>
    <t>락앤락 더블월 콜드컵(6)</t>
    <phoneticPr fontId="4" type="noConversion"/>
  </si>
  <si>
    <r>
      <t>택배도착예정표기-</t>
    </r>
    <r>
      <rPr>
        <b/>
        <sz val="18"/>
        <color theme="1"/>
        <rFont val="맑은 고딕"/>
        <family val="3"/>
        <charset val="129"/>
        <scheme val="minor"/>
      </rPr>
      <t>성풍물품xxx</t>
    </r>
    <phoneticPr fontId="23" type="noConversion"/>
  </si>
  <si>
    <t>이건또 어디메서 오는거야요?-국제요 공수중 택배발송으로 정리完</t>
    <phoneticPr fontId="4" type="noConversion"/>
  </si>
  <si>
    <t>염장다시마(12)</t>
    <phoneticPr fontId="4" type="noConversion"/>
  </si>
  <si>
    <t>#샘플,카다록,거래명세 김完 505</t>
    <phoneticPr fontId="4" type="noConversion"/>
  </si>
  <si>
    <r>
      <t>시래기</t>
    </r>
    <r>
      <rPr>
        <b/>
        <sz val="12"/>
        <color rgb="FF0070C0"/>
        <rFont val="맑은 고딕"/>
        <family val="3"/>
        <charset val="129"/>
        <scheme val="minor"/>
      </rPr>
      <t xml:space="preserve">(小) </t>
    </r>
    <r>
      <rPr>
        <sz val="11"/>
        <color rgb="FFFF0000"/>
        <rFont val="맑은 고딕"/>
        <family val="3"/>
        <charset val="129"/>
        <scheme val="minor"/>
      </rPr>
      <t>200g(10)</t>
    </r>
    <phoneticPr fontId="4" type="noConversion"/>
  </si>
  <si>
    <t>서초방배지역단#1160</t>
    <phoneticPr fontId="26" type="noConversion"/>
  </si>
  <si>
    <t>김민수코치</t>
  </si>
  <si>
    <r>
      <t xml:space="preserve">서울시 동작구 동작대로 35(사당동) 화민빌딩 </t>
    </r>
    <r>
      <rPr>
        <b/>
        <sz val="16"/>
        <color rgb="FFFF0000"/>
        <rFont val="맑은 고딕"/>
        <family val="3"/>
        <charset val="129"/>
        <scheme val="minor"/>
      </rPr>
      <t>지하1층 연수실</t>
    </r>
    <phoneticPr fontId="4" type="noConversion"/>
  </si>
  <si>
    <t>010-4600-0914</t>
    <phoneticPr fontId="4" type="noConversion"/>
  </si>
  <si>
    <t>…..18.8시.사용예정~</t>
    <phoneticPr fontId="4" type="noConversion"/>
  </si>
  <si>
    <t>염장다시마(12)</t>
    <phoneticPr fontId="4" type="noConversion"/>
  </si>
  <si>
    <t>매입처</t>
  </si>
  <si>
    <t>시간상관X</t>
    <phoneticPr fontId="4" type="noConversion"/>
  </si>
  <si>
    <t xml:space="preserve">정관장 홍삼원(50ml*30포)(5) </t>
    <phoneticPr fontId="4" type="noConversion"/>
  </si>
  <si>
    <t>성풍재고</t>
    <phoneticPr fontId="4" type="noConversion"/>
  </si>
  <si>
    <t>미성컴퍼니#2105</t>
    <phoneticPr fontId="4" type="noConversion"/>
  </si>
  <si>
    <t xml:space="preserve">서울시 서초구 명달로13길 4(서초동)  SK빌딩 1층 </t>
  </si>
  <si>
    <t>사장님 010-5313-6444</t>
  </si>
  <si>
    <t>18.중</t>
    <phoneticPr fontId="4" type="noConversion"/>
  </si>
  <si>
    <t>수발신 출력*2장完</t>
    <phoneticPr fontId="4" type="noConversion"/>
  </si>
  <si>
    <r>
      <t>위생장갑(50)</t>
    </r>
    <r>
      <rPr>
        <sz val="9"/>
        <color theme="0" tint="-0.34998626667073579"/>
        <rFont val="맑은 고딕"/>
        <family val="3"/>
        <charset val="129"/>
        <scheme val="minor"/>
      </rPr>
      <t>:택\4,*4</t>
    </r>
    <phoneticPr fontId="4" type="noConversion"/>
  </si>
  <si>
    <t>4박스~</t>
    <phoneticPr fontId="4" type="noConversion"/>
  </si>
  <si>
    <r>
      <rPr>
        <sz val="9"/>
        <color theme="6"/>
        <rFont val="맑은 고딕"/>
        <family val="3"/>
        <charset val="129"/>
        <scheme val="minor"/>
      </rPr>
      <t>운정지점</t>
    </r>
    <r>
      <rPr>
        <sz val="11"/>
        <color rgb="FFFF0000"/>
        <rFont val="맑은 고딕"/>
        <family val="3"/>
        <charset val="129"/>
        <scheme val="minor"/>
      </rPr>
      <t>#217</t>
    </r>
    <phoneticPr fontId="23" type="noConversion"/>
  </si>
  <si>
    <r>
      <rPr>
        <sz val="9"/>
        <color theme="0" tint="-0.249977111117893"/>
        <rFont val="맑은 고딕"/>
        <family val="3"/>
        <charset val="129"/>
        <scheme val="minor"/>
      </rPr>
      <t>황지영매니져</t>
    </r>
    <r>
      <rPr>
        <sz val="11"/>
        <color theme="1"/>
        <rFont val="맑은 고딕"/>
        <family val="2"/>
        <charset val="129"/>
        <scheme val="minor"/>
      </rPr>
      <t xml:space="preserve"> 양효순님</t>
    </r>
    <phoneticPr fontId="4" type="noConversion"/>
  </si>
  <si>
    <t>서울시 은평구 진흥로1길 19 성은하이빌 402호</t>
    <phoneticPr fontId="4" type="noConversion"/>
  </si>
  <si>
    <t>010-8874-5525</t>
    <phoneticPr fontId="4" type="noConversion"/>
  </si>
  <si>
    <t>택\4,*4/운정황지영매니져로</t>
    <phoneticPr fontId="4" type="noConversion"/>
  </si>
  <si>
    <t>1박스택배출고</t>
    <phoneticPr fontId="4" type="noConversion"/>
  </si>
  <si>
    <r>
      <t>롤팩(30)</t>
    </r>
    <r>
      <rPr>
        <sz val="9"/>
        <color theme="0" tint="-0.34998626667073579"/>
        <rFont val="맑은 고딕"/>
        <family val="3"/>
        <charset val="129"/>
        <scheme val="minor"/>
      </rPr>
      <t>:택\4,*4</t>
    </r>
    <phoneticPr fontId="4" type="noConversion"/>
  </si>
  <si>
    <t>카다록,거래명세XXXX</t>
    <phoneticPr fontId="4" type="noConversion"/>
  </si>
  <si>
    <t>택\4,*4   아니니 이건 수욜 지점을 목욜 요</t>
    <phoneticPr fontId="4" type="noConversion"/>
  </si>
  <si>
    <t>17.중으로~</t>
    <phoneticPr fontId="4" type="noConversion"/>
  </si>
  <si>
    <t>5P임~</t>
    <phoneticPr fontId="4" type="noConversion"/>
  </si>
  <si>
    <r>
      <t>원조 구포국수5P(8)</t>
    </r>
    <r>
      <rPr>
        <b/>
        <sz val="14"/>
        <color rgb="FFFF0000"/>
        <rFont val="맑은 고딕"/>
        <family val="3"/>
        <charset val="129"/>
        <scheme val="minor"/>
      </rPr>
      <t>+택비닐</t>
    </r>
    <phoneticPr fontId="4" type="noConversion"/>
  </si>
  <si>
    <t>번동지점#1400</t>
    <phoneticPr fontId="26" type="noConversion"/>
  </si>
  <si>
    <t>지연선지점장</t>
    <phoneticPr fontId="23" type="noConversion"/>
  </si>
  <si>
    <t>서울시 노원구 노해로 464(상계동) 한화생명빌딩 14층 &lt;번동지점&gt;</t>
    <phoneticPr fontId="4" type="noConversion"/>
  </si>
  <si>
    <t>010-5260-9717</t>
  </si>
  <si>
    <t>完-국수만 우선 먼저 가는걸루 늦어지면 채반</t>
    <phoneticPr fontId="4" type="noConversion"/>
  </si>
  <si>
    <t>18.출고로~</t>
    <phoneticPr fontId="4" type="noConversion"/>
  </si>
  <si>
    <t>이지앤 채반보관용기 5호(12)</t>
    <phoneticPr fontId="4" type="noConversion"/>
  </si>
  <si>
    <t>월드에서 늦어지면 국수만 우선 먼저 가요~</t>
    <phoneticPr fontId="4" type="noConversion"/>
  </si>
  <si>
    <t>오늘늦어지면 먼저 출발확인</t>
    <phoneticPr fontId="4" type="noConversion"/>
  </si>
  <si>
    <r>
      <t>쌀국수</t>
    </r>
    <r>
      <rPr>
        <b/>
        <sz val="11"/>
        <color rgb="FF00B050"/>
        <rFont val="맑은 고딕"/>
        <family val="3"/>
        <charset val="129"/>
        <scheme val="minor"/>
      </rPr>
      <t xml:space="preserve">4P(12)(혼합) </t>
    </r>
    <phoneticPr fontId="4" type="noConversion"/>
  </si>
  <si>
    <t>#샘플,카다록,거래명세 김完 434 수정完 602</t>
    <phoneticPr fontId="4" type="noConversion"/>
  </si>
  <si>
    <t>수욜 오니까 목욜 가도 되죠? 일찍?-수욜도착확인후~</t>
    <phoneticPr fontId="4" type="noConversion"/>
  </si>
  <si>
    <t>인사장XXX</t>
    <phoneticPr fontId="23" type="noConversion"/>
  </si>
  <si>
    <r>
      <rPr>
        <sz val="11"/>
        <color rgb="FF000000"/>
        <rFont val="맑은 고딕"/>
        <family val="2"/>
        <scheme val="minor"/>
      </rPr>
      <t xml:space="preserve">LA갈비2kg </t>
    </r>
    <r>
      <rPr>
        <sz val="9"/>
        <color rgb="FFBFBFBF"/>
        <rFont val="맑은 고딕"/>
        <family val="2"/>
        <scheme val="minor"/>
      </rPr>
      <t>특별가</t>
    </r>
    <phoneticPr fontId="4" type="noConversion"/>
  </si>
  <si>
    <t>삼성생명</t>
    <phoneticPr fontId="4" type="noConversion"/>
  </si>
  <si>
    <t>광주상무지역단#951</t>
    <phoneticPr fontId="4" type="noConversion"/>
  </si>
  <si>
    <r>
      <rPr>
        <sz val="9"/>
        <color theme="0" tint="-0.249977111117893"/>
        <rFont val="맑은 고딕"/>
        <family val="3"/>
        <charset val="129"/>
        <scheme val="minor"/>
      </rPr>
      <t>전진목부장</t>
    </r>
    <r>
      <rPr>
        <sz val="11"/>
        <rFont val="맑은 고딕"/>
        <family val="3"/>
        <charset val="129"/>
        <scheme val="minor"/>
      </rPr>
      <t xml:space="preserve"> 정병종프로</t>
    </r>
    <phoneticPr fontId="4" type="noConversion"/>
  </si>
  <si>
    <r>
      <t xml:space="preserve">광주광역시 동구 금남로 148 (금남로5가) 에이원타워  </t>
    </r>
    <r>
      <rPr>
        <b/>
        <sz val="15"/>
        <color rgb="FFFF0000"/>
        <rFont val="맑은 고딕"/>
        <family val="3"/>
        <charset val="129"/>
        <scheme val="minor"/>
      </rPr>
      <t>8층지역단</t>
    </r>
    <phoneticPr fontId="4" type="noConversion"/>
  </si>
  <si>
    <t>010-6647-3616</t>
    <phoneticPr fontId="4" type="noConversion"/>
  </si>
  <si>
    <t>…..18.10시까지(11시사용예정)</t>
    <phoneticPr fontId="4" type="noConversion"/>
  </si>
  <si>
    <t>수량확정난듯-출발전 전화함 주세요/수량 변동확인할께요</t>
    <phoneticPr fontId="4" type="noConversion"/>
  </si>
  <si>
    <t>소계</t>
    <phoneticPr fontId="4" type="noConversion"/>
  </si>
  <si>
    <t>#당일배송</t>
    <phoneticPr fontId="4" type="noConversion"/>
  </si>
  <si>
    <t>*** 출고시 박스에 물품명 반드시 표기 부탁드립니다 ***</t>
    <phoneticPr fontId="4" type="noConversion"/>
  </si>
  <si>
    <t>17.퀵</t>
    <phoneticPr fontId="4" type="noConversion"/>
  </si>
  <si>
    <r>
      <rPr>
        <b/>
        <sz val="14"/>
        <color rgb="FFFFFF00"/>
        <rFont val="맑은 고딕"/>
        <family val="3"/>
        <charset val="129"/>
        <scheme val="minor"/>
      </rPr>
      <t xml:space="preserve">30장 </t>
    </r>
    <r>
      <rPr>
        <b/>
        <sz val="14"/>
        <color theme="0"/>
        <rFont val="맑은 고딕"/>
        <family val="3"/>
        <charset val="129"/>
        <scheme val="minor"/>
      </rPr>
      <t>입니다~</t>
    </r>
    <phoneticPr fontId="23" type="noConversion"/>
  </si>
  <si>
    <r>
      <t>곱창김</t>
    </r>
    <r>
      <rPr>
        <b/>
        <sz val="14"/>
        <color rgb="FFFFFF00"/>
        <rFont val="맑은 고딕"/>
        <family val="3"/>
        <charset val="129"/>
        <scheme val="minor"/>
      </rPr>
      <t>(30장)</t>
    </r>
    <r>
      <rPr>
        <sz val="9"/>
        <color theme="0" tint="-0.34998626667073579"/>
        <rFont val="맑은 고딕"/>
        <family val="3"/>
        <charset val="129"/>
        <scheme val="minor"/>
      </rPr>
      <t>:퀵비\25,</t>
    </r>
    <phoneticPr fontId="4" type="noConversion"/>
  </si>
  <si>
    <t>구로지점#2060</t>
    <phoneticPr fontId="26" type="noConversion"/>
  </si>
  <si>
    <t>배정대지점장</t>
    <phoneticPr fontId="23" type="noConversion"/>
  </si>
  <si>
    <r>
      <t xml:space="preserve">서울시 구로구 새말로 97 (구로동) 테크노마트 서부금융센터 25층 </t>
    </r>
    <r>
      <rPr>
        <b/>
        <sz val="11"/>
        <color rgb="FFFF0000"/>
        <rFont val="맑은 고딕"/>
        <family val="3"/>
        <charset val="129"/>
        <scheme val="minor"/>
      </rPr>
      <t>10:30이후부터 배송가능-이전배송시작업계획서 보완팀 필요</t>
    </r>
    <phoneticPr fontId="4" type="noConversion"/>
  </si>
  <si>
    <t>010-4250-3394</t>
  </si>
  <si>
    <t>…..4시까지</t>
    <phoneticPr fontId="4" type="noConversion"/>
  </si>
  <si>
    <t>50장 입니다~</t>
    <phoneticPr fontId="23" type="noConversion"/>
  </si>
  <si>
    <r>
      <t>곱창김</t>
    </r>
    <r>
      <rPr>
        <b/>
        <sz val="15"/>
        <color theme="1"/>
        <rFont val="맑은 고딕"/>
        <family val="3"/>
        <charset val="129"/>
        <scheme val="minor"/>
      </rPr>
      <t>(</t>
    </r>
    <r>
      <rPr>
        <b/>
        <sz val="15"/>
        <color rgb="FF0070C0"/>
        <rFont val="맑은 고딕"/>
        <family val="3"/>
        <charset val="129"/>
        <scheme val="minor"/>
      </rPr>
      <t>50장</t>
    </r>
    <r>
      <rPr>
        <b/>
        <sz val="15"/>
        <color theme="1"/>
        <rFont val="맑은 고딕"/>
        <family val="3"/>
        <charset val="129"/>
        <scheme val="minor"/>
      </rPr>
      <t>)</t>
    </r>
    <phoneticPr fontId="4" type="noConversion"/>
  </si>
  <si>
    <r>
      <t>쇼핑백(</t>
    </r>
    <r>
      <rPr>
        <sz val="9"/>
        <color rgb="FFFF0000"/>
        <rFont val="맑은 고딕"/>
        <family val="3"/>
        <charset val="129"/>
        <scheme val="minor"/>
      </rPr>
      <t>곱창김</t>
    </r>
    <r>
      <rPr>
        <b/>
        <sz val="14"/>
        <color rgb="FF0070C0"/>
        <rFont val="맑은 고딕"/>
        <family val="3"/>
        <charset val="129"/>
        <scheme val="minor"/>
      </rPr>
      <t>)(장)</t>
    </r>
    <phoneticPr fontId="4" type="noConversion"/>
  </si>
  <si>
    <t>#써비스</t>
    <phoneticPr fontId="4" type="noConversion"/>
  </si>
  <si>
    <t>향完</t>
    <phoneticPr fontId="4" type="noConversion"/>
  </si>
  <si>
    <t>#샘플,카다록,거래명세서 김完 1054</t>
    <phoneticPr fontId="4" type="noConversion"/>
  </si>
  <si>
    <t>소계</t>
    <phoneticPr fontId="4" type="noConversion"/>
  </si>
  <si>
    <t>#수욜택배</t>
    <phoneticPr fontId="4" type="noConversion"/>
  </si>
  <si>
    <t>한</t>
  </si>
  <si>
    <t>17.택배</t>
  </si>
  <si>
    <t>4/19생일</t>
  </si>
  <si>
    <t>보내는분</t>
    <phoneticPr fontId="23" type="noConversion"/>
  </si>
  <si>
    <t>장한평일류지점#847</t>
    <phoneticPr fontId="4" type="noConversion"/>
  </si>
  <si>
    <t>송지명지점장</t>
    <phoneticPr fontId="4" type="noConversion"/>
  </si>
  <si>
    <t>서울시 동대문구 천호대로 401(장안동) 삼성생명빌딩 11층 &lt;삼성생명 장한평일류지점&gt;</t>
    <phoneticPr fontId="4" type="noConversion"/>
  </si>
  <si>
    <t>010-9299-4252</t>
  </si>
  <si>
    <t>인사장첨부完</t>
    <phoneticPr fontId="4" type="noConversion"/>
  </si>
  <si>
    <r>
      <rPr>
        <b/>
        <sz val="10"/>
        <rFont val="맑은 고딕"/>
        <family val="3"/>
        <charset val="129"/>
        <scheme val="minor"/>
      </rPr>
      <t>생일택배</t>
    </r>
    <r>
      <rPr>
        <sz val="10"/>
        <color rgb="FF0070C0"/>
        <rFont val="맑은 고딕"/>
        <family val="3"/>
        <charset val="129"/>
        <scheme val="minor"/>
      </rPr>
      <t>(완도명가</t>
    </r>
    <r>
      <rPr>
        <b/>
        <sz val="12"/>
        <color rgb="FF0070C0"/>
        <rFont val="맑은 고딕"/>
        <family val="3"/>
        <charset val="129"/>
        <scheme val="minor"/>
      </rPr>
      <t>5P</t>
    </r>
    <r>
      <rPr>
        <sz val="10"/>
        <color rgb="FF0070C0"/>
        <rFont val="맑은 고딕"/>
        <family val="3"/>
        <charset val="129"/>
        <scheme val="minor"/>
      </rPr>
      <t>)</t>
    </r>
    <r>
      <rPr>
        <sz val="9"/>
        <color theme="0" tint="-0.249977111117893"/>
        <rFont val="맑은 고딕"/>
        <family val="3"/>
        <charset val="129"/>
        <scheme val="minor"/>
      </rPr>
      <t>택\4,,포함가~</t>
    </r>
    <phoneticPr fontId="4" type="noConversion"/>
  </si>
  <si>
    <t>장한평일류지점#847</t>
    <phoneticPr fontId="26" type="noConversion"/>
  </si>
  <si>
    <t>박은숙FC</t>
  </si>
  <si>
    <t>서울시 송파구 문정동 43-9 501호</t>
  </si>
  <si>
    <t>010-3691-8991</t>
  </si>
  <si>
    <t>택\4,포함가~</t>
    <phoneticPr fontId="23" type="noConversion"/>
  </si>
  <si>
    <t>보내는분</t>
    <phoneticPr fontId="23" type="noConversion"/>
  </si>
  <si>
    <t>노해지점#724</t>
    <phoneticPr fontId="26" type="noConversion"/>
  </si>
  <si>
    <t>김유리지점장</t>
  </si>
  <si>
    <t>서울시 강북구 도봉로 52, (미아동 와이스퀘어빌딩) 7층 &lt;한화 노해지점&gt;</t>
    <phoneticPr fontId="4" type="noConversion"/>
  </si>
  <si>
    <t xml:space="preserve"> 010-2654-6655</t>
  </si>
  <si>
    <t>인사장첨부完</t>
    <phoneticPr fontId="4" type="noConversion"/>
  </si>
  <si>
    <r>
      <t>새송이버섯</t>
    </r>
    <r>
      <rPr>
        <b/>
        <sz val="14"/>
        <color rgb="FFFF0000"/>
        <rFont val="맑은 고딕"/>
        <family val="3"/>
        <charset val="129"/>
        <scheme val="minor"/>
      </rPr>
      <t>2kg</t>
    </r>
    <r>
      <rPr>
        <sz val="9"/>
        <color theme="0" tint="-0.34998626667073579"/>
        <rFont val="맑은 고딕"/>
        <family val="3"/>
        <charset val="129"/>
        <scheme val="minor"/>
      </rPr>
      <t>:택\4,포함가</t>
    </r>
    <phoneticPr fontId="4" type="noConversion"/>
  </si>
  <si>
    <t>유수미</t>
  </si>
  <si>
    <t>경기 의정부시 진등로19번길 19-10, C동 103호(녹양동, 한라쉐르빌)</t>
    <phoneticPr fontId="4" type="noConversion"/>
  </si>
  <si>
    <t>010-2235-8276</t>
  </si>
  <si>
    <t>택\4,포함</t>
    <phoneticPr fontId="4" type="noConversion"/>
  </si>
  <si>
    <t>17.개별택배</t>
    <phoneticPr fontId="4" type="noConversion"/>
  </si>
  <si>
    <r>
      <t>천혜향</t>
    </r>
    <r>
      <rPr>
        <b/>
        <sz val="12"/>
        <color rgb="FF0070C0"/>
        <rFont val="맑은 고딕"/>
        <family val="3"/>
        <charset val="129"/>
        <scheme val="minor"/>
      </rPr>
      <t>9kg</t>
    </r>
    <r>
      <rPr>
        <b/>
        <sz val="12"/>
        <color rgb="FFFF0000"/>
        <rFont val="맑은 고딕"/>
        <family val="3"/>
        <charset val="129"/>
        <scheme val="minor"/>
      </rPr>
      <t xml:space="preserve"> </t>
    </r>
    <r>
      <rPr>
        <sz val="9"/>
        <color theme="0" tint="-0.249977111117893"/>
        <rFont val="맑은 고딕"/>
        <family val="3"/>
        <charset val="129"/>
        <scheme val="minor"/>
      </rPr>
      <t>택\4,포함가</t>
    </r>
    <phoneticPr fontId="23" type="noConversion"/>
  </si>
  <si>
    <t>한화금융서비스</t>
    <phoneticPr fontId="4" type="noConversion"/>
  </si>
  <si>
    <t>하이지점#591</t>
    <phoneticPr fontId="4" type="noConversion"/>
  </si>
  <si>
    <t>김선호지점장</t>
    <phoneticPr fontId="4" type="noConversion"/>
  </si>
  <si>
    <t>서울시 은평구 통일로 742(불광동) 한화생명 불광사옥 7층 &lt;한화 하이지점&gt;</t>
    <phoneticPr fontId="4" type="noConversion"/>
  </si>
  <si>
    <t>010-6551-5740</t>
  </si>
  <si>
    <r>
      <t>천혜향</t>
    </r>
    <r>
      <rPr>
        <b/>
        <sz val="12"/>
        <color rgb="FF0070C0"/>
        <rFont val="맑은 고딕"/>
        <family val="3"/>
        <charset val="129"/>
        <scheme val="minor"/>
      </rPr>
      <t>9kg</t>
    </r>
    <r>
      <rPr>
        <b/>
        <sz val="12"/>
        <color rgb="FFFF0000"/>
        <rFont val="맑은 고딕"/>
        <family val="3"/>
        <charset val="129"/>
        <scheme val="minor"/>
      </rPr>
      <t xml:space="preserve"> </t>
    </r>
    <r>
      <rPr>
        <sz val="9"/>
        <color theme="0" tint="-0.249977111117893"/>
        <rFont val="맑은 고딕"/>
        <family val="3"/>
        <charset val="129"/>
        <scheme val="minor"/>
      </rPr>
      <t>택\4,포함가</t>
    </r>
    <phoneticPr fontId="23" type="noConversion"/>
  </si>
  <si>
    <t>류숙자귀하</t>
    <phoneticPr fontId="4" type="noConversion"/>
  </si>
  <si>
    <t>경상남도 남해군 상주면 남해대로495번길 25-12 금포마을회관</t>
    <phoneticPr fontId="4" type="noConversion"/>
  </si>
  <si>
    <t>010-2757-6306</t>
    <phoneticPr fontId="4" type="noConversion"/>
  </si>
  <si>
    <t>김미경 부장</t>
  </si>
  <si>
    <t>충청남도 아산시 둔포면 윤보선로 294 하나환경</t>
    <phoneticPr fontId="4" type="noConversion"/>
  </si>
  <si>
    <t>010-7289-5532</t>
    <phoneticPr fontId="4" type="noConversion"/>
  </si>
  <si>
    <r>
      <t>번동지점</t>
    </r>
    <r>
      <rPr>
        <sz val="11"/>
        <color rgb="FFFF0000"/>
        <rFont val="맑은 고딕"/>
        <family val="3"/>
        <charset val="129"/>
        <scheme val="minor"/>
      </rPr>
      <t>#823</t>
    </r>
    <phoneticPr fontId="26" type="noConversion"/>
  </si>
  <si>
    <r>
      <rPr>
        <sz val="9"/>
        <color theme="0" tint="-0.249977111117893"/>
        <rFont val="맑은 고딕"/>
        <family val="3"/>
        <charset val="129"/>
        <scheme val="minor"/>
      </rPr>
      <t xml:space="preserve"> </t>
    </r>
    <r>
      <rPr>
        <sz val="11"/>
        <rFont val="맑은 고딕"/>
        <family val="3"/>
        <charset val="129"/>
        <scheme val="minor"/>
      </rPr>
      <t>정도연팀장</t>
    </r>
    <phoneticPr fontId="4" type="noConversion"/>
  </si>
  <si>
    <t>서울시 노원구 노해로 464(상계동) 한화생명빌딩 14층 &lt;한화금융서비스 번동지점&gt;</t>
    <phoneticPr fontId="4" type="noConversion"/>
  </si>
  <si>
    <t>010-4120-5391</t>
    <phoneticPr fontId="4" type="noConversion"/>
  </si>
  <si>
    <r>
      <t>오렌지</t>
    </r>
    <r>
      <rPr>
        <b/>
        <sz val="14"/>
        <color rgb="FF7030A0"/>
        <rFont val="맑은 고딕"/>
        <family val="3"/>
        <charset val="129"/>
        <scheme val="minor"/>
      </rPr>
      <t>(20)</t>
    </r>
    <r>
      <rPr>
        <b/>
        <sz val="12"/>
        <color rgb="FFFF0000"/>
        <rFont val="맑은 고딕"/>
        <family val="3"/>
        <charset val="129"/>
        <scheme val="minor"/>
      </rPr>
      <t xml:space="preserve"> </t>
    </r>
    <r>
      <rPr>
        <b/>
        <sz val="9"/>
        <color theme="0" tint="-0.249977111117893"/>
        <rFont val="맑은 고딕"/>
        <family val="3"/>
        <charset val="129"/>
        <scheme val="minor"/>
      </rPr>
      <t>택\4,포함가</t>
    </r>
    <phoneticPr fontId="4" type="noConversion"/>
  </si>
  <si>
    <r>
      <t>번동지점</t>
    </r>
    <r>
      <rPr>
        <sz val="11"/>
        <color rgb="FFFF0000"/>
        <rFont val="맑은 고딕"/>
        <family val="3"/>
        <charset val="129"/>
        <scheme val="minor"/>
      </rPr>
      <t>#823</t>
    </r>
    <phoneticPr fontId="26" type="noConversion"/>
  </si>
  <si>
    <t>배현정님</t>
    <phoneticPr fontId="4" type="noConversion"/>
  </si>
  <si>
    <t xml:space="preserve">대구시 수성구 범어동 100-27 번지 2층201호 </t>
    <phoneticPr fontId="4" type="noConversion"/>
  </si>
  <si>
    <t>010-3630-5765</t>
    <phoneticPr fontId="4" type="noConversion"/>
  </si>
  <si>
    <t>택\4,포함가</t>
    <phoneticPr fontId="4" type="noConversion"/>
  </si>
  <si>
    <t>17-우</t>
    <phoneticPr fontId="4" type="noConversion"/>
  </si>
  <si>
    <t>17일미출고</t>
    <phoneticPr fontId="23" type="noConversion"/>
  </si>
  <si>
    <r>
      <t>팔각멸치세트</t>
    </r>
    <r>
      <rPr>
        <sz val="9"/>
        <color theme="0" tint="-0.34998626667073579"/>
        <rFont val="맑은 고딕"/>
        <family val="3"/>
        <charset val="129"/>
        <scheme val="minor"/>
      </rPr>
      <t>:택\5포함가:특별가</t>
    </r>
    <phoneticPr fontId="4" type="noConversion"/>
  </si>
  <si>
    <t>광주상무지역단#951</t>
  </si>
  <si>
    <r>
      <rPr>
        <sz val="9"/>
        <color theme="0" tint="-0.249977111117893"/>
        <rFont val="맑은 고딕"/>
        <family val="3"/>
        <charset val="129"/>
        <scheme val="minor"/>
      </rPr>
      <t xml:space="preserve">전진목부장 </t>
    </r>
    <r>
      <rPr>
        <sz val="11"/>
        <rFont val="맑은 고딕"/>
        <family val="3"/>
        <charset val="129"/>
        <scheme val="minor"/>
      </rPr>
      <t>김현미프로</t>
    </r>
    <phoneticPr fontId="4" type="noConversion"/>
  </si>
  <si>
    <t xml:space="preserve"> 광주광역시 동구 금남로 148 (금남로5가) 에이원타워 &lt;삼성생명 광주상무지역단&gt;</t>
    <phoneticPr fontId="4" type="noConversion"/>
  </si>
  <si>
    <t>010-6630-4509</t>
  </si>
  <si>
    <t xml:space="preserve">택\5,포함가 저번진행시 바쁜데 연락 많이 한다고 ㅠ - 기둘려보자 이번엔 </t>
    <phoneticPr fontId="23" type="noConversion"/>
  </si>
  <si>
    <t>17-우</t>
    <phoneticPr fontId="4" type="noConversion"/>
  </si>
  <si>
    <t>17일미출고</t>
    <phoneticPr fontId="23" type="noConversion"/>
  </si>
  <si>
    <t>수욜 명단 오면 수,목 발송 키로 &lt;개별&amp;일부지점들&gt;</t>
    <phoneticPr fontId="4" type="noConversion"/>
  </si>
  <si>
    <t>되도록 지점수량 나오면 우선 먼저 발송 합시다 안되면 - 낼</t>
    <phoneticPr fontId="4" type="noConversion"/>
  </si>
  <si>
    <t xml:space="preserve"> </t>
    <phoneticPr fontId="4" type="noConversion"/>
  </si>
  <si>
    <t>#카다록~</t>
    <phoneticPr fontId="4" type="noConversion"/>
  </si>
  <si>
    <r>
      <t>쌀국수</t>
    </r>
    <r>
      <rPr>
        <b/>
        <sz val="11"/>
        <color rgb="FF00B050"/>
        <rFont val="맑은 고딕"/>
        <family val="3"/>
        <charset val="129"/>
        <scheme val="minor"/>
      </rPr>
      <t xml:space="preserve">4P(12)(혼합) </t>
    </r>
    <r>
      <rPr>
        <sz val="9"/>
        <color theme="0" tint="-0.249977111117893"/>
        <rFont val="맑은 고딕"/>
        <family val="3"/>
        <charset val="129"/>
        <scheme val="minor"/>
      </rPr>
      <t>택\4,</t>
    </r>
    <phoneticPr fontId="4" type="noConversion"/>
  </si>
  <si>
    <t>A+에셋</t>
    <phoneticPr fontId="26" type="noConversion"/>
  </si>
  <si>
    <r>
      <t>강북사업단</t>
    </r>
    <r>
      <rPr>
        <sz val="11"/>
        <color theme="1"/>
        <rFont val="맑은 고딕"/>
        <family val="3"/>
        <charset val="129"/>
        <scheme val="minor"/>
      </rPr>
      <t>#1291</t>
    </r>
    <phoneticPr fontId="4" type="noConversion"/>
  </si>
  <si>
    <t>오추자상무</t>
    <phoneticPr fontId="26" type="noConversion"/>
  </si>
  <si>
    <t>서울시 강북구 도봉로 358 (번동) 코스타타워빌딩 10층 &lt;A+에셋 강북사업단&gt;</t>
    <phoneticPr fontId="4" type="noConversion"/>
  </si>
  <si>
    <t>010-8742-3995</t>
    <phoneticPr fontId="23" type="noConversion"/>
  </si>
  <si>
    <t>택\4,</t>
    <phoneticPr fontId="4" type="noConversion"/>
  </si>
  <si>
    <r>
      <t>운정지점</t>
    </r>
    <r>
      <rPr>
        <sz val="11"/>
        <color rgb="FFFF0000"/>
        <rFont val="맑은 고딕"/>
        <family val="3"/>
        <charset val="129"/>
        <scheme val="minor"/>
      </rPr>
      <t>#217</t>
    </r>
    <phoneticPr fontId="23" type="noConversion"/>
  </si>
  <si>
    <t>황지영매니져</t>
    <phoneticPr fontId="4" type="noConversion"/>
  </si>
  <si>
    <t>경기도 파주시 경의로 1246(와동동) 유은타워8차 3층 &lt;한화금융서비스 운정지점&gt;</t>
    <phoneticPr fontId="4" type="noConversion"/>
  </si>
  <si>
    <t>010-8874-5525</t>
    <phoneticPr fontId="4" type="noConversion"/>
  </si>
  <si>
    <t xml:space="preserve">당일1박스미배송 장부완료건~ </t>
    <phoneticPr fontId="4" type="noConversion"/>
  </si>
  <si>
    <t xml:space="preserve">당일1박스미발송 </t>
    <phoneticPr fontId="4" type="noConversion"/>
  </si>
  <si>
    <t>롤팩(30)</t>
    <phoneticPr fontId="4" type="noConversion"/>
  </si>
  <si>
    <t>1박스~</t>
    <phoneticPr fontId="4" type="noConversion"/>
  </si>
  <si>
    <r>
      <rPr>
        <sz val="9"/>
        <color theme="6"/>
        <rFont val="맑은 고딕"/>
        <family val="3"/>
        <charset val="129"/>
        <scheme val="minor"/>
      </rPr>
      <t>운정지점</t>
    </r>
    <r>
      <rPr>
        <sz val="11"/>
        <color rgb="FFFF0000"/>
        <rFont val="맑은 고딕"/>
        <family val="3"/>
        <charset val="129"/>
        <scheme val="minor"/>
      </rPr>
      <t>#217</t>
    </r>
    <phoneticPr fontId="26" type="noConversion"/>
  </si>
  <si>
    <t>서울시 은평구 진흥로1길 19 성은하이빌 402호</t>
    <phoneticPr fontId="4" type="noConversion"/>
  </si>
  <si>
    <t>수불xxx</t>
    <phoneticPr fontId="4" type="noConversion"/>
  </si>
  <si>
    <t>팔각 멸치 수량이 지점들이 더 많을수 있을거 같다고 ㅠㅠㅠ 그럼 같이 출발 했지 갈비랑 아고 수량 오는거 보구 박사장님 상의</t>
    <phoneticPr fontId="4" type="noConversion"/>
  </si>
  <si>
    <t xml:space="preserve">내일로 작성完-….내일자로 마감 하세요 </t>
    <phoneticPr fontId="4" type="noConversion"/>
  </si>
  <si>
    <t>수건어물#1691</t>
    <phoneticPr fontId="4" type="noConversion"/>
  </si>
  <si>
    <t>*** 출고시 박스에 물품명 반드시 표기 부탁드립니다 ***</t>
    <phoneticPr fontId="4" type="noConversion"/>
  </si>
  <si>
    <t>수</t>
  </si>
  <si>
    <t>네이버</t>
  </si>
  <si>
    <t>광천맛김10호(10봉入)</t>
  </si>
  <si>
    <t>이진희</t>
  </si>
  <si>
    <t>부산광역시 기장군 정관읍 방곡로 72-1 (정관읍) 러브하우스302호</t>
  </si>
  <si>
    <t>0502-3214-8034</t>
  </si>
  <si>
    <t>수고하세요:)</t>
  </si>
  <si>
    <t>최상급 애기지리멸치 500g</t>
  </si>
  <si>
    <t>조지연</t>
  </si>
  <si>
    <t>경상남도 합천군 용주면 합천호수로 757 합천영상테마파크 한일관.추억의도시락</t>
  </si>
  <si>
    <t>010-3533-9636</t>
  </si>
  <si>
    <t>#행복앤미소#5002</t>
    <phoneticPr fontId="4" type="noConversion"/>
  </si>
  <si>
    <t>구포 표기</t>
    <phoneticPr fontId="4" type="noConversion"/>
  </si>
  <si>
    <t>오픈몰 울 샘플시트로 품목(색상등)수정요~</t>
    <phoneticPr fontId="4" type="noConversion"/>
  </si>
  <si>
    <t>해당사항XXXX</t>
    <phoneticPr fontId="4" type="noConversion"/>
  </si>
  <si>
    <t>직배송</t>
    <phoneticPr fontId="23" type="noConversion"/>
  </si>
  <si>
    <t>천사갓김치#2269-주문서 메일발송후 송장은 문자, 4시이전발주,금요일은 3시 이전-송장번호오면 우측메모 주문완료-1키로12개/2키로8개/3키로6개</t>
  </si>
  <si>
    <r>
      <t>갓김치1kg+얼음(12)</t>
    </r>
    <r>
      <rPr>
        <sz val="9"/>
        <color theme="0" tint="-0.34998626667073579"/>
        <rFont val="맑은 고딕"/>
        <family val="3"/>
        <charset val="129"/>
        <scheme val="minor"/>
      </rPr>
      <t>:특별가</t>
    </r>
    <phoneticPr fontId="4" type="noConversion"/>
  </si>
  <si>
    <t>삼성금융서비스</t>
    <phoneticPr fontId="23" type="noConversion"/>
  </si>
  <si>
    <t>강남지사#192</t>
    <phoneticPr fontId="4" type="noConversion"/>
  </si>
  <si>
    <t>신상주지사장</t>
    <phoneticPr fontId="4" type="noConversion"/>
  </si>
  <si>
    <r>
      <t xml:space="preserve">서울시 강남구 테헤란로 4길 14, 11층(역삼동 미림타워) &lt;삼성금융서비스 강남지사&gt; </t>
    </r>
    <r>
      <rPr>
        <b/>
        <sz val="14"/>
        <color rgb="FFFF0000"/>
        <rFont val="맑은 고딕"/>
        <family val="3"/>
        <charset val="129"/>
        <scheme val="minor"/>
      </rPr>
      <t>되도록 문앞에배송X-7시출근</t>
    </r>
    <phoneticPr fontId="4" type="noConversion"/>
  </si>
  <si>
    <t>010-3769-4203</t>
    <phoneticPr fontId="26" type="noConversion"/>
  </si>
  <si>
    <t>낼발송 하긴 하는데 혹시나 일정 변경되면-우完</t>
    <phoneticPr fontId="4" type="noConversion"/>
  </si>
  <si>
    <t>4/16(화)출고 4/17(수)도착으로 진행 부탁드립니다~</t>
    <phoneticPr fontId="4" type="noConversion"/>
  </si>
  <si>
    <t>일단 발주넣고 도착일자&amp; 송장번호 나오면 연락드리기~ 용달발송예정</t>
    <phoneticPr fontId="4" type="noConversion"/>
  </si>
  <si>
    <t>모닝채6,5대화중240408우&gt;</t>
    <phoneticPr fontId="4" type="noConversion"/>
  </si>
  <si>
    <r>
      <t xml:space="preserve">갓김치1kg+얼음(12) </t>
    </r>
    <r>
      <rPr>
        <sz val="9"/>
        <color theme="0" tint="-0.249977111117893"/>
        <rFont val="맑은 고딕"/>
        <family val="3"/>
        <charset val="129"/>
        <scheme val="minor"/>
      </rPr>
      <t>입금完</t>
    </r>
    <phoneticPr fontId="4" type="noConversion"/>
  </si>
  <si>
    <r>
      <t>신당지점</t>
    </r>
    <r>
      <rPr>
        <sz val="11"/>
        <color rgb="FFFF0000"/>
        <rFont val="맑은 고딕"/>
        <family val="3"/>
        <charset val="129"/>
        <scheme val="minor"/>
      </rPr>
      <t>#4002</t>
    </r>
    <phoneticPr fontId="26" type="noConversion"/>
  </si>
  <si>
    <r>
      <rPr>
        <sz val="9"/>
        <color theme="0" tint="-0.14999847407452621"/>
        <rFont val="맑은 고딕"/>
        <family val="3"/>
        <charset val="129"/>
        <scheme val="minor"/>
      </rPr>
      <t xml:space="preserve">신당 </t>
    </r>
    <r>
      <rPr>
        <sz val="11"/>
        <rFont val="맑은 고딕"/>
        <family val="3"/>
        <charset val="129"/>
        <scheme val="minor"/>
      </rPr>
      <t>최미숙</t>
    </r>
    <phoneticPr fontId="4" type="noConversion"/>
  </si>
  <si>
    <r>
      <t xml:space="preserve">서울시 중구 을지로 158(을지로4가) 삼풍빌딩 4층 &lt;한화 신당지점&gt; </t>
    </r>
    <r>
      <rPr>
        <sz val="15"/>
        <color rgb="FFFF0000"/>
        <rFont val="맑은 고딕"/>
        <family val="3"/>
        <charset val="129"/>
        <scheme val="minor"/>
      </rPr>
      <t>뒷문쪽으로~</t>
    </r>
    <phoneticPr fontId="4" type="noConversion"/>
  </si>
  <si>
    <t>010-8780-2664</t>
    <phoneticPr fontId="4" type="noConversion"/>
  </si>
  <si>
    <t xml:space="preserve">2513-7982-6110 롯데 完-낼 발주 넣을때 두분 대화건 꼭 부탁 당부좀 해주삼요~  </t>
    <phoneticPr fontId="4" type="noConversion"/>
  </si>
  <si>
    <t>낼발송 하긴 하는데 혹시나 일정 변경되면-통화되지않아 톡안내完</t>
    <phoneticPr fontId="4" type="noConversion"/>
  </si>
  <si>
    <t>송장 오면 장부</t>
    <phoneticPr fontId="4" type="noConversion"/>
  </si>
  <si>
    <t>일단 발주넣고 도착일자&amp; 송장번호 나오면 연락完</t>
    <phoneticPr fontId="4" type="noConversion"/>
  </si>
  <si>
    <t>어제 발송키로 한 두지점 오늘 발송한다고 두분 사장님 대화건  이오니 이중 발송 안되게 참고해 주세요-네 어차피 이분들께 전화와서 0416 대화完</t>
    <phoneticPr fontId="4" type="noConversion"/>
  </si>
  <si>
    <t>㈜유비코리아#1530-주문서 메일발송후 단톡으로 공지-싸이트가의성풍매입가(0.785)</t>
  </si>
  <si>
    <t>(친환경)슈가버블 주방세제290용기1P(50)</t>
    <phoneticPr fontId="4" type="noConversion"/>
  </si>
  <si>
    <t>광화문TFP사업단#271</t>
    <phoneticPr fontId="4" type="noConversion"/>
  </si>
  <si>
    <t>고래옥차장</t>
  </si>
  <si>
    <t>서울시 중구 소월로 10(남대문로5가) 단암빌딩 21층 &lt;교보 광화문TFP사업단&gt;</t>
    <phoneticPr fontId="4" type="noConversion"/>
  </si>
  <si>
    <t>010-2785-5157</t>
    <phoneticPr fontId="4" type="noConversion"/>
  </si>
  <si>
    <t>국제티엠#660-주문서 별도 엑셀 톡발송(각각 담당이달라 주문쪽톡으로발송)-점보쿡밥X</t>
  </si>
  <si>
    <r>
      <t xml:space="preserve">락앤락 더블월 콜드컵(6) </t>
    </r>
    <r>
      <rPr>
        <sz val="9"/>
        <color theme="0" tint="-0.34998626667073579"/>
        <rFont val="맑은 고딕"/>
        <family val="3"/>
        <charset val="129"/>
        <scheme val="minor"/>
      </rPr>
      <t>흰색6 검정12 김정은센타장</t>
    </r>
    <phoneticPr fontId="4" type="noConversion"/>
  </si>
  <si>
    <t>송파서초루키센타#670</t>
    <phoneticPr fontId="26" type="noConversion"/>
  </si>
  <si>
    <t>서울시 강남구 강남대로 262, 13층 송파서초루키센터(도곡동, 캠코양재타워)</t>
    <phoneticPr fontId="4" type="noConversion"/>
  </si>
  <si>
    <t>010-3315-1230</t>
    <phoneticPr fontId="4" type="noConversion"/>
  </si>
  <si>
    <t>종로지점#741</t>
  </si>
  <si>
    <t>이경순총무</t>
    <phoneticPr fontId="4" type="noConversion"/>
  </si>
  <si>
    <t>서울시 중구 퇴계로 10(남대문로5가) 메트로타워 7층 &lt;한화 종로지점&gt;</t>
    <phoneticPr fontId="4" type="noConversion"/>
  </si>
  <si>
    <t>010-6327-6558</t>
    <phoneticPr fontId="23" type="noConversion"/>
  </si>
  <si>
    <t>향完</t>
    <phoneticPr fontId="4" type="noConversion"/>
  </si>
  <si>
    <t>일계표합계</t>
    <phoneticPr fontId="4" type="noConversion"/>
  </si>
  <si>
    <r>
      <rPr>
        <b/>
        <sz val="18"/>
        <color rgb="FFFF0000"/>
        <rFont val="맑은 고딕"/>
        <family val="3"/>
        <charset val="129"/>
        <scheme val="minor"/>
      </rPr>
      <t>수욜</t>
    </r>
    <r>
      <rPr>
        <b/>
        <sz val="18"/>
        <rFont val="맑은 고딕"/>
        <family val="3"/>
        <charset val="129"/>
        <scheme val="minor"/>
      </rPr>
      <t xml:space="preserve"> 마감수불 수량 </t>
    </r>
    <r>
      <rPr>
        <b/>
        <sz val="18"/>
        <color rgb="FFFF0000"/>
        <rFont val="맑은 고딕"/>
        <family val="3"/>
        <charset val="129"/>
        <scheme val="minor"/>
      </rPr>
      <t>2,300</t>
    </r>
    <r>
      <rPr>
        <b/>
        <sz val="18"/>
        <rFont val="맑은 고딕"/>
        <family val="3"/>
        <charset val="129"/>
        <scheme val="minor"/>
      </rPr>
      <t xml:space="preserve">입니다 </t>
    </r>
    <r>
      <rPr>
        <b/>
        <sz val="18"/>
        <color rgb="FF0070C0"/>
        <rFont val="맑은 고딕"/>
        <family val="3"/>
        <charset val="129"/>
        <scheme val="minor"/>
      </rPr>
      <t>2300향完</t>
    </r>
    <phoneticPr fontId="4" type="noConversion"/>
  </si>
  <si>
    <t xml:space="preserve"> </t>
    <phoneticPr fontId="23" type="noConversion"/>
  </si>
  <si>
    <t>더존합계</t>
    <phoneticPr fontId="4" type="noConversion"/>
  </si>
  <si>
    <t>김&gt;마감시,형광&lt;출고&amp;발주&gt;:각담당자문의&amp;통보</t>
    <phoneticPr fontId="4" type="noConversion"/>
  </si>
  <si>
    <t>일계</t>
    <phoneticPr fontId="23" type="noConversion"/>
  </si>
  <si>
    <t>차액</t>
    <phoneticPr fontId="4" type="noConversion"/>
  </si>
  <si>
    <t>월계</t>
    <phoneticPr fontId="4" type="noConversion"/>
  </si>
  <si>
    <t>장부完</t>
    <phoneticPr fontId="4" type="noConversion"/>
  </si>
  <si>
    <t>누계합계</t>
    <phoneticPr fontId="4" type="noConversion"/>
  </si>
  <si>
    <t>누계</t>
    <phoneticPr fontId="4" type="noConversion"/>
  </si>
  <si>
    <t>#목욜배송</t>
    <phoneticPr fontId="4" type="noConversion"/>
  </si>
  <si>
    <t>박사장님&gt;</t>
    <phoneticPr fontId="4" type="noConversion"/>
  </si>
  <si>
    <t>우&gt;</t>
    <phoneticPr fontId="4" type="noConversion"/>
  </si>
  <si>
    <t>김完&gt;마감관련:형광전체확인,미결견 김과장님 전달하고 퇴근</t>
    <phoneticPr fontId="4" type="noConversion"/>
  </si>
  <si>
    <t>답변 단톡에 전달完-중앙-김과장남겨둔 단톡답변좀 주삼</t>
    <phoneticPr fontId="4" type="noConversion"/>
  </si>
  <si>
    <t xml:space="preserve"> </t>
    <phoneticPr fontId="4" type="noConversion"/>
  </si>
  <si>
    <t>해결完-최선미매니져? 물산♥우미자] [오전 2:19] 죄송한데 생물아니고 하오니 금욜 마침 구리 배송이 있어서금욜 가면 곤란하셔요?</t>
    <phoneticPr fontId="4" type="noConversion"/>
  </si>
  <si>
    <t>3.향&gt;종료시-택배&lt;생일,마른,과일,냉동,순으로&gt;출고=옆시트,일치(택배순서&amp;동일품목)/노랭이수금쪽으로이동</t>
    <phoneticPr fontId="4" type="noConversion"/>
  </si>
  <si>
    <t>1.향&gt;시작시-당일택배점검/출고&amp;발주형광바꾼노랑큰글씨함보기</t>
    <phoneticPr fontId="4" type="noConversion"/>
  </si>
  <si>
    <t>박&gt;</t>
    <phoneticPr fontId="4" type="noConversion"/>
  </si>
  <si>
    <t>…..............물산♥우미자] [오전 2:15] 답변</t>
    <phoneticPr fontId="4" type="noConversion"/>
  </si>
  <si>
    <r>
      <t>김,향&gt;노랭이후,우측이동/</t>
    </r>
    <r>
      <rPr>
        <sz val="8"/>
        <color rgb="FFFF0000"/>
        <rFont val="맑은 고딕"/>
        <family val="3"/>
        <charset val="129"/>
        <scheme val="minor"/>
      </rPr>
      <t>한과재고4봉지400g(0312번동후)-2봉(오픈325)=2봉지</t>
    </r>
    <phoneticPr fontId="4" type="noConversion"/>
  </si>
  <si>
    <t>4.김&gt;비번(삼풍,퇴계로25,메트로)-순서(같은건물&amp;,층별끼리모아두기)-개인들이름外출력물챙기기</t>
    <phoneticPr fontId="4" type="noConversion"/>
  </si>
  <si>
    <r>
      <t>2.향&gt;종료시-형광&amp;이동,확인&amp;</t>
    </r>
    <r>
      <rPr>
        <sz val="9"/>
        <color rgb="FFFF00FF"/>
        <rFont val="맑은 고딕"/>
        <family val="3"/>
        <charset val="129"/>
        <scheme val="minor"/>
      </rPr>
      <t>&lt;샘플&amp;써비스:글자확인&gt;</t>
    </r>
    <phoneticPr fontId="4" type="noConversion"/>
  </si>
  <si>
    <t>향</t>
    <phoneticPr fontId="4" type="noConversion"/>
  </si>
  <si>
    <t>18.중</t>
    <phoneticPr fontId="4" type="noConversion"/>
  </si>
  <si>
    <t>5박스~</t>
    <phoneticPr fontId="4" type="noConversion"/>
  </si>
  <si>
    <r>
      <t xml:space="preserve">롤팩(30) </t>
    </r>
    <r>
      <rPr>
        <sz val="9"/>
        <color theme="0" tint="-0.249977111117893"/>
        <rFont val="맑은 고딕"/>
        <family val="3"/>
        <charset val="129"/>
        <scheme val="minor"/>
      </rPr>
      <t>특별가~</t>
    </r>
    <phoneticPr fontId="4" type="noConversion"/>
  </si>
  <si>
    <r>
      <t>신설동지점</t>
    </r>
    <r>
      <rPr>
        <sz val="11"/>
        <color rgb="FFFF0000"/>
        <rFont val="맑은 고딕"/>
        <family val="3"/>
        <charset val="129"/>
        <scheme val="minor"/>
      </rPr>
      <t>#236</t>
    </r>
    <phoneticPr fontId="4" type="noConversion"/>
  </si>
  <si>
    <t>박형미지점장</t>
    <phoneticPr fontId="23" type="noConversion"/>
  </si>
  <si>
    <t xml:space="preserve">서울시 종로구 난계로 255, 6층 (숭인동,대경빌딩)            </t>
    <phoneticPr fontId="4" type="noConversion"/>
  </si>
  <si>
    <t>010-8724-1130</t>
    <phoneticPr fontId="26" type="noConversion"/>
  </si>
  <si>
    <t>#카다록~</t>
    <phoneticPr fontId="4" type="noConversion"/>
  </si>
  <si>
    <t>김수미 미숫가루26gX20(12)</t>
    <phoneticPr fontId="4" type="noConversion"/>
  </si>
  <si>
    <t>#샘플~</t>
    <phoneticPr fontId="4" type="noConversion"/>
  </si>
  <si>
    <t>신설동지점#401</t>
    <phoneticPr fontId="4" type="noConversion"/>
  </si>
  <si>
    <t>박형미지점장</t>
    <phoneticPr fontId="4" type="noConversion"/>
  </si>
  <si>
    <t>거래명세 지원단 주문건 표기</t>
    <phoneticPr fontId="4" type="noConversion"/>
  </si>
  <si>
    <t>배송지점 대화중-정리完  지점명글씨잇을땐 보험사 챙깃것 나눳요 -정리完</t>
    <phoneticPr fontId="4" type="noConversion"/>
  </si>
  <si>
    <t>18.일찍~</t>
    <phoneticPr fontId="4" type="noConversion"/>
  </si>
  <si>
    <t>월드수욜</t>
    <phoneticPr fontId="4" type="noConversion"/>
  </si>
  <si>
    <t>번동지점#1400</t>
    <phoneticPr fontId="26" type="noConversion"/>
  </si>
  <si>
    <t>서울시 노원구 노해로 464(상계동) 한화생명빌딩 14층 &lt;번동지점&gt;</t>
    <phoneticPr fontId="4" type="noConversion"/>
  </si>
  <si>
    <t>17일장부완료건~</t>
    <phoneticPr fontId="4" type="noConversion"/>
  </si>
  <si>
    <t>김수미 냉면2종세트(8)</t>
    <phoneticPr fontId="26" type="noConversion"/>
  </si>
  <si>
    <t>한화금융서비스</t>
    <phoneticPr fontId="4" type="noConversion"/>
  </si>
  <si>
    <t>고양지점#745</t>
    <phoneticPr fontId="4" type="noConversion"/>
  </si>
  <si>
    <t>박중열지점장</t>
    <phoneticPr fontId="4" type="noConversion"/>
  </si>
  <si>
    <t>경기도 고양시 일산동구 정발산로42번길 5(장항동)  한화생명빌딩 14층 &lt;고양지점&gt;</t>
    <phoneticPr fontId="4" type="noConversion"/>
  </si>
  <si>
    <t>010-8212-5769</t>
    <phoneticPr fontId="4" type="noConversion"/>
  </si>
  <si>
    <t>…..19.오전까지~</t>
    <phoneticPr fontId="4" type="noConversion"/>
  </si>
  <si>
    <t>물티슈100매(30)</t>
    <phoneticPr fontId="4" type="noConversion"/>
  </si>
  <si>
    <t>고무장갑(100)</t>
    <phoneticPr fontId="4" type="noConversion"/>
  </si>
  <si>
    <t>신선팩中100매(50)/온누리크린팩(50)</t>
    <phoneticPr fontId="26" type="noConversion"/>
  </si>
  <si>
    <t>#샘플,부록~</t>
    <phoneticPr fontId="4" type="noConversion"/>
  </si>
  <si>
    <t>시간상관xx</t>
    <phoneticPr fontId="4" type="noConversion"/>
  </si>
  <si>
    <t xml:space="preserve">청매실고추장 2Kg (6) </t>
    <phoneticPr fontId="4" type="noConversion"/>
  </si>
  <si>
    <t>고래옥차장-금</t>
    <phoneticPr fontId="4" type="noConversion"/>
  </si>
  <si>
    <t>국제티엠#660</t>
    <phoneticPr fontId="4" type="noConversion"/>
  </si>
  <si>
    <t>서울시 강서구 국회대로 115, 102호</t>
    <phoneticPr fontId="4" type="noConversion"/>
  </si>
  <si>
    <t>02-2236-0828</t>
  </si>
  <si>
    <t>국제&lt;-&gt;동방21km-26분</t>
    <phoneticPr fontId="4" type="noConversion"/>
  </si>
  <si>
    <t>오전중~</t>
    <phoneticPr fontId="4" type="noConversion"/>
  </si>
  <si>
    <t>물티슈 하비앙쥬10매(120)</t>
    <phoneticPr fontId="4" type="noConversion"/>
  </si>
  <si>
    <t>김경희부장-목</t>
    <phoneticPr fontId="4" type="noConversion"/>
  </si>
  <si>
    <t>필트레이드#1307</t>
    <phoneticPr fontId="4" type="noConversion"/>
  </si>
  <si>
    <t>화곡동</t>
  </si>
  <si>
    <t xml:space="preserve">서울시 강서구 국회대로7길 83-1(화곡동) </t>
    <phoneticPr fontId="4" type="noConversion"/>
  </si>
  <si>
    <t xml:space="preserve"> 010-6226-0137</t>
  </si>
  <si>
    <t>방문시문의:화곡동, 부평</t>
    <phoneticPr fontId="4" type="noConversion"/>
  </si>
  <si>
    <t>세균제로원데이행주타올(36)</t>
    <phoneticPr fontId="4" type="noConversion"/>
  </si>
  <si>
    <t>이수현지점장-목</t>
    <phoneticPr fontId="4" type="noConversion"/>
  </si>
  <si>
    <t>&lt;--수량부족할수도있음;;</t>
    <phoneticPr fontId="4" type="noConversion"/>
  </si>
  <si>
    <t>11시이후~</t>
    <phoneticPr fontId="4" type="noConversion"/>
  </si>
  <si>
    <t>보랄 메가 폴딩카트(BR-FC1201)(3)</t>
    <phoneticPr fontId="4" type="noConversion"/>
  </si>
  <si>
    <t>김보람지점장-목</t>
    <phoneticPr fontId="4" type="noConversion"/>
  </si>
  <si>
    <t>(주)중앙커머스#538</t>
    <phoneticPr fontId="4" type="noConversion"/>
  </si>
  <si>
    <t>구,아영</t>
  </si>
  <si>
    <t xml:space="preserve">서울시 강서구 국회대로7길 134(화곡동) </t>
  </si>
  <si>
    <t>02-2644-2935</t>
    <phoneticPr fontId="4" type="noConversion"/>
  </si>
  <si>
    <t>올뉴 쿡플러스세트3호(24)</t>
    <phoneticPr fontId="26" type="noConversion"/>
  </si>
  <si>
    <t>完-택배로만 아님 공수 확인중</t>
    <phoneticPr fontId="4" type="noConversion"/>
  </si>
  <si>
    <t>필트목욜</t>
    <phoneticPr fontId="4" type="noConversion"/>
  </si>
  <si>
    <t>세균제로원데이행주타올(36)</t>
    <phoneticPr fontId="4" type="noConversion"/>
  </si>
  <si>
    <t>운정지점#402</t>
    <phoneticPr fontId="23" type="noConversion"/>
  </si>
  <si>
    <t>이수현지점장</t>
  </si>
  <si>
    <t xml:space="preserve">경기도 파주시 경의로 1246(와동동) 유은타워8차 3층 &lt;한화 운정지점&gt;     </t>
    <phoneticPr fontId="4" type="noConversion"/>
  </si>
  <si>
    <t>010-6495-3759</t>
    <phoneticPr fontId="4" type="noConversion"/>
  </si>
  <si>
    <t>톡完 없으시대요-황금영지점장 뭐 갈거 있을까 여쭤봐주</t>
    <phoneticPr fontId="4" type="noConversion"/>
  </si>
  <si>
    <t>…..19.까지~</t>
    <phoneticPr fontId="4" type="noConversion"/>
  </si>
  <si>
    <t>월드수욜</t>
    <phoneticPr fontId="4" type="noConversion"/>
  </si>
  <si>
    <t>테디베어 다용도볼4P(12)</t>
    <phoneticPr fontId="4" type="noConversion"/>
  </si>
  <si>
    <t xml:space="preserve"> </t>
    <phoneticPr fontId="4" type="noConversion"/>
  </si>
  <si>
    <t>성풍재고~</t>
    <phoneticPr fontId="4" type="noConversion"/>
  </si>
  <si>
    <t>여행용치약칫솔세트(100)</t>
    <phoneticPr fontId="4" type="noConversion"/>
  </si>
  <si>
    <t>염장다시마(12)</t>
    <phoneticPr fontId="4" type="noConversion"/>
  </si>
  <si>
    <t>#샘플,카다록~</t>
    <phoneticPr fontId="4" type="noConversion"/>
  </si>
  <si>
    <t>향</t>
    <phoneticPr fontId="4" type="noConversion"/>
  </si>
  <si>
    <t>18.중</t>
    <phoneticPr fontId="4" type="noConversion"/>
  </si>
  <si>
    <t>중앙목욜</t>
    <phoneticPr fontId="4" type="noConversion"/>
  </si>
  <si>
    <t>보랄 메가 폴딩카트(BR-FC1201)(3)</t>
    <phoneticPr fontId="4" type="noConversion"/>
  </si>
  <si>
    <t>삼성생명</t>
    <phoneticPr fontId="4" type="noConversion"/>
  </si>
  <si>
    <t>노원리젤#150</t>
    <phoneticPr fontId="26" type="noConversion"/>
  </si>
  <si>
    <t>김보람지점장</t>
    <phoneticPr fontId="23" type="noConversion"/>
  </si>
  <si>
    <t>서울시 노원구 동일로 1395(상계동,상계빌딩) 2층 &lt;노원리젤지점&gt;</t>
    <phoneticPr fontId="4" type="noConversion"/>
  </si>
  <si>
    <t>010-8936-3672</t>
    <phoneticPr fontId="4" type="noConversion"/>
  </si>
  <si>
    <t>향</t>
    <phoneticPr fontId="4" type="noConversion"/>
  </si>
  <si>
    <t>필트목욜</t>
    <phoneticPr fontId="4" type="noConversion"/>
  </si>
  <si>
    <t>물티슈 하비앙쥬10매(120)</t>
    <phoneticPr fontId="4" type="noConversion"/>
  </si>
  <si>
    <t>한화금융서비스</t>
    <phoneticPr fontId="4" type="noConversion"/>
  </si>
  <si>
    <t>강북지역단#868</t>
    <phoneticPr fontId="26" type="noConversion"/>
  </si>
  <si>
    <t>김경희부장</t>
    <phoneticPr fontId="4" type="noConversion"/>
  </si>
  <si>
    <r>
      <t xml:space="preserve">서울시 강북구 도봉로 52, (미아동 와이스퀘어빌딩) </t>
    </r>
    <r>
      <rPr>
        <b/>
        <sz val="15"/>
        <color rgb="FFFF0000"/>
        <rFont val="맑은 고딕"/>
        <family val="3"/>
        <charset val="129"/>
        <scheme val="minor"/>
      </rPr>
      <t>9층 교육장</t>
    </r>
    <r>
      <rPr>
        <sz val="11"/>
        <rFont val="맑은 고딕"/>
        <family val="3"/>
        <charset val="129"/>
        <scheme val="minor"/>
      </rPr>
      <t xml:space="preserve"> </t>
    </r>
    <r>
      <rPr>
        <b/>
        <sz val="15"/>
        <color rgb="FFFF0000"/>
        <rFont val="맑은 고딕"/>
        <family val="3"/>
        <charset val="129"/>
        <scheme val="minor"/>
      </rPr>
      <t xml:space="preserve">택배시-연이빌딩XX 와이스퀘어빌딩꼭표기   </t>
    </r>
    <phoneticPr fontId="4" type="noConversion"/>
  </si>
  <si>
    <t>010-3353-3121</t>
  </si>
  <si>
    <t>김경희부장 목욜 물티슈-정리完 어디로 교육장으로 ? 부록만 가요-정리完</t>
    <phoneticPr fontId="4" type="noConversion"/>
  </si>
  <si>
    <r>
      <t>올뉴 쿡플러스세트3호(24)</t>
    </r>
    <r>
      <rPr>
        <sz val="9"/>
        <color theme="0" tint="-0.249977111117893"/>
        <rFont val="맑은 고딕"/>
        <family val="3"/>
        <charset val="129"/>
        <scheme val="minor"/>
      </rPr>
      <t>:특별가:운임\35,</t>
    </r>
    <phoneticPr fontId="26" type="noConversion"/>
  </si>
  <si>
    <t>#부록~</t>
    <phoneticPr fontId="4" type="noConversion"/>
  </si>
  <si>
    <t>운임 \35,</t>
    <phoneticPr fontId="4" type="noConversion"/>
  </si>
  <si>
    <t>#목욜택배</t>
    <phoneticPr fontId="4" type="noConversion"/>
  </si>
  <si>
    <t>*** 출고시 박스에 물품명 반드시 표기 부탁드립니다 ***</t>
    <phoneticPr fontId="4" type="noConversion"/>
  </si>
  <si>
    <t>18.택배</t>
  </si>
  <si>
    <t>4/20생일</t>
  </si>
  <si>
    <t>보내는분</t>
    <phoneticPr fontId="23" type="noConversion"/>
  </si>
  <si>
    <t>의정부지점#2154</t>
  </si>
  <si>
    <t>박지혜지점장</t>
  </si>
  <si>
    <r>
      <t xml:space="preserve">경기도 의정부시 시민로 62(의정부동) 삼성생명빌딩 </t>
    </r>
    <r>
      <rPr>
        <b/>
        <sz val="14"/>
        <color rgb="FFFF0000"/>
        <rFont val="맑은 고딕"/>
        <family val="3"/>
        <charset val="129"/>
        <scheme val="minor"/>
      </rPr>
      <t>7층</t>
    </r>
    <r>
      <rPr>
        <sz val="11"/>
        <color indexed="8"/>
        <rFont val="맑은 고딕"/>
        <family val="3"/>
        <charset val="129"/>
        <scheme val="minor"/>
      </rPr>
      <t xml:space="preserve"> &lt;삼성 의정부지점&gt;</t>
    </r>
    <phoneticPr fontId="4" type="noConversion"/>
  </si>
  <si>
    <t>010-3084-1608</t>
    <phoneticPr fontId="4" type="noConversion"/>
  </si>
  <si>
    <t>인사장첨부</t>
  </si>
  <si>
    <r>
      <t>생일택배</t>
    </r>
    <r>
      <rPr>
        <sz val="10"/>
        <color rgb="FF0070C0"/>
        <rFont val="맑은 고딕"/>
        <family val="3"/>
        <charset val="129"/>
        <scheme val="minor"/>
      </rPr>
      <t>(진2장+다1장+쌀2kg)</t>
    </r>
    <r>
      <rPr>
        <sz val="9"/>
        <color theme="0" tint="-0.14999847407452621"/>
        <rFont val="맑은 고딕"/>
        <family val="3"/>
        <charset val="129"/>
        <scheme val="minor"/>
      </rPr>
      <t>:택4,포함가</t>
    </r>
    <phoneticPr fontId="4" type="noConversion"/>
  </si>
  <si>
    <t>의정부지점#2154</t>
    <phoneticPr fontId="26" type="noConversion"/>
  </si>
  <si>
    <t>안미경</t>
  </si>
  <si>
    <t>서울 중랑구 동일로 152길 18, 302호 (묵동, 세종에코그린)</t>
  </si>
  <si>
    <t>010-7133-2747</t>
  </si>
  <si>
    <t>택\4,포함가</t>
    <phoneticPr fontId="23" type="noConversion"/>
  </si>
  <si>
    <t>현</t>
    <phoneticPr fontId="4" type="noConversion"/>
  </si>
  <si>
    <t>18.개별택배</t>
    <phoneticPr fontId="4" type="noConversion"/>
  </si>
  <si>
    <t>인사장XXX</t>
    <phoneticPr fontId="23" type="noConversion"/>
  </si>
  <si>
    <r>
      <t>팔각멸치세트</t>
    </r>
    <r>
      <rPr>
        <sz val="9"/>
        <color theme="0" tint="-0.34998626667073579"/>
        <rFont val="맑은 고딕"/>
        <family val="3"/>
        <charset val="129"/>
        <scheme val="minor"/>
      </rPr>
      <t>:택\5포함가:특별가</t>
    </r>
    <phoneticPr fontId="4" type="noConversion"/>
  </si>
  <si>
    <t>삼성생명</t>
    <phoneticPr fontId="4" type="noConversion"/>
  </si>
  <si>
    <r>
      <rPr>
        <sz val="9"/>
        <color theme="0" tint="-0.249977111117893"/>
        <rFont val="맑은 고딕"/>
        <family val="3"/>
        <charset val="129"/>
        <scheme val="minor"/>
      </rPr>
      <t xml:space="preserve">전진목부장 </t>
    </r>
    <r>
      <rPr>
        <sz val="11"/>
        <rFont val="맑은 고딕"/>
        <family val="3"/>
        <charset val="129"/>
        <scheme val="minor"/>
      </rPr>
      <t>김현미프로</t>
    </r>
    <phoneticPr fontId="4" type="noConversion"/>
  </si>
  <si>
    <t xml:space="preserve"> 광주광역시 동구 금남로 148 (금남로5가) 에이원타워 &lt;삼성생명 광주상무지역단&gt;</t>
    <phoneticPr fontId="4" type="noConversion"/>
  </si>
  <si>
    <t xml:space="preserve">택\5,포함가 저번진행시 바쁜데 연락 많이 한다고 ㅠ - 기둘려보자 이번엔 </t>
    <phoneticPr fontId="23" type="noConversion"/>
  </si>
  <si>
    <t>…..19.도착예정으로~</t>
    <phoneticPr fontId="4" type="noConversion"/>
  </si>
  <si>
    <t>수욜 명단 오면 수,목 발송 키로 &lt;개별&amp;일부지점들&gt;</t>
    <phoneticPr fontId="4" type="noConversion"/>
  </si>
  <si>
    <t>되도록 지점수량 나오면 우선 먼저 발송 합시다 안되면 - 낼</t>
    <phoneticPr fontId="4" type="noConversion"/>
  </si>
  <si>
    <t>#금욜배송</t>
    <phoneticPr fontId="4" type="noConversion"/>
  </si>
  <si>
    <t>***샘플,카다록 각,지점장님들 책상</t>
    <phoneticPr fontId="4" type="noConversion"/>
  </si>
  <si>
    <t>샘플:카레,버섯3종,염장다시마,미숫,냉면,돌미역,요거트베리,맛김,해초4종,돌자반,국물티백,쌀국수,히말라야,자른미역,만가닥,새송이</t>
    <phoneticPr fontId="4" type="noConversion"/>
  </si>
  <si>
    <t>박사장님&gt;</t>
    <phoneticPr fontId="4" type="noConversion"/>
  </si>
  <si>
    <t>19.점심까지</t>
    <phoneticPr fontId="23" type="noConversion"/>
  </si>
  <si>
    <t>롤팩(30)</t>
    <phoneticPr fontId="4" type="noConversion"/>
  </si>
  <si>
    <t>광화문TFP사업단#271</t>
    <phoneticPr fontId="4" type="noConversion"/>
  </si>
  <si>
    <t>서울시 중구 소월로 10(남대문로5가) 단암빌딩 21층 &lt;교보 광화문TFP사업단&gt;</t>
    <phoneticPr fontId="4" type="noConversion"/>
  </si>
  <si>
    <t>010-2785-5157</t>
    <phoneticPr fontId="4" type="noConversion"/>
  </si>
  <si>
    <t>손잡이지퍼백(50)</t>
    <phoneticPr fontId="4" type="noConversion"/>
  </si>
  <si>
    <t>걍두봐 이거 ㅠ</t>
    <phoneticPr fontId="4" type="noConversion"/>
  </si>
  <si>
    <t>중앙목욜</t>
    <phoneticPr fontId="4" type="noConversion"/>
  </si>
  <si>
    <t>4P임~</t>
    <phoneticPr fontId="4" type="noConversion"/>
  </si>
  <si>
    <t>원조 구포국수4P(8)</t>
  </si>
  <si>
    <t>필트목욜</t>
    <phoneticPr fontId="4" type="noConversion"/>
  </si>
  <si>
    <r>
      <t xml:space="preserve">청정원 감사 </t>
    </r>
    <r>
      <rPr>
        <b/>
        <sz val="12"/>
        <color rgb="FFFF0000"/>
        <rFont val="맑은 고딕"/>
        <family val="3"/>
        <charset val="129"/>
        <scheme val="minor"/>
      </rPr>
      <t>12호(5)</t>
    </r>
    <phoneticPr fontId="4" type="noConversion"/>
  </si>
  <si>
    <t>걍두봐 이거 ㅠ</t>
    <phoneticPr fontId="4" type="noConversion"/>
  </si>
  <si>
    <t>월드수욜</t>
    <phoneticPr fontId="4" type="noConversion"/>
  </si>
  <si>
    <t>월드수욜</t>
    <phoneticPr fontId="4" type="noConversion"/>
  </si>
  <si>
    <t>라바그 핸드크림 2종(100)</t>
    <phoneticPr fontId="4" type="noConversion"/>
  </si>
  <si>
    <t>성풍재고~</t>
    <phoneticPr fontId="4" type="noConversion"/>
  </si>
  <si>
    <t>국제목욜</t>
    <phoneticPr fontId="4" type="noConversion"/>
  </si>
  <si>
    <t xml:space="preserve">청매실고추장 2Kg (6) </t>
    <phoneticPr fontId="4" type="noConversion"/>
  </si>
  <si>
    <t>슈가버블 주방세제290용기1P(50)</t>
    <phoneticPr fontId="4" type="noConversion"/>
  </si>
  <si>
    <r>
      <t>택배도착예정표기-</t>
    </r>
    <r>
      <rPr>
        <b/>
        <sz val="18"/>
        <color theme="1"/>
        <rFont val="맑은 고딕"/>
        <family val="3"/>
        <charset val="129"/>
        <scheme val="minor"/>
      </rPr>
      <t>성풍물품xxx</t>
    </r>
    <phoneticPr fontId="23" type="noConversion"/>
  </si>
  <si>
    <t xml:space="preserve">유비발송 </t>
    <phoneticPr fontId="4" type="noConversion"/>
  </si>
  <si>
    <t>성풍물품아님~</t>
    <phoneticPr fontId="23" type="noConversion"/>
  </si>
  <si>
    <t>프레카 벨벳극세사매직행주(40)</t>
  </si>
  <si>
    <r>
      <t>택배도착예정표기-</t>
    </r>
    <r>
      <rPr>
        <b/>
        <sz val="18"/>
        <color theme="1"/>
        <rFont val="맑은 고딕"/>
        <family val="3"/>
        <charset val="129"/>
        <scheme val="minor"/>
      </rPr>
      <t>성풍물품xxx</t>
    </r>
    <phoneticPr fontId="23" type="noConversion"/>
  </si>
  <si>
    <t>동방발송</t>
    <phoneticPr fontId="4" type="noConversion"/>
  </si>
  <si>
    <t>현</t>
    <phoneticPr fontId="4" type="noConversion"/>
  </si>
  <si>
    <t>19.중</t>
    <phoneticPr fontId="23" type="noConversion"/>
  </si>
  <si>
    <t>유료샘플</t>
    <phoneticPr fontId="4" type="noConversion"/>
  </si>
  <si>
    <r>
      <t>파래돌자반4P(24)</t>
    </r>
    <r>
      <rPr>
        <sz val="9"/>
        <color theme="0" tint="-0.34998626667073579"/>
        <rFont val="맑은 고딕"/>
        <family val="3"/>
        <charset val="129"/>
        <scheme val="minor"/>
      </rPr>
      <t>:요청샘플</t>
    </r>
    <phoneticPr fontId="4" type="noConversion"/>
  </si>
  <si>
    <t>#카다록~</t>
    <phoneticPr fontId="4" type="noConversion"/>
  </si>
  <si>
    <t>구리TFP지점#1639</t>
    <phoneticPr fontId="4" type="noConversion"/>
  </si>
  <si>
    <t>이선희지점장</t>
  </si>
  <si>
    <t>경기도 구리시 경춘로 158(교문동)  한화생명 구리사옥 6층 &lt;한화 구리TFP지점&gt;</t>
    <phoneticPr fontId="4" type="noConversion"/>
  </si>
  <si>
    <t>010-3740-2741</t>
    <phoneticPr fontId="4" type="noConversion"/>
  </si>
  <si>
    <t>사업관리실 031-554-3891</t>
    <phoneticPr fontId="4" type="noConversion"/>
  </si>
  <si>
    <r>
      <t>미즈위생장갑</t>
    </r>
    <r>
      <rPr>
        <b/>
        <sz val="14"/>
        <color rgb="FFFF00FF"/>
        <rFont val="맑은 고딕"/>
        <family val="3"/>
        <charset val="129"/>
        <scheme val="minor"/>
      </rPr>
      <t>200매(40)</t>
    </r>
    <phoneticPr fontId="4" type="noConversion"/>
  </si>
  <si>
    <r>
      <t>신구리TFP지점</t>
    </r>
    <r>
      <rPr>
        <sz val="11"/>
        <color rgb="FFFF0000"/>
        <rFont val="맑은 고딕"/>
        <family val="3"/>
        <charset val="129"/>
        <scheme val="minor"/>
      </rPr>
      <t>#2571</t>
    </r>
    <phoneticPr fontId="23" type="noConversion"/>
  </si>
  <si>
    <t>정자영지점장</t>
    <phoneticPr fontId="4" type="noConversion"/>
  </si>
  <si>
    <t>경기도 구리시 경춘로 158(교문동)  한화생명 구리사옥 4층 &lt;한화 신구리TFP지점&gt;</t>
    <phoneticPr fontId="4" type="noConversion"/>
  </si>
  <si>
    <t>010-3703-2248</t>
    <phoneticPr fontId="4" type="noConversion"/>
  </si>
  <si>
    <t>샘플X로 할게요-신구리 코드 여긴 샘플 줘도 물건 안쓰던데</t>
    <phoneticPr fontId="4" type="noConversion"/>
  </si>
  <si>
    <t>20개씩 담아서 11박스로 포장해서 보내주세요~</t>
    <phoneticPr fontId="4" type="noConversion"/>
  </si>
  <si>
    <t>19.중</t>
    <phoneticPr fontId="23" type="noConversion"/>
  </si>
  <si>
    <t>구리지역단#2571</t>
    <phoneticPr fontId="23" type="noConversion"/>
  </si>
  <si>
    <t>최선미매니져</t>
    <phoneticPr fontId="4" type="noConversion"/>
  </si>
  <si>
    <t xml:space="preserve">경기도 구리시 경춘로 158(교문동)  한화생명 구리사옥 4층 지역단                    </t>
    <phoneticPr fontId="4" type="noConversion"/>
  </si>
  <si>
    <t>010-3780-2723</t>
    <phoneticPr fontId="26" type="noConversion"/>
  </si>
  <si>
    <t>20개씩 담아서  1박스로 포장해서 보내주세요~</t>
    <phoneticPr fontId="4" type="noConversion"/>
  </si>
  <si>
    <t>19.중</t>
    <phoneticPr fontId="23" type="noConversion"/>
  </si>
  <si>
    <t>카레세트(6)</t>
    <phoneticPr fontId="4" type="noConversion"/>
  </si>
  <si>
    <t>강남스타지점#1266</t>
    <phoneticPr fontId="26" type="noConversion"/>
  </si>
  <si>
    <t>김의식지점장</t>
    <phoneticPr fontId="4" type="noConversion"/>
  </si>
  <si>
    <r>
      <t>서울시 서초구 강남대로 465(서초동)교보타워</t>
    </r>
    <r>
      <rPr>
        <b/>
        <sz val="15"/>
        <color rgb="FFFF0000"/>
        <rFont val="맑은 고딕"/>
        <family val="3"/>
        <charset val="129"/>
        <scheme val="minor"/>
      </rPr>
      <t>B동</t>
    </r>
    <r>
      <rPr>
        <sz val="11"/>
        <color theme="1"/>
        <rFont val="맑은 고딕"/>
        <family val="2"/>
        <charset val="129"/>
        <scheme val="minor"/>
      </rPr>
      <t xml:space="preserve"> 13층 &lt;교보 강남스타지점&gt; 전번 있어야 내부로 들어감</t>
    </r>
    <phoneticPr fontId="4" type="noConversion"/>
  </si>
  <si>
    <t>010-4187-8827</t>
    <phoneticPr fontId="4" type="noConversion"/>
  </si>
  <si>
    <t>…..20일 사용 고객22일도착~</t>
    <phoneticPr fontId="4" type="noConversion"/>
  </si>
  <si>
    <t>염장다시마(12)</t>
    <phoneticPr fontId="4" type="noConversion"/>
  </si>
  <si>
    <t>#샘플,카다록~</t>
    <phoneticPr fontId="4" type="noConversion"/>
  </si>
  <si>
    <t>와인레드1P(10)</t>
    <phoneticPr fontId="4" type="noConversion"/>
  </si>
  <si>
    <t>한화금융서비스</t>
    <phoneticPr fontId="4" type="noConversion"/>
  </si>
  <si>
    <t>노원지점#416</t>
    <phoneticPr fontId="23" type="noConversion"/>
  </si>
  <si>
    <t>채원석지점장</t>
    <phoneticPr fontId="4" type="noConversion"/>
  </si>
  <si>
    <t>서울시 노원구 노해로 464(상계동) 한화생명빌딩 9층</t>
    <phoneticPr fontId="4" type="noConversion"/>
  </si>
  <si>
    <t>010-5752-8819</t>
    <phoneticPr fontId="4" type="noConversion"/>
  </si>
  <si>
    <t>5P임~</t>
    <phoneticPr fontId="4" type="noConversion"/>
  </si>
  <si>
    <t>원조 구포국수5P(8)</t>
    <phoneticPr fontId="4" type="noConversion"/>
  </si>
  <si>
    <r>
      <t xml:space="preserve">테디베어 다용도볼4P(12) </t>
    </r>
    <r>
      <rPr>
        <sz val="9"/>
        <color theme="0" tint="-0.249977111117893"/>
        <rFont val="맑은 고딕"/>
        <family val="3"/>
        <charset val="129"/>
        <scheme val="minor"/>
      </rPr>
      <t>특별가~</t>
    </r>
    <phoneticPr fontId="4" type="noConversion"/>
  </si>
  <si>
    <t>전단지부착~</t>
    <phoneticPr fontId="4" type="noConversion"/>
  </si>
  <si>
    <t>뻥튀기</t>
    <phoneticPr fontId="4" type="noConversion"/>
  </si>
  <si>
    <t>#써비스,카다록~</t>
    <phoneticPr fontId="4" type="noConversion"/>
  </si>
  <si>
    <t>#금욜택배</t>
    <phoneticPr fontId="4" type="noConversion"/>
  </si>
  <si>
    <t>19.택배</t>
  </si>
  <si>
    <t>04/21생일</t>
  </si>
  <si>
    <t>종로타워지점#183</t>
    <phoneticPr fontId="4" type="noConversion"/>
  </si>
  <si>
    <t>문진미지점장</t>
    <phoneticPr fontId="4" type="noConversion"/>
  </si>
  <si>
    <r>
      <t xml:space="preserve">서울시 종로구 종로 33(청진동)  </t>
    </r>
    <r>
      <rPr>
        <b/>
        <sz val="12"/>
        <rFont val="맑은 고딕"/>
        <family val="3"/>
        <charset val="129"/>
        <scheme val="minor"/>
      </rPr>
      <t>그랑서울TOWER</t>
    </r>
    <r>
      <rPr>
        <b/>
        <sz val="13"/>
        <color rgb="FFFF0000"/>
        <rFont val="맑은 고딕"/>
        <family val="3"/>
        <charset val="129"/>
        <scheme val="minor"/>
      </rPr>
      <t>2</t>
    </r>
    <r>
      <rPr>
        <sz val="11"/>
        <color rgb="FFFF0000"/>
        <rFont val="맑은 고딕"/>
        <family val="3"/>
        <charset val="129"/>
        <scheme val="minor"/>
      </rPr>
      <t xml:space="preserve"> </t>
    </r>
    <r>
      <rPr>
        <sz val="11"/>
        <rFont val="맑은 고딕"/>
        <family val="3"/>
        <charset val="129"/>
        <scheme val="minor"/>
      </rPr>
      <t>11층 &lt;삼성생명 종로타워지점&gt;</t>
    </r>
    <phoneticPr fontId="4" type="noConversion"/>
  </si>
  <si>
    <t>010-3762-4335</t>
    <phoneticPr fontId="4" type="noConversion"/>
  </si>
  <si>
    <r>
      <t>생일택배(해초류10P)</t>
    </r>
    <r>
      <rPr>
        <b/>
        <sz val="11"/>
        <color theme="0" tint="-0.249977111117893"/>
        <rFont val="맑은 고딕"/>
        <family val="3"/>
        <charset val="129"/>
        <scheme val="minor"/>
      </rPr>
      <t>:</t>
    </r>
    <r>
      <rPr>
        <sz val="9"/>
        <color theme="0" tint="-0.249977111117893"/>
        <rFont val="맑은 고딕"/>
        <family val="3"/>
        <charset val="129"/>
        <scheme val="minor"/>
      </rPr>
      <t>택\4,포함가</t>
    </r>
    <phoneticPr fontId="23" type="noConversion"/>
  </si>
  <si>
    <t>종로타워지점#183</t>
  </si>
  <si>
    <t>오수경</t>
  </si>
  <si>
    <t>서울 마포구 방울내로 84-1 지층(망원동, 청기와빌라)</t>
  </si>
  <si>
    <t>010-4282-5103</t>
  </si>
  <si>
    <t>택\4,포함</t>
    <phoneticPr fontId="23" type="noConversion"/>
  </si>
  <si>
    <t>19.택배</t>
    <phoneticPr fontId="4" type="noConversion"/>
  </si>
  <si>
    <t>4/23생일</t>
    <phoneticPr fontId="4" type="noConversion"/>
  </si>
  <si>
    <t xml:space="preserve"> </t>
    <phoneticPr fontId="4" type="noConversion"/>
  </si>
  <si>
    <r>
      <t>원정희회장</t>
    </r>
    <r>
      <rPr>
        <sz val="11"/>
        <rFont val="맑은 고딕"/>
        <family val="3"/>
        <charset val="129"/>
      </rPr>
      <t>#1603</t>
    </r>
  </si>
  <si>
    <t>16~17동우회회장 김교영</t>
    <phoneticPr fontId="4" type="noConversion"/>
  </si>
  <si>
    <t>서울시 중구 오장동 127-1 3층</t>
    <phoneticPr fontId="4" type="noConversion"/>
  </si>
  <si>
    <t>010-5281-8292</t>
    <phoneticPr fontId="26" type="noConversion"/>
  </si>
  <si>
    <t>인사장첨부</t>
    <phoneticPr fontId="4" type="noConversion"/>
  </si>
  <si>
    <r>
      <rPr>
        <sz val="11"/>
        <color rgb="FF000000"/>
        <rFont val="맑은 고딕"/>
        <family val="3"/>
        <charset val="129"/>
        <scheme val="minor"/>
      </rPr>
      <t>생일택배(완도명가4P)</t>
    </r>
    <r>
      <rPr>
        <sz val="9"/>
        <color rgb="FFD9D9D9"/>
        <rFont val="맑은 고딕"/>
        <family val="3"/>
        <charset val="129"/>
        <scheme val="minor"/>
      </rPr>
      <t xml:space="preserve"> 택\4,포함가~</t>
    </r>
    <phoneticPr fontId="4" type="noConversion"/>
  </si>
  <si>
    <r>
      <t>원정희회장</t>
    </r>
    <r>
      <rPr>
        <sz val="9"/>
        <color theme="0" tint="-0.34998626667073579"/>
        <rFont val="맑은 고딕"/>
        <family val="3"/>
        <charset val="129"/>
      </rPr>
      <t>#1603</t>
    </r>
    <phoneticPr fontId="26" type="noConversion"/>
  </si>
  <si>
    <t>정지용회장님</t>
    <phoneticPr fontId="4" type="noConversion"/>
  </si>
  <si>
    <t>서울시 동대문구 전농로10길 20 (답십리동, 답십리청솔우성아파트) 111동 901호</t>
    <phoneticPr fontId="4" type="noConversion"/>
  </si>
  <si>
    <t>010-3223-4937</t>
    <phoneticPr fontId="4" type="noConversion"/>
  </si>
  <si>
    <t>택\4,포함</t>
  </si>
  <si>
    <t>04/23생일</t>
  </si>
  <si>
    <r>
      <t>보내는분-</t>
    </r>
    <r>
      <rPr>
        <sz val="9"/>
        <color rgb="FF7030A0"/>
        <rFont val="맑은 고딕"/>
        <family val="3"/>
        <charset val="129"/>
        <scheme val="minor"/>
      </rPr>
      <t>주소,인사장컨펌 김은정매니져,안상범단장님</t>
    </r>
  </si>
  <si>
    <t>서울지역단#2065</t>
    <phoneticPr fontId="4" type="noConversion"/>
  </si>
  <si>
    <t>안상범단장</t>
    <phoneticPr fontId="23" type="noConversion"/>
  </si>
  <si>
    <t>서울시 중구 퇴계로 25(남대문로5가) 한화생명빌딩 1층 &lt;한화 서울지역단&gt;</t>
    <phoneticPr fontId="4" type="noConversion"/>
  </si>
  <si>
    <t>010-8753-0417</t>
    <phoneticPr fontId="26" type="noConversion"/>
  </si>
  <si>
    <r>
      <t>생일택배</t>
    </r>
    <r>
      <rPr>
        <sz val="10"/>
        <color rgb="FF0070C0"/>
        <rFont val="맑은 고딕"/>
        <family val="3"/>
        <charset val="129"/>
        <scheme val="minor"/>
      </rPr>
      <t>(진2장+다1장+쌀2kg)</t>
    </r>
    <r>
      <rPr>
        <b/>
        <sz val="10"/>
        <color theme="0" tint="-0.14999847407452621"/>
        <rFont val="맑은 고딕"/>
        <family val="3"/>
        <charset val="129"/>
        <scheme val="minor"/>
      </rPr>
      <t>:택4,포함가</t>
    </r>
    <phoneticPr fontId="4" type="noConversion"/>
  </si>
  <si>
    <t>서울지역단#2065</t>
    <phoneticPr fontId="26" type="noConversion"/>
  </si>
  <si>
    <t>김정자</t>
  </si>
  <si>
    <t>경기도 성남시 수정구 수정로319 포레스티아아파트 103동 1005호</t>
  </si>
  <si>
    <t>010-3204-4023</t>
  </si>
  <si>
    <t>택\4,포함가</t>
    <phoneticPr fontId="23" type="noConversion"/>
  </si>
  <si>
    <t>4/24생일</t>
    <phoneticPr fontId="4" type="noConversion"/>
  </si>
  <si>
    <t>보내는분</t>
    <phoneticPr fontId="23" type="noConversion"/>
  </si>
  <si>
    <t>가평FP지점#1183</t>
    <phoneticPr fontId="4" type="noConversion"/>
  </si>
  <si>
    <t xml:space="preserve"> 홍유미지점장</t>
    <phoneticPr fontId="4" type="noConversion"/>
  </si>
  <si>
    <t>경기도 가평군 가평읍 연인2길 2 (읍내리,유진빌딩) 4층 &lt;가평FP지점&gt;</t>
    <phoneticPr fontId="4" type="noConversion"/>
  </si>
  <si>
    <t>010-7373-6869</t>
    <phoneticPr fontId="26" type="noConversion"/>
  </si>
  <si>
    <t>항상 2일전 도착으로~~</t>
  </si>
  <si>
    <r>
      <t>생일택배</t>
    </r>
    <r>
      <rPr>
        <sz val="10"/>
        <color rgb="FF0070C0"/>
        <rFont val="맑은 고딕"/>
        <family val="3"/>
        <charset val="129"/>
        <scheme val="minor"/>
      </rPr>
      <t>(진2장+다1장+쌀2kg)</t>
    </r>
    <r>
      <rPr>
        <b/>
        <sz val="10"/>
        <color theme="0" tint="-0.14999847407452621"/>
        <rFont val="맑은 고딕"/>
        <family val="3"/>
        <charset val="129"/>
        <scheme val="minor"/>
      </rPr>
      <t>택4,포함가</t>
    </r>
    <phoneticPr fontId="4" type="noConversion"/>
  </si>
  <si>
    <t>가평FP지점#1183</t>
    <phoneticPr fontId="4" type="noConversion"/>
  </si>
  <si>
    <t>이혜영 CM</t>
  </si>
  <si>
    <t>강원도 춘천시 동면 후석로326번길 96, 107동 605호 (만천리,춘천만천엘에이치아파트)</t>
  </si>
  <si>
    <t>010-4141-6963</t>
  </si>
  <si>
    <t>택\4,포함가~</t>
    <phoneticPr fontId="23" type="noConversion"/>
  </si>
  <si>
    <t>4/21생일</t>
  </si>
  <si>
    <r>
      <t>보내는분-</t>
    </r>
    <r>
      <rPr>
        <sz val="9"/>
        <color rgb="FF7030A0"/>
        <rFont val="맑은 고딕"/>
        <family val="3"/>
        <charset val="129"/>
        <scheme val="minor"/>
      </rPr>
      <t>주소,인사장컨펌 김은정매니져/안상범단장님</t>
    </r>
    <phoneticPr fontId="4" type="noConversion"/>
  </si>
  <si>
    <t>서울지역단#2065</t>
    <phoneticPr fontId="4" type="noConversion"/>
  </si>
  <si>
    <t>안상범단장</t>
    <phoneticPr fontId="23" type="noConversion"/>
  </si>
  <si>
    <t>서울시 중구 퇴계로 25(남대문로5가) 한화생명빌딩 1층 &lt;한화금융서비스 서울지역단&gt;</t>
    <phoneticPr fontId="4" type="noConversion"/>
  </si>
  <si>
    <t>010-8753-0417</t>
    <phoneticPr fontId="26" type="noConversion"/>
  </si>
  <si>
    <r>
      <rPr>
        <b/>
        <sz val="9"/>
        <rFont val="맑은 고딕"/>
        <family val="3"/>
        <charset val="129"/>
        <scheme val="minor"/>
      </rPr>
      <t>생일택배</t>
    </r>
    <r>
      <rPr>
        <sz val="9"/>
        <color rgb="FFFF0000"/>
        <rFont val="맑은 고딕"/>
        <family val="3"/>
        <charset val="129"/>
        <scheme val="minor"/>
      </rPr>
      <t>(진2장+다1장+쌀3kg)</t>
    </r>
    <r>
      <rPr>
        <sz val="9"/>
        <color theme="0" tint="-0.249977111117893"/>
        <rFont val="맑은 고딕"/>
        <family val="3"/>
        <charset val="129"/>
        <scheme val="minor"/>
      </rPr>
      <t xml:space="preserve"> 택\4,*2</t>
    </r>
    <phoneticPr fontId="4" type="noConversion"/>
  </si>
  <si>
    <t>서울지역단#2065</t>
    <phoneticPr fontId="26" type="noConversion"/>
  </si>
  <si>
    <t>민지원</t>
    <phoneticPr fontId="1" type="noConversion"/>
  </si>
  <si>
    <t>서울 양천구 남부순환로59길 3, 303호 (신월동,우영아파트)</t>
    <phoneticPr fontId="1" type="noConversion"/>
  </si>
  <si>
    <t>010.2763.2335</t>
    <phoneticPr fontId="1" type="noConversion"/>
  </si>
  <si>
    <r>
      <t>택\4,</t>
    </r>
    <r>
      <rPr>
        <b/>
        <sz val="14"/>
        <color rgb="FFFF0000"/>
        <rFont val="맑은 고딕"/>
        <family val="3"/>
        <charset val="129"/>
        <scheme val="minor"/>
      </rPr>
      <t>*2</t>
    </r>
    <phoneticPr fontId="23" type="noConversion"/>
  </si>
  <si>
    <t>19.택배</t>
    <phoneticPr fontId="4" type="noConversion"/>
  </si>
  <si>
    <t>4/21생일</t>
    <phoneticPr fontId="4" type="noConversion"/>
  </si>
  <si>
    <t>김포지점#126</t>
    <phoneticPr fontId="4" type="noConversion"/>
  </si>
  <si>
    <t>김재호지점장</t>
    <phoneticPr fontId="4" type="noConversion"/>
  </si>
  <si>
    <t>경기도 김포시 김포대로 827(사우동)  DS프라자 6층 &lt;한화금융서비스 김포지점&gt;</t>
    <phoneticPr fontId="4" type="noConversion"/>
  </si>
  <si>
    <t>010-9789-9277</t>
    <phoneticPr fontId="4" type="noConversion"/>
  </si>
  <si>
    <r>
      <rPr>
        <b/>
        <sz val="9"/>
        <rFont val="맑은 고딕"/>
        <family val="3"/>
        <charset val="129"/>
        <scheme val="minor"/>
      </rPr>
      <t>생일택배</t>
    </r>
    <r>
      <rPr>
        <sz val="9"/>
        <color rgb="FFFF0000"/>
        <rFont val="맑은 고딕"/>
        <family val="3"/>
        <charset val="129"/>
        <scheme val="minor"/>
      </rPr>
      <t>(진2장+다1장+쌀3kg)</t>
    </r>
    <r>
      <rPr>
        <sz val="9"/>
        <color theme="0" tint="-0.249977111117893"/>
        <rFont val="맑은 고딕"/>
        <family val="3"/>
        <charset val="129"/>
        <scheme val="minor"/>
      </rPr>
      <t xml:space="preserve"> 택\4,*2</t>
    </r>
    <phoneticPr fontId="4" type="noConversion"/>
  </si>
  <si>
    <t>김포지점#126</t>
    <phoneticPr fontId="4" type="noConversion"/>
  </si>
  <si>
    <t>서미선</t>
    <phoneticPr fontId="4" type="noConversion"/>
  </si>
  <si>
    <t>경기도 김포시 유현로 215, 208동 2304호(풍무동, 센트럴푸르지오)</t>
    <phoneticPr fontId="4" type="noConversion"/>
  </si>
  <si>
    <t>010-6239-9463</t>
    <phoneticPr fontId="4" type="noConversion"/>
  </si>
  <si>
    <r>
      <t>택\4,</t>
    </r>
    <r>
      <rPr>
        <b/>
        <sz val="14"/>
        <color rgb="FFFF0000"/>
        <rFont val="맑은 고딕"/>
        <family val="3"/>
        <charset val="129"/>
        <scheme val="minor"/>
      </rPr>
      <t>*2</t>
    </r>
    <phoneticPr fontId="23" type="noConversion"/>
  </si>
  <si>
    <t>4/22생일</t>
    <phoneticPr fontId="4" type="noConversion"/>
  </si>
  <si>
    <t>보내는분</t>
    <phoneticPr fontId="23" type="noConversion"/>
  </si>
  <si>
    <t>김포지점#126</t>
    <phoneticPr fontId="4" type="noConversion"/>
  </si>
  <si>
    <t>김재호지점장</t>
    <phoneticPr fontId="4" type="noConversion"/>
  </si>
  <si>
    <t>경기도 김포시 김포대로 827(사우동)  DS프라자 6층 &lt;한화금융서비스 김포지점&gt;</t>
    <phoneticPr fontId="4" type="noConversion"/>
  </si>
  <si>
    <r>
      <rPr>
        <b/>
        <sz val="9"/>
        <rFont val="맑은 고딕"/>
        <family val="3"/>
        <charset val="129"/>
        <scheme val="minor"/>
      </rPr>
      <t>생일택배</t>
    </r>
    <r>
      <rPr>
        <sz val="9"/>
        <color rgb="FFFF0000"/>
        <rFont val="맑은 고딕"/>
        <family val="3"/>
        <charset val="129"/>
        <scheme val="minor"/>
      </rPr>
      <t>(진2장+다1장+쌀3kg)</t>
    </r>
    <r>
      <rPr>
        <sz val="9"/>
        <color theme="0" tint="-0.249977111117893"/>
        <rFont val="맑은 고딕"/>
        <family val="3"/>
        <charset val="129"/>
        <scheme val="minor"/>
      </rPr>
      <t xml:space="preserve"> 택\4,*2</t>
    </r>
    <phoneticPr fontId="4" type="noConversion"/>
  </si>
  <si>
    <t>김연주</t>
    <phoneticPr fontId="4" type="noConversion"/>
  </si>
  <si>
    <t>경기도 고양시 일산서구 고양대로 724-17, 302동 1902호(일산동, 산들마을3단지아파트)</t>
    <phoneticPr fontId="4" type="noConversion"/>
  </si>
  <si>
    <t>010-5144-6847</t>
    <phoneticPr fontId="4" type="noConversion"/>
  </si>
  <si>
    <t>19.택배</t>
    <phoneticPr fontId="4" type="noConversion"/>
  </si>
  <si>
    <t>4/23생일</t>
    <phoneticPr fontId="4" type="noConversion"/>
  </si>
  <si>
    <t>서교지점#929</t>
    <phoneticPr fontId="26" type="noConversion"/>
  </si>
  <si>
    <t>문정원지점장</t>
    <phoneticPr fontId="4" type="noConversion"/>
  </si>
  <si>
    <t>서울시 마포구 서교동 490번지 세아타워 10층 &lt;삼성생명 서교지점&gt;</t>
    <phoneticPr fontId="4" type="noConversion"/>
  </si>
  <si>
    <t>010-3721-8424</t>
    <phoneticPr fontId="26" type="noConversion"/>
  </si>
  <si>
    <t>2월부터 멸치+버섯 세팅 이정도면 25,+택4=29정도 진행하거나 애(愛) 2종세트 고바 버섯 25+3=28루 대화 완료</t>
    <phoneticPr fontId="4" type="noConversion"/>
  </si>
  <si>
    <t>미리프린트</t>
    <phoneticPr fontId="4" type="noConversion"/>
  </si>
  <si>
    <t>인사장첨부完</t>
    <phoneticPr fontId="4" type="noConversion"/>
  </si>
  <si>
    <r>
      <t xml:space="preserve">2종(고바400+버섯200) </t>
    </r>
    <r>
      <rPr>
        <sz val="9"/>
        <color theme="0" tint="-0.249977111117893"/>
        <rFont val="맑은 고딕"/>
        <family val="3"/>
        <charset val="129"/>
        <scheme val="minor"/>
      </rPr>
      <t>택\3,포함가</t>
    </r>
    <phoneticPr fontId="4" type="noConversion"/>
  </si>
  <si>
    <t>서교지점#929</t>
    <phoneticPr fontId="26" type="noConversion"/>
  </si>
  <si>
    <t>정흥근</t>
    <phoneticPr fontId="4" type="noConversion"/>
  </si>
  <si>
    <t>경기 고양시 덕양구 호국로754 703동 204호 (성사동,신원당7단지아파트)</t>
  </si>
  <si>
    <t>010-4315-1211</t>
  </si>
  <si>
    <t>택\3,포함가~</t>
    <phoneticPr fontId="23" type="noConversion"/>
  </si>
  <si>
    <t>19.개별택배</t>
    <phoneticPr fontId="4" type="noConversion"/>
  </si>
  <si>
    <t>세미나전단지①</t>
    <phoneticPr fontId="23" type="noConversion"/>
  </si>
  <si>
    <r>
      <t>국물티백(10)</t>
    </r>
    <r>
      <rPr>
        <sz val="9"/>
        <color theme="0" tint="-0.249977111117893"/>
        <rFont val="맑은 고딕"/>
        <family val="3"/>
        <charset val="129"/>
        <scheme val="minor"/>
      </rPr>
      <t xml:space="preserve"> 택\3,포함가</t>
    </r>
    <phoneticPr fontId="4" type="noConversion"/>
  </si>
  <si>
    <t>신촌지역단#606</t>
    <phoneticPr fontId="4" type="noConversion"/>
  </si>
  <si>
    <t>지점별,개별택배~</t>
    <phoneticPr fontId="4" type="noConversion"/>
  </si>
  <si>
    <t>&lt;신촌지역단&gt;수량최종확정후,파일&amp;장부,수정해주삼</t>
    <phoneticPr fontId="23" type="noConversion"/>
  </si>
  <si>
    <t>택\3,포함/마감시 꼭 최종수량으로 장부 수정요~</t>
    <phoneticPr fontId="23" type="noConversion"/>
  </si>
  <si>
    <t>인사장XXX</t>
    <phoneticPr fontId="23" type="noConversion"/>
  </si>
  <si>
    <r>
      <t>국물티백(10)</t>
    </r>
    <r>
      <rPr>
        <sz val="9"/>
        <color theme="0" tint="-0.249977111117893"/>
        <rFont val="맑은 고딕"/>
        <family val="3"/>
        <charset val="129"/>
        <scheme val="minor"/>
      </rPr>
      <t xml:space="preserve"> 택\3,포함가</t>
    </r>
    <phoneticPr fontId="4" type="noConversion"/>
  </si>
  <si>
    <t>동대문지역단#245</t>
    <phoneticPr fontId="26" type="noConversion"/>
  </si>
  <si>
    <t>&lt;동대문지역단&gt;수량최종확정후,파일&amp;장부,수정해주삼</t>
    <phoneticPr fontId="23" type="noConversion"/>
  </si>
  <si>
    <t>#월욜배송</t>
    <phoneticPr fontId="4" type="noConversion"/>
  </si>
  <si>
    <t>***샘플,카다록 각,지점장님들 책상</t>
    <phoneticPr fontId="4" type="noConversion"/>
  </si>
  <si>
    <t>샘플:카레,버섯3종,염장다시마,미숫,냉면,돌미역,요거트베리,맛김,해초4종,돌자반,국물티백,쌀국수,히말라야,자른미역,만가닥,새송이</t>
    <phoneticPr fontId="4" type="noConversion"/>
  </si>
  <si>
    <t>새벽</t>
    <phoneticPr fontId="4" type="noConversion"/>
  </si>
  <si>
    <r>
      <t xml:space="preserve">한돈 냉장 </t>
    </r>
    <r>
      <rPr>
        <b/>
        <sz val="11"/>
        <color rgb="FFFF0000"/>
        <rFont val="맑은 고딕"/>
        <family val="3"/>
        <charset val="129"/>
        <scheme val="minor"/>
      </rPr>
      <t>삼겹 500g</t>
    </r>
    <phoneticPr fontId="26" type="noConversion"/>
  </si>
  <si>
    <t>고래옥차장~</t>
    <phoneticPr fontId="4" type="noConversion"/>
  </si>
  <si>
    <t>한신정육점#614</t>
  </si>
  <si>
    <t xml:space="preserve">가게 들어가는곳에 해동실 있는데 정면으로 아랫쪽에 포장비 택배비 별도입니다 적혀있는곳 문짝 열면 성풍표기해서 넣어두신다고~ </t>
    <phoneticPr fontId="4" type="noConversion"/>
  </si>
  <si>
    <t>22.9시전까지~</t>
    <phoneticPr fontId="23" type="noConversion"/>
  </si>
  <si>
    <t>삼겹살세트A</t>
    <phoneticPr fontId="4" type="noConversion"/>
  </si>
  <si>
    <t>삼겹500g,모듬쌈500g</t>
    <phoneticPr fontId="4" type="noConversion"/>
  </si>
  <si>
    <t>광화문TFP사업단#271</t>
    <phoneticPr fontId="4" type="noConversion"/>
  </si>
  <si>
    <t>….…행사 9시 시작</t>
    <phoneticPr fontId="4" type="noConversion"/>
  </si>
  <si>
    <t>모듬쌈(5)</t>
    <phoneticPr fontId="4" type="noConversion"/>
  </si>
  <si>
    <r>
      <t>새송이버섯</t>
    </r>
    <r>
      <rPr>
        <b/>
        <sz val="14"/>
        <color rgb="FFFF0000"/>
        <rFont val="맑은 고딕"/>
        <family val="3"/>
        <charset val="129"/>
        <scheme val="minor"/>
      </rPr>
      <t>2kg</t>
    </r>
    <phoneticPr fontId="4" type="noConversion"/>
  </si>
  <si>
    <t>#샘플,부록~</t>
    <phoneticPr fontId="4" type="noConversion"/>
  </si>
  <si>
    <t>22.11시까지~</t>
    <phoneticPr fontId="4" type="noConversion"/>
  </si>
  <si>
    <t>버섯3종세트(만2,새1,팽1)</t>
  </si>
  <si>
    <t xml:space="preserve"> LIFE MD 강북지점#1104</t>
    <phoneticPr fontId="4" type="noConversion"/>
  </si>
  <si>
    <t>유진수지점장</t>
    <phoneticPr fontId="4" type="noConversion"/>
  </si>
  <si>
    <t xml:space="preserve">서울시 종로구 청계천로 11 청계한국빌딩 11층              </t>
    <phoneticPr fontId="4" type="noConversion"/>
  </si>
  <si>
    <t>010-3600-8019</t>
    <phoneticPr fontId="4" type="noConversion"/>
  </si>
  <si>
    <t>지문키-&gt;1층안내 말씀해주심열어주심~</t>
    <phoneticPr fontId="4" type="noConversion"/>
  </si>
  <si>
    <t>22.오전</t>
    <phoneticPr fontId="4" type="noConversion"/>
  </si>
  <si>
    <t>느타리구성~</t>
    <phoneticPr fontId="4" type="noConversion"/>
  </si>
  <si>
    <r>
      <t>버섯4종 별도구성(만2,새1,</t>
    </r>
    <r>
      <rPr>
        <b/>
        <sz val="16"/>
        <color rgb="FFFF0000"/>
        <rFont val="맑은 고딕"/>
        <family val="3"/>
        <charset val="129"/>
        <scheme val="minor"/>
      </rPr>
      <t>느1</t>
    </r>
    <r>
      <rPr>
        <sz val="11"/>
        <color theme="1"/>
        <rFont val="맑은 고딕"/>
        <family val="2"/>
        <charset val="129"/>
        <scheme val="minor"/>
      </rPr>
      <t>)</t>
    </r>
    <phoneticPr fontId="4" type="noConversion"/>
  </si>
  <si>
    <t>채원석지점장</t>
    <phoneticPr fontId="4" type="noConversion"/>
  </si>
  <si>
    <t>서울시 노원구 노해로 464(상계동) 한화생명빌딩 9층</t>
    <phoneticPr fontId="4" type="noConversion"/>
  </si>
  <si>
    <t>010-5752-8819</t>
    <phoneticPr fontId="4" type="noConversion"/>
  </si>
  <si>
    <t>….…늦어도 2시까지</t>
    <phoneticPr fontId="4" type="noConversion"/>
  </si>
  <si>
    <r>
      <t>새송이버섯</t>
    </r>
    <r>
      <rPr>
        <b/>
        <sz val="14"/>
        <color rgb="FFFF0000"/>
        <rFont val="맑은 고딕"/>
        <family val="3"/>
        <charset val="129"/>
        <scheme val="minor"/>
      </rPr>
      <t>2kg</t>
    </r>
    <phoneticPr fontId="4" type="noConversion"/>
  </si>
  <si>
    <t>#샘플</t>
    <phoneticPr fontId="4" type="noConversion"/>
  </si>
  <si>
    <t>느타리버섯2kg</t>
    <phoneticPr fontId="4" type="noConversion"/>
  </si>
  <si>
    <t>22.중</t>
    <phoneticPr fontId="4" type="noConversion"/>
  </si>
  <si>
    <t>지문키임~</t>
    <phoneticPr fontId="4" type="noConversion"/>
  </si>
  <si>
    <r>
      <t>새송이버섯(4개入*3봉지)</t>
    </r>
    <r>
      <rPr>
        <sz val="9"/>
        <color theme="0" tint="-0.34998626667073579"/>
        <rFont val="맑은 고딕"/>
        <family val="3"/>
        <charset val="129"/>
        <scheme val="minor"/>
      </rPr>
      <t>:특별가</t>
    </r>
    <phoneticPr fontId="4" type="noConversion"/>
  </si>
  <si>
    <t>인창지점#1243</t>
    <phoneticPr fontId="4" type="noConversion"/>
  </si>
  <si>
    <t>김상훈지점장</t>
    <phoneticPr fontId="23" type="noConversion"/>
  </si>
  <si>
    <r>
      <t xml:space="preserve">경기도 구리시 경춘로 158(교문동)  한화생명 구리사옥 </t>
    </r>
    <r>
      <rPr>
        <b/>
        <sz val="16"/>
        <color rgb="FFFF0000"/>
        <rFont val="맑은 고딕"/>
        <family val="3"/>
        <charset val="129"/>
        <scheme val="minor"/>
      </rPr>
      <t>9층</t>
    </r>
    <r>
      <rPr>
        <sz val="11"/>
        <rFont val="맑은 고딕"/>
        <family val="3"/>
        <charset val="129"/>
        <scheme val="minor"/>
      </rPr>
      <t xml:space="preserve"> &lt;한화 인창주재팀&gt;   </t>
    </r>
    <phoneticPr fontId="4" type="noConversion"/>
  </si>
  <si>
    <t>010-4268-0019</t>
    <phoneticPr fontId="4" type="noConversion"/>
  </si>
  <si>
    <t>…화욜일찍사용</t>
    <phoneticPr fontId="4" type="noConversion"/>
  </si>
  <si>
    <t>#써비스,카다록~</t>
    <phoneticPr fontId="4" type="noConversion"/>
  </si>
  <si>
    <r>
      <t>새송이버섯(4개入*3봉지)</t>
    </r>
    <r>
      <rPr>
        <sz val="9"/>
        <color theme="0" tint="-0.34998626667073579"/>
        <rFont val="맑은 고딕"/>
        <family val="3"/>
        <charset val="129"/>
        <scheme val="minor"/>
      </rPr>
      <t>:특별가</t>
    </r>
    <phoneticPr fontId="4" type="noConversion"/>
  </si>
  <si>
    <r>
      <t xml:space="preserve">경기도 구리시 경춘로 158(교문동)  한화생명 구리사옥 </t>
    </r>
    <r>
      <rPr>
        <b/>
        <sz val="16"/>
        <color rgb="FFFF0000"/>
        <rFont val="맑은 고딕"/>
        <family val="3"/>
        <charset val="129"/>
        <scheme val="minor"/>
      </rPr>
      <t>5층</t>
    </r>
    <r>
      <rPr>
        <sz val="11"/>
        <rFont val="맑은 고딕"/>
        <family val="3"/>
        <charset val="129"/>
        <scheme val="minor"/>
      </rPr>
      <t xml:space="preserve"> &lt;한화 인창지점&gt;   </t>
    </r>
    <phoneticPr fontId="4" type="noConversion"/>
  </si>
  <si>
    <t>…화욜일찍사용</t>
    <phoneticPr fontId="4" type="noConversion"/>
  </si>
  <si>
    <t>뻥튀기</t>
    <phoneticPr fontId="4" type="noConversion"/>
  </si>
  <si>
    <t>22.중</t>
    <phoneticPr fontId="4" type="noConversion"/>
  </si>
  <si>
    <t>파래돌자반4P(24)</t>
    <phoneticPr fontId="4" type="noConversion"/>
  </si>
  <si>
    <t>???</t>
    <phoneticPr fontId="4" type="noConversion"/>
  </si>
  <si>
    <t>#월욜택배</t>
  </si>
  <si>
    <t>22.택배</t>
  </si>
  <si>
    <t>4/24생일</t>
  </si>
  <si>
    <t>목동일류지점#370</t>
    <phoneticPr fontId="4" type="noConversion"/>
  </si>
  <si>
    <t>최우혁지점장</t>
    <phoneticPr fontId="4" type="noConversion"/>
  </si>
  <si>
    <t>서울시 양천구 목동동로 233-3(목동) 삼성화재빌딩 10층 &lt;삼성생명 목동일류지점&gt;</t>
    <phoneticPr fontId="23" type="noConversion"/>
  </si>
  <si>
    <t>010-8639-1314</t>
    <phoneticPr fontId="4" type="noConversion"/>
  </si>
  <si>
    <r>
      <t>생일택배</t>
    </r>
    <r>
      <rPr>
        <b/>
        <sz val="10"/>
        <color rgb="FFFF0000"/>
        <rFont val="맑은 고딕"/>
        <family val="3"/>
        <charset val="129"/>
        <scheme val="minor"/>
      </rPr>
      <t xml:space="preserve">(진도각2장+쌀2kg) </t>
    </r>
    <r>
      <rPr>
        <sz val="9"/>
        <color theme="0" tint="-0.249977111117893"/>
        <rFont val="맑은 고딕"/>
        <family val="3"/>
        <charset val="129"/>
        <scheme val="minor"/>
      </rPr>
      <t>택\4포함가</t>
    </r>
    <phoneticPr fontId="4" type="noConversion"/>
  </si>
  <si>
    <t>목동일류지점#370</t>
    <phoneticPr fontId="4" type="noConversion"/>
  </si>
  <si>
    <t>최민경FC</t>
  </si>
  <si>
    <t>경기도 오산시 서동 39-1 여들동로 26, 103동 302호</t>
  </si>
  <si>
    <t>010-3880-8809</t>
  </si>
  <si>
    <t>택\4,포함가</t>
    <phoneticPr fontId="4" type="noConversion"/>
  </si>
  <si>
    <t>장한평일류지점#847</t>
    <phoneticPr fontId="4" type="noConversion"/>
  </si>
  <si>
    <t>송지명지점장</t>
    <phoneticPr fontId="4" type="noConversion"/>
  </si>
  <si>
    <t>서울시 동대문구 천호대로 401(장안동) 삼성생명빌딩 11층 &lt;삼성생명 장한평일류지점&gt;</t>
    <phoneticPr fontId="4" type="noConversion"/>
  </si>
  <si>
    <r>
      <rPr>
        <b/>
        <sz val="10"/>
        <rFont val="맑은 고딕"/>
        <family val="3"/>
        <charset val="129"/>
        <scheme val="minor"/>
      </rPr>
      <t>생일택배</t>
    </r>
    <r>
      <rPr>
        <sz val="10"/>
        <color rgb="FF0070C0"/>
        <rFont val="맑은 고딕"/>
        <family val="3"/>
        <charset val="129"/>
        <scheme val="minor"/>
      </rPr>
      <t>(완도명가</t>
    </r>
    <r>
      <rPr>
        <b/>
        <sz val="12"/>
        <color rgb="FF0070C0"/>
        <rFont val="맑은 고딕"/>
        <family val="3"/>
        <charset val="129"/>
        <scheme val="minor"/>
      </rPr>
      <t>5P</t>
    </r>
    <r>
      <rPr>
        <sz val="10"/>
        <color rgb="FF0070C0"/>
        <rFont val="맑은 고딕"/>
        <family val="3"/>
        <charset val="129"/>
        <scheme val="minor"/>
      </rPr>
      <t>)</t>
    </r>
    <r>
      <rPr>
        <sz val="9"/>
        <color theme="0" tint="-0.249977111117893"/>
        <rFont val="맑은 고딕"/>
        <family val="3"/>
        <charset val="129"/>
        <scheme val="minor"/>
      </rPr>
      <t>택\4,,포함가~</t>
    </r>
    <phoneticPr fontId="4" type="noConversion"/>
  </si>
  <si>
    <t>장한평일류지점#847</t>
    <phoneticPr fontId="26" type="noConversion"/>
  </si>
  <si>
    <t>구혜숙FC</t>
  </si>
  <si>
    <t>서울시 송파구 가락로 287-1  303호</t>
  </si>
  <si>
    <t>010-6656-0096</t>
  </si>
  <si>
    <t>택\4,포함가~</t>
    <phoneticPr fontId="23" type="noConversion"/>
  </si>
  <si>
    <t>22.택배</t>
    <phoneticPr fontId="4" type="noConversion"/>
  </si>
  <si>
    <t>4/24생일</t>
    <phoneticPr fontId="4" type="noConversion"/>
  </si>
  <si>
    <t>010-9789-9277</t>
    <phoneticPr fontId="4" type="noConversion"/>
  </si>
  <si>
    <t>김미화</t>
    <phoneticPr fontId="4" type="noConversion"/>
  </si>
  <si>
    <t>경기도 김포시 김포한강9로 11, 417동 106호(구래동, 김포한강예미지)</t>
    <phoneticPr fontId="4" type="noConversion"/>
  </si>
  <si>
    <t>010-5041-7092</t>
    <phoneticPr fontId="4" type="noConversion"/>
  </si>
  <si>
    <r>
      <t>택\4,</t>
    </r>
    <r>
      <rPr>
        <b/>
        <sz val="14"/>
        <color rgb="FFFF0000"/>
        <rFont val="맑은 고딕"/>
        <family val="3"/>
        <charset val="129"/>
        <scheme val="minor"/>
      </rPr>
      <t>*2</t>
    </r>
    <phoneticPr fontId="23" type="noConversion"/>
  </si>
  <si>
    <t>#화욜배송</t>
    <phoneticPr fontId="4" type="noConversion"/>
  </si>
  <si>
    <t>***샘플,카다록 각,지점장님들 책상</t>
    <phoneticPr fontId="4" type="noConversion"/>
  </si>
  <si>
    <t>23.일찍~</t>
    <phoneticPr fontId="4" type="noConversion"/>
  </si>
  <si>
    <t>택배물품들</t>
    <phoneticPr fontId="4" type="noConversion"/>
  </si>
  <si>
    <t>용산지점#677</t>
  </si>
  <si>
    <t>김상연지점장</t>
    <phoneticPr fontId="23" type="noConversion"/>
  </si>
  <si>
    <t>서울시 중구 퇴계로 25(남대문로5가) 한화생명빌딩 8층</t>
  </si>
  <si>
    <t>010-8641-2263</t>
    <phoneticPr fontId="26" type="noConversion"/>
  </si>
  <si>
    <t>23.일찍~</t>
    <phoneticPr fontId="4" type="noConversion"/>
  </si>
  <si>
    <r>
      <t>삼겹세트</t>
    </r>
    <r>
      <rPr>
        <b/>
        <sz val="14"/>
        <color rgb="FFFF0000"/>
        <rFont val="맑은 고딕"/>
        <family val="3"/>
        <charset val="129"/>
        <scheme val="minor"/>
      </rPr>
      <t>(별도구성)+가방</t>
    </r>
    <phoneticPr fontId="4" type="noConversion"/>
  </si>
  <si>
    <t>창신지점#240</t>
  </si>
  <si>
    <t>이종대지점장</t>
    <phoneticPr fontId="4" type="noConversion"/>
  </si>
  <si>
    <t>서울시 중구 퇴계로 25(남대문로5가) 한화생명빌딩 6층 &lt;한화 창신지점&gt;</t>
    <phoneticPr fontId="4" type="noConversion"/>
  </si>
  <si>
    <t>010-4732-2669</t>
  </si>
  <si>
    <r>
      <rPr>
        <b/>
        <sz val="16"/>
        <color rgb="FFFF0000"/>
        <rFont val="맑은 고딕"/>
        <family val="3"/>
        <charset val="129"/>
        <scheme val="minor"/>
      </rPr>
      <t>구 성</t>
    </r>
    <r>
      <rPr>
        <sz val="12"/>
        <color theme="1"/>
        <rFont val="맑은 고딕"/>
        <family val="3"/>
        <charset val="129"/>
        <scheme val="minor"/>
      </rPr>
      <t xml:space="preserve"> : 모듬쌈500g+</t>
    </r>
    <r>
      <rPr>
        <sz val="12"/>
        <color rgb="FFFF0000"/>
        <rFont val="맑은 고딕"/>
        <family val="3"/>
        <charset val="129"/>
        <scheme val="minor"/>
      </rPr>
      <t>삼500*1</t>
    </r>
    <r>
      <rPr>
        <sz val="12"/>
        <color theme="1"/>
        <rFont val="맑은 고딕"/>
        <family val="3"/>
        <charset val="129"/>
        <scheme val="minor"/>
      </rPr>
      <t>+</t>
    </r>
    <r>
      <rPr>
        <sz val="12"/>
        <color rgb="FF0070C0"/>
        <rFont val="맑은 고딕"/>
        <family val="3"/>
        <charset val="129"/>
        <scheme val="minor"/>
      </rPr>
      <t>목500*1</t>
    </r>
    <phoneticPr fontId="4" type="noConversion"/>
  </si>
  <si>
    <t>지역단 전체 단장님 시책건~</t>
    <phoneticPr fontId="4" type="noConversion"/>
  </si>
  <si>
    <t>시간확인필요</t>
    <phoneticPr fontId="4" type="noConversion"/>
  </si>
  <si>
    <t>와인 하이마운틴스2P(4)</t>
    <phoneticPr fontId="4" type="noConversion"/>
  </si>
  <si>
    <t>10개내외</t>
  </si>
  <si>
    <t>서울동대문지원단#131</t>
    <phoneticPr fontId="4" type="noConversion"/>
  </si>
  <si>
    <t>한인영차장</t>
    <phoneticPr fontId="4" type="noConversion"/>
  </si>
  <si>
    <r>
      <t>서울시 종로구 종로1가 1번지 교보빌딩 18층 재무설계센타/</t>
    </r>
    <r>
      <rPr>
        <b/>
        <sz val="14"/>
        <color rgb="FFFF0000"/>
        <rFont val="맑은 고딕"/>
        <family val="3"/>
        <charset val="129"/>
        <scheme val="minor"/>
      </rPr>
      <t>도착해서 전화주셔용~</t>
    </r>
    <phoneticPr fontId="4" type="noConversion"/>
  </si>
  <si>
    <t>010-9478-6420</t>
    <phoneticPr fontId="4" type="noConversion"/>
  </si>
  <si>
    <t>여긴항상 본사주소임</t>
    <phoneticPr fontId="4" type="noConversion"/>
  </si>
  <si>
    <t>샘플,카다록,거래명세XXX</t>
    <phoneticPr fontId="4" type="noConversion"/>
  </si>
  <si>
    <t>선연락X 내용 오면 가고 안오면 말구</t>
    <phoneticPr fontId="4" type="noConversion"/>
  </si>
  <si>
    <t>도착해서 "전화" 주세요~</t>
    <phoneticPr fontId="4" type="noConversion"/>
  </si>
  <si>
    <t>完-담달로도,복사5/28일루</t>
    <phoneticPr fontId="4" type="noConversion"/>
  </si>
  <si>
    <t>23.중</t>
    <phoneticPr fontId="4" type="noConversion"/>
  </si>
  <si>
    <t>5P임~</t>
    <phoneticPr fontId="4" type="noConversion"/>
  </si>
  <si>
    <t>원조 구포국수5P(8)</t>
    <phoneticPr fontId="4" type="noConversion"/>
  </si>
  <si>
    <t>이수지점#2032</t>
    <phoneticPr fontId="4" type="noConversion"/>
  </si>
  <si>
    <t>신현우지점장</t>
  </si>
  <si>
    <r>
      <rPr>
        <b/>
        <sz val="12"/>
        <color rgb="FFFF0000"/>
        <rFont val="맑은 고딕"/>
        <family val="3"/>
        <charset val="129"/>
        <scheme val="minor"/>
      </rPr>
      <t xml:space="preserve">7시출근-10시이후배송가능건물 </t>
    </r>
    <r>
      <rPr>
        <sz val="11"/>
        <rFont val="맑은 고딕"/>
        <family val="3"/>
        <charset val="129"/>
        <scheme val="minor"/>
      </rPr>
      <t xml:space="preserve"> -서울시 서초구 서초대로 6(방배동) 미송타워  9층 &lt;교보 이수지점&gt;</t>
    </r>
    <phoneticPr fontId="4" type="noConversion"/>
  </si>
  <si>
    <t>010-8334-9875</t>
    <phoneticPr fontId="26" type="noConversion"/>
  </si>
  <si>
    <t>시책중</t>
    <phoneticPr fontId="4" type="noConversion"/>
  </si>
  <si>
    <t>23.오전중~</t>
    <phoneticPr fontId="4" type="noConversion"/>
  </si>
  <si>
    <t xml:space="preserve">모듬쌈(5) </t>
  </si>
  <si>
    <t>강남루키센타#358</t>
  </si>
  <si>
    <t>이종선센타장</t>
    <phoneticPr fontId="4" type="noConversion"/>
  </si>
  <si>
    <r>
      <t xml:space="preserve">서울시 서초구 사평대로56길 5(서초동) 아멜리아 3층 </t>
    </r>
    <r>
      <rPr>
        <b/>
        <sz val="11"/>
        <color rgb="FFFF0000"/>
        <rFont val="맑은 고딕"/>
        <family val="3"/>
        <charset val="129"/>
        <scheme val="minor"/>
      </rPr>
      <t>(강남교보타워,</t>
    </r>
    <r>
      <rPr>
        <b/>
        <sz val="14"/>
        <color rgb="FF0070C0"/>
        <rFont val="맑은 고딕"/>
        <family val="3"/>
        <charset val="129"/>
        <scheme val="minor"/>
      </rPr>
      <t>뒤</t>
    </r>
    <r>
      <rPr>
        <b/>
        <sz val="11"/>
        <color rgb="FFFF0000"/>
        <rFont val="맑은 고딕"/>
        <family val="3"/>
        <charset val="129"/>
        <scheme val="minor"/>
      </rPr>
      <t>)</t>
    </r>
    <phoneticPr fontId="4" type="noConversion"/>
  </si>
  <si>
    <t>010-8863-0829</t>
    <phoneticPr fontId="26" type="noConversion"/>
  </si>
  <si>
    <t>시책중~</t>
    <phoneticPr fontId="4" type="noConversion"/>
  </si>
  <si>
    <t>스팸8호(5)</t>
    <phoneticPr fontId="4" type="noConversion"/>
  </si>
  <si>
    <t>수량.대화중</t>
    <phoneticPr fontId="4" type="noConversion"/>
  </si>
  <si>
    <t>석관지점#536</t>
    <phoneticPr fontId="4" type="noConversion"/>
  </si>
  <si>
    <t>김유정지점장</t>
    <phoneticPr fontId="4" type="noConversion"/>
  </si>
  <si>
    <t>서울시 강북구 송중동 35-5 에코피아빌딩 5층</t>
    <phoneticPr fontId="4" type="noConversion"/>
  </si>
  <si>
    <t>010-9216-8777</t>
    <phoneticPr fontId="4" type="noConversion"/>
  </si>
  <si>
    <t xml:space="preserve">수량 안오면 담주 화욜중으로 </t>
    <phoneticPr fontId="4" type="noConversion"/>
  </si>
  <si>
    <r>
      <t xml:space="preserve">김수미 </t>
    </r>
    <r>
      <rPr>
        <b/>
        <sz val="14"/>
        <color rgb="FFFF0000"/>
        <rFont val="맑은 고딕"/>
        <family val="3"/>
        <charset val="129"/>
        <scheme val="minor"/>
      </rPr>
      <t>즉석쌀</t>
    </r>
    <r>
      <rPr>
        <sz val="11"/>
        <rFont val="맑은 고딕"/>
        <family val="3"/>
        <charset val="129"/>
        <scheme val="minor"/>
      </rPr>
      <t xml:space="preserve"> 떡국떡3P(12)</t>
    </r>
    <phoneticPr fontId="4" type="noConversion"/>
  </si>
  <si>
    <t>수량.대화중</t>
    <phoneticPr fontId="4" type="noConversion"/>
  </si>
  <si>
    <t>[(주)홍씨랑:조은푸드문부장(매입처)] [오후 8:26] 포장할 재고 있어요</t>
    <phoneticPr fontId="4" type="noConversion"/>
  </si>
  <si>
    <t>시책중~</t>
    <phoneticPr fontId="23" type="noConversion"/>
  </si>
  <si>
    <t>진접지점#3242</t>
    <phoneticPr fontId="23" type="noConversion"/>
  </si>
  <si>
    <t>김기주지점장</t>
    <phoneticPr fontId="23" type="noConversion"/>
  </si>
  <si>
    <t>경기도 남양주시 진접읍 해밀예당1로 30  센타프라자빌딩 7층 &lt;한화 진접지점&gt;</t>
    <phoneticPr fontId="23" type="noConversion"/>
  </si>
  <si>
    <t>010-4727-9906</t>
    <phoneticPr fontId="23" type="noConversion"/>
  </si>
  <si>
    <t>별내 -&gt; 진접지점 13km 20분정도~</t>
    <phoneticPr fontId="26" type="noConversion"/>
  </si>
  <si>
    <t>#샘플,카다록~</t>
    <phoneticPr fontId="4" type="noConversion"/>
  </si>
  <si>
    <t xml:space="preserve">240402-400개 대화중 취소건 </t>
    <phoneticPr fontId="4" type="noConversion"/>
  </si>
  <si>
    <t>240328주문시대화건 ♡성풍영업부ⓛ010-2028-0344] [오후 3:16] 시책 거는 거라서 또 주문하실거래요</t>
    <phoneticPr fontId="4" type="noConversion"/>
  </si>
  <si>
    <t>진접-별내-인창</t>
    <phoneticPr fontId="4" type="noConversion"/>
  </si>
  <si>
    <t>택비닐,꼭~</t>
    <phoneticPr fontId="4" type="noConversion"/>
  </si>
  <si>
    <t>???</t>
  </si>
  <si>
    <t>일산지역단#786</t>
    <phoneticPr fontId="4" type="noConversion"/>
  </si>
  <si>
    <t>황은성CA</t>
    <phoneticPr fontId="26" type="noConversion"/>
  </si>
  <si>
    <r>
      <t>경기도 고양시 일산동구 중앙로 1161(장항동) 삼성화재빌딩</t>
    </r>
    <r>
      <rPr>
        <b/>
        <sz val="10"/>
        <color rgb="FFFF0000"/>
        <rFont val="맑은 고딕"/>
        <family val="3"/>
        <charset val="129"/>
        <scheme val="minor"/>
      </rPr>
      <t xml:space="preserve"> </t>
    </r>
    <r>
      <rPr>
        <b/>
        <sz val="14"/>
        <color rgb="FFFF0000"/>
        <rFont val="맑은 고딕"/>
        <family val="3"/>
        <charset val="129"/>
        <scheme val="minor"/>
      </rPr>
      <t xml:space="preserve">6층 신인아카데미 </t>
    </r>
    <r>
      <rPr>
        <sz val="14"/>
        <color theme="1"/>
        <rFont val="맑은 고딕"/>
        <family val="3"/>
        <charset val="129"/>
        <scheme val="minor"/>
      </rPr>
      <t xml:space="preserve">                 </t>
    </r>
    <phoneticPr fontId="4" type="noConversion"/>
  </si>
  <si>
    <t>010-5091-6056</t>
    <phoneticPr fontId="4" type="noConversion"/>
  </si>
  <si>
    <t>매월말일6영업일,최경희CA,황은성CA</t>
    <phoneticPr fontId="4" type="noConversion"/>
  </si>
  <si>
    <t>24.오전중~</t>
    <phoneticPr fontId="4" type="noConversion"/>
  </si>
  <si>
    <t>써비스꼭~</t>
    <phoneticPr fontId="4" type="noConversion"/>
  </si>
  <si>
    <t>#화욜택배</t>
    <phoneticPr fontId="4" type="noConversion"/>
  </si>
  <si>
    <t>23.택배</t>
  </si>
  <si>
    <t>4/27생일</t>
    <phoneticPr fontId="4" type="noConversion"/>
  </si>
  <si>
    <t>가평FP지점#1183</t>
    <phoneticPr fontId="4" type="noConversion"/>
  </si>
  <si>
    <t xml:space="preserve"> 홍유미지점장</t>
    <phoneticPr fontId="4" type="noConversion"/>
  </si>
  <si>
    <t>경기도 가평군 가평읍 연인2길 2 (읍내리,유진빌딩) 4층 &lt;가평FP지점&gt;</t>
    <phoneticPr fontId="4" type="noConversion"/>
  </si>
  <si>
    <t>010-7373-6869</t>
    <phoneticPr fontId="26" type="noConversion"/>
  </si>
  <si>
    <r>
      <t>생일택배</t>
    </r>
    <r>
      <rPr>
        <sz val="10"/>
        <color rgb="FF0070C0"/>
        <rFont val="맑은 고딕"/>
        <family val="3"/>
        <charset val="129"/>
        <scheme val="minor"/>
      </rPr>
      <t>(진2장+다1장+쌀2kg)</t>
    </r>
    <r>
      <rPr>
        <b/>
        <sz val="10"/>
        <color theme="0" tint="-0.14999847407452621"/>
        <rFont val="맑은 고딕"/>
        <family val="3"/>
        <charset val="129"/>
        <scheme val="minor"/>
      </rPr>
      <t>택4,포함가</t>
    </r>
    <phoneticPr fontId="4" type="noConversion"/>
  </si>
  <si>
    <t>장숙희 FP</t>
  </si>
  <si>
    <t>경기도 가평군 석봉로 205, 옛날옛적 (읍내리)</t>
  </si>
  <si>
    <t>010-9258-6971</t>
  </si>
  <si>
    <t>23.개별택배</t>
    <phoneticPr fontId="4" type="noConversion"/>
  </si>
  <si>
    <r>
      <t xml:space="preserve">참외 9과(3) </t>
    </r>
    <r>
      <rPr>
        <sz val="9"/>
        <color theme="0" tint="-0.249977111117893"/>
        <rFont val="맑은 고딕"/>
        <family val="3"/>
        <charset val="129"/>
        <scheme val="minor"/>
      </rPr>
      <t>택\4,포함가~</t>
    </r>
    <phoneticPr fontId="4" type="noConversion"/>
  </si>
  <si>
    <t>금,월중 수량취합</t>
    <phoneticPr fontId="4" type="noConversion"/>
  </si>
  <si>
    <t>송천지점#826</t>
  </si>
  <si>
    <t>김진형지점장</t>
    <phoneticPr fontId="23" type="noConversion"/>
  </si>
  <si>
    <t>전라북도 전주시 덕진구 기린대로 405 한화생명빌딩 10층 &lt;한화 송천지점&gt;</t>
    <phoneticPr fontId="4" type="noConversion"/>
  </si>
  <si>
    <t>010-7190-4949</t>
    <phoneticPr fontId="4" type="noConversion"/>
  </si>
  <si>
    <t>#수욜배송</t>
    <phoneticPr fontId="4" type="noConversion"/>
  </si>
  <si>
    <t>13개남음</t>
    <phoneticPr fontId="4" type="noConversion"/>
  </si>
  <si>
    <r>
      <rPr>
        <sz val="11"/>
        <color theme="1"/>
        <rFont val="맑은 고딕"/>
        <family val="3"/>
        <charset val="129"/>
        <scheme val="minor"/>
      </rPr>
      <t>돌미역</t>
    </r>
    <r>
      <rPr>
        <b/>
        <sz val="11"/>
        <color rgb="FFFF0000"/>
        <rFont val="맑은 고딕"/>
        <family val="3"/>
        <charset val="129"/>
        <scheme val="minor"/>
      </rPr>
      <t>180g</t>
    </r>
    <phoneticPr fontId="4" type="noConversion"/>
  </si>
  <si>
    <t>명동육성센타#429</t>
    <phoneticPr fontId="4" type="noConversion"/>
  </si>
  <si>
    <t>조명실비젼팀장</t>
    <phoneticPr fontId="4" type="noConversion"/>
  </si>
  <si>
    <r>
      <t xml:space="preserve">서울시 중구 을지로 158(을지로4가) 삼풍빌딩 </t>
    </r>
    <r>
      <rPr>
        <b/>
        <sz val="15"/>
        <color rgb="FFFF0000"/>
        <rFont val="맑은 고딕"/>
        <family val="3"/>
        <charset val="129"/>
        <scheme val="minor"/>
      </rPr>
      <t>3층 비젼센타</t>
    </r>
    <phoneticPr fontId="4" type="noConversion"/>
  </si>
  <si>
    <t>조명실비젼팀장 010-2109-3647</t>
    <phoneticPr fontId="4" type="noConversion"/>
  </si>
  <si>
    <t>….…24.까지</t>
    <phoneticPr fontId="4" type="noConversion"/>
  </si>
  <si>
    <t>16개남음</t>
    <phoneticPr fontId="4" type="noConversion"/>
  </si>
  <si>
    <r>
      <t>광천맛김</t>
    </r>
    <r>
      <rPr>
        <b/>
        <sz val="11"/>
        <color rgb="FF00B050"/>
        <rFont val="맑은 고딕"/>
        <family val="3"/>
        <charset val="129"/>
        <scheme val="minor"/>
      </rPr>
      <t>6호(6봉入)(14)</t>
    </r>
    <phoneticPr fontId="4" type="noConversion"/>
  </si>
  <si>
    <t>비번:0309</t>
  </si>
  <si>
    <t xml:space="preserve"> 010-2109-3647</t>
    <phoneticPr fontId="4" type="noConversion"/>
  </si>
  <si>
    <t>비전 맞은편 교육장 안쪽에 한쪽으로 잘쌓아놔주세요~</t>
    <phoneticPr fontId="4" type="noConversion"/>
  </si>
  <si>
    <t>이동심비젼팀장 010-9136-7624</t>
    <phoneticPr fontId="4" type="noConversion"/>
  </si>
  <si>
    <t>16개남음</t>
    <phoneticPr fontId="4" type="noConversion"/>
  </si>
  <si>
    <t>파래돌자반4P(18)</t>
    <phoneticPr fontId="4" type="noConversion"/>
  </si>
  <si>
    <t>출입허가</t>
    <phoneticPr fontId="4" type="noConversion"/>
  </si>
  <si>
    <t>건물 출입허가 신청</t>
    <phoneticPr fontId="4" type="noConversion"/>
  </si>
  <si>
    <t>조명실,이동심팀장-두분격월</t>
    <phoneticPr fontId="4" type="noConversion"/>
  </si>
  <si>
    <t>누룽지(키토산4종)(10)</t>
    <phoneticPr fontId="4" type="noConversion"/>
  </si>
  <si>
    <t>PS참석물품  #429로 장부  일단 27일로 이동-完 월요일까지는 와야 된대요~~  …월요일 멘트 누가 적은거-한과장님 대화건</t>
    <phoneticPr fontId="4" type="noConversion"/>
  </si>
  <si>
    <t>17개남음</t>
    <phoneticPr fontId="4" type="noConversion"/>
  </si>
  <si>
    <t xml:space="preserve">크린손 알뜰5종세트(10) </t>
    <phoneticPr fontId="26" type="noConversion"/>
  </si>
  <si>
    <t xml:space="preserve">[(하나화명동육성)조명실팀장] [오후 5:43]  안녕하세요 </t>
  </si>
  <si>
    <t>PS참석물품  #429로 장부  향-&gt;통화 1층에 물품 내려두면 가지고 가셔야하는부분 설명完 수량주실때 한번더 확인한내용 알려주시기로~ 이틀전 승인을 받으면 그시간대 알려드리고 올라갈수있다고 -안내完</t>
    <phoneticPr fontId="4" type="noConversion"/>
  </si>
  <si>
    <t>17개남음</t>
    <phoneticPr fontId="4" type="noConversion"/>
  </si>
  <si>
    <r>
      <t>히말라야</t>
    </r>
    <r>
      <rPr>
        <b/>
        <sz val="14"/>
        <color rgb="FFFF0000"/>
        <rFont val="맑은 고딕"/>
        <family val="3"/>
        <charset val="129"/>
        <scheme val="minor"/>
      </rPr>
      <t>핑크솔트</t>
    </r>
    <r>
      <rPr>
        <sz val="11"/>
        <color theme="1"/>
        <rFont val="맑은 고딕"/>
        <family val="3"/>
        <charset val="129"/>
        <scheme val="minor"/>
      </rPr>
      <t>(14)</t>
    </r>
    <phoneticPr fontId="4" type="noConversion"/>
  </si>
  <si>
    <t>물건 오시기선에 연락주세요</t>
  </si>
  <si>
    <t>출입허가 재확인 종각처럼-월요일 오셔도
된다고 했습니다 ^^</t>
    <phoneticPr fontId="4" type="noConversion"/>
  </si>
  <si>
    <t>웰크리 참맛더함 2호(6)</t>
    <phoneticPr fontId="4" type="noConversion"/>
  </si>
  <si>
    <t>15개로 맞출지 결정하겠습니다^^  240412</t>
    <phoneticPr fontId="4" type="noConversion"/>
  </si>
  <si>
    <t>PS참석물품  #429로 장부</t>
    <phoneticPr fontId="4" type="noConversion"/>
  </si>
  <si>
    <t>15개남음</t>
    <phoneticPr fontId="4" type="noConversion"/>
  </si>
  <si>
    <r>
      <t xml:space="preserve">소중한마음선물세트(10) </t>
    </r>
    <r>
      <rPr>
        <sz val="9"/>
        <color theme="0" tint="-0.249977111117893"/>
        <rFont val="맑은 고딕"/>
        <family val="3"/>
        <charset val="129"/>
        <scheme val="minor"/>
      </rPr>
      <t>모나리자</t>
    </r>
    <phoneticPr fontId="1" type="noConversion"/>
  </si>
  <si>
    <t>….............30개일지 15개일지 결정해주기로~</t>
    <phoneticPr fontId="4" type="noConversion"/>
  </si>
  <si>
    <t>너츠고요거트베리 10봉(20g)(26)</t>
    <phoneticPr fontId="4" type="noConversion"/>
  </si>
  <si>
    <t>담달로 복사</t>
    <phoneticPr fontId="4" type="noConversion"/>
  </si>
  <si>
    <t>15개남음</t>
    <phoneticPr fontId="4" type="noConversion"/>
  </si>
  <si>
    <t>레이코계란찜기 SH-ES100(24)</t>
    <phoneticPr fontId="4" type="noConversion"/>
  </si>
  <si>
    <t>김수미 냉면2종세트(8)</t>
    <phoneticPr fontId="26" type="noConversion"/>
  </si>
  <si>
    <t>24.중</t>
    <phoneticPr fontId="4" type="noConversion"/>
  </si>
  <si>
    <t>만가닥버섯(小)</t>
  </si>
  <si>
    <r>
      <t>영석지점</t>
    </r>
    <r>
      <rPr>
        <sz val="11"/>
        <color rgb="FFFF0000"/>
        <rFont val="맑은 고딕"/>
        <family val="3"/>
        <charset val="129"/>
        <scheme val="minor"/>
      </rPr>
      <t>#906</t>
    </r>
    <phoneticPr fontId="26" type="noConversion"/>
  </si>
  <si>
    <r>
      <rPr>
        <sz val="9"/>
        <color theme="0" tint="-0.249977111117893"/>
        <rFont val="맑은 고딕"/>
        <family val="3"/>
        <charset val="129"/>
        <scheme val="minor"/>
      </rPr>
      <t>영석</t>
    </r>
    <r>
      <rPr>
        <sz val="11"/>
        <rFont val="맑은 고딕"/>
        <family val="3"/>
        <charset val="129"/>
        <scheme val="minor"/>
      </rPr>
      <t xml:space="preserve"> 문정실팀장</t>
    </r>
    <phoneticPr fontId="4" type="noConversion"/>
  </si>
  <si>
    <t>경기도 의정부시 평화로 516(의정부동) 한화생명빌딩 8층</t>
    <phoneticPr fontId="4" type="noConversion"/>
  </si>
  <si>
    <t>010-4760-4105</t>
    <phoneticPr fontId="4" type="noConversion"/>
  </si>
  <si>
    <t>24.중</t>
    <phoneticPr fontId="4" type="noConversion"/>
  </si>
  <si>
    <r>
      <t xml:space="preserve">???? </t>
    </r>
    <r>
      <rPr>
        <sz val="9"/>
        <color theme="0" tint="-0.249977111117893"/>
        <rFont val="맑은 고딕"/>
        <family val="3"/>
        <charset val="129"/>
        <scheme val="minor"/>
      </rPr>
      <t>0차월택배</t>
    </r>
    <phoneticPr fontId="4" type="noConversion"/>
  </si>
  <si>
    <t>동부지역단#1398</t>
    <phoneticPr fontId="23" type="noConversion"/>
  </si>
  <si>
    <t>이명숙비젼팀장</t>
    <phoneticPr fontId="23" type="noConversion"/>
  </si>
  <si>
    <r>
      <t xml:space="preserve">서울시 노원구 노해로 464(상계동) 한화생명빌딩 </t>
    </r>
    <r>
      <rPr>
        <b/>
        <sz val="15"/>
        <color rgb="FFFF0000"/>
        <rFont val="맑은 고딕"/>
        <family val="3"/>
        <charset val="129"/>
        <scheme val="minor"/>
      </rPr>
      <t>11층 교육장</t>
    </r>
    <phoneticPr fontId="4" type="noConversion"/>
  </si>
  <si>
    <t>010-9454-7248</t>
    <phoneticPr fontId="23" type="noConversion"/>
  </si>
  <si>
    <t>담달오늘 조금희팀장으로 복사해두기</t>
    <phoneticPr fontId="4" type="noConversion"/>
  </si>
  <si>
    <t>…00.사용예정</t>
    <phoneticPr fontId="4" type="noConversion"/>
  </si>
  <si>
    <r>
      <t>택배비닐(</t>
    </r>
    <r>
      <rPr>
        <sz val="9"/>
        <color rgb="FF0070C0"/>
        <rFont val="맑은 고딕"/>
        <family val="3"/>
        <charset val="129"/>
        <scheme val="minor"/>
      </rPr>
      <t>??????</t>
    </r>
    <r>
      <rPr>
        <b/>
        <sz val="14"/>
        <color rgb="FFFF0000"/>
        <rFont val="맑은 고딕"/>
        <family val="3"/>
        <charset val="129"/>
        <scheme val="minor"/>
      </rPr>
      <t>)(장)</t>
    </r>
    <phoneticPr fontId="4" type="noConversion"/>
  </si>
  <si>
    <t>#써비스~</t>
    <phoneticPr fontId="4" type="noConversion"/>
  </si>
  <si>
    <t>4.24중으로~매월말일영업일기준마이너스3일 10시전후 항상</t>
    <phoneticPr fontId="4" type="noConversion"/>
  </si>
  <si>
    <t>비번:1111*</t>
    <phoneticPr fontId="4" type="noConversion"/>
  </si>
  <si>
    <r>
      <t xml:space="preserve">카레세트(6) </t>
    </r>
    <r>
      <rPr>
        <sz val="9"/>
        <color theme="0" tint="-0.34998626667073579"/>
        <rFont val="맑은 고딕"/>
        <family val="3"/>
        <charset val="129"/>
        <scheme val="minor"/>
      </rPr>
      <t>2~13차월택배</t>
    </r>
    <phoneticPr fontId="4" type="noConversion"/>
  </si>
  <si>
    <t>800개예상</t>
    <phoneticPr fontId="4" type="noConversion"/>
  </si>
  <si>
    <t>김상희매니져</t>
  </si>
  <si>
    <r>
      <t xml:space="preserve">서울시 강북구 도봉로 52, 8층(미아동 와이스퀘어빌딩) </t>
    </r>
    <r>
      <rPr>
        <b/>
        <sz val="14"/>
        <color rgb="FFFF0000"/>
        <rFont val="맑은 고딕"/>
        <family val="3"/>
        <charset val="129"/>
        <scheme val="minor"/>
      </rPr>
      <t>비젼센타로~~</t>
    </r>
    <phoneticPr fontId="4" type="noConversion"/>
  </si>
  <si>
    <t>010-6210-3674</t>
    <phoneticPr fontId="23" type="noConversion"/>
  </si>
  <si>
    <t>물건에따라 4.5개묶음으로,밴딩 이번물품 택비닐 XXX 대화完240405우</t>
    <phoneticPr fontId="4" type="noConversion"/>
  </si>
  <si>
    <r>
      <t>택비닐(</t>
    </r>
    <r>
      <rPr>
        <sz val="9"/>
        <color rgb="FF0070C0"/>
        <rFont val="맑은 고딕"/>
        <family val="3"/>
        <charset val="129"/>
        <scheme val="minor"/>
      </rPr>
      <t>카레세트</t>
    </r>
    <r>
      <rPr>
        <b/>
        <sz val="14"/>
        <color rgb="FFFF0000"/>
        <rFont val="맑은 고딕"/>
        <family val="3"/>
        <charset val="129"/>
        <scheme val="minor"/>
      </rPr>
      <t>)(장)</t>
    </r>
    <phoneticPr fontId="4" type="noConversion"/>
  </si>
  <si>
    <t>생물인데 다시 보내기로 -</t>
    <phoneticPr fontId="4" type="noConversion"/>
  </si>
  <si>
    <t>카레대화중240404-\7,</t>
    <phoneticPr fontId="4" type="noConversion"/>
  </si>
  <si>
    <t>…25.11시행사~</t>
    <phoneticPr fontId="4" type="noConversion"/>
  </si>
  <si>
    <t>이름출력</t>
    <phoneticPr fontId="4" type="noConversion"/>
  </si>
  <si>
    <t>5개씩,밴딩 비젼센타 앞쪽으로 쌓아놔 주세요~</t>
    <phoneticPr fontId="4" type="noConversion"/>
  </si>
  <si>
    <t>우&gt;수량받을께요</t>
    <phoneticPr fontId="4" type="noConversion"/>
  </si>
  <si>
    <t>매월말일영업일기준마이너스3일 10시전후 항상</t>
    <phoneticPr fontId="4" type="noConversion"/>
  </si>
  <si>
    <t>택비닐XXX</t>
    <phoneticPr fontId="23" type="noConversion"/>
  </si>
  <si>
    <t xml:space="preserve">23일 정확한 수량 </t>
    <phoneticPr fontId="4" type="noConversion"/>
  </si>
  <si>
    <t>진행물품써비스</t>
    <phoneticPr fontId="4" type="noConversion"/>
  </si>
  <si>
    <r>
      <rPr>
        <b/>
        <sz val="14"/>
        <color rgb="FFFF0000"/>
        <rFont val="맑은 고딕"/>
        <family val="3"/>
        <charset val="129"/>
        <scheme val="minor"/>
      </rPr>
      <t xml:space="preserve">9개써비스는 </t>
    </r>
    <r>
      <rPr>
        <b/>
        <sz val="14"/>
        <color rgb="FF0070C0"/>
        <rFont val="맑은 고딕"/>
        <family val="3"/>
        <charset val="129"/>
        <scheme val="minor"/>
      </rPr>
      <t>9층지역단</t>
    </r>
    <r>
      <rPr>
        <b/>
        <sz val="14"/>
        <rFont val="맑은 고딕"/>
        <family val="3"/>
        <charset val="129"/>
        <scheme val="minor"/>
      </rPr>
      <t xml:space="preserve"> 김상희매니져 책상에~</t>
    </r>
    <phoneticPr fontId="4" type="noConversion"/>
  </si>
  <si>
    <t>써비스는 진행하는 물품요~</t>
    <phoneticPr fontId="4" type="noConversion"/>
  </si>
  <si>
    <t>#수욜택배</t>
    <phoneticPr fontId="4" type="noConversion"/>
  </si>
  <si>
    <t>24.택배</t>
  </si>
  <si>
    <t>04/26생일</t>
  </si>
  <si>
    <t>삼성금융TC지점#936</t>
    <phoneticPr fontId="26" type="noConversion"/>
  </si>
  <si>
    <t>김희순지점장</t>
    <phoneticPr fontId="26" type="noConversion"/>
  </si>
  <si>
    <t>서울시 마포구 서교동 490번지 세아타워 11층 &lt;삼성 삼성금융TC지점&gt;</t>
    <phoneticPr fontId="4" type="noConversion"/>
  </si>
  <si>
    <t>010-3781-7250</t>
    <phoneticPr fontId="26" type="noConversion"/>
  </si>
  <si>
    <r>
      <t xml:space="preserve">모싯잎송편(20)생일택배 </t>
    </r>
    <r>
      <rPr>
        <sz val="9"/>
        <color theme="0" tint="-0.249977111117893"/>
        <rFont val="맑은 고딕"/>
        <family val="3"/>
        <charset val="129"/>
        <scheme val="minor"/>
      </rPr>
      <t>택\4,포함가</t>
    </r>
    <phoneticPr fontId="4" type="noConversion"/>
  </si>
  <si>
    <t>삼성금융TC지점#936</t>
    <phoneticPr fontId="26" type="noConversion"/>
  </si>
  <si>
    <t>머시하체로</t>
  </si>
  <si>
    <t>서울 마포구 망원로 4길 7, 101호</t>
  </si>
  <si>
    <t>010-3996-4088</t>
  </si>
  <si>
    <t>24.택배</t>
    <phoneticPr fontId="23" type="noConversion"/>
  </si>
  <si>
    <t>04/26생일</t>
    <phoneticPr fontId="4" type="noConversion"/>
  </si>
  <si>
    <t>장한평지점#1222</t>
    <phoneticPr fontId="26" type="noConversion"/>
  </si>
  <si>
    <t>김용덕지점장</t>
    <phoneticPr fontId="23" type="noConversion"/>
  </si>
  <si>
    <t>서울시 동대문구 천호대로 401(장안동) 삼성생명빌딩 11층 &lt;삼성생명 장한평지점&gt;</t>
    <phoneticPr fontId="4" type="noConversion"/>
  </si>
  <si>
    <t>010-2462-7560</t>
    <phoneticPr fontId="26" type="noConversion"/>
  </si>
  <si>
    <r>
      <rPr>
        <b/>
        <sz val="10"/>
        <rFont val="맑은 고딕"/>
        <family val="3"/>
        <charset val="129"/>
        <scheme val="minor"/>
      </rPr>
      <t>생일택배</t>
    </r>
    <r>
      <rPr>
        <sz val="10"/>
        <color rgb="FF0070C0"/>
        <rFont val="맑은 고딕"/>
        <family val="3"/>
        <charset val="129"/>
        <scheme val="minor"/>
      </rPr>
      <t>(완도명가</t>
    </r>
    <r>
      <rPr>
        <b/>
        <sz val="12"/>
        <color rgb="FF0070C0"/>
        <rFont val="맑은 고딕"/>
        <family val="3"/>
        <charset val="129"/>
        <scheme val="minor"/>
      </rPr>
      <t>5P</t>
    </r>
    <r>
      <rPr>
        <sz val="10"/>
        <color rgb="FF0070C0"/>
        <rFont val="맑은 고딕"/>
        <family val="3"/>
        <charset val="129"/>
        <scheme val="minor"/>
      </rPr>
      <t>)</t>
    </r>
    <r>
      <rPr>
        <sz val="9"/>
        <color theme="0" tint="-0.249977111117893"/>
        <rFont val="맑은 고딕"/>
        <family val="3"/>
        <charset val="129"/>
        <scheme val="minor"/>
      </rPr>
      <t>택\4,,포함가~</t>
    </r>
    <phoneticPr fontId="4" type="noConversion"/>
  </si>
  <si>
    <t>장한평지점#1222</t>
    <phoneticPr fontId="26" type="noConversion"/>
  </si>
  <si>
    <t>윤화자</t>
    <phoneticPr fontId="23" type="noConversion"/>
  </si>
  <si>
    <t>서울 강동구 천호대로1239, 107동 602호</t>
    <phoneticPr fontId="23" type="noConversion"/>
  </si>
  <si>
    <t>010-6828-8854</t>
    <phoneticPr fontId="23" type="noConversion"/>
  </si>
  <si>
    <t>#목욜배송</t>
    <phoneticPr fontId="4" type="noConversion"/>
  </si>
  <si>
    <t>장</t>
  </si>
  <si>
    <t>대화중</t>
    <phoneticPr fontId="4" type="noConversion"/>
  </si>
  <si>
    <t>강신구파트장</t>
  </si>
  <si>
    <r>
      <t>경기도 구리시 경춘로 158(교문동)  한화생명 구리사옥</t>
    </r>
    <r>
      <rPr>
        <sz val="12"/>
        <color rgb="FFFF0000"/>
        <rFont val="맑은 고딕"/>
        <family val="3"/>
        <charset val="129"/>
        <scheme val="minor"/>
      </rPr>
      <t xml:space="preserve"> </t>
    </r>
    <r>
      <rPr>
        <sz val="11"/>
        <color rgb="FFFF0000"/>
        <rFont val="맑은 고딕"/>
        <family val="3"/>
        <charset val="129"/>
        <scheme val="minor"/>
      </rPr>
      <t xml:space="preserve"> </t>
    </r>
    <r>
      <rPr>
        <b/>
        <sz val="14"/>
        <color rgb="FFFF0000"/>
        <rFont val="맑은 고딕"/>
        <family val="3"/>
        <charset val="129"/>
        <scheme val="minor"/>
      </rPr>
      <t>9층 비젼센타</t>
    </r>
    <phoneticPr fontId="4" type="noConversion"/>
  </si>
  <si>
    <t>010-2874-1315</t>
    <phoneticPr fontId="26" type="noConversion"/>
  </si>
  <si>
    <t>구리지역단 경리담당 신인택배물품 오늘 배송 예정이오니 안내부탁 한다고 톡 남겨주삼</t>
  </si>
  <si>
    <t>#써비스~</t>
    <phoneticPr fontId="4" type="noConversion"/>
  </si>
  <si>
    <t>D파일참조</t>
    <phoneticPr fontId="26" type="noConversion"/>
  </si>
  <si>
    <t>구리사옥9지점-성지빌딩-1지점</t>
    <phoneticPr fontId="4" type="noConversion"/>
  </si>
  <si>
    <t>담달셋째주목욜중으로 납품 잡아두고요 / 금욜 사용예정 /지역단식구5명임/지점별 샘플 필요 없구요 걍 지역단만 5분써비스~-</t>
    <phoneticPr fontId="4" type="noConversion"/>
  </si>
  <si>
    <t>#써비스~</t>
    <phoneticPr fontId="4" type="noConversion"/>
  </si>
  <si>
    <t>별내1지점-진접1지점-호평1지점-화도읍1지점-6개건물</t>
  </si>
  <si>
    <t>기존수량655개임~</t>
    <phoneticPr fontId="4" type="noConversion"/>
  </si>
  <si>
    <t>#샘플,카다록 13부,거래명세서</t>
    <phoneticPr fontId="4" type="noConversion"/>
  </si>
  <si>
    <t>지역단샘플은 강신구파트장님 책상에-지역단4층으로~</t>
    <phoneticPr fontId="4" type="noConversion"/>
  </si>
  <si>
    <t>보류들&gt;&gt;&gt;&gt;&gt;&gt;&gt;&gt;&gt;&gt;&gt;&gt;&gt;&gt;&gt;&gt;&gt;&gt;&gt;&gt;&gt;&gt;&gt;&gt;&gt;&gt;&gt;&gt;&gt;</t>
    <phoneticPr fontId="4" type="noConversion"/>
  </si>
  <si>
    <r>
      <t>오렌지</t>
    </r>
    <r>
      <rPr>
        <b/>
        <sz val="14"/>
        <color rgb="FF0070C0"/>
        <rFont val="맑은 고딕"/>
        <family val="3"/>
        <charset val="129"/>
        <scheme val="minor"/>
      </rPr>
      <t>(12)</t>
    </r>
    <r>
      <rPr>
        <b/>
        <sz val="12"/>
        <color rgb="FFFF0000"/>
        <rFont val="맑은 고딕"/>
        <family val="3"/>
        <charset val="129"/>
        <scheme val="minor"/>
      </rPr>
      <t xml:space="preserve"> </t>
    </r>
    <r>
      <rPr>
        <sz val="9"/>
        <color theme="6"/>
        <rFont val="맑은 고딕"/>
        <family val="3"/>
        <charset val="129"/>
        <scheme val="minor"/>
      </rPr>
      <t>문창범지점장님주문건~</t>
    </r>
    <phoneticPr fontId="23" type="noConversion"/>
  </si>
  <si>
    <t>김은정매니져</t>
    <phoneticPr fontId="26" type="noConversion"/>
  </si>
  <si>
    <r>
      <t xml:space="preserve">서울시 중구 퇴계로 25(남대문로5가) 한화생명빌딩 </t>
    </r>
    <r>
      <rPr>
        <b/>
        <sz val="16"/>
        <color rgb="FFFF0000"/>
        <rFont val="맑은 고딕"/>
        <family val="3"/>
        <charset val="129"/>
        <scheme val="minor"/>
      </rPr>
      <t xml:space="preserve">1층 지역단     </t>
    </r>
    <phoneticPr fontId="4" type="noConversion"/>
  </si>
  <si>
    <t>010-2933-9878</t>
    <phoneticPr fontId="4" type="noConversion"/>
  </si>
  <si>
    <t>#샘플,카다록-거래명세서</t>
    <phoneticPr fontId="4" type="noConversion"/>
  </si>
  <si>
    <t xml:space="preserve">보류 넘기삼 </t>
    <phoneticPr fontId="4" type="noConversion"/>
  </si>
  <si>
    <r>
      <t>모듬쌈(5)</t>
    </r>
    <r>
      <rPr>
        <sz val="9"/>
        <color theme="0" tint="-0.34998626667073579"/>
        <rFont val="맑은 고딕"/>
        <family val="3"/>
        <charset val="129"/>
        <scheme val="minor"/>
      </rPr>
      <t>:특별가</t>
    </r>
    <phoneticPr fontId="4" type="noConversion"/>
  </si>
  <si>
    <t>강릉지역단#3013</t>
    <phoneticPr fontId="23" type="noConversion"/>
  </si>
  <si>
    <t>유재우육성파트장</t>
  </si>
  <si>
    <r>
      <t xml:space="preserve">강원도 강릉시 율곡로 2806(옥천동) 한화생명빌딩 </t>
    </r>
    <r>
      <rPr>
        <b/>
        <sz val="14"/>
        <color rgb="FFFF0000"/>
        <rFont val="맑은 고딕"/>
        <family val="3"/>
        <charset val="129"/>
        <scheme val="minor"/>
      </rPr>
      <t>4층 강릉지역단</t>
    </r>
    <phoneticPr fontId="4" type="noConversion"/>
  </si>
  <si>
    <t>010-9424-6711</t>
    <phoneticPr fontId="4" type="noConversion"/>
  </si>
  <si>
    <t>풍물산♥우미자] [오전 1:45] 16일발송으로 정리 유재우파트장</t>
    <phoneticPr fontId="4" type="noConversion"/>
  </si>
  <si>
    <t>보류중!</t>
    <phoneticPr fontId="4" type="noConversion"/>
  </si>
  <si>
    <t>삼겹살세트</t>
    <phoneticPr fontId="4" type="noConversion"/>
  </si>
  <si>
    <t>품목.대화중</t>
    <phoneticPr fontId="4" type="noConversion"/>
  </si>
  <si>
    <t>주엽지점#226</t>
    <phoneticPr fontId="26" type="noConversion"/>
  </si>
  <si>
    <t>김재우지점장</t>
    <phoneticPr fontId="4" type="noConversion"/>
  </si>
  <si>
    <r>
      <t xml:space="preserve">경기도 고양시 일산동구 정발산로42번길 5(장항동)  한화생명빌딩 6층 &lt;한화 주엽플러스&gt; </t>
    </r>
    <r>
      <rPr>
        <b/>
        <sz val="12"/>
        <color rgb="FFFF0000"/>
        <rFont val="맑은 고딕"/>
        <family val="3"/>
        <charset val="129"/>
        <scheme val="minor"/>
      </rPr>
      <t>한사무실에 일산 주엽 표기 되어 있음 : 잘 배송 부탁드려요~</t>
    </r>
    <phoneticPr fontId="4" type="noConversion"/>
  </si>
  <si>
    <t>010-5054-6047</t>
  </si>
  <si>
    <t>…..목 오전중</t>
    <phoneticPr fontId="4" type="noConversion"/>
  </si>
  <si>
    <t>삼겹+미나리주문하려고함(다른회사거);지점장님과 상의해보고 연락주신다고 함</t>
    <phoneticPr fontId="4" type="noConversion"/>
  </si>
  <si>
    <t>보류중!</t>
    <phoneticPr fontId="4" type="noConversion"/>
  </si>
  <si>
    <r>
      <rPr>
        <sz val="11"/>
        <color rgb="FF000000"/>
        <rFont val="맑은 고딕"/>
        <family val="2"/>
        <scheme val="minor"/>
      </rPr>
      <t>돌미역</t>
    </r>
    <r>
      <rPr>
        <b/>
        <sz val="11"/>
        <color rgb="FFFF0000"/>
        <rFont val="맑은 고딕"/>
        <family val="2"/>
        <scheme val="minor"/>
      </rPr>
      <t>180g(12)</t>
    </r>
  </si>
  <si>
    <t>일산지역단#1229</t>
    <phoneticPr fontId="26" type="noConversion"/>
  </si>
  <si>
    <t>김선화매니져</t>
  </si>
  <si>
    <t xml:space="preserve">경기도 고양시 일산동구 정발산로42번길 5(장항동)  한화생명빌딩 7층       </t>
    <phoneticPr fontId="4" type="noConversion"/>
  </si>
  <si>
    <t>010-8976-0920</t>
  </si>
  <si>
    <t>完-일산 전체 신원주 18일로 미뤄주삼</t>
    <phoneticPr fontId="4" type="noConversion"/>
  </si>
  <si>
    <t>모싯잎송편(20)</t>
  </si>
  <si>
    <t>D파일참조</t>
    <phoneticPr fontId="4" type="noConversion"/>
  </si>
  <si>
    <t>새송이6500   버섯3종6  새송이2키로13,대화중</t>
  </si>
  <si>
    <t>일산지역단날자,그냥두삼,대화후다시내용드릴께요~</t>
    <phoneticPr fontId="4" type="noConversion"/>
  </si>
  <si>
    <r>
      <t>금촌지점</t>
    </r>
    <r>
      <rPr>
        <sz val="11"/>
        <color rgb="FFFF0000"/>
        <rFont val="맑은 고딕"/>
        <family val="3"/>
        <charset val="129"/>
        <scheme val="minor"/>
      </rPr>
      <t>#1229</t>
    </r>
    <phoneticPr fontId="4" type="noConversion"/>
  </si>
  <si>
    <t>황금영지점장</t>
    <phoneticPr fontId="23" type="noConversion"/>
  </si>
  <si>
    <t>경기도 파주시 경의로 1246(와동동) 유은타워8차 3층</t>
    <phoneticPr fontId="4" type="noConversion"/>
  </si>
  <si>
    <t>010-5553-5889</t>
  </si>
  <si>
    <r>
      <t>운정지점</t>
    </r>
    <r>
      <rPr>
        <sz val="11"/>
        <color rgb="FFFF0000"/>
        <rFont val="맑은 고딕"/>
        <family val="3"/>
        <charset val="129"/>
        <scheme val="minor"/>
      </rPr>
      <t>#1229</t>
    </r>
    <phoneticPr fontId="23" type="noConversion"/>
  </si>
  <si>
    <r>
      <t>문산지점</t>
    </r>
    <r>
      <rPr>
        <sz val="11"/>
        <color rgb="FFFF0000"/>
        <rFont val="맑은 고딕"/>
        <family val="3"/>
        <charset val="129"/>
        <scheme val="minor"/>
      </rPr>
      <t>#1229</t>
    </r>
    <phoneticPr fontId="23" type="noConversion"/>
  </si>
  <si>
    <t>유민상지점장</t>
    <phoneticPr fontId="4" type="noConversion"/>
  </si>
  <si>
    <t>경기도 파주시 문산읍 문향로 71 신성빌딩 306호 &lt;한화 문산지점&gt;</t>
    <phoneticPr fontId="4" type="noConversion"/>
  </si>
  <si>
    <t>010-5758-4856</t>
    <phoneticPr fontId="23" type="noConversion"/>
  </si>
  <si>
    <t>모듬쌈(5)</t>
    <phoneticPr fontId="4" type="noConversion"/>
  </si>
  <si>
    <t>신원주FP지점#1686</t>
    <phoneticPr fontId="4" type="noConversion"/>
  </si>
  <si>
    <t>김익모지점장</t>
    <phoneticPr fontId="4" type="noConversion"/>
  </si>
  <si>
    <t>강원도 원주시 원일로 160(학성동) 교보생명빌딩 3층</t>
  </si>
  <si>
    <t>010-5135-4463</t>
    <phoneticPr fontId="4" type="noConversion"/>
  </si>
  <si>
    <t>#목욜택배</t>
    <phoneticPr fontId="4" type="noConversion"/>
  </si>
  <si>
    <t>25.택배</t>
  </si>
  <si>
    <t>4/27생일</t>
  </si>
  <si>
    <r>
      <t>보내는분-</t>
    </r>
    <r>
      <rPr>
        <sz val="9"/>
        <color rgb="FF7030A0"/>
        <rFont val="맑은 고딕"/>
        <family val="3"/>
        <charset val="129"/>
        <scheme val="minor"/>
      </rPr>
      <t>주소,인사장컨펌 김은정매니져/안상범단장님</t>
    </r>
    <phoneticPr fontId="4" type="noConversion"/>
  </si>
  <si>
    <t>서울지역단#2065</t>
    <phoneticPr fontId="4" type="noConversion"/>
  </si>
  <si>
    <t>안상범단장</t>
    <phoneticPr fontId="23" type="noConversion"/>
  </si>
  <si>
    <t>서울시 중구 퇴계로 25(남대문로5가) 한화생명빌딩 1층 &lt;한화금융서비스 서울지역단&gt;</t>
    <phoneticPr fontId="4" type="noConversion"/>
  </si>
  <si>
    <t>010-8753-0417</t>
    <phoneticPr fontId="26" type="noConversion"/>
  </si>
  <si>
    <t>정여원</t>
    <phoneticPr fontId="1" type="noConversion"/>
  </si>
  <si>
    <t>경기 파주시 후곡로 50(후곡마을) 404동 601호</t>
    <phoneticPr fontId="1" type="noConversion"/>
  </si>
  <si>
    <t>010.7309.4059</t>
    <phoneticPr fontId="1" type="noConversion"/>
  </si>
  <si>
    <t>#금욜배송</t>
    <phoneticPr fontId="4" type="noConversion"/>
  </si>
  <si>
    <t>#금욜택배</t>
    <phoneticPr fontId="4" type="noConversion"/>
  </si>
  <si>
    <t>26.택배</t>
  </si>
  <si>
    <t>4/29생일</t>
  </si>
  <si>
    <t>종로TC지점#148</t>
    <phoneticPr fontId="26" type="noConversion"/>
  </si>
  <si>
    <t>김한구지점장</t>
    <phoneticPr fontId="23" type="noConversion"/>
  </si>
  <si>
    <r>
      <t xml:space="preserve">서울시 종로구 종로 33(청진동)  </t>
    </r>
    <r>
      <rPr>
        <b/>
        <sz val="12"/>
        <rFont val="맑은 고딕"/>
        <family val="3"/>
        <charset val="129"/>
        <scheme val="minor"/>
      </rPr>
      <t>그랑서울TOWER</t>
    </r>
    <r>
      <rPr>
        <b/>
        <sz val="13"/>
        <color rgb="FFFF0000"/>
        <rFont val="맑은 고딕"/>
        <family val="3"/>
        <charset val="129"/>
        <scheme val="minor"/>
      </rPr>
      <t>2</t>
    </r>
    <r>
      <rPr>
        <sz val="11"/>
        <color rgb="FFFF0000"/>
        <rFont val="맑은 고딕"/>
        <family val="3"/>
        <charset val="129"/>
        <scheme val="minor"/>
      </rPr>
      <t xml:space="preserve"> </t>
    </r>
    <r>
      <rPr>
        <sz val="11"/>
        <rFont val="맑은 고딕"/>
        <family val="3"/>
        <charset val="129"/>
        <scheme val="minor"/>
      </rPr>
      <t>12층 &lt;삼성생명 종로TC지점&gt;</t>
    </r>
    <phoneticPr fontId="4" type="noConversion"/>
  </si>
  <si>
    <t>010-2594-2631</t>
    <phoneticPr fontId="26" type="noConversion"/>
  </si>
  <si>
    <r>
      <t>생일택배(해초류10P)</t>
    </r>
    <r>
      <rPr>
        <b/>
        <sz val="11"/>
        <color theme="0" tint="-0.249977111117893"/>
        <rFont val="맑은 고딕"/>
        <family val="3"/>
        <charset val="129"/>
        <scheme val="minor"/>
      </rPr>
      <t>:</t>
    </r>
    <r>
      <rPr>
        <sz val="9"/>
        <color theme="0" tint="-0.249977111117893"/>
        <rFont val="맑은 고딕"/>
        <family val="3"/>
        <charset val="129"/>
        <scheme val="minor"/>
      </rPr>
      <t>택\4,포함가</t>
    </r>
    <phoneticPr fontId="23" type="noConversion"/>
  </si>
  <si>
    <t>최유정</t>
  </si>
  <si>
    <t>서울시 강동구 천중로38가길 39 보람빌라 105동 401호</t>
  </si>
  <si>
    <t>010-5698-8191</t>
  </si>
  <si>
    <t>택\4,포함가</t>
  </si>
  <si>
    <t>4/30생일</t>
  </si>
  <si>
    <t>삼성생명</t>
  </si>
  <si>
    <t>교하지점#1950</t>
    <phoneticPr fontId="26" type="noConversion"/>
  </si>
  <si>
    <t>김병철지점장</t>
    <phoneticPr fontId="4" type="noConversion"/>
  </si>
  <si>
    <t xml:space="preserve">경기도 고양시 일산동구 중앙로 1161(장항동) 삼성화재빌딩 7층 &lt;삼성 교하지점&gt;           </t>
    <phoneticPr fontId="4" type="noConversion"/>
  </si>
  <si>
    <t>010-6455-1025</t>
    <phoneticPr fontId="4" type="noConversion"/>
  </si>
  <si>
    <t>권민희</t>
  </si>
  <si>
    <t>경기 고양시 덕양구 무원로 63 1008동 503호 (행신동,무원마을10단지아파트)</t>
  </si>
  <si>
    <t>010-6482-2460</t>
  </si>
  <si>
    <t>서울스타지점#1296</t>
    <phoneticPr fontId="4" type="noConversion"/>
  </si>
  <si>
    <t>이혜선지점장</t>
    <phoneticPr fontId="4" type="noConversion"/>
  </si>
  <si>
    <r>
      <t xml:space="preserve">서울시 종로구 종로 33(청진동)  </t>
    </r>
    <r>
      <rPr>
        <b/>
        <sz val="12"/>
        <rFont val="맑은 고딕"/>
        <family val="3"/>
        <charset val="129"/>
        <scheme val="minor"/>
      </rPr>
      <t>그랑서울TOWER</t>
    </r>
    <r>
      <rPr>
        <b/>
        <sz val="13"/>
        <color rgb="FFFF0000"/>
        <rFont val="맑은 고딕"/>
        <family val="3"/>
        <charset val="129"/>
        <scheme val="minor"/>
      </rPr>
      <t>2</t>
    </r>
    <r>
      <rPr>
        <sz val="11"/>
        <color rgb="FFFF0000"/>
        <rFont val="맑은 고딕"/>
        <family val="3"/>
        <charset val="129"/>
        <scheme val="minor"/>
      </rPr>
      <t xml:space="preserve"> </t>
    </r>
    <r>
      <rPr>
        <sz val="11"/>
        <rFont val="맑은 고딕"/>
        <family val="3"/>
        <charset val="129"/>
        <scheme val="minor"/>
      </rPr>
      <t>11층 &lt;삼성생명 서울스타지점&gt;</t>
    </r>
    <phoneticPr fontId="4" type="noConversion"/>
  </si>
  <si>
    <t>010-3686-4551</t>
    <phoneticPr fontId="23" type="noConversion"/>
  </si>
  <si>
    <t>조복순</t>
  </si>
  <si>
    <t>인천 서구 고산후로 78번길28 삼성홈타운101동402호</t>
  </si>
  <si>
    <t>010-9022-8975</t>
  </si>
  <si>
    <t>04/28생일</t>
  </si>
  <si>
    <t>김희순지점장</t>
    <phoneticPr fontId="26" type="noConversion"/>
  </si>
  <si>
    <t>서울시 마포구 서교동 490번지 세아타워 11층 &lt;삼성 삼성금융TC지점&gt;</t>
    <phoneticPr fontId="4" type="noConversion"/>
  </si>
  <si>
    <t>010-3781-7250</t>
    <phoneticPr fontId="26" type="noConversion"/>
  </si>
  <si>
    <r>
      <t xml:space="preserve">모싯잎송편(20)생일택배 </t>
    </r>
    <r>
      <rPr>
        <sz val="9"/>
        <color theme="0" tint="-0.249977111117893"/>
        <rFont val="맑은 고딕"/>
        <family val="3"/>
        <charset val="129"/>
        <scheme val="minor"/>
      </rPr>
      <t>택\4,포함가</t>
    </r>
    <phoneticPr fontId="4" type="noConversion"/>
  </si>
  <si>
    <t>신선아</t>
  </si>
  <si>
    <t>경기도 고양시 일산동구 고양대로 953-2, 213동 401호 (식사동, 한울하임)</t>
  </si>
  <si>
    <t>010-8837-0269</t>
  </si>
  <si>
    <t>문정원지점장</t>
    <phoneticPr fontId="4" type="noConversion"/>
  </si>
  <si>
    <t>서울시 마포구 서교동 490번지 세아타워 10층 &lt;삼성생명 서교지점&gt;</t>
    <phoneticPr fontId="4" type="noConversion"/>
  </si>
  <si>
    <t>010-3721-8424</t>
    <phoneticPr fontId="26" type="noConversion"/>
  </si>
  <si>
    <t>2월부터 멸치+버섯 세팅 이정도면 25,+택4=29정도 진행하거나 애(愛) 2종세트 고바 버섯 25+3=28루 대화 완료</t>
    <phoneticPr fontId="4" type="noConversion"/>
  </si>
  <si>
    <r>
      <t xml:space="preserve">2종(고바400+버섯200) </t>
    </r>
    <r>
      <rPr>
        <sz val="9"/>
        <color theme="0" tint="-0.249977111117893"/>
        <rFont val="맑은 고딕"/>
        <family val="3"/>
        <charset val="129"/>
        <scheme val="minor"/>
      </rPr>
      <t>택\3,포함가</t>
    </r>
    <phoneticPr fontId="4" type="noConversion"/>
  </si>
  <si>
    <t>서교지점#929</t>
    <phoneticPr fontId="26" type="noConversion"/>
  </si>
  <si>
    <t>이소연</t>
  </si>
  <si>
    <t>서울시 동작구 현충로 119, 102동 804호(흑석동, 명수대 현대 아파트)</t>
  </si>
  <si>
    <t>010-8242-5566</t>
  </si>
  <si>
    <t>택\3,포함가~</t>
    <phoneticPr fontId="23" type="noConversion"/>
  </si>
  <si>
    <t>26.택배</t>
    <phoneticPr fontId="4" type="noConversion"/>
  </si>
  <si>
    <t>4/29생일</t>
    <phoneticPr fontId="4" type="noConversion"/>
  </si>
  <si>
    <t>이영주</t>
    <phoneticPr fontId="4" type="noConversion"/>
  </si>
  <si>
    <t>서울시 강서구 마곡서1로 100, 601동 914호(마곡동, 마곡엠밸리6단지)</t>
    <phoneticPr fontId="4" type="noConversion"/>
  </si>
  <si>
    <t>010-4432-5756</t>
    <phoneticPr fontId="4" type="noConversion"/>
  </si>
  <si>
    <t>김재호지점장</t>
    <phoneticPr fontId="4" type="noConversion"/>
  </si>
  <si>
    <t>오향임</t>
    <phoneticPr fontId="4" type="noConversion"/>
  </si>
  <si>
    <t>경기도 김포시 유현로 51, 211-1301호(풍무동, 유현마을현대프라임빌아파트)</t>
    <phoneticPr fontId="4" type="noConversion"/>
  </si>
  <si>
    <t>010-3861-9820</t>
    <phoneticPr fontId="4" type="noConversion"/>
  </si>
  <si>
    <t>한</t>
    <phoneticPr fontId="1" type="noConversion"/>
  </si>
  <si>
    <t>26.택배~</t>
    <phoneticPr fontId="4" type="noConversion"/>
  </si>
  <si>
    <r>
      <t>햅쌀5kg+</t>
    </r>
    <r>
      <rPr>
        <b/>
        <sz val="12"/>
        <color rgb="FF0070C0"/>
        <rFont val="맑은 고딕"/>
        <family val="3"/>
        <charset val="129"/>
        <scheme val="minor"/>
      </rPr>
      <t>쇼핑백</t>
    </r>
    <phoneticPr fontId="4" type="noConversion"/>
  </si>
  <si>
    <t>양남지점#2570</t>
    <phoneticPr fontId="23" type="noConversion"/>
  </si>
  <si>
    <t>이영일지점장</t>
    <phoneticPr fontId="4" type="noConversion"/>
  </si>
  <si>
    <t>서울시 구로구 새말로 97 (구로동) 테크노마트 서부금융센터 21층 &lt;한화 양남지점&gt;</t>
    <phoneticPr fontId="4" type="noConversion"/>
  </si>
  <si>
    <t>010-6717-2012</t>
    <phoneticPr fontId="4" type="noConversion"/>
  </si>
  <si>
    <t>매달 30일 도착으로 진행, 9/8 4kg \22, 금액안내</t>
    <phoneticPr fontId="4" type="noConversion"/>
  </si>
  <si>
    <t>26.개별택배</t>
    <phoneticPr fontId="4" type="noConversion"/>
  </si>
  <si>
    <t>세미나전단지②</t>
    <phoneticPr fontId="23" type="noConversion"/>
  </si>
  <si>
    <r>
      <t xml:space="preserve">김수미 냉면2종세트(8) </t>
    </r>
    <r>
      <rPr>
        <b/>
        <sz val="9"/>
        <color theme="0" tint="-0.249977111117893"/>
        <rFont val="맑은 고딕"/>
        <family val="3"/>
        <charset val="129"/>
        <scheme val="minor"/>
      </rPr>
      <t>택\3,포함가</t>
    </r>
    <phoneticPr fontId="26" type="noConversion"/>
  </si>
  <si>
    <t>신촌지역단#606</t>
    <phoneticPr fontId="4" type="noConversion"/>
  </si>
  <si>
    <t>지점별,개별택배~</t>
    <phoneticPr fontId="4" type="noConversion"/>
  </si>
  <si>
    <t>&lt;신촌지역단&gt;수량최종확정후,파일&amp;장부,수정해주삼</t>
    <phoneticPr fontId="23" type="noConversion"/>
  </si>
  <si>
    <t>택\3,포함/마감시 꼭 최종수량으로 장부 수정요~</t>
    <phoneticPr fontId="23" type="noConversion"/>
  </si>
  <si>
    <t>26.개별택배</t>
    <phoneticPr fontId="4" type="noConversion"/>
  </si>
  <si>
    <t>인사장XXX</t>
    <phoneticPr fontId="23" type="noConversion"/>
  </si>
  <si>
    <t>동대문지역단#245</t>
    <phoneticPr fontId="26" type="noConversion"/>
  </si>
  <si>
    <t>&lt;동대문지역단&gt;수량최종확정후,파일&amp;장부,수정해주삼</t>
    <phoneticPr fontId="23" type="noConversion"/>
  </si>
  <si>
    <t>#월욜택배</t>
    <phoneticPr fontId="4" type="noConversion"/>
  </si>
  <si>
    <t>*** 출고시 박스에 물품명 반드시 표기 부탁드립니다 ***</t>
    <phoneticPr fontId="4" type="noConversion"/>
  </si>
  <si>
    <t>29.택배</t>
  </si>
  <si>
    <t>5/01생일</t>
  </si>
  <si>
    <t>문정원지점장</t>
    <phoneticPr fontId="4" type="noConversion"/>
  </si>
  <si>
    <t>2월부터 멸치+버섯 세팅 이정도면 25,+택4=29정도 진행하거나 애(愛) 2종세트 고바 버섯 25+3=28루 대화 완료</t>
    <phoneticPr fontId="4" type="noConversion"/>
  </si>
  <si>
    <r>
      <t xml:space="preserve">2종(고바400+버섯200) </t>
    </r>
    <r>
      <rPr>
        <sz val="9"/>
        <color theme="0" tint="-0.249977111117893"/>
        <rFont val="맑은 고딕"/>
        <family val="3"/>
        <charset val="129"/>
        <scheme val="minor"/>
      </rPr>
      <t>택\3,포함가</t>
    </r>
    <phoneticPr fontId="4" type="noConversion"/>
  </si>
  <si>
    <t>황수자</t>
  </si>
  <si>
    <t>서울 마포구 모래내로7길60 201호 (성산동,석영세르빌)</t>
  </si>
  <si>
    <t>010-5214-5618</t>
  </si>
  <si>
    <t>서울시 마포구 서교동 490번지 세아타워 10층 &lt;삼성생명 서교지점&gt;</t>
    <phoneticPr fontId="4" type="noConversion"/>
  </si>
  <si>
    <t>010-3721-8424</t>
    <phoneticPr fontId="26" type="noConversion"/>
  </si>
  <si>
    <t>이명숙</t>
  </si>
  <si>
    <t>서울 은평구 갈현로3나길10 마동 108호 (신사동,성락타운)</t>
  </si>
  <si>
    <t>010-6266-4545</t>
  </si>
  <si>
    <t>주문시</t>
  </si>
  <si>
    <r>
      <t>물티슈</t>
    </r>
    <r>
      <rPr>
        <b/>
        <sz val="14"/>
        <color rgb="FFFF0000"/>
        <rFont val="맑은 고딕"/>
        <family val="3"/>
        <charset val="129"/>
        <scheme val="minor"/>
      </rPr>
      <t>러브레터</t>
    </r>
    <r>
      <rPr>
        <sz val="12"/>
        <color theme="1"/>
        <rFont val="맑은 고딕"/>
        <family val="3"/>
        <charset val="129"/>
        <scheme val="minor"/>
      </rPr>
      <t xml:space="preserve">70매캡(10) </t>
    </r>
    <r>
      <rPr>
        <sz val="9"/>
        <color theme="0" tint="-0.249977111117893"/>
        <rFont val="맑은 고딕"/>
        <family val="3"/>
        <charset val="129"/>
        <scheme val="minor"/>
      </rPr>
      <t>특별가~</t>
    </r>
    <phoneticPr fontId="4" type="noConversion"/>
  </si>
  <si>
    <t>매달 1300여개</t>
  </si>
  <si>
    <t>서울동대문지원단#236</t>
    <phoneticPr fontId="4" type="noConversion"/>
  </si>
  <si>
    <t>임순이과장</t>
    <phoneticPr fontId="4" type="noConversion"/>
  </si>
  <si>
    <r>
      <t xml:space="preserve">서울시 성동구 천호대로 308 (용답동, 인암빌딩)  </t>
    </r>
    <r>
      <rPr>
        <b/>
        <sz val="15"/>
        <color rgb="FFFF0000"/>
        <rFont val="맑은 고딕"/>
        <family val="3"/>
        <charset val="129"/>
        <scheme val="minor"/>
      </rPr>
      <t xml:space="preserve">7층 지원단 안쪽으로~                     </t>
    </r>
    <phoneticPr fontId="4" type="noConversion"/>
  </si>
  <si>
    <t>010-4183-8752</t>
    <phoneticPr fontId="4" type="noConversion"/>
  </si>
  <si>
    <t>30.택배</t>
    <phoneticPr fontId="4" type="noConversion"/>
  </si>
  <si>
    <r>
      <t>김밥용김(100장)</t>
    </r>
    <r>
      <rPr>
        <sz val="11"/>
        <color theme="0" tint="-0.249977111117893"/>
        <rFont val="맑은 고딕"/>
        <family val="3"/>
        <charset val="129"/>
        <scheme val="minor"/>
      </rPr>
      <t>-2차분</t>
    </r>
    <phoneticPr fontId="4" type="noConversion"/>
  </si>
  <si>
    <t>상상플러스#125</t>
    <phoneticPr fontId="1" type="noConversion"/>
  </si>
  <si>
    <t>김서현사장님</t>
    <phoneticPr fontId="1" type="noConversion"/>
  </si>
  <si>
    <t xml:space="preserve">서울시 강북구 솔샘로64길 2, 1층(미아동) 상상플러스           </t>
    <phoneticPr fontId="4" type="noConversion"/>
  </si>
  <si>
    <t>010-3355-8188</t>
    <phoneticPr fontId="26" type="noConversion"/>
  </si>
  <si>
    <t>27.중</t>
    <phoneticPr fontId="4" type="noConversion"/>
  </si>
  <si>
    <t>동부지역단#1398</t>
    <phoneticPr fontId="23" type="noConversion"/>
  </si>
  <si>
    <t>조금희비젼팀장</t>
    <phoneticPr fontId="23" type="noConversion"/>
  </si>
  <si>
    <r>
      <t xml:space="preserve">서울시 노원구 노해로 464(상계동) 한화생명빌딩 </t>
    </r>
    <r>
      <rPr>
        <b/>
        <sz val="15"/>
        <color rgb="FFFF0000"/>
        <rFont val="맑은 고딕"/>
        <family val="3"/>
        <charset val="129"/>
        <scheme val="minor"/>
      </rPr>
      <t>11층 교육장</t>
    </r>
    <phoneticPr fontId="4" type="noConversion"/>
  </si>
  <si>
    <t>010-3170-4212</t>
    <phoneticPr fontId="23" type="noConversion"/>
  </si>
  <si>
    <t>담달오눌 이명숙팀장으로 복사해두기</t>
    <phoneticPr fontId="4" type="noConversion"/>
  </si>
  <si>
    <t>…28.사용예정</t>
    <phoneticPr fontId="4" type="noConversion"/>
  </si>
  <si>
    <t>써비스는 항상 신인택배 코드로 /담달도 표기</t>
    <phoneticPr fontId="4" type="noConversion"/>
  </si>
  <si>
    <t>#수욜배송</t>
    <phoneticPr fontId="4" type="noConversion"/>
  </si>
  <si>
    <t>#수욜택배</t>
    <phoneticPr fontId="4" type="noConversion"/>
  </si>
  <si>
    <t>박사장님&gt;</t>
    <phoneticPr fontId="4" type="noConversion"/>
  </si>
  <si>
    <t>02.택배</t>
  </si>
  <si>
    <t>05/04생일</t>
  </si>
  <si>
    <t>삼성금융TC지점#936</t>
    <phoneticPr fontId="26" type="noConversion"/>
  </si>
  <si>
    <t>서울시 마포구 서교동 490번지 세아타워 11층 &lt;삼성 삼성금융TC지점&gt;</t>
    <phoneticPr fontId="4" type="noConversion"/>
  </si>
  <si>
    <r>
      <t xml:space="preserve">모싯잎송편(20)생일택배 </t>
    </r>
    <r>
      <rPr>
        <sz val="9"/>
        <color theme="0" tint="-0.249977111117893"/>
        <rFont val="맑은 고딕"/>
        <family val="3"/>
        <charset val="129"/>
        <scheme val="minor"/>
      </rPr>
      <t>택\4,포함가</t>
    </r>
    <phoneticPr fontId="4" type="noConversion"/>
  </si>
  <si>
    <t>유정숙</t>
  </si>
  <si>
    <t>서울 은평구 은평터널로 164, 현대아파트 103-1507호</t>
  </si>
  <si>
    <t>010-7678-9085</t>
  </si>
  <si>
    <t>#월욜배송</t>
    <phoneticPr fontId="4" type="noConversion"/>
  </si>
  <si>
    <t>샘플:카레,버섯3종,염장다시마,미숫,냉면,돌미역,요거트베리,맛김,해초4종,돌자반,국물티백,쌀국수,히말라야,자른미역,만가닥,새송이</t>
    <phoneticPr fontId="4" type="noConversion"/>
  </si>
  <si>
    <t>4월 시책중-5월달성支키로~</t>
    <phoneticPr fontId="23" type="noConversion"/>
  </si>
  <si>
    <r>
      <t xml:space="preserve">선풍기(대웅) </t>
    </r>
    <r>
      <rPr>
        <sz val="9"/>
        <color theme="0" tint="-0.249977111117893"/>
        <rFont val="맑은 고딕"/>
        <family val="3"/>
        <charset val="129"/>
        <scheme val="minor"/>
      </rPr>
      <t>특별가~</t>
    </r>
    <phoneticPr fontId="4" type="noConversion"/>
  </si>
  <si>
    <t>일산지역단#1229</t>
    <phoneticPr fontId="26" type="noConversion"/>
  </si>
  <si>
    <t xml:space="preserve">경기도 고양시 일산동구 정발산로42번길 5(장항동)  한화생명빌딩 7층       </t>
    <phoneticPr fontId="4" type="noConversion"/>
  </si>
  <si>
    <t>240412황금영지점장님대화건~</t>
    <phoneticPr fontId="4" type="noConversion"/>
  </si>
  <si>
    <t>10.중</t>
    <phoneticPr fontId="4" type="noConversion"/>
  </si>
  <si>
    <t>이름출력</t>
    <phoneticPr fontId="4" type="noConversion"/>
  </si>
  <si>
    <r>
      <t xml:space="preserve">?????? </t>
    </r>
    <r>
      <rPr>
        <sz val="9"/>
        <color theme="0" tint="-0.249977111117893"/>
        <rFont val="맑은 고딕"/>
        <family val="3"/>
        <charset val="129"/>
        <scheme val="minor"/>
      </rPr>
      <t>2~13차월 신인6?名*10개씩~</t>
    </r>
    <phoneticPr fontId="4" type="noConversion"/>
  </si>
  <si>
    <t>2~13차월 신인?名*10개씩~/매달8영업일</t>
    <phoneticPr fontId="4" type="noConversion"/>
  </si>
  <si>
    <t>동부지역단#1399</t>
    <phoneticPr fontId="4" type="noConversion"/>
  </si>
  <si>
    <t>이명숙비젼팀장</t>
    <phoneticPr fontId="23" type="noConversion"/>
  </si>
  <si>
    <r>
      <rPr>
        <sz val="11"/>
        <color rgb="FF000000"/>
        <rFont val="맑은 고딕"/>
        <family val="3"/>
        <charset val="129"/>
        <scheme val="minor"/>
      </rPr>
      <t xml:space="preserve">서울시 노원구 노해로 464(상계동) 한화생명빌딩 </t>
    </r>
    <r>
      <rPr>
        <b/>
        <sz val="14"/>
        <color rgb="FFFF0000"/>
        <rFont val="맑은 고딕"/>
        <family val="3"/>
        <charset val="129"/>
        <scheme val="minor"/>
      </rPr>
      <t>10층 비젼센타</t>
    </r>
    <phoneticPr fontId="4" type="noConversion"/>
  </si>
  <si>
    <t>6/12일중으로 조금희팀장님으로 복사 6/13일찍행사 - 매달 8영업일이 택배일임</t>
    <phoneticPr fontId="4" type="noConversion"/>
  </si>
  <si>
    <t>…..13.일찍사용~</t>
    <phoneticPr fontId="4" type="noConversion"/>
  </si>
  <si>
    <t>지점명*2 출력 부착 요망-인사장에 내용있음~</t>
    <phoneticPr fontId="4" type="noConversion"/>
  </si>
  <si>
    <r>
      <t>택배비닐(</t>
    </r>
    <r>
      <rPr>
        <sz val="9"/>
        <color rgb="FF0070C0"/>
        <rFont val="맑은 고딕"/>
        <family val="3"/>
        <charset val="129"/>
        <scheme val="minor"/>
      </rPr>
      <t>??????</t>
    </r>
    <r>
      <rPr>
        <b/>
        <sz val="14"/>
        <color rgb="FFFF0000"/>
        <rFont val="맑은 고딕"/>
        <family val="3"/>
        <charset val="129"/>
        <scheme val="minor"/>
      </rPr>
      <t>)(장)</t>
    </r>
    <phoneticPr fontId="4" type="noConversion"/>
  </si>
  <si>
    <t>D파일참조</t>
    <phoneticPr fontId="26" type="noConversion"/>
  </si>
  <si>
    <t>각지점별 2장씩 출력 부착 요망&lt;지점명,내용,품목,수량&gt;</t>
    <phoneticPr fontId="4" type="noConversion"/>
  </si>
  <si>
    <t>2~13차월 실가동 신인택배물품 00지점 00개 성풍물산㈜-&gt;각지점별출력 부착하기-8영업일담날 수량 확정 4월엔 11일 확정 12일 확인 가능</t>
    <phoneticPr fontId="4" type="noConversion"/>
  </si>
  <si>
    <t>본품결정되면 본품과같은물품써비스</t>
    <phoneticPr fontId="4" type="noConversion"/>
  </si>
  <si>
    <t>동부지역단#1398</t>
  </si>
  <si>
    <t>10층비젼조금희팀장책상</t>
    <phoneticPr fontId="26" type="noConversion"/>
  </si>
  <si>
    <t>#금욜택배</t>
    <phoneticPr fontId="4" type="noConversion"/>
  </si>
  <si>
    <t>#화욜배송</t>
    <phoneticPr fontId="4" type="noConversion"/>
  </si>
  <si>
    <t>240405회의때 7천원 예상 적양파,흰양파 강북지역단 5월 중순 출고 예정 새송이랑 같이잡아두</t>
    <phoneticPr fontId="4" type="noConversion"/>
  </si>
  <si>
    <t>적양파(小)2.5kg(6)</t>
    <phoneticPr fontId="4" type="noConversion"/>
  </si>
  <si>
    <t>강북지역단#868</t>
    <phoneticPr fontId="26" type="noConversion"/>
  </si>
  <si>
    <t>이재철단장</t>
    <phoneticPr fontId="4" type="noConversion"/>
  </si>
  <si>
    <r>
      <t xml:space="preserve">서울시 강북구 도봉로 52, (미아동 와이스퀘어빌딩) </t>
    </r>
    <r>
      <rPr>
        <b/>
        <sz val="14"/>
        <color rgb="FFFF0000"/>
        <rFont val="맑은 고딕"/>
        <family val="3"/>
        <charset val="129"/>
        <scheme val="minor"/>
      </rPr>
      <t>9층 교육장</t>
    </r>
    <r>
      <rPr>
        <sz val="11"/>
        <rFont val="맑은 고딕"/>
        <family val="3"/>
        <charset val="129"/>
        <scheme val="minor"/>
      </rPr>
      <t xml:space="preserve"> </t>
    </r>
    <r>
      <rPr>
        <b/>
        <sz val="15"/>
        <color rgb="FFFF0000"/>
        <rFont val="맑은 고딕"/>
        <family val="3"/>
        <charset val="129"/>
        <scheme val="minor"/>
      </rPr>
      <t xml:space="preserve">택배시-연이빌딩XX 와이스퀘어빌딩꼭표기   </t>
    </r>
    <phoneticPr fontId="4" type="noConversion"/>
  </si>
  <si>
    <t>010-3753-9118</t>
    <phoneticPr fontId="4" type="noConversion"/>
  </si>
  <si>
    <t>흰양파(小)2.5kg</t>
    <phoneticPr fontId="4" type="noConversion"/>
  </si>
  <si>
    <t>240327회의때 7천원 새송이  강북지역단 5월 중순 출고 예정 새송이랑 같이잡아두</t>
    <phoneticPr fontId="4" type="noConversion"/>
  </si>
  <si>
    <t xml:space="preserve">새송이버섯(4개入*3봉지) </t>
  </si>
  <si>
    <t>#목욜배송</t>
    <phoneticPr fontId="4" type="noConversion"/>
  </si>
  <si>
    <t>16.7시~8시</t>
    <phoneticPr fontId="4" type="noConversion"/>
  </si>
  <si>
    <t>교육장:0703</t>
    <phoneticPr fontId="4" type="noConversion"/>
  </si>
  <si>
    <t>신인택배 무언가</t>
    <phoneticPr fontId="4" type="noConversion"/>
  </si>
  <si>
    <t>명동지역단#2013</t>
    <phoneticPr fontId="4" type="noConversion"/>
  </si>
  <si>
    <t>유미정매니져</t>
    <phoneticPr fontId="4" type="noConversion"/>
  </si>
  <si>
    <r>
      <t xml:space="preserve">서울시 중구 을지로 158(을지로4가) 삼풍빌딩 </t>
    </r>
    <r>
      <rPr>
        <b/>
        <sz val="14"/>
        <color rgb="FFFF0000"/>
        <rFont val="맑은 고딕"/>
        <family val="3"/>
        <charset val="129"/>
        <scheme val="minor"/>
      </rPr>
      <t>3층 비젼교육장</t>
    </r>
    <r>
      <rPr>
        <b/>
        <sz val="18"/>
        <color rgb="FF0070C0"/>
        <rFont val="맑은 고딕"/>
        <family val="3"/>
        <charset val="129"/>
        <scheme val="minor"/>
      </rPr>
      <t>앞에</t>
    </r>
    <phoneticPr fontId="4" type="noConversion"/>
  </si>
  <si>
    <t>010-8533-8010</t>
  </si>
  <si>
    <t>달달도 셋째주 화욜루 메모</t>
    <phoneticPr fontId="4" type="noConversion"/>
  </si>
  <si>
    <t>…..16.11시 필요</t>
    <phoneticPr fontId="4" type="noConversion"/>
  </si>
  <si>
    <r>
      <t>택비닐(</t>
    </r>
    <r>
      <rPr>
        <sz val="9"/>
        <color rgb="FF0070C0"/>
        <rFont val="맑은 고딕"/>
        <family val="3"/>
        <charset val="129"/>
        <scheme val="minor"/>
      </rPr>
      <t>???</t>
    </r>
    <r>
      <rPr>
        <b/>
        <sz val="14"/>
        <color rgb="FFFF0000"/>
        <rFont val="맑은 고딕"/>
        <family val="3"/>
        <charset val="129"/>
        <scheme val="minor"/>
      </rPr>
      <t>)(장)</t>
    </r>
    <phoneticPr fontId="4" type="noConversion"/>
  </si>
  <si>
    <t>#화욜택배</t>
    <phoneticPr fontId="4" type="noConversion"/>
  </si>
  <si>
    <t>13개남음</t>
    <phoneticPr fontId="4" type="noConversion"/>
  </si>
  <si>
    <r>
      <rPr>
        <sz val="11"/>
        <color theme="1"/>
        <rFont val="맑은 고딕"/>
        <family val="3"/>
        <charset val="129"/>
        <scheme val="minor"/>
      </rPr>
      <t>돌미역</t>
    </r>
    <r>
      <rPr>
        <b/>
        <sz val="11"/>
        <color rgb="FFFF0000"/>
        <rFont val="맑은 고딕"/>
        <family val="3"/>
        <charset val="129"/>
        <scheme val="minor"/>
      </rPr>
      <t>180g</t>
    </r>
    <phoneticPr fontId="4" type="noConversion"/>
  </si>
  <si>
    <t>명동육성센타#429</t>
    <phoneticPr fontId="4" type="noConversion"/>
  </si>
  <si>
    <t>이동심비젼팀장</t>
    <phoneticPr fontId="4" type="noConversion"/>
  </si>
  <si>
    <r>
      <t>광천맛김</t>
    </r>
    <r>
      <rPr>
        <b/>
        <sz val="11"/>
        <color rgb="FF00B050"/>
        <rFont val="맑은 고딕"/>
        <family val="3"/>
        <charset val="129"/>
        <scheme val="minor"/>
      </rPr>
      <t>6호(6봉入)(14)</t>
    </r>
    <phoneticPr fontId="4" type="noConversion"/>
  </si>
  <si>
    <t>010-9136-7624</t>
    <phoneticPr fontId="4" type="noConversion"/>
  </si>
  <si>
    <t>비전 맞은편 교육장 안쪽에 한쪽으로 잘쌓아놔주세요~</t>
    <phoneticPr fontId="4" type="noConversion"/>
  </si>
  <si>
    <t>16개남음</t>
    <phoneticPr fontId="4" type="noConversion"/>
  </si>
  <si>
    <t>파래돌자반4P(18)</t>
    <phoneticPr fontId="4" type="noConversion"/>
  </si>
  <si>
    <t>출입허가</t>
    <phoneticPr fontId="4" type="noConversion"/>
  </si>
  <si>
    <t>누룽지(키토산4종)(10)</t>
    <phoneticPr fontId="4" type="noConversion"/>
  </si>
  <si>
    <t>PS참석물품  #429로 장부  일단 27일로 이동-完 월요일까지는 와야 된대요~~  …월요일 멘트 누가 적은거-한과장님 대화건</t>
    <phoneticPr fontId="4" type="noConversion"/>
  </si>
  <si>
    <t>17개남음</t>
    <phoneticPr fontId="4" type="noConversion"/>
  </si>
  <si>
    <t>PS참석물품  #429로 장부  향-&gt;통화 1층에 물품 내려두면 가지고 가셔야하는부분 설명完 수량주실때 한번더 확인한내용 알려주시기로~ 이틀전 승인을 받으면 그시간대 알려드리고 올라갈수있다고 -안내完</t>
    <phoneticPr fontId="4" type="noConversion"/>
  </si>
  <si>
    <r>
      <t>히말라야</t>
    </r>
    <r>
      <rPr>
        <b/>
        <sz val="14"/>
        <color rgb="FFFF0000"/>
        <rFont val="맑은 고딕"/>
        <family val="3"/>
        <charset val="129"/>
        <scheme val="minor"/>
      </rPr>
      <t>핑크솔트</t>
    </r>
    <r>
      <rPr>
        <sz val="11"/>
        <color theme="1"/>
        <rFont val="맑은 고딕"/>
        <family val="3"/>
        <charset val="129"/>
        <scheme val="minor"/>
      </rPr>
      <t>(14)</t>
    </r>
    <phoneticPr fontId="4" type="noConversion"/>
  </si>
  <si>
    <t>출입허가 재확인 종각처럼-월요일 오셔도
된다고 했습니다 ^^</t>
    <phoneticPr fontId="4" type="noConversion"/>
  </si>
  <si>
    <t>웰크리 참맛더함 2호(6)</t>
    <phoneticPr fontId="4" type="noConversion"/>
  </si>
  <si>
    <t>PS참석물품  #429로 장부</t>
    <phoneticPr fontId="4" type="noConversion"/>
  </si>
  <si>
    <r>
      <t xml:space="preserve">소중한마음선물세트(10) </t>
    </r>
    <r>
      <rPr>
        <sz val="9"/>
        <color theme="0" tint="-0.249977111117893"/>
        <rFont val="맑은 고딕"/>
        <family val="3"/>
        <charset val="129"/>
        <scheme val="minor"/>
      </rPr>
      <t>모나리자</t>
    </r>
    <phoneticPr fontId="1" type="noConversion"/>
  </si>
  <si>
    <t>너츠고요거트베리 10봉(20g)(26)</t>
    <phoneticPr fontId="4" type="noConversion"/>
  </si>
  <si>
    <t>담달로 복사</t>
    <phoneticPr fontId="4" type="noConversion"/>
  </si>
  <si>
    <t>15개남음</t>
    <phoneticPr fontId="4" type="noConversion"/>
  </si>
  <si>
    <t>??</t>
    <phoneticPr fontId="26" type="noConversion"/>
  </si>
  <si>
    <t>5.22.중</t>
    <phoneticPr fontId="4" type="noConversion"/>
  </si>
  <si>
    <t>택비닐,꼭~</t>
    <phoneticPr fontId="4" type="noConversion"/>
  </si>
  <si>
    <t>최경희CA</t>
    <phoneticPr fontId="26" type="noConversion"/>
  </si>
  <si>
    <r>
      <t>경기도 고양시 일산동구 중앙로 1161(장항동) 삼성화재빌딩</t>
    </r>
    <r>
      <rPr>
        <b/>
        <sz val="10"/>
        <color rgb="FFFF0000"/>
        <rFont val="맑은 고딕"/>
        <family val="3"/>
        <charset val="129"/>
        <scheme val="minor"/>
      </rPr>
      <t xml:space="preserve"> </t>
    </r>
    <r>
      <rPr>
        <b/>
        <sz val="14"/>
        <color rgb="FFFF0000"/>
        <rFont val="맑은 고딕"/>
        <family val="3"/>
        <charset val="129"/>
        <scheme val="minor"/>
      </rPr>
      <t xml:space="preserve">6층 신인아카데미 </t>
    </r>
    <r>
      <rPr>
        <sz val="14"/>
        <color theme="1"/>
        <rFont val="맑은 고딕"/>
        <family val="3"/>
        <charset val="129"/>
        <scheme val="minor"/>
      </rPr>
      <t xml:space="preserve">                 </t>
    </r>
    <phoneticPr fontId="4" type="noConversion"/>
  </si>
  <si>
    <t>010-4069-4190</t>
  </si>
  <si>
    <t>매월말일6영업일,최경희CA,황은성CA</t>
    <phoneticPr fontId="4" type="noConversion"/>
  </si>
  <si>
    <t>써비스꼭~</t>
    <phoneticPr fontId="4" type="noConversion"/>
  </si>
  <si>
    <t>#목욜택배</t>
    <phoneticPr fontId="4" type="noConversion"/>
  </si>
  <si>
    <t>#금욜배송</t>
    <phoneticPr fontId="4" type="noConversion"/>
  </si>
  <si>
    <t>#월욜배송</t>
    <phoneticPr fontId="4" type="noConversion"/>
  </si>
  <si>
    <t>#월욜택배</t>
    <phoneticPr fontId="4" type="noConversion"/>
  </si>
  <si>
    <t>한</t>
    <phoneticPr fontId="1" type="noConversion"/>
  </si>
  <si>
    <t>27.택배~</t>
    <phoneticPr fontId="4" type="noConversion"/>
  </si>
  <si>
    <r>
      <t>햅쌀5kg+</t>
    </r>
    <r>
      <rPr>
        <b/>
        <sz val="12"/>
        <color rgb="FF0070C0"/>
        <rFont val="맑은 고딕"/>
        <family val="3"/>
        <charset val="129"/>
        <scheme val="minor"/>
      </rPr>
      <t>쇼핑백</t>
    </r>
    <phoneticPr fontId="4" type="noConversion"/>
  </si>
  <si>
    <t>양남지점#2570</t>
    <phoneticPr fontId="23" type="noConversion"/>
  </si>
  <si>
    <t>이영일지점장</t>
    <phoneticPr fontId="4" type="noConversion"/>
  </si>
  <si>
    <t>서울시 구로구 새말로 97 (구로동) 테크노마트 서부금융센터 21층 &lt;한화 양남지점&gt;</t>
    <phoneticPr fontId="4" type="noConversion"/>
  </si>
  <si>
    <t>매달 30일 도착으로 진행, 9/8 4kg \22, 금액안내</t>
    <phoneticPr fontId="4" type="noConversion"/>
  </si>
  <si>
    <r>
      <t>물티슈</t>
    </r>
    <r>
      <rPr>
        <b/>
        <sz val="14"/>
        <color rgb="FFFF0000"/>
        <rFont val="맑은 고딕"/>
        <family val="3"/>
        <charset val="129"/>
        <scheme val="minor"/>
      </rPr>
      <t>러브레터</t>
    </r>
    <r>
      <rPr>
        <sz val="12"/>
        <color theme="1"/>
        <rFont val="맑은 고딕"/>
        <family val="3"/>
        <charset val="129"/>
        <scheme val="minor"/>
      </rPr>
      <t xml:space="preserve">70매캡(10) </t>
    </r>
    <r>
      <rPr>
        <sz val="9"/>
        <color theme="0" tint="-0.249977111117893"/>
        <rFont val="맑은 고딕"/>
        <family val="3"/>
        <charset val="129"/>
        <scheme val="minor"/>
      </rPr>
      <t>특별가~</t>
    </r>
    <phoneticPr fontId="4" type="noConversion"/>
  </si>
  <si>
    <t>서울동대문지원단#236</t>
    <phoneticPr fontId="4" type="noConversion"/>
  </si>
  <si>
    <t>임순이과장</t>
    <phoneticPr fontId="4" type="noConversion"/>
  </si>
  <si>
    <r>
      <t xml:space="preserve">서울시 성동구 천호대로 308 (용답동, 인암빌딩)  </t>
    </r>
    <r>
      <rPr>
        <b/>
        <sz val="15"/>
        <color rgb="FFFF0000"/>
        <rFont val="맑은 고딕"/>
        <family val="3"/>
        <charset val="129"/>
        <scheme val="minor"/>
      </rPr>
      <t xml:space="preserve">7층 지원단 안쪽으로~                     </t>
    </r>
    <phoneticPr fontId="4" type="noConversion"/>
  </si>
  <si>
    <t>010-4183-8752</t>
    <phoneticPr fontId="4" type="noConversion"/>
  </si>
  <si>
    <t>와인 하이마운틴스2P(4)</t>
    <phoneticPr fontId="4" type="noConversion"/>
  </si>
  <si>
    <t>서울동대문지원단#131</t>
    <phoneticPr fontId="4" type="noConversion"/>
  </si>
  <si>
    <t>한인영차장</t>
    <phoneticPr fontId="4" type="noConversion"/>
  </si>
  <si>
    <r>
      <t>서울시 종로구 종로1가 1번지 교보빌딩 18층 재무설계센타/</t>
    </r>
    <r>
      <rPr>
        <b/>
        <sz val="14"/>
        <color rgb="FFFF0000"/>
        <rFont val="맑은 고딕"/>
        <family val="3"/>
        <charset val="129"/>
        <scheme val="minor"/>
      </rPr>
      <t>도착해서 전화주셔용~</t>
    </r>
    <phoneticPr fontId="4" type="noConversion"/>
  </si>
  <si>
    <t>010-9478-6420</t>
    <phoneticPr fontId="4" type="noConversion"/>
  </si>
  <si>
    <t>여긴항상 본사주소임</t>
    <phoneticPr fontId="4" type="noConversion"/>
  </si>
  <si>
    <t>샘플,카다록,거래명세XXX</t>
    <phoneticPr fontId="4" type="noConversion"/>
  </si>
  <si>
    <t>선연락X 내용 오면 가고 안오면 말구</t>
    <phoneticPr fontId="4" type="noConversion"/>
  </si>
  <si>
    <t>#화욜택배</t>
    <phoneticPr fontId="4" type="noConversion"/>
  </si>
  <si>
    <t>#수욜택배</t>
    <phoneticPr fontId="4" type="noConversion"/>
  </si>
  <si>
    <t>6.26.중</t>
    <phoneticPr fontId="4" type="noConversion"/>
  </si>
  <si>
    <t>일산지역단#786</t>
    <phoneticPr fontId="4" type="noConversion"/>
  </si>
  <si>
    <t>010-5091-6056</t>
    <phoneticPr fontId="4" type="noConversion"/>
  </si>
  <si>
    <t>#써비스,카다록~</t>
    <phoneticPr fontId="4" type="noConversion"/>
  </si>
  <si>
    <t>26.택배~</t>
    <phoneticPr fontId="4" type="noConversion"/>
  </si>
  <si>
    <t>양남지점#2570</t>
    <phoneticPr fontId="23" type="noConversion"/>
  </si>
  <si>
    <t>이영일지점장</t>
    <phoneticPr fontId="4" type="noConversion"/>
  </si>
  <si>
    <t>010-6717-2012</t>
    <phoneticPr fontId="4" type="noConversion"/>
  </si>
  <si>
    <t>매달 30일 도착으로 진행, 9/8 4kg \22, 금액안내</t>
    <phoneticPr fontId="4" type="noConversion"/>
  </si>
  <si>
    <t>임순이과장</t>
    <phoneticPr fontId="4" type="noConversion"/>
  </si>
  <si>
    <t>로스처리</t>
    <phoneticPr fontId="4" type="noConversion"/>
  </si>
  <si>
    <t>수불용~</t>
    <phoneticPr fontId="4" type="noConversion"/>
  </si>
  <si>
    <r>
      <t xml:space="preserve">?? : </t>
    </r>
    <r>
      <rPr>
        <sz val="11"/>
        <color rgb="FFFF0000"/>
        <rFont val="맑은 고딕"/>
        <family val="3"/>
        <charset val="129"/>
        <scheme val="minor"/>
      </rPr>
      <t>현재000개라고~</t>
    </r>
    <phoneticPr fontId="4" type="noConversion"/>
  </si>
  <si>
    <t>성풍물산#9040</t>
  </si>
  <si>
    <t>재고조정</t>
    <phoneticPr fontId="4" type="noConversion"/>
  </si>
  <si>
    <t>재고조정,로스처리</t>
    <phoneticPr fontId="4" type="noConversion"/>
  </si>
  <si>
    <r>
      <t xml:space="preserve">?? : </t>
    </r>
    <r>
      <rPr>
        <sz val="11"/>
        <color rgb="FFFF0000"/>
        <rFont val="맑은 고딕"/>
        <family val="3"/>
        <charset val="129"/>
        <scheme val="minor"/>
      </rPr>
      <t>현재000개라고~</t>
    </r>
    <phoneticPr fontId="4" type="noConversion"/>
  </si>
  <si>
    <t>재고조정</t>
    <phoneticPr fontId="4" type="noConversion"/>
  </si>
  <si>
    <t>소진중</t>
    <phoneticPr fontId="4" type="noConversion"/>
  </si>
  <si>
    <t>초록광천김박스~</t>
  </si>
  <si>
    <r>
      <t>광천맛김혼합</t>
    </r>
    <r>
      <rPr>
        <b/>
        <sz val="11"/>
        <color rgb="FFFF0000"/>
        <rFont val="맑은 고딕"/>
        <family val="3"/>
        <charset val="129"/>
        <scheme val="minor"/>
      </rPr>
      <t>(식탁12,</t>
    </r>
    <r>
      <rPr>
        <b/>
        <sz val="11"/>
        <color rgb="FF0070C0"/>
        <rFont val="맑은 고딕"/>
        <family val="3"/>
        <charset val="129"/>
        <scheme val="minor"/>
      </rPr>
      <t>전장4</t>
    </r>
    <r>
      <rPr>
        <b/>
        <sz val="11"/>
        <color rgb="FFFF0000"/>
        <rFont val="맑은 고딕"/>
        <family val="3"/>
        <charset val="129"/>
        <scheme val="minor"/>
      </rPr>
      <t>)</t>
    </r>
    <phoneticPr fontId="4" type="noConversion"/>
  </si>
  <si>
    <t>식탁김1개 천원 / 전장1500</t>
    <phoneticPr fontId="4" type="noConversion"/>
  </si>
  <si>
    <r>
      <t>광천맛김혼합</t>
    </r>
    <r>
      <rPr>
        <b/>
        <sz val="11"/>
        <color rgb="FFFF0000"/>
        <rFont val="맑은 고딕"/>
        <family val="3"/>
        <charset val="129"/>
        <scheme val="minor"/>
      </rPr>
      <t>(식탁12,전장2)</t>
    </r>
    <phoneticPr fontId="4" type="noConversion"/>
  </si>
  <si>
    <t>12,000+1,500+1,500</t>
    <phoneticPr fontId="4" type="noConversion"/>
  </si>
  <si>
    <t>00.택배</t>
    <phoneticPr fontId="4" type="noConversion"/>
  </si>
  <si>
    <t>미역,멸치外(파지)</t>
    <phoneticPr fontId="4" type="noConversion"/>
  </si>
  <si>
    <t xml:space="preserve">#써비스~ </t>
    <phoneticPr fontId="4" type="noConversion"/>
  </si>
  <si>
    <r>
      <t>이문희</t>
    </r>
    <r>
      <rPr>
        <sz val="11"/>
        <color rgb="FFFF0000"/>
        <rFont val="맑은 고딕"/>
        <family val="3"/>
        <charset val="129"/>
        <scheme val="minor"/>
      </rPr>
      <t>#172</t>
    </r>
    <phoneticPr fontId="4" type="noConversion"/>
  </si>
  <si>
    <t>이문희</t>
    <phoneticPr fontId="4" type="noConversion"/>
  </si>
  <si>
    <t>경기도 하남시 천호대로 1432-1(초이동) 현대조경  옆길로쭉들어오면 주차장집</t>
    <phoneticPr fontId="4" type="noConversion"/>
  </si>
  <si>
    <t>010-4018-4977</t>
    <phoneticPr fontId="4" type="noConversion"/>
  </si>
  <si>
    <t>00.직접</t>
    <phoneticPr fontId="4" type="noConversion"/>
  </si>
  <si>
    <r>
      <t>광천맛김</t>
    </r>
    <r>
      <rPr>
        <b/>
        <sz val="14"/>
        <color rgb="FF0070C0"/>
        <rFont val="맑은 고딕"/>
        <family val="3"/>
        <charset val="129"/>
        <scheme val="minor"/>
      </rPr>
      <t>1P</t>
    </r>
    <phoneticPr fontId="4" type="noConversion"/>
  </si>
  <si>
    <t>우미자#547</t>
    <phoneticPr fontId="26" type="noConversion"/>
  </si>
  <si>
    <t>길음동</t>
    <phoneticPr fontId="4" type="noConversion"/>
  </si>
  <si>
    <t>토마토&amp;??</t>
    <phoneticPr fontId="4" type="noConversion"/>
  </si>
  <si>
    <t>우미자#547</t>
    <phoneticPr fontId="26" type="noConversion"/>
  </si>
  <si>
    <t>길음동</t>
    <phoneticPr fontId="4" type="noConversion"/>
  </si>
  <si>
    <t xml:space="preserve"> </t>
    <phoneticPr fontId="23" type="noConversion"/>
  </si>
  <si>
    <t>추가주문해주세요 열어보구 이상있음 교체해서 보낼용도,   2개공제 대화중~</t>
  </si>
  <si>
    <t>&gt;&gt;&gt;&gt;&gt;주문보류건들*********************</t>
    <phoneticPr fontId="4" type="noConversion"/>
  </si>
  <si>
    <t>15.4시이전~</t>
    <phoneticPr fontId="4" type="noConversion"/>
  </si>
  <si>
    <r>
      <t>귀소물품</t>
    </r>
    <r>
      <rPr>
        <b/>
        <sz val="10"/>
        <color rgb="FFFF0000"/>
        <rFont val="맑은 고딕"/>
        <family val="3"/>
        <charset val="129"/>
        <scheme val="minor"/>
      </rPr>
      <t>15일사용~</t>
    </r>
    <phoneticPr fontId="1" type="noConversion"/>
  </si>
  <si>
    <t>일산지원단#885</t>
    <phoneticPr fontId="1" type="noConversion"/>
  </si>
  <si>
    <t>일산지원단#885</t>
    <phoneticPr fontId="1" type="noConversion"/>
  </si>
  <si>
    <t xml:space="preserve"> </t>
    <phoneticPr fontId="1" type="noConversion"/>
  </si>
  <si>
    <t xml:space="preserve">경기도 고양시 일산동구 중앙로 1181(장항동) 교보빌딩  6층   </t>
    <phoneticPr fontId="1" type="noConversion"/>
  </si>
  <si>
    <r>
      <t>귀소물품</t>
    </r>
    <r>
      <rPr>
        <b/>
        <sz val="10"/>
        <color rgb="FF0070C0"/>
        <rFont val="맑은 고딕"/>
        <family val="3"/>
        <charset val="129"/>
        <scheme val="minor"/>
      </rPr>
      <t>16일사용~</t>
    </r>
    <phoneticPr fontId="1" type="noConversion"/>
  </si>
  <si>
    <t>D파일참조</t>
  </si>
  <si>
    <t>배송순서 : 화정-지원단-문산-파주-운정</t>
    <phoneticPr fontId="1" type="noConversion"/>
  </si>
  <si>
    <r>
      <t>귀소물품</t>
    </r>
    <r>
      <rPr>
        <b/>
        <sz val="10"/>
        <color rgb="FFFF0000"/>
        <rFont val="맑은 고딕"/>
        <family val="3"/>
        <charset val="129"/>
        <scheme val="minor"/>
      </rPr>
      <t>17일사용~</t>
    </r>
    <phoneticPr fontId="1" type="noConversion"/>
  </si>
  <si>
    <t>???</t>
    <phoneticPr fontId="4" type="noConversion"/>
  </si>
  <si>
    <t>배송순서 : 지원단-화정-운정-파주-문산</t>
    <phoneticPr fontId="1" type="noConversion"/>
  </si>
  <si>
    <t>18.4시이전~</t>
    <phoneticPr fontId="4" type="noConversion"/>
  </si>
  <si>
    <r>
      <t>귀소물품</t>
    </r>
    <r>
      <rPr>
        <b/>
        <sz val="10"/>
        <color rgb="FF0070C0"/>
        <rFont val="맑은 고딕"/>
        <family val="3"/>
        <charset val="129"/>
        <scheme val="minor"/>
      </rPr>
      <t>18일사용~</t>
    </r>
    <phoneticPr fontId="1" type="noConversion"/>
  </si>
  <si>
    <r>
      <t>귀소물품</t>
    </r>
    <r>
      <rPr>
        <b/>
        <sz val="10"/>
        <color rgb="FFFF0000"/>
        <rFont val="맑은 고딕"/>
        <family val="3"/>
        <charset val="129"/>
        <scheme val="minor"/>
      </rPr>
      <t>19일사용~</t>
    </r>
    <phoneticPr fontId="1" type="noConversion"/>
  </si>
  <si>
    <t>배송순서 : 화정-지원단-문산-파주-운정</t>
    <phoneticPr fontId="1" type="noConversion"/>
  </si>
  <si>
    <t>27.중으로~</t>
    <phoneticPr fontId="4" type="noConversion"/>
  </si>
  <si>
    <r>
      <t xml:space="preserve">신인물품(\50,상당) </t>
    </r>
    <r>
      <rPr>
        <sz val="9"/>
        <color theme="0" tint="-0.249977111117893"/>
        <rFont val="맑은 고딕"/>
        <family val="3"/>
        <charset val="129"/>
        <scheme val="minor"/>
      </rPr>
      <t>물티슈外</t>
    </r>
    <phoneticPr fontId="4" type="noConversion"/>
  </si>
  <si>
    <t>이수현지점장</t>
    <phoneticPr fontId="4" type="noConversion"/>
  </si>
  <si>
    <t>출력完-운정요~~~~[ㄱ)성풍물산♥우미자] [오전 9:22] 책상 위에 출력해 놔요 사장님 작업하시게</t>
    <phoneticPr fontId="4" type="noConversion"/>
  </si>
  <si>
    <t>물티슈(30)</t>
    <phoneticPr fontId="4" type="noConversion"/>
  </si>
  <si>
    <r>
      <t>“운정지점”에서 대박 나시고,행복하세요</t>
    </r>
    <r>
      <rPr>
        <b/>
        <sz val="14"/>
        <color rgb="FF0070C0"/>
        <rFont val="맑은 고딕"/>
        <family val="3"/>
        <charset val="129"/>
        <scheme val="minor"/>
      </rPr>
      <t xml:space="preserve"> 이수현지점장</t>
    </r>
    <phoneticPr fontId="4" type="noConversion"/>
  </si>
  <si>
    <t>수량*2-&gt;금액없어도 수불하기</t>
    <phoneticPr fontId="4" type="noConversion"/>
  </si>
  <si>
    <t>위생장갑(50)</t>
    <phoneticPr fontId="4" type="noConversion"/>
  </si>
  <si>
    <t>…....전단지 1장은 물건속에, 1장은 박스위에 부착/2장출력</t>
    <phoneticPr fontId="4" type="noConversion"/>
  </si>
  <si>
    <t>수량*2-&gt;금액없어도 수불하기</t>
    <phoneticPr fontId="4" type="noConversion"/>
  </si>
  <si>
    <t>롤팩(30)</t>
  </si>
  <si>
    <t xml:space="preserve">…....전단지 총 *4장출력 </t>
    <phoneticPr fontId="4" type="noConversion"/>
  </si>
  <si>
    <t>여행용치약칫솔세트(100)</t>
    <phoneticPr fontId="4" type="noConversion"/>
  </si>
  <si>
    <t>한지기름종이(100)</t>
  </si>
  <si>
    <t>독일행주(100)</t>
    <phoneticPr fontId="4" type="noConversion"/>
  </si>
  <si>
    <t>수량*2-&gt;금액없어도 수불하기</t>
    <phoneticPr fontId="4" type="noConversion"/>
  </si>
  <si>
    <t>고무장갑(100)</t>
    <phoneticPr fontId="4" type="noConversion"/>
  </si>
  <si>
    <t>홈세트3호(50)</t>
    <phoneticPr fontId="4" type="noConversion"/>
  </si>
  <si>
    <t>키친타올1P 버블제로(100)</t>
    <phoneticPr fontId="4" type="noConversion"/>
  </si>
  <si>
    <t>박스비\1,000</t>
    <phoneticPr fontId="4" type="noConversion"/>
  </si>
  <si>
    <t>카레세트(6)</t>
    <phoneticPr fontId="4" type="noConversion"/>
  </si>
  <si>
    <t>01.중~</t>
    <phoneticPr fontId="4" type="noConversion"/>
  </si>
  <si>
    <t>인사장첨부</t>
    <phoneticPr fontId="4" type="noConversion"/>
  </si>
  <si>
    <t>고양지점#745</t>
    <phoneticPr fontId="4" type="noConversion"/>
  </si>
  <si>
    <t>박중열지점장</t>
    <phoneticPr fontId="4" type="noConversion"/>
  </si>
  <si>
    <t>경기도 고양시 일산동구 정발산로42번길 5(장항동)  한화생명빌딩 14층 &lt;고양지점&gt;</t>
    <phoneticPr fontId="4" type="noConversion"/>
  </si>
  <si>
    <t>010-8212-5769</t>
    <phoneticPr fontId="4" type="noConversion"/>
  </si>
  <si>
    <t>물티슈(30)</t>
    <phoneticPr fontId="4" type="noConversion"/>
  </si>
  <si>
    <r>
      <t>“고양지점”에서 대박 나시고, 행복하세요</t>
    </r>
    <r>
      <rPr>
        <b/>
        <sz val="14"/>
        <color rgb="FF0070C0"/>
        <rFont val="맑은 고딕"/>
        <family val="3"/>
        <charset val="129"/>
        <scheme val="minor"/>
      </rPr>
      <t xml:space="preserve"> 박중열지점장</t>
    </r>
    <phoneticPr fontId="4" type="noConversion"/>
  </si>
  <si>
    <t>…....전단지 1장은 물건속에, 1장은 박스위에 부착/2장출력</t>
    <phoneticPr fontId="4" type="noConversion"/>
  </si>
  <si>
    <t xml:space="preserve">…....전단지 총 *4장출력 </t>
    <phoneticPr fontId="4" type="noConversion"/>
  </si>
  <si>
    <t>독일행주(100)</t>
    <phoneticPr fontId="4" type="noConversion"/>
  </si>
  <si>
    <t>키친타올1P 버블제로(100)</t>
    <phoneticPr fontId="4" type="noConversion"/>
  </si>
  <si>
    <t>박스비\1,000</t>
    <phoneticPr fontId="4" type="noConversion"/>
  </si>
  <si>
    <t>10.직접</t>
    <phoneticPr fontId="4" type="noConversion"/>
  </si>
  <si>
    <t>재고무관</t>
    <phoneticPr fontId="26" type="noConversion"/>
  </si>
  <si>
    <t>우&gt;재고처분中(    ????  ) / 기부건들 / &lt;미역귀,아마씨 냉동에재고잔뜩~220128박사장님&gt; /</t>
    <phoneticPr fontId="4" type="noConversion"/>
  </si>
  <si>
    <t>성은교회#497</t>
    <phoneticPr fontId="4" type="noConversion"/>
  </si>
  <si>
    <t>도봉구청</t>
    <phoneticPr fontId="4" type="noConversion"/>
  </si>
  <si>
    <t>주소 :  OOO 전달 完 (거래명세도 드리삼)</t>
    <phoneticPr fontId="4" type="noConversion"/>
  </si>
  <si>
    <t>수불삭제</t>
    <phoneticPr fontId="4" type="noConversion"/>
  </si>
  <si>
    <t>재고무관</t>
    <phoneticPr fontId="26" type="noConversion"/>
  </si>
  <si>
    <t xml:space="preserve"> </t>
    <phoneticPr fontId="1" type="noConversion"/>
  </si>
  <si>
    <t>거래명세서(금액넣어서)~</t>
    <phoneticPr fontId="4" type="noConversion"/>
  </si>
  <si>
    <t>***기부금 영수증 : 이쪽 주소로 보내주시면 되십니다~</t>
    <phoneticPr fontId="4" type="noConversion"/>
  </si>
  <si>
    <t>…......이름 : 우미자 010-4222-6992 (개인명의로~) 661124-2395111</t>
    <phoneticPr fontId="4" type="noConversion"/>
  </si>
  <si>
    <t>수불삭제</t>
    <phoneticPr fontId="4" type="noConversion"/>
  </si>
  <si>
    <t>재고무관</t>
    <phoneticPr fontId="26" type="noConversion"/>
  </si>
  <si>
    <t xml:space="preserve">….......서울시 성북구 길음로 74, 509동 904호(길음동,삼성래미안2차아파트) </t>
    <phoneticPr fontId="4" type="noConversion"/>
  </si>
  <si>
    <t>….......담당자 : 경리부 강태희과장(010-6619-0344)</t>
    <phoneticPr fontId="4" type="noConversion"/>
  </si>
  <si>
    <t>재고관련</t>
    <phoneticPr fontId="26" type="noConversion"/>
  </si>
  <si>
    <t>총금액~</t>
    <phoneticPr fontId="4" type="noConversion"/>
  </si>
  <si>
    <t>재고관련</t>
    <phoneticPr fontId="26" type="noConversion"/>
  </si>
  <si>
    <t>성은교회#497</t>
    <phoneticPr fontId="4" type="noConversion"/>
  </si>
  <si>
    <t>성은교회</t>
    <phoneticPr fontId="4" type="noConversion"/>
  </si>
  <si>
    <t>주소 : OOO 전달 完 (거래명세XXX)</t>
    <phoneticPr fontId="4" type="noConversion"/>
  </si>
  <si>
    <t>기부~</t>
    <phoneticPr fontId="4" type="noConversion"/>
  </si>
  <si>
    <t>??</t>
    <phoneticPr fontId="4" type="noConversion"/>
  </si>
  <si>
    <t>믹싱용텀블러(500ml)\9, 목벼개*1개\20,</t>
    <phoneticPr fontId="23" type="noConversion"/>
  </si>
  <si>
    <t>우,집에서 보낸~</t>
    <phoneticPr fontId="4" type="noConversion"/>
  </si>
  <si>
    <t>온열맛사지매트</t>
    <phoneticPr fontId="4" type="noConversion"/>
  </si>
  <si>
    <t>바자회때~</t>
    <phoneticPr fontId="4" type="noConversion"/>
  </si>
  <si>
    <t>기부관련</t>
    <phoneticPr fontId="4" type="noConversion"/>
  </si>
  <si>
    <t>??.택배</t>
    <phoneticPr fontId="4" type="noConversion"/>
  </si>
  <si>
    <t>인사장첨부</t>
    <phoneticPr fontId="23" type="noConversion"/>
  </si>
  <si>
    <t>??</t>
    <phoneticPr fontId="4" type="noConversion"/>
  </si>
  <si>
    <t>엄성희</t>
    <phoneticPr fontId="23" type="noConversion"/>
  </si>
  <si>
    <r>
      <rPr>
        <sz val="11"/>
        <color rgb="FFFF0000"/>
        <rFont val="맑은 고딕"/>
        <family val="3"/>
        <charset val="129"/>
        <scheme val="minor"/>
      </rPr>
      <t>이사중-&gt;</t>
    </r>
    <r>
      <rPr>
        <sz val="11"/>
        <rFont val="맑은 고딕"/>
        <family val="3"/>
        <charset val="129"/>
        <scheme val="minor"/>
      </rPr>
      <t>경기도 용인시 기흥구 보정동 694 성원아파트 108동 401호</t>
    </r>
    <phoneticPr fontId="23" type="noConversion"/>
  </si>
  <si>
    <t>010-2325-1858</t>
    <phoneticPr fontId="23" type="noConversion"/>
  </si>
  <si>
    <t>??.택배</t>
    <phoneticPr fontId="4" type="noConversion"/>
  </si>
  <si>
    <t>인사장첨부</t>
    <phoneticPr fontId="23" type="noConversion"/>
  </si>
  <si>
    <t>피춘희</t>
    <phoneticPr fontId="23" type="noConversion"/>
  </si>
  <si>
    <t xml:space="preserve">경기도 광명시 광명7동713 중앙하이츠202동107호 </t>
    <phoneticPr fontId="23" type="noConversion"/>
  </si>
  <si>
    <t>010-2309-1463</t>
    <phoneticPr fontId="23" type="noConversion"/>
  </si>
  <si>
    <t>인사장첨부</t>
    <phoneticPr fontId="23" type="noConversion"/>
  </si>
  <si>
    <t>장정구</t>
    <phoneticPr fontId="23" type="noConversion"/>
  </si>
  <si>
    <t>경기도 김포시 장기동 청송마을 중흥S클래스 601동602호</t>
    <phoneticPr fontId="23" type="noConversion"/>
  </si>
  <si>
    <t>010-3277-4420</t>
    <phoneticPr fontId="23" type="noConversion"/>
  </si>
  <si>
    <t>이병환</t>
    <phoneticPr fontId="23" type="noConversion"/>
  </si>
  <si>
    <t>서울시 중랑구 면목1동 120-38</t>
    <phoneticPr fontId="23" type="noConversion"/>
  </si>
  <si>
    <t>010-5204-5225</t>
    <phoneticPr fontId="23" type="noConversion"/>
  </si>
  <si>
    <t>??.택배</t>
    <phoneticPr fontId="4" type="noConversion"/>
  </si>
  <si>
    <t>카톡수시로~</t>
    <phoneticPr fontId="23" type="noConversion"/>
  </si>
  <si>
    <t>샘플들~</t>
    <phoneticPr fontId="23" type="noConversion"/>
  </si>
  <si>
    <t>강원FA춘천지점#531</t>
    <phoneticPr fontId="23" type="noConversion"/>
  </si>
  <si>
    <t>서성길대표</t>
    <phoneticPr fontId="23" type="noConversion"/>
  </si>
  <si>
    <t xml:space="preserve">강원도 춘천시 동내면 춘천순환로58 메디피아타워 4층 403호       </t>
    <phoneticPr fontId="4" type="noConversion"/>
  </si>
  <si>
    <t>010-9285-8005</t>
  </si>
  <si>
    <t>잡곡(조,수수,찰보리300g씩,강낭콩,흑미50g씩)1kg-&gt;\7,</t>
    <phoneticPr fontId="4" type="noConversion"/>
  </si>
  <si>
    <t>\3,2-\10,가래떡2kg(14cm*24개入) 가래떡2kg=24개임(14CM정도~~)  …....14cm*24개가 1봉지 포장이구요 가래떡2kg,4kg,8kg...이런단위로주문하거나 몇줄 이렇게 주문해도 된다고~</t>
    <phoneticPr fontId="4" type="noConversion"/>
  </si>
  <si>
    <t>010-5336-1166=QLC유통 한샘유통  제일통상 동방 금성 에이플러스     만물상사(화곡)</t>
    <phoneticPr fontId="23" type="noConversion"/>
  </si>
  <si>
    <t>잡곡(조,수수,찰보리600g씩,강낭콩,흑미100g씩)2kg-&gt;\15</t>
    <phoneticPr fontId="23" type="noConversion"/>
  </si>
  <si>
    <t xml:space="preserve">231218-가래떡2kg(14cm*24개入)*2개入 단가 2만원으로 </t>
    <phoneticPr fontId="4" type="noConversion"/>
  </si>
  <si>
    <r>
      <t>팔각박스:고바200g,국200g,지200g,가이리200g,버섯100g\15,대추300g</t>
    </r>
    <r>
      <rPr>
        <b/>
        <sz val="9"/>
        <color indexed="8"/>
        <rFont val="맑은 고딕"/>
        <family val="3"/>
        <charset val="129"/>
        <scheme val="minor"/>
      </rPr>
      <t>,\70,박스\15,(팔각4칸)</t>
    </r>
    <phoneticPr fontId="145" type="noConversion"/>
  </si>
  <si>
    <t>안흥찐빵 입고 현황</t>
    <phoneticPr fontId="4" type="noConversion"/>
  </si>
  <si>
    <t>년도</t>
    <phoneticPr fontId="4" type="noConversion"/>
  </si>
  <si>
    <t>수량</t>
    <phoneticPr fontId="4" type="noConversion"/>
  </si>
  <si>
    <t>금액/단가</t>
    <phoneticPr fontId="4" type="noConversion"/>
  </si>
  <si>
    <t>총입고금액</t>
    <phoneticPr fontId="4" type="noConversion"/>
  </si>
  <si>
    <t>삼실폰 전화착신방법</t>
    <phoneticPr fontId="4" type="noConversion"/>
  </si>
  <si>
    <t>2021년</t>
    <phoneticPr fontId="4" type="noConversion"/>
  </si>
  <si>
    <t>*72+연결번호+#</t>
    <phoneticPr fontId="4" type="noConversion"/>
  </si>
  <si>
    <t>2020년</t>
    <phoneticPr fontId="4" type="noConversion"/>
  </si>
  <si>
    <t>*73#</t>
    <phoneticPr fontId="4" type="noConversion"/>
  </si>
  <si>
    <t>2019년</t>
    <phoneticPr fontId="4" type="noConversion"/>
  </si>
  <si>
    <t>2018년</t>
    <phoneticPr fontId="4" type="noConversion"/>
  </si>
  <si>
    <t>2017년</t>
    <phoneticPr fontId="4" type="noConversion"/>
  </si>
  <si>
    <t>2016년</t>
    <phoneticPr fontId="4" type="noConversion"/>
  </si>
  <si>
    <t>2015년</t>
    <phoneticPr fontId="4" type="noConversion"/>
  </si>
  <si>
    <t>2014년</t>
    <phoneticPr fontId="4" type="noConversion"/>
  </si>
  <si>
    <t>2013년</t>
    <phoneticPr fontId="4" type="noConversion"/>
  </si>
  <si>
    <t>2012년</t>
    <phoneticPr fontId="4" type="noConversion"/>
  </si>
  <si>
    <t>2011년</t>
    <phoneticPr fontId="4" type="noConversion"/>
  </si>
  <si>
    <t>2010년</t>
    <phoneticPr fontId="4" type="noConversion"/>
  </si>
  <si>
    <t>2009년</t>
    <phoneticPr fontId="4" type="noConversion"/>
  </si>
  <si>
    <t>매입처</t>
    <phoneticPr fontId="4" type="noConversion"/>
  </si>
  <si>
    <t>주문~</t>
    <phoneticPr fontId="4" type="noConversion"/>
  </si>
  <si>
    <t>해초류4종세트-주문~</t>
    <phoneticPr fontId="4" type="noConversion"/>
  </si>
  <si>
    <t>?개양</t>
    <phoneticPr fontId="4" type="noConversion"/>
  </si>
  <si>
    <t>삼미식품(일미상회):신동천(임채순):파래자반</t>
  </si>
  <si>
    <t>로더스#562</t>
    <phoneticPr fontId="4" type="noConversion"/>
  </si>
  <si>
    <t>용인시 처인구 시미곡로 30, 가동  HSGFOOD</t>
    <phoneticPr fontId="4" type="noConversion"/>
  </si>
  <si>
    <t>안신애팀장 010-9021-8595</t>
  </si>
  <si>
    <t>롯데마트춘천점#1641</t>
    <phoneticPr fontId="4" type="noConversion"/>
  </si>
  <si>
    <t>강원도 춘천시 방송길 84(온의동) 롯데마트 축산매장</t>
    <phoneticPr fontId="4" type="noConversion"/>
  </si>
  <si>
    <t>유승표파트장
010-3300-6289</t>
    <phoneticPr fontId="4" type="noConversion"/>
  </si>
  <si>
    <t xml:space="preserve"> </t>
  </si>
  <si>
    <t>신규업체~</t>
  </si>
  <si>
    <t>안흥댁안흥찐빵#1503</t>
    <phoneticPr fontId="4" type="noConversion"/>
  </si>
  <si>
    <t xml:space="preserve">강원도 횡성군 안흥면 서동로 1162 </t>
  </si>
  <si>
    <t>033-342-4440</t>
  </si>
  <si>
    <t>㈜밀원 본가안흥찐빵#1669</t>
    <phoneticPr fontId="4" type="noConversion"/>
  </si>
  <si>
    <t xml:space="preserve">강원도 횡성군 안흥면 서동로 1563 </t>
  </si>
  <si>
    <t>전하늬과장 010-5914-5795</t>
    <phoneticPr fontId="4" type="noConversion"/>
  </si>
  <si>
    <t>안흥식품</t>
    <phoneticPr fontId="4" type="noConversion"/>
  </si>
  <si>
    <t>이병두</t>
  </si>
  <si>
    <t>강원도 횡성군 안흥면 서동로1088 (옆에 에스오일 농협주유소있어요)</t>
    <phoneticPr fontId="4" type="noConversion"/>
  </si>
  <si>
    <t>박대길부장
010-7510-5525</t>
  </si>
  <si>
    <t>㈜유비코리아#1530</t>
    <phoneticPr fontId="4" type="noConversion"/>
  </si>
  <si>
    <t>사무실</t>
  </si>
  <si>
    <t>경기도 고양시 덕양구 무원로6번길 50(행신동)  명승세도나 303호</t>
  </si>
  <si>
    <t>이창재상무
010-3713-4777</t>
    <phoneticPr fontId="4" type="noConversion"/>
  </si>
  <si>
    <t>㈜대길퍼시픽#1517 영림</t>
    <phoneticPr fontId="4" type="noConversion"/>
  </si>
  <si>
    <t>경기도 고양시 일산서구 덕산로 307(덕이동) 다동</t>
    <phoneticPr fontId="4" type="noConversion"/>
  </si>
  <si>
    <t>031-922-2186</t>
    <phoneticPr fontId="4" type="noConversion"/>
  </si>
  <si>
    <t>미래건해#290</t>
    <phoneticPr fontId="4" type="noConversion"/>
  </si>
  <si>
    <t>경기도 광주시 광남안로 257(목동)  자연원</t>
  </si>
  <si>
    <t xml:space="preserve">박동규이사 010-4680-2349 </t>
  </si>
  <si>
    <t>대웅선풍기</t>
    <phoneticPr fontId="4" type="noConversion"/>
  </si>
  <si>
    <t>후지일렉트릭#1628</t>
    <phoneticPr fontId="4" type="noConversion"/>
  </si>
  <si>
    <t>경기도 광주시 도척면 저수지길 122</t>
  </si>
  <si>
    <t>이상식이사님 010-6336-6447</t>
  </si>
  <si>
    <t>㈜에스엔알인터
내셔널#1525</t>
    <phoneticPr fontId="4" type="noConversion"/>
  </si>
  <si>
    <t>물류공장</t>
  </si>
  <si>
    <t xml:space="preserve">경기도 김포시 대곶면 대곶서로 1-21 </t>
  </si>
  <si>
    <t>김태철이사
010-3475-3589</t>
    <phoneticPr fontId="4" type="noConversion"/>
  </si>
  <si>
    <t>물티슈,키친타올</t>
  </si>
  <si>
    <t xml:space="preserve">한화파주-물티슈
약 48분 총28.15km </t>
    <phoneticPr fontId="4" type="noConversion"/>
  </si>
  <si>
    <t>태광유통#371</t>
    <phoneticPr fontId="4" type="noConversion"/>
  </si>
  <si>
    <t xml:space="preserve">경기도 김포시 양촌읍 황금로24번길 91-20 </t>
    <phoneticPr fontId="4" type="noConversion"/>
  </si>
  <si>
    <t>김현철관리부장
031-527-2421</t>
    <phoneticPr fontId="4" type="noConversion"/>
  </si>
  <si>
    <t>반올림#587</t>
    <phoneticPr fontId="4" type="noConversion"/>
  </si>
  <si>
    <t>공장</t>
  </si>
  <si>
    <t xml:space="preserve">경기도 김포시 홍도평로 62-116(걸포동) </t>
  </si>
  <si>
    <t>010-3255-1970</t>
  </si>
  <si>
    <t>구포국수 천연다시팩3종세트(10)</t>
    <phoneticPr fontId="4" type="noConversion"/>
  </si>
  <si>
    <t>그레이프H&amp;K글로벌(주):곰표국수:분말:아라촌</t>
    <phoneticPr fontId="4" type="noConversion"/>
  </si>
  <si>
    <t xml:space="preserve">경기도 남양주시 와부읍 석실로 433-1 </t>
    <phoneticPr fontId="4" type="noConversion"/>
  </si>
  <si>
    <t>031-528-0304</t>
  </si>
  <si>
    <t>오따해핫팩150g(120)</t>
    <phoneticPr fontId="4" type="noConversion"/>
  </si>
  <si>
    <t>즐거운쇼핑#1505</t>
    <phoneticPr fontId="4" type="noConversion"/>
  </si>
  <si>
    <t>경기도 남양주시 진접읍 부마로177</t>
    <phoneticPr fontId="4" type="noConversion"/>
  </si>
  <si>
    <t>010-8724-1144        031-413-5800</t>
  </si>
  <si>
    <t>초례청#456</t>
    <phoneticPr fontId="4" type="noConversion"/>
  </si>
  <si>
    <t xml:space="preserve">경기도 남양주시 진접읍 진벌로 257-35 </t>
  </si>
  <si>
    <t>010-5336-1166</t>
  </si>
  <si>
    <t>㈜유케이특판#1477</t>
    <phoneticPr fontId="4" type="noConversion"/>
  </si>
  <si>
    <t>김병구</t>
  </si>
  <si>
    <t>경기도 남양주시 화도읍 차산리 835번지</t>
  </si>
  <si>
    <t>다마스처리~</t>
  </si>
  <si>
    <t>팔각박스(5)</t>
  </si>
  <si>
    <t>진마켓#1271</t>
    <phoneticPr fontId="4" type="noConversion"/>
  </si>
  <si>
    <t>1백이상 운임무료</t>
    <phoneticPr fontId="4" type="noConversion"/>
  </si>
  <si>
    <t xml:space="preserve">경기도 시흥시 수인로2107번길 49-9(조남동) </t>
  </si>
  <si>
    <t>노미정대리
010-3227-5710</t>
  </si>
  <si>
    <t>현진유통#1089</t>
    <phoneticPr fontId="4" type="noConversion"/>
  </si>
  <si>
    <t>경기도 안산시 단원구 화정동 430번지</t>
  </si>
  <si>
    <t>010-5690-9918 권용훈</t>
    <phoneticPr fontId="4" type="noConversion"/>
  </si>
  <si>
    <t>아라촌</t>
    <phoneticPr fontId="4" type="noConversion"/>
  </si>
  <si>
    <t>그레이프H&amp;K글로벌(주):곰표국수:분말:아라촌</t>
    <phoneticPr fontId="4" type="noConversion"/>
  </si>
  <si>
    <t>경기도 안양시 동안구 시민대로98번길 15(호계동) 4층 다성물산</t>
    <phoneticPr fontId="4" type="noConversion"/>
  </si>
  <si>
    <t>070-4336-0260</t>
  </si>
  <si>
    <t>국민마트#1088</t>
    <phoneticPr fontId="4" type="noConversion"/>
  </si>
  <si>
    <t>조현배이사 010-9111-5498</t>
  </si>
  <si>
    <t>경기도 의정부시 발곡로 10(신곡동) 백상프라자</t>
  </si>
  <si>
    <t>해비토김</t>
    <phoneticPr fontId="4" type="noConversion"/>
  </si>
  <si>
    <t>권박스#1977</t>
    <phoneticPr fontId="4" type="noConversion"/>
  </si>
  <si>
    <t>경기도 의정부시 흥선로92번길 15-6(가능동) 1층</t>
    <phoneticPr fontId="4" type="noConversion"/>
  </si>
  <si>
    <t>임인배부장
010-3761-1447</t>
  </si>
  <si>
    <t>㈜선학#1076</t>
    <phoneticPr fontId="4" type="noConversion"/>
  </si>
  <si>
    <t xml:space="preserve">경기도 파주시 교하로 1327(교하동) </t>
  </si>
  <si>
    <t>문부장
010-2258-9826</t>
  </si>
  <si>
    <t>㈜선학#1076</t>
    <phoneticPr fontId="4" type="noConversion"/>
  </si>
  <si>
    <t>경기도 파주시 교하로 1327(교하동)  선학AS팀</t>
  </si>
  <si>
    <t>회사 031-963-1822</t>
  </si>
  <si>
    <t>피에이엔글로벌#331</t>
    <phoneticPr fontId="4" type="noConversion"/>
  </si>
  <si>
    <t>물류센터</t>
  </si>
  <si>
    <t xml:space="preserve">경기도 파주시 소라지로177번길 77(신촌동) </t>
  </si>
  <si>
    <t>박도영이사
010-6377-2045</t>
  </si>
  <si>
    <t>금촌에서 홍푸드 5.6키로 12분 / 일산서 홍푸드18키로 34분</t>
    <phoneticPr fontId="4" type="noConversion"/>
  </si>
  <si>
    <t>㈜은진(홍푸드)</t>
    <phoneticPr fontId="4" type="noConversion"/>
  </si>
  <si>
    <t>6.09km:금촌에서</t>
    <phoneticPr fontId="4" type="noConversion"/>
  </si>
  <si>
    <t xml:space="preserve">경기도 파주시 조리읍 능안로 27-46 </t>
    <phoneticPr fontId="4" type="noConversion"/>
  </si>
  <si>
    <t>010-6210-6171</t>
  </si>
  <si>
    <t xml:space="preserve">경기도 파주시 조리읍 등원로91번길 15 </t>
  </si>
  <si>
    <t>엘제이케이#1436</t>
    <phoneticPr fontId="4" type="noConversion"/>
  </si>
  <si>
    <t xml:space="preserve">경기도 파주시 파평면 파평산로 498-113 </t>
  </si>
  <si>
    <t xml:space="preserve">010-5317-3029 </t>
  </si>
  <si>
    <t>남양식품#1554</t>
    <phoneticPr fontId="4" type="noConversion"/>
  </si>
  <si>
    <t xml:space="preserve">경기도 포천시 군내면 연정말길 6-83 </t>
  </si>
  <si>
    <t>010-2426-0285</t>
  </si>
  <si>
    <t>토농이#244</t>
  </si>
  <si>
    <t>경기도 군포시 당정로60번길15,2층</t>
  </si>
  <si>
    <t>010-3160-7489</t>
  </si>
  <si>
    <t>토농이:김성창] [오전 10:22] 다마스는 대략5만원전후일듯 싶습니다</t>
  </si>
  <si>
    <t>작업장</t>
    <phoneticPr fontId="4" type="noConversion"/>
  </si>
  <si>
    <t>㈜성미유통#104</t>
    <phoneticPr fontId="4" type="noConversion"/>
  </si>
  <si>
    <t>서초구 내곡동 374-21</t>
  </si>
  <si>
    <t>서울특별시 강남구 밤고개로 286-1 (율현동)</t>
  </si>
  <si>
    <t>경기도 하남시 서하남로12번길 28(감일동)  인성빌딩 1층</t>
  </si>
  <si>
    <t>창고</t>
    <phoneticPr fontId="4" type="noConversion"/>
  </si>
  <si>
    <t>다니엘 학교</t>
  </si>
  <si>
    <t>서울시 서초구 헌릉로468길 21-16(내곡동) 다니엘복지원,다니엘학교</t>
    <phoneticPr fontId="4" type="noConversion"/>
  </si>
  <si>
    <t>010-9602-4568         02-942-2203</t>
  </si>
  <si>
    <t>키친쿡#1004</t>
    <phoneticPr fontId="4" type="noConversion"/>
  </si>
  <si>
    <t xml:space="preserve">서울시 강서구 강서로8길 135(화곡동, 삼호파크빌) </t>
    <phoneticPr fontId="4" type="noConversion"/>
  </si>
  <si>
    <t>강민욱과장
010-2898-6876</t>
    <phoneticPr fontId="145" type="noConversion"/>
  </si>
  <si>
    <t>유앤아이#762</t>
    <phoneticPr fontId="4" type="noConversion"/>
  </si>
  <si>
    <t xml:space="preserve">서울시 강서구 국회대로7길 112(화곡동) </t>
  </si>
  <si>
    <t>010-5349-8813</t>
  </si>
  <si>
    <t>(주)중앙커머스#538</t>
    <phoneticPr fontId="4" type="noConversion"/>
  </si>
  <si>
    <t>02-2644-2935</t>
    <phoneticPr fontId="4" type="noConversion"/>
  </si>
  <si>
    <t>반올림#587</t>
    <phoneticPr fontId="4" type="noConversion"/>
  </si>
  <si>
    <t>영양쌀~</t>
  </si>
  <si>
    <t>서울시 강서구 국회대로7길 26(화곡동)  2층</t>
  </si>
  <si>
    <t>담당 010-4044-3917</t>
  </si>
  <si>
    <t>웅진종합상사#896</t>
    <phoneticPr fontId="4" type="noConversion"/>
  </si>
  <si>
    <t xml:space="preserve">서울시 강서구 국회대로7길 32(화곡동) </t>
  </si>
  <si>
    <t>이강혁부장
010-9602-4568</t>
  </si>
  <si>
    <t>온누리제품:월드소개</t>
  </si>
  <si>
    <t>세방</t>
  </si>
  <si>
    <t>서울시 강서구 강서로10길 219(화곡동)</t>
  </si>
  <si>
    <t>010-5347-6808</t>
  </si>
  <si>
    <t>국제티엠#660</t>
    <phoneticPr fontId="4" type="noConversion"/>
  </si>
  <si>
    <t>서울시 강서구 국회대로 115, 102호</t>
    <phoneticPr fontId="4" type="noConversion"/>
  </si>
  <si>
    <t>국제&lt;-&gt;동방21km-26분</t>
    <phoneticPr fontId="4" type="noConversion"/>
  </si>
  <si>
    <t>필트레이드#1307</t>
    <phoneticPr fontId="4" type="noConversion"/>
  </si>
  <si>
    <t xml:space="preserve">서울시 강서구 국회대로7길 83-1(화곡동) </t>
    <phoneticPr fontId="4" type="noConversion"/>
  </si>
  <si>
    <t>방문시문의:화곡동, 부평</t>
    <phoneticPr fontId="4" type="noConversion"/>
  </si>
  <si>
    <t>부평</t>
    <phoneticPr fontId="4" type="noConversion"/>
  </si>
  <si>
    <t xml:space="preserve">인천광역시 부평구 청천마차로 90(청천동) </t>
  </si>
  <si>
    <t>010-4936-9832 두별트레이드</t>
    <phoneticPr fontId="4" type="noConversion"/>
  </si>
  <si>
    <t>방문시문의:화곡동, 부평</t>
    <phoneticPr fontId="4" type="noConversion"/>
  </si>
  <si>
    <t>㈜엘마트 창동#264</t>
    <phoneticPr fontId="4" type="noConversion"/>
  </si>
  <si>
    <t>서울시 도봉구 도봉로 114길 22-8 101 (창동,창동현대타운아파트)</t>
  </si>
  <si>
    <t>02-966-9549
010-9286-4992</t>
  </si>
  <si>
    <t>롯데마트청량리점#1641</t>
    <phoneticPr fontId="4" type="noConversion"/>
  </si>
  <si>
    <t>서울시 동대문구 왕산로 214(전농동) 롯데마트4층 수산코너 유병태파트장</t>
  </si>
  <si>
    <t xml:space="preserve"> 02-924-2456              010-3668-6241</t>
  </si>
  <si>
    <t>롯데마트청량리점#1641</t>
    <phoneticPr fontId="4" type="noConversion"/>
  </si>
  <si>
    <t>서울시 동대문구 왕산로 214(전농동) 롯데마트4층 축산코너 김현욱책임자</t>
  </si>
  <si>
    <t xml:space="preserve"> 02-924-2456             010-4410-1588</t>
  </si>
  <si>
    <t>(주)글로벌시장:구)에이스아트#188</t>
    <phoneticPr fontId="4" type="noConversion"/>
  </si>
  <si>
    <t>서울시 동대문구 왕산로16나길 33, 1층</t>
  </si>
  <si>
    <t xml:space="preserve"> 010-5044-8392 현재 남자직원 230425</t>
    <phoneticPr fontId="4" type="noConversion"/>
  </si>
  <si>
    <t>230614부로 우리 거래처 XXX</t>
    <phoneticPr fontId="4" type="noConversion"/>
  </si>
  <si>
    <t>충북상회:각티슈</t>
    <phoneticPr fontId="4" type="noConversion"/>
  </si>
  <si>
    <t xml:space="preserve">서울시 동대문구 왕산로33길 65(제기동) </t>
  </si>
  <si>
    <t>박세중사장님
010-3371-2505</t>
  </si>
  <si>
    <t>㈜금성씨엠#309</t>
    <phoneticPr fontId="4" type="noConversion"/>
  </si>
  <si>
    <t>김성길과장</t>
  </si>
  <si>
    <t>서울시 동대문구 천호대로12길 19(용두동)  영한빌딩</t>
  </si>
  <si>
    <t>010-3793-8928</t>
  </si>
  <si>
    <t>은성에이스#676</t>
    <phoneticPr fontId="4" type="noConversion"/>
  </si>
  <si>
    <t xml:space="preserve">서울시 동작구 동작대로13길 17(사당동) </t>
  </si>
  <si>
    <t>02-588-6088 02-521-0239</t>
    <phoneticPr fontId="4" type="noConversion"/>
  </si>
  <si>
    <t>냉동창고 비번2761</t>
  </si>
  <si>
    <t>연남동 565-15</t>
  </si>
  <si>
    <t>세희에프엔비#1251</t>
    <phoneticPr fontId="4" type="noConversion"/>
  </si>
  <si>
    <t>럭키슈퍼 코너돌면</t>
  </si>
  <si>
    <t>서울시 마포구 동교로27길 53(연남동)  지남빌딩 1층  푸드뱅크 010-3371-2505</t>
  </si>
  <si>
    <t>대리님
010-8705-4343</t>
  </si>
  <si>
    <t>수시로 이사하니 주소꼭 확인할것!!!!!</t>
  </si>
  <si>
    <t>탐진기획#121</t>
    <phoneticPr fontId="4" type="noConversion"/>
  </si>
  <si>
    <t>창고주소</t>
  </si>
  <si>
    <t>서울시 서초구 동광로24길 45(방배동, 방배샤인힐 6차)  1층 주차장</t>
  </si>
  <si>
    <t>폐업</t>
    <phoneticPr fontId="4" type="noConversion"/>
  </si>
  <si>
    <t>폐업</t>
    <phoneticPr fontId="4" type="noConversion"/>
  </si>
  <si>
    <t>제일티엠#2386 (8:30오픈~)</t>
    <phoneticPr fontId="4" type="noConversion"/>
  </si>
  <si>
    <t xml:space="preserve">서울시 서초구 효령로36길 22(방배동) </t>
  </si>
  <si>
    <t>010-5035-0239</t>
    <phoneticPr fontId="4" type="noConversion"/>
  </si>
  <si>
    <t>월드훼미리#671 (9:00오픈~)</t>
    <phoneticPr fontId="4" type="noConversion"/>
  </si>
  <si>
    <t xml:space="preserve">서울시 서초구 서초대로24길 7(방배동) </t>
  </si>
  <si>
    <t>조이사님통화하기 010-4297-5253</t>
  </si>
  <si>
    <t>미성컴퍼니#2105</t>
    <phoneticPr fontId="4" type="noConversion"/>
  </si>
  <si>
    <t>충북상회(한우)#1270</t>
    <phoneticPr fontId="4" type="noConversion"/>
  </si>
  <si>
    <t>서울시 성동구 마장동</t>
  </si>
  <si>
    <t>010-8884-8054</t>
    <phoneticPr fontId="4" type="noConversion"/>
  </si>
  <si>
    <t>소잡는녀석들#1205</t>
    <phoneticPr fontId="4" type="noConversion"/>
  </si>
  <si>
    <t xml:space="preserve">서울시 성동구 마장로31길 29-1(마장동) </t>
  </si>
  <si>
    <t>010-8966-9820</t>
  </si>
  <si>
    <t>돈가스(1근)</t>
  </si>
  <si>
    <t>하모니마트#1030</t>
    <phoneticPr fontId="4" type="noConversion"/>
  </si>
  <si>
    <t xml:space="preserve">서울시 성북구 서경로11길 6(정릉동) </t>
  </si>
  <si>
    <t>02-2236-4458 
사장님 010-2777-9609</t>
  </si>
  <si>
    <t>떡볶이소스(30)</t>
    <phoneticPr fontId="4" type="noConversion"/>
  </si>
  <si>
    <t>화성상사#1044</t>
    <phoneticPr fontId="4" type="noConversion"/>
  </si>
  <si>
    <t>서울시 성북구 솔샘로15길 11(정릉동) 02-2234-0432</t>
    <phoneticPr fontId="4" type="noConversion"/>
  </si>
  <si>
    <t>010-8884-8054</t>
  </si>
  <si>
    <t>세뱃돈지갑(비단지갑)</t>
    <phoneticPr fontId="4" type="noConversion"/>
  </si>
  <si>
    <t>오색공방신화사#334</t>
    <phoneticPr fontId="4" type="noConversion"/>
  </si>
  <si>
    <t>오색공방</t>
    <phoneticPr fontId="4" type="noConversion"/>
  </si>
  <si>
    <t>서울시 종로구 청계천로 215-1 (종로5가) 2층</t>
    <phoneticPr fontId="4" type="noConversion"/>
  </si>
  <si>
    <t>010-3339-2119</t>
    <phoneticPr fontId="4" type="noConversion"/>
  </si>
  <si>
    <t>대륙상회#2731</t>
    <phoneticPr fontId="4" type="noConversion"/>
  </si>
  <si>
    <t xml:space="preserve">서울시 종로구 종로34길 6(종로5가) </t>
  </si>
  <si>
    <t xml:space="preserve">02-2644-2935      </t>
  </si>
  <si>
    <t>에이플러스#2240</t>
    <phoneticPr fontId="4" type="noConversion"/>
  </si>
  <si>
    <t>서울시 중구 다산로40길 27(신당동)  1층</t>
  </si>
  <si>
    <t>02-2698-8376.7</t>
  </si>
  <si>
    <t>쌀</t>
    <phoneticPr fontId="4" type="noConversion"/>
  </si>
  <si>
    <t>오곡종합농산#1529</t>
    <phoneticPr fontId="4" type="noConversion"/>
  </si>
  <si>
    <t xml:space="preserve">서울시 중구 퇴계로 411-9(흥인동) </t>
    <phoneticPr fontId="4" type="noConversion"/>
  </si>
  <si>
    <t xml:space="preserve"> 사장님 010-6686-1926
사모님 010-9899-1926</t>
    <phoneticPr fontId="4" type="noConversion"/>
  </si>
  <si>
    <t>참브랜드:오란다</t>
  </si>
  <si>
    <t>인천광역시 서구 사월로 18-7</t>
  </si>
  <si>
    <t>홍만희부장 010-5568-3599</t>
  </si>
  <si>
    <t>오세억사장님</t>
  </si>
  <si>
    <t>㈜와이앤제이코리아:동방#2183</t>
    <phoneticPr fontId="4" type="noConversion"/>
  </si>
  <si>
    <t xml:space="preserve">인천광역시 서구 북항로 166(원창동) </t>
    <phoneticPr fontId="4" type="noConversion"/>
  </si>
  <si>
    <t>064-745-0771</t>
  </si>
  <si>
    <t>새싹삼</t>
    <phoneticPr fontId="4" type="noConversion"/>
  </si>
  <si>
    <t>태정농원#1232</t>
    <phoneticPr fontId="4" type="noConversion"/>
  </si>
  <si>
    <t xml:space="preserve">전남장성군 동화면 신덕삼룡길 2-39. 태정농원 </t>
    <phoneticPr fontId="4" type="noConversion"/>
  </si>
  <si>
    <t xml:space="preserve">사모님 010-4508-1495 </t>
  </si>
  <si>
    <t>완도금일수협
중도매인34호</t>
    <phoneticPr fontId="4" type="noConversion"/>
  </si>
  <si>
    <t xml:space="preserve">전라남도 완도군 완도읍 해변공원로 149 </t>
  </si>
  <si>
    <t>유동협대리
010-3996-7355</t>
    <phoneticPr fontId="4" type="noConversion"/>
  </si>
  <si>
    <t>삼다몰#1085</t>
    <phoneticPr fontId="4" type="noConversion"/>
  </si>
  <si>
    <t xml:space="preserve">제주특별자치도 제주시 월평동 1127-2번지 </t>
  </si>
  <si>
    <t>태전상사#798</t>
    <phoneticPr fontId="4" type="noConversion"/>
  </si>
  <si>
    <t xml:space="preserve">충청남도 금산군 추부면 추풍로 234-17  </t>
  </si>
  <si>
    <t>㈜비앤디인터내셔널#1436</t>
    <phoneticPr fontId="4" type="noConversion"/>
  </si>
  <si>
    <t>경기도 양주시 광적면 현석로 429-1</t>
    <phoneticPr fontId="4" type="noConversion"/>
  </si>
  <si>
    <t>그래인에프앤디#230</t>
    <phoneticPr fontId="4" type="noConversion"/>
  </si>
  <si>
    <t>대전광역시 중구 대전천서로163번길 15</t>
    <phoneticPr fontId="4" type="noConversion"/>
  </si>
  <si>
    <t>유재진대표 010-5401-3922</t>
    <phoneticPr fontId="4" type="noConversion"/>
  </si>
  <si>
    <t>042-320-6717</t>
    <phoneticPr fontId="4" type="noConversion"/>
  </si>
  <si>
    <t>냉동물품,새벽4시출근</t>
    <phoneticPr fontId="4" type="noConversion"/>
  </si>
  <si>
    <t>하림닭갈비300g(20)</t>
    <phoneticPr fontId="4" type="noConversion"/>
  </si>
  <si>
    <t>하림닭갈비(송파점)#1508 냉동물품,새벽4시출근</t>
  </si>
  <si>
    <t>서울시 송파구 성내천로 110(오금동)</t>
  </si>
  <si>
    <t>이병이대표 010-8784-3811</t>
  </si>
  <si>
    <t>220907 맬 답변건</t>
    <phoneticPr fontId="4" type="noConversion"/>
  </si>
  <si>
    <t>에스지인터내셔널</t>
    <phoneticPr fontId="4" type="noConversion"/>
  </si>
  <si>
    <t>강</t>
    <phoneticPr fontId="4" type="noConversion"/>
  </si>
  <si>
    <t>03.2시전까지~</t>
    <phoneticPr fontId="4" type="noConversion"/>
  </si>
  <si>
    <r>
      <t>미니파프리카</t>
    </r>
    <r>
      <rPr>
        <b/>
        <sz val="11"/>
        <color rgb="FFFF0000"/>
        <rFont val="맑은 고딕"/>
        <family val="3"/>
        <charset val="129"/>
        <scheme val="minor"/>
      </rPr>
      <t>(250g*2팩)</t>
    </r>
    <phoneticPr fontId="4" type="noConversion"/>
  </si>
  <si>
    <t>마포지원단#1967</t>
    <phoneticPr fontId="26" type="noConversion"/>
  </si>
  <si>
    <t>배윤신경리담당</t>
    <phoneticPr fontId="23" type="noConversion"/>
  </si>
  <si>
    <t>기존 첫대화건~</t>
    <phoneticPr fontId="4" type="noConversion"/>
  </si>
  <si>
    <t>010-8850-2119</t>
    <phoneticPr fontId="4" type="noConversion"/>
  </si>
  <si>
    <t xml:space="preserve">심지혜경리담당 발령-&gt;용현지점으로 0701통화건 일산지원단경리담당이 후임이라고 </t>
    <phoneticPr fontId="4" type="noConversion"/>
  </si>
  <si>
    <t>04.2시전까지~</t>
    <phoneticPr fontId="4" type="noConversion"/>
  </si>
  <si>
    <t>3.4일</t>
    <phoneticPr fontId="4" type="noConversion"/>
  </si>
  <si>
    <r>
      <rPr>
        <sz val="11"/>
        <color theme="1"/>
        <rFont val="맑은 고딕"/>
        <family val="3"/>
        <charset val="129"/>
        <scheme val="minor"/>
      </rPr>
      <t xml:space="preserve">어묵(봉지) </t>
    </r>
    <r>
      <rPr>
        <b/>
        <sz val="11"/>
        <color rgb="FFFF0000"/>
        <rFont val="맑은 고딕"/>
        <family val="3"/>
        <charset val="129"/>
        <scheme val="minor"/>
      </rPr>
      <t>* 14EA入</t>
    </r>
    <phoneticPr fontId="4" type="noConversion"/>
  </si>
  <si>
    <t>배윤신경리담당</t>
    <phoneticPr fontId="23" type="noConversion"/>
  </si>
  <si>
    <t>어묵-&gt;파프리카 순서 바꿔서 간다고 통화完230701</t>
    <phoneticPr fontId="4" type="noConversion"/>
  </si>
  <si>
    <t>05.2시전까지~</t>
    <phoneticPr fontId="4" type="noConversion"/>
  </si>
  <si>
    <t>5일</t>
    <phoneticPr fontId="4" type="noConversion"/>
  </si>
  <si>
    <r>
      <t>새송이버섯</t>
    </r>
    <r>
      <rPr>
        <b/>
        <sz val="11"/>
        <color rgb="FF7030A0"/>
        <rFont val="맑은 고딕"/>
        <family val="3"/>
        <charset val="129"/>
        <scheme val="minor"/>
      </rPr>
      <t>(4개入*2봉지)~</t>
    </r>
    <phoneticPr fontId="4" type="noConversion"/>
  </si>
  <si>
    <t>개수만</t>
    <phoneticPr fontId="4" type="noConversion"/>
  </si>
  <si>
    <t>강</t>
    <phoneticPr fontId="4" type="noConversion"/>
  </si>
  <si>
    <t>06.2시전까지~</t>
    <phoneticPr fontId="4" type="noConversion"/>
  </si>
  <si>
    <t>6.7일</t>
    <phoneticPr fontId="4" type="noConversion"/>
  </si>
  <si>
    <r>
      <t>떡국떡</t>
    </r>
    <r>
      <rPr>
        <b/>
        <sz val="12"/>
        <color rgb="FF0070C0"/>
        <rFont val="맑은 고딕"/>
        <family val="3"/>
        <charset val="129"/>
        <scheme val="minor"/>
      </rPr>
      <t>700g</t>
    </r>
    <r>
      <rPr>
        <b/>
        <sz val="14"/>
        <color rgb="FFFF0000"/>
        <rFont val="맑은 고딕"/>
        <family val="3"/>
        <charset val="129"/>
        <scheme val="minor"/>
      </rPr>
      <t>(1봉지)</t>
    </r>
    <phoneticPr fontId="4" type="noConversion"/>
  </si>
  <si>
    <t>10.2시전까지~</t>
    <phoneticPr fontId="4" type="noConversion"/>
  </si>
  <si>
    <t>10.11일</t>
    <phoneticPr fontId="4" type="noConversion"/>
  </si>
  <si>
    <r>
      <rPr>
        <sz val="11"/>
        <rFont val="맑은 고딕"/>
        <family val="3"/>
        <charset val="129"/>
        <scheme val="minor"/>
      </rPr>
      <t>만가닥</t>
    </r>
    <r>
      <rPr>
        <b/>
        <sz val="11"/>
        <color rgb="FFFF0000"/>
        <rFont val="맑은 고딕"/>
        <family val="3"/>
        <charset val="129"/>
        <scheme val="minor"/>
      </rPr>
      <t>2EA入-봉지로</t>
    </r>
    <phoneticPr fontId="4" type="noConversion"/>
  </si>
  <si>
    <t>11.2시전까지~</t>
    <phoneticPr fontId="4" type="noConversion"/>
  </si>
  <si>
    <r>
      <t>파프리카</t>
    </r>
    <r>
      <rPr>
        <b/>
        <sz val="12"/>
        <color rgb="FF00B050"/>
        <rFont val="맑은 고딕"/>
        <family val="3"/>
        <charset val="129"/>
        <scheme val="minor"/>
      </rPr>
      <t>(3개入)-봉지로~</t>
    </r>
    <phoneticPr fontId="4" type="noConversion"/>
  </si>
  <si>
    <t>12.2시전까지~</t>
    <phoneticPr fontId="4" type="noConversion"/>
  </si>
  <si>
    <t>12.13일</t>
    <phoneticPr fontId="4" type="noConversion"/>
  </si>
  <si>
    <r>
      <rPr>
        <sz val="11"/>
        <color theme="1"/>
        <rFont val="맑은 고딕"/>
        <family val="3"/>
        <charset val="129"/>
        <scheme val="minor"/>
      </rPr>
      <t xml:space="preserve">어묵(봉지) </t>
    </r>
    <r>
      <rPr>
        <b/>
        <sz val="11"/>
        <color rgb="FFFF0000"/>
        <rFont val="맑은 고딕"/>
        <family val="3"/>
        <charset val="129"/>
        <scheme val="minor"/>
      </rPr>
      <t>* 14EA入</t>
    </r>
    <phoneticPr fontId="4" type="noConversion"/>
  </si>
  <si>
    <t>마포지원단#1967</t>
    <phoneticPr fontId="26" type="noConversion"/>
  </si>
  <si>
    <t>기존 첫대화건~</t>
    <phoneticPr fontId="4" type="noConversion"/>
  </si>
  <si>
    <t>010-8850-2119</t>
    <phoneticPr fontId="4" type="noConversion"/>
  </si>
  <si>
    <t>온누리 키친3종세트(50)</t>
    <phoneticPr fontId="4" type="noConversion"/>
  </si>
  <si>
    <t>14.2시전까지~</t>
    <phoneticPr fontId="4" type="noConversion"/>
  </si>
  <si>
    <t>14일</t>
    <phoneticPr fontId="4" type="noConversion"/>
  </si>
  <si>
    <r>
      <t>감자</t>
    </r>
    <r>
      <rPr>
        <b/>
        <sz val="11"/>
        <color rgb="FFFF0000"/>
        <rFont val="맑은 고딕"/>
        <family val="3"/>
        <charset val="129"/>
        <scheme val="minor"/>
      </rPr>
      <t>(10개入)-봉지로</t>
    </r>
    <phoneticPr fontId="4" type="noConversion"/>
  </si>
  <si>
    <t>감자2키로19개정도니까</t>
    <phoneticPr fontId="4" type="noConversion"/>
  </si>
  <si>
    <t>한과중김인향우미자</t>
    <phoneticPr fontId="4" type="noConversion"/>
  </si>
  <si>
    <t xml:space="preserve">한과(大) </t>
    <phoneticPr fontId="4" type="noConversion"/>
  </si>
  <si>
    <t xml:space="preserve">한과(小) </t>
    <phoneticPr fontId="4" type="noConversion"/>
  </si>
  <si>
    <t xml:space="preserve">한과400g </t>
    <phoneticPr fontId="4" type="noConversion"/>
  </si>
  <si>
    <t>한과3,75kg(원박스)</t>
    <phoneticPr fontId="4" type="noConversion"/>
  </si>
  <si>
    <t>한과(미니)100g</t>
    <phoneticPr fontId="4" type="noConversion"/>
  </si>
  <si>
    <t xml:space="preserve">34박스 필요 </t>
    <phoneticPr fontId="4" type="noConversion"/>
  </si>
  <si>
    <t>24020708:16현재 34박스 필요 재고 25박스</t>
    <phoneticPr fontId="4" type="noConversion"/>
  </si>
  <si>
    <t xml:space="preserve">그러면 9박스 필요한데 20박스 주문중 </t>
    <phoneticPr fontId="4" type="noConversion"/>
  </si>
  <si>
    <t>大자 기준 50개 여유~</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</si>
</sst>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Red]\-&quot;₩&quot;#,##0"/>
    <numFmt numFmtId="41" formatCode="_-* #,##0_-;\-* #,##0_-;_-* &quot;-&quot;_-;_-@_-"/>
    <numFmt numFmtId="176" formatCode="_(* #,##0_);_(* \(#,##0\);_(* &quot;-&quot;_);_(@_)"/>
    <numFmt numFmtId="177" formatCode="[$-F800]dddd\,\ mmmm\ dd\,\ yyyy"/>
    <numFmt numFmtId="178" formatCode="mm\.ddaaa&quot;욜&quot;"/>
    <numFmt numFmtId="179" formatCode="&quot;₩&quot;#,##0"/>
    <numFmt numFmtId="180" formatCode="&quot;₩&quot;#,##0_);[Red]\(&quot;₩&quot;#,##0\)"/>
    <numFmt numFmtId="181" formatCode="_-* #,##0_-;\-* #,##0_-;_-* &quot;-&quot;??_-;_-@_-"/>
    <numFmt numFmtId="182" formatCode="0.00_);[Red]\(0.00\)"/>
    <numFmt numFmtId="183" formatCode="#,##0_ ;[Red]\-#,##0\ "/>
    <numFmt numFmtId="184" formatCode="_ * #,##0_ ;_ * \-#,##0_ ;_ * &quot;-&quot;_ ;_ @_ "/>
    <numFmt numFmtId="185" formatCode="_-* #,##0.0_-;\-* #,##0.0_-;_-* &quot;-&quot;_-;_-@_-"/>
  </numFmts>
  <fonts count="158">
    <font>
      <sz val="11"/>
      <color theme="1"/>
      <name val="맑은 고딕"/>
      <family val="2"/>
      <charset val="129"/>
      <scheme val="minor"/>
    </font>
    <font>
      <sz val="11"/>
      <color theme="1"/>
      <name val="맑은 고딕"/>
      <family val="2"/>
      <charset val="129"/>
      <scheme val="minor"/>
    </font>
    <font>
      <b/>
      <sz val="12"/>
      <name val="Arial"/>
      <family val="2"/>
    </font>
    <font>
      <sz val="8"/>
      <color rgb="FF00B050"/>
      <name val="맑은 고딕"/>
      <family val="3"/>
      <charset val="129"/>
      <scheme val="minor"/>
    </font>
    <font>
      <sz val="8"/>
      <name val="맑은 고딕"/>
      <family val="2"/>
      <charset val="129"/>
      <scheme val="minor"/>
    </font>
    <font>
      <b/>
      <sz val="11"/>
      <color rgb="FFFA7D00"/>
      <name val="맑은 고딕"/>
      <family val="3"/>
      <charset val="129"/>
      <scheme val="minor"/>
    </font>
    <font>
      <b/>
      <sz val="20"/>
      <color theme="1"/>
      <name val="맑은 고딕"/>
      <family val="3"/>
      <charset val="129"/>
      <scheme val="minor"/>
    </font>
    <font>
      <sz val="11"/>
      <name val="돋움"/>
      <family val="3"/>
      <charset val="129"/>
    </font>
    <font>
      <sz val="9"/>
      <color theme="0" tint="-0.14999847407452621"/>
      <name val="맑은 고딕"/>
      <family val="3"/>
      <charset val="129"/>
      <scheme val="minor"/>
    </font>
    <font>
      <sz val="9"/>
      <name val="맑은 고딕"/>
      <family val="3"/>
      <charset val="129"/>
      <scheme val="minor"/>
    </font>
    <font>
      <b/>
      <sz val="18"/>
      <name val="맑은 고딕"/>
      <family val="3"/>
      <charset val="129"/>
      <scheme val="minor"/>
    </font>
    <font>
      <u/>
      <sz val="8"/>
      <color rgb="FF002060"/>
      <name val="맑은 고딕"/>
      <family val="3"/>
      <charset val="129"/>
      <scheme val="minor"/>
    </font>
    <font>
      <b/>
      <sz val="14"/>
      <color rgb="FFFF00FF"/>
      <name val="맑은 고딕"/>
      <family val="3"/>
      <charset val="129"/>
      <scheme val="minor"/>
    </font>
    <font>
      <sz val="11"/>
      <name val="맑은 고딕"/>
      <family val="3"/>
      <charset val="129"/>
      <scheme val="minor"/>
    </font>
    <font>
      <b/>
      <sz val="12"/>
      <name val="맑은 고딕"/>
      <family val="3"/>
      <charset val="129"/>
      <scheme val="minor"/>
    </font>
    <font>
      <sz val="8"/>
      <color rgb="FFFF00FF"/>
      <name val="맑은 고딕"/>
      <family val="3"/>
      <charset val="129"/>
      <scheme val="minor"/>
    </font>
    <font>
      <b/>
      <sz val="14"/>
      <color theme="1"/>
      <name val="맑은 고딕"/>
      <family val="3"/>
      <charset val="129"/>
      <scheme val="minor"/>
    </font>
    <font>
      <b/>
      <sz val="14"/>
      <name val="맑은 고딕"/>
      <family val="3"/>
      <charset val="129"/>
      <scheme val="minor"/>
    </font>
    <font>
      <b/>
      <sz val="12"/>
      <color theme="1"/>
      <name val="맑은 고딕"/>
      <family val="3"/>
      <charset val="129"/>
      <scheme val="minor"/>
    </font>
    <font>
      <sz val="11"/>
      <color theme="1"/>
      <name val="맑은 고딕"/>
      <family val="3"/>
      <charset val="129"/>
      <scheme val="minor"/>
    </font>
    <font>
      <b/>
      <sz val="16"/>
      <name val="맑은 고딕"/>
      <family val="3"/>
      <charset val="129"/>
      <scheme val="minor"/>
    </font>
    <font>
      <b/>
      <sz val="14"/>
      <color rgb="FFFF0000"/>
      <name val="맑은 고딕"/>
      <family val="3"/>
      <charset val="129"/>
      <scheme val="minor"/>
    </font>
    <font>
      <b/>
      <sz val="10"/>
      <color theme="0"/>
      <name val="맑은 고딕"/>
      <family val="3"/>
      <charset val="129"/>
      <scheme val="minor"/>
    </font>
    <font>
      <sz val="8"/>
      <name val="맑은 고딕"/>
      <family val="3"/>
      <charset val="129"/>
      <scheme val="minor"/>
    </font>
    <font>
      <b/>
      <sz val="11"/>
      <color rgb="FFFF0000"/>
      <name val="맑은 고딕"/>
      <family val="3"/>
      <charset val="129"/>
      <scheme val="minor"/>
    </font>
    <font>
      <b/>
      <sz val="11"/>
      <color rgb="FF0070C0"/>
      <name val="맑은 고딕"/>
      <family val="3"/>
      <charset val="129"/>
      <scheme val="minor"/>
    </font>
    <font>
      <sz val="8"/>
      <name val="돋움"/>
      <family val="3"/>
      <charset val="129"/>
    </font>
    <font>
      <sz val="8"/>
      <color indexed="8"/>
      <name val="맑은 고딕"/>
      <family val="3"/>
      <charset val="129"/>
      <scheme val="minor"/>
    </font>
    <font>
      <sz val="12"/>
      <name val="맑은 고딕"/>
      <family val="3"/>
      <charset val="129"/>
      <scheme val="minor"/>
    </font>
    <font>
      <b/>
      <sz val="12"/>
      <color rgb="FF0070C0"/>
      <name val="맑은 고딕"/>
      <family val="3"/>
      <charset val="129"/>
      <scheme val="minor"/>
    </font>
    <font>
      <sz val="11"/>
      <color rgb="FF000000"/>
      <name val="맑은 고딕"/>
      <family val="3"/>
      <charset val="129"/>
      <scheme val="minor"/>
    </font>
    <font>
      <b/>
      <sz val="12"/>
      <color rgb="FFFF0000"/>
      <name val="맑은 고딕"/>
      <family val="3"/>
      <charset val="129"/>
      <scheme val="minor"/>
    </font>
    <font>
      <b/>
      <sz val="13"/>
      <color rgb="FFFF0000"/>
      <name val="맑은 고딕"/>
      <family val="3"/>
      <charset val="129"/>
      <scheme val="minor"/>
    </font>
    <font>
      <sz val="11"/>
      <color indexed="8"/>
      <name val="맑은 고딕"/>
      <family val="3"/>
      <charset val="129"/>
      <scheme val="minor"/>
    </font>
    <font>
      <b/>
      <sz val="15"/>
      <color rgb="FF0070C0"/>
      <name val="맑은 고딕"/>
      <family val="3"/>
      <charset val="129"/>
      <scheme val="minor"/>
    </font>
    <font>
      <sz val="11"/>
      <color rgb="FFFF0000"/>
      <name val="맑은 고딕"/>
      <family val="3"/>
      <charset val="129"/>
      <scheme val="minor"/>
    </font>
    <font>
      <b/>
      <sz val="14"/>
      <color theme="5" tint="-0.249977111117893"/>
      <name val="맑은 고딕"/>
      <family val="3"/>
      <charset val="129"/>
      <scheme val="minor"/>
    </font>
    <font>
      <b/>
      <sz val="14"/>
      <color rgb="FF00B050"/>
      <name val="맑은 고딕"/>
      <family val="3"/>
      <charset val="129"/>
      <scheme val="minor"/>
    </font>
    <font>
      <b/>
      <sz val="14"/>
      <color rgb="FF0070C0"/>
      <name val="맑은 고딕"/>
      <family val="3"/>
      <charset val="129"/>
      <scheme val="minor"/>
    </font>
    <font>
      <b/>
      <sz val="12"/>
      <color rgb="FF00B050"/>
      <name val="맑은 고딕"/>
      <family val="3"/>
      <charset val="129"/>
      <scheme val="minor"/>
    </font>
    <font>
      <sz val="9"/>
      <color theme="0" tint="-0.249977111117893"/>
      <name val="맑은 고딕"/>
      <family val="3"/>
      <charset val="129"/>
      <scheme val="minor"/>
    </font>
    <font>
      <sz val="11"/>
      <color rgb="FF000000"/>
      <name val="맑은 고딕"/>
      <family val="2"/>
      <scheme val="minor"/>
    </font>
    <font>
      <b/>
      <sz val="11"/>
      <color rgb="FF0070C0"/>
      <name val="맑은 고딕"/>
      <family val="2"/>
      <scheme val="minor"/>
    </font>
    <font>
      <b/>
      <sz val="15"/>
      <color theme="1"/>
      <name val="맑은 고딕"/>
      <family val="3"/>
      <charset val="129"/>
      <scheme val="minor"/>
    </font>
    <font>
      <sz val="10"/>
      <color theme="1"/>
      <name val="맑은 고딕"/>
      <family val="3"/>
      <charset val="129"/>
      <scheme val="minor"/>
    </font>
    <font>
      <b/>
      <sz val="18"/>
      <color theme="1"/>
      <name val="맑은 고딕"/>
      <family val="3"/>
      <charset val="129"/>
      <scheme val="minor"/>
    </font>
    <font>
      <b/>
      <sz val="16"/>
      <color rgb="FFFF0000"/>
      <name val="맑은 고딕"/>
      <family val="3"/>
      <charset val="129"/>
      <scheme val="minor"/>
    </font>
    <font>
      <b/>
      <sz val="14"/>
      <color theme="0"/>
      <name val="맑은 고딕"/>
      <family val="3"/>
      <charset val="129"/>
      <scheme val="minor"/>
    </font>
    <font>
      <b/>
      <sz val="9"/>
      <color rgb="FF0070C0"/>
      <name val="맑은 고딕"/>
      <family val="3"/>
      <charset val="129"/>
      <scheme val="minor"/>
    </font>
    <font>
      <sz val="10"/>
      <color rgb="FFFF0000"/>
      <name val="맑은 고딕"/>
      <family val="3"/>
      <charset val="129"/>
      <scheme val="minor"/>
    </font>
    <font>
      <sz val="9"/>
      <color indexed="8"/>
      <name val="맑은 고딕"/>
      <family val="3"/>
      <charset val="129"/>
      <scheme val="minor"/>
    </font>
    <font>
      <sz val="9"/>
      <color theme="0" tint="-0.34998626667073579"/>
      <name val="맑은 고딕"/>
      <family val="3"/>
      <charset val="129"/>
      <scheme val="minor"/>
    </font>
    <font>
      <sz val="9"/>
      <color theme="6"/>
      <name val="맑은 고딕"/>
      <family val="3"/>
      <charset val="129"/>
      <scheme val="minor"/>
    </font>
    <font>
      <b/>
      <sz val="15"/>
      <name val="맑은 고딕"/>
      <family val="3"/>
      <charset val="129"/>
      <scheme val="minor"/>
    </font>
    <font>
      <b/>
      <sz val="11"/>
      <color rgb="FF00B050"/>
      <name val="맑은 고딕"/>
      <family val="3"/>
      <charset val="129"/>
      <scheme val="minor"/>
    </font>
    <font>
      <sz val="11"/>
      <color theme="1"/>
      <name val="맑은 고딕"/>
      <family val="2"/>
      <scheme val="minor"/>
    </font>
    <font>
      <sz val="9"/>
      <color rgb="FFBFBFBF"/>
      <name val="맑은 고딕"/>
      <family val="2"/>
      <scheme val="minor"/>
    </font>
    <font>
      <b/>
      <sz val="15"/>
      <color rgb="FFFF0000"/>
      <name val="맑은 고딕"/>
      <family val="3"/>
      <charset val="129"/>
      <scheme val="minor"/>
    </font>
    <font>
      <b/>
      <sz val="11"/>
      <name val="맑은 고딕"/>
      <family val="3"/>
      <charset val="129"/>
      <scheme val="minor"/>
    </font>
    <font>
      <b/>
      <sz val="11"/>
      <color indexed="8"/>
      <name val="맑은 고딕"/>
      <family val="3"/>
      <charset val="129"/>
      <scheme val="minor"/>
    </font>
    <font>
      <b/>
      <sz val="10"/>
      <name val="맑은 고딕"/>
      <family val="3"/>
      <charset val="129"/>
      <scheme val="minor"/>
    </font>
    <font>
      <b/>
      <sz val="12"/>
      <color rgb="FFFFFF00"/>
      <name val="맑은 고딕"/>
      <family val="3"/>
      <charset val="129"/>
      <scheme val="minor"/>
    </font>
    <font>
      <b/>
      <sz val="14"/>
      <color rgb="FFFFFF00"/>
      <name val="맑은 고딕"/>
      <family val="3"/>
      <charset val="129"/>
      <scheme val="minor"/>
    </font>
    <font>
      <sz val="8"/>
      <color theme="1"/>
      <name val="맑은 고딕"/>
      <family val="3"/>
      <charset val="129"/>
      <scheme val="minor"/>
    </font>
    <font>
      <b/>
      <sz val="10"/>
      <color rgb="FFFFFF00"/>
      <name val="맑은 고딕"/>
      <family val="3"/>
      <charset val="129"/>
      <scheme val="minor"/>
    </font>
    <font>
      <sz val="10"/>
      <color theme="0"/>
      <name val="맑은 고딕"/>
      <family val="3"/>
      <charset val="129"/>
      <scheme val="minor"/>
    </font>
    <font>
      <sz val="9"/>
      <color rgb="FFFF0000"/>
      <name val="맑은 고딕"/>
      <family val="3"/>
      <charset val="129"/>
      <scheme val="minor"/>
    </font>
    <font>
      <b/>
      <sz val="12"/>
      <color rgb="FFFF00FF"/>
      <name val="맑은 고딕"/>
      <family val="3"/>
      <charset val="129"/>
      <scheme val="minor"/>
    </font>
    <font>
      <sz val="18"/>
      <color theme="0" tint="-0.14999847407452621"/>
      <name val="맑은 고딕"/>
      <family val="3"/>
      <charset val="129"/>
      <scheme val="minor"/>
    </font>
    <font>
      <sz val="18"/>
      <name val="맑은 고딕"/>
      <family val="3"/>
      <charset val="129"/>
      <scheme val="minor"/>
    </font>
    <font>
      <b/>
      <sz val="14"/>
      <color rgb="FFC00000"/>
      <name val="맑은 고딕"/>
      <family val="3"/>
      <charset val="129"/>
      <scheme val="minor"/>
    </font>
    <font>
      <b/>
      <sz val="14"/>
      <color rgb="FF7030A0"/>
      <name val="맑은 고딕"/>
      <family val="3"/>
      <charset val="129"/>
      <scheme val="minor"/>
    </font>
    <font>
      <b/>
      <sz val="9"/>
      <color rgb="FFFF0000"/>
      <name val="맑은 고딕"/>
      <family val="3"/>
      <charset val="129"/>
      <scheme val="minor"/>
    </font>
    <font>
      <sz val="10"/>
      <name val="맑은 고딕"/>
      <family val="3"/>
      <charset val="129"/>
      <scheme val="minor"/>
    </font>
    <font>
      <sz val="10"/>
      <color rgb="FF0070C0"/>
      <name val="맑은 고딕"/>
      <family val="3"/>
      <charset val="129"/>
      <scheme val="minor"/>
    </font>
    <font>
      <sz val="11"/>
      <color rgb="FF1E1E23"/>
      <name val="맑은 고딕"/>
      <family val="3"/>
      <charset val="129"/>
      <scheme val="minor"/>
    </font>
    <font>
      <sz val="12"/>
      <color theme="1"/>
      <name val="맑은 고딕"/>
      <family val="3"/>
      <charset val="129"/>
      <scheme val="minor"/>
    </font>
    <font>
      <b/>
      <sz val="12"/>
      <color rgb="FF7030A0"/>
      <name val="맑은 고딕"/>
      <family val="3"/>
      <charset val="129"/>
      <scheme val="minor"/>
    </font>
    <font>
      <b/>
      <sz val="15"/>
      <color rgb="FF7030A0"/>
      <name val="맑은 고딕"/>
      <family val="3"/>
      <charset val="129"/>
      <scheme val="minor"/>
    </font>
    <font>
      <b/>
      <sz val="9"/>
      <color theme="0" tint="-0.249977111117893"/>
      <name val="맑은 고딕"/>
      <family val="3"/>
      <charset val="129"/>
      <scheme val="minor"/>
    </font>
    <font>
      <sz val="11"/>
      <color rgb="FFFFFF00"/>
      <name val="맑은 고딕"/>
      <family val="3"/>
      <charset val="129"/>
      <scheme val="minor"/>
    </font>
    <font>
      <b/>
      <sz val="10"/>
      <color rgb="FFFF0000"/>
      <name val="맑은 고딕"/>
      <family val="3"/>
      <charset val="129"/>
      <scheme val="minor"/>
    </font>
    <font>
      <sz val="10"/>
      <color rgb="FFFF00FF"/>
      <name val="맑은 고딕"/>
      <family val="3"/>
      <charset val="129"/>
      <scheme val="minor"/>
    </font>
    <font>
      <b/>
      <sz val="11"/>
      <color theme="1"/>
      <name val="맑은 고딕"/>
      <family val="3"/>
      <charset val="129"/>
      <scheme val="minor"/>
    </font>
    <font>
      <b/>
      <sz val="20"/>
      <name val="맑은 고딕"/>
      <family val="3"/>
      <charset val="129"/>
      <scheme val="minor"/>
    </font>
    <font>
      <b/>
      <sz val="15"/>
      <color theme="0"/>
      <name val="맑은 고딕"/>
      <family val="3"/>
      <charset val="129"/>
      <scheme val="minor"/>
    </font>
    <font>
      <b/>
      <sz val="11"/>
      <color theme="0"/>
      <name val="맑은 고딕"/>
      <family val="3"/>
      <charset val="129"/>
      <scheme val="minor"/>
    </font>
    <font>
      <sz val="15"/>
      <color rgb="FFFF0000"/>
      <name val="맑은 고딕"/>
      <family val="3"/>
      <charset val="129"/>
      <scheme val="minor"/>
    </font>
    <font>
      <b/>
      <sz val="8"/>
      <color rgb="FF00B050"/>
      <name val="맑은 고딕"/>
      <family val="3"/>
      <charset val="129"/>
      <scheme val="minor"/>
    </font>
    <font>
      <b/>
      <sz val="9.5"/>
      <name val="맑은 고딕"/>
      <family val="3"/>
      <charset val="129"/>
      <scheme val="minor"/>
    </font>
    <font>
      <sz val="9"/>
      <color theme="1"/>
      <name val="맑은 고딕"/>
      <family val="3"/>
      <charset val="129"/>
      <scheme val="minor"/>
    </font>
    <font>
      <sz val="11"/>
      <color rgb="FF9C0006"/>
      <name val="맑은 고딕"/>
      <family val="3"/>
      <charset val="129"/>
      <scheme val="minor"/>
    </font>
    <font>
      <b/>
      <sz val="13"/>
      <name val="맑은 고딕"/>
      <family val="3"/>
      <charset val="129"/>
      <scheme val="minor"/>
    </font>
    <font>
      <b/>
      <sz val="18"/>
      <color rgb="FFFF0000"/>
      <name val="맑은 고딕"/>
      <family val="3"/>
      <charset val="129"/>
      <scheme val="minor"/>
    </font>
    <font>
      <b/>
      <sz val="18"/>
      <color rgb="FF0070C0"/>
      <name val="맑은 고딕"/>
      <family val="3"/>
      <charset val="129"/>
      <scheme val="minor"/>
    </font>
    <font>
      <b/>
      <sz val="12"/>
      <color rgb="FF000000"/>
      <name val="맑은 고딕"/>
      <family val="3"/>
      <charset val="129"/>
      <scheme val="minor"/>
    </font>
    <font>
      <b/>
      <sz val="10"/>
      <color rgb="FF00B050"/>
      <name val="맑은 고딕"/>
      <family val="3"/>
      <charset val="129"/>
      <scheme val="minor"/>
    </font>
    <font>
      <b/>
      <sz val="12"/>
      <color theme="0"/>
      <name val="맑은 고딕"/>
      <family val="3"/>
      <charset val="129"/>
      <scheme val="minor"/>
    </font>
    <font>
      <b/>
      <sz val="16"/>
      <color rgb="FF0070C0"/>
      <name val="맑은 고딕"/>
      <family val="3"/>
      <charset val="129"/>
      <scheme val="minor"/>
    </font>
    <font>
      <sz val="8"/>
      <color rgb="FFFF0000"/>
      <name val="맑은 고딕"/>
      <family val="3"/>
      <charset val="129"/>
      <scheme val="minor"/>
    </font>
    <font>
      <b/>
      <sz val="9"/>
      <color rgb="FFFF00FF"/>
      <name val="맑은 고딕"/>
      <family val="3"/>
      <charset val="129"/>
      <scheme val="minor"/>
    </font>
    <font>
      <sz val="9"/>
      <color rgb="FFFF00FF"/>
      <name val="맑은 고딕"/>
      <family val="3"/>
      <charset val="129"/>
      <scheme val="minor"/>
    </font>
    <font>
      <b/>
      <sz val="9"/>
      <color theme="1"/>
      <name val="맑은 고딕"/>
      <family val="3"/>
      <charset val="129"/>
      <scheme val="minor"/>
    </font>
    <font>
      <sz val="11"/>
      <color rgb="FF000000"/>
      <name val="맑은 고딕"/>
      <family val="3"/>
    </font>
    <font>
      <b/>
      <sz val="12"/>
      <color rgb="FFC00000"/>
      <name val="맑은 고딕"/>
      <family val="3"/>
      <charset val="129"/>
      <scheme val="minor"/>
    </font>
    <font>
      <sz val="9"/>
      <color theme="5"/>
      <name val="맑은 고딕"/>
      <family val="3"/>
      <charset val="129"/>
      <scheme val="minor"/>
    </font>
    <font>
      <b/>
      <sz val="10"/>
      <color theme="1"/>
      <name val="맑은 고딕"/>
      <family val="3"/>
      <charset val="129"/>
      <scheme val="minor"/>
    </font>
    <font>
      <sz val="11"/>
      <color rgb="FF1E1E23"/>
      <name val="맑은 고딕"/>
      <family val="3"/>
      <scheme val="major"/>
    </font>
    <font>
      <b/>
      <sz val="11"/>
      <color theme="0" tint="-0.249977111117893"/>
      <name val="맑은 고딕"/>
      <family val="3"/>
      <charset val="129"/>
      <scheme val="minor"/>
    </font>
    <font>
      <sz val="12"/>
      <color rgb="FF1E1E23"/>
      <name val="맑은 고딕"/>
      <family val="3"/>
    </font>
    <font>
      <sz val="11"/>
      <name val="맑은 고딕"/>
      <family val="3"/>
    </font>
    <font>
      <sz val="11"/>
      <name val="맑은 고딕"/>
      <family val="3"/>
      <charset val="129"/>
    </font>
    <font>
      <sz val="9"/>
      <color rgb="FFD9D9D9"/>
      <name val="맑은 고딕"/>
      <family val="3"/>
      <charset val="129"/>
      <scheme val="minor"/>
    </font>
    <font>
      <sz val="9"/>
      <color theme="0" tint="-0.34998626667073579"/>
      <name val="맑은 고딕"/>
      <family val="3"/>
      <charset val="129"/>
    </font>
    <font>
      <sz val="9"/>
      <color rgb="FF7030A0"/>
      <name val="맑은 고딕"/>
      <family val="3"/>
      <charset val="129"/>
      <scheme val="minor"/>
    </font>
    <font>
      <b/>
      <sz val="10"/>
      <color theme="0" tint="-0.14999847407452621"/>
      <name val="맑은 고딕"/>
      <family val="3"/>
      <charset val="129"/>
      <scheme val="minor"/>
    </font>
    <font>
      <sz val="11"/>
      <color rgb="FF000000"/>
      <name val="맑은 고딕"/>
      <family val="3"/>
      <scheme val="major"/>
    </font>
    <font>
      <b/>
      <sz val="9"/>
      <name val="맑은 고딕"/>
      <family val="3"/>
      <charset val="129"/>
      <scheme val="minor"/>
    </font>
    <font>
      <sz val="11"/>
      <color theme="1"/>
      <name val="맑은 고딕"/>
      <family val="3"/>
      <scheme val="major"/>
    </font>
    <font>
      <sz val="11"/>
      <color theme="1"/>
      <name val="맑은 고딕"/>
      <family val="3"/>
    </font>
    <font>
      <b/>
      <sz val="12"/>
      <color theme="9" tint="-0.499984740745262"/>
      <name val="맑은 고딕"/>
      <family val="3"/>
      <charset val="129"/>
      <scheme val="minor"/>
    </font>
    <font>
      <u/>
      <sz val="11"/>
      <color theme="10"/>
      <name val="맑은 고딕"/>
      <family val="2"/>
      <charset val="129"/>
      <scheme val="minor"/>
    </font>
    <font>
      <sz val="12"/>
      <color rgb="FF1E1E23"/>
      <name val="맑은 고딕"/>
      <family val="3"/>
      <charset val="129"/>
      <scheme val="minor"/>
    </font>
    <font>
      <sz val="12"/>
      <color rgb="FFFF0000"/>
      <name val="맑은 고딕"/>
      <family val="3"/>
      <charset val="129"/>
      <scheme val="minor"/>
    </font>
    <font>
      <sz val="12"/>
      <color rgb="FF0070C0"/>
      <name val="맑은 고딕"/>
      <family val="3"/>
      <charset val="129"/>
      <scheme val="minor"/>
    </font>
    <font>
      <b/>
      <sz val="16"/>
      <color theme="1"/>
      <name val="맑은 고딕"/>
      <family val="3"/>
      <charset val="129"/>
      <scheme val="minor"/>
    </font>
    <font>
      <sz val="12"/>
      <color rgb="FF000000"/>
      <name val="맑은 고딕"/>
      <family val="3"/>
      <charset val="129"/>
      <scheme val="minor"/>
    </font>
    <font>
      <sz val="13"/>
      <color rgb="FFFF0000"/>
      <name val="맑은 고딕"/>
      <family val="3"/>
      <charset val="129"/>
      <scheme val="minor"/>
    </font>
    <font>
      <sz val="11"/>
      <color rgb="FF1C1C1C"/>
      <name val="맑은 고딕"/>
      <family val="3"/>
      <charset val="129"/>
      <scheme val="minor"/>
    </font>
    <font>
      <b/>
      <sz val="16"/>
      <color rgb="FF00B050"/>
      <name val="맑은 고딕"/>
      <family val="3"/>
      <charset val="129"/>
      <scheme val="minor"/>
    </font>
    <font>
      <sz val="14"/>
      <color theme="1"/>
      <name val="맑은 고딕"/>
      <family val="3"/>
      <charset val="129"/>
      <scheme val="minor"/>
    </font>
    <font>
      <sz val="13"/>
      <color theme="1"/>
      <name val="맑은 고딕"/>
      <family val="3"/>
      <charset val="129"/>
      <scheme val="minor"/>
    </font>
    <font>
      <sz val="9"/>
      <color rgb="FF0070C0"/>
      <name val="맑은 고딕"/>
      <family val="3"/>
      <charset val="129"/>
      <scheme val="minor"/>
    </font>
    <font>
      <b/>
      <sz val="12"/>
      <color rgb="FF326F2F"/>
      <name val="맑은 고딕"/>
      <family val="3"/>
      <charset val="129"/>
      <scheme val="minor"/>
    </font>
    <font>
      <b/>
      <sz val="11"/>
      <color rgb="FFFF0000"/>
      <name val="맑은 고딕"/>
      <family val="2"/>
      <charset val="129"/>
      <scheme val="minor"/>
    </font>
    <font>
      <b/>
      <sz val="11"/>
      <color rgb="FFFF0000"/>
      <name val="맑은 고딕"/>
      <family val="2"/>
      <scheme val="minor"/>
    </font>
    <font>
      <sz val="11"/>
      <color theme="0" tint="-0.249977111117893"/>
      <name val="맑은 고딕"/>
      <family val="3"/>
      <charset val="129"/>
      <scheme val="minor"/>
    </font>
    <font>
      <sz val="11"/>
      <color rgb="FF242424"/>
      <name val="Malgun Gothic"/>
      <family val="3"/>
    </font>
    <font>
      <b/>
      <sz val="12"/>
      <color rgb="FF002060"/>
      <name val="맑은 고딕"/>
      <family val="3"/>
      <charset val="129"/>
      <scheme val="minor"/>
    </font>
    <font>
      <b/>
      <sz val="10"/>
      <color rgb="FF0070C0"/>
      <name val="맑은 고딕"/>
      <family val="3"/>
      <charset val="129"/>
      <scheme val="minor"/>
    </font>
    <font>
      <b/>
      <sz val="14"/>
      <color theme="0" tint="-0.249977111117893"/>
      <name val="맑은 고딕"/>
      <family val="3"/>
      <charset val="129"/>
      <scheme val="minor"/>
    </font>
    <font>
      <sz val="11"/>
      <color rgb="FF000000"/>
      <name val="맑은 고딕"/>
      <family val="2"/>
      <charset val="129"/>
      <scheme val="minor"/>
    </font>
    <font>
      <sz val="10"/>
      <color rgb="FF000000"/>
      <name val="맑은 고딕"/>
      <family val="3"/>
    </font>
    <font>
      <sz val="11"/>
      <color theme="0"/>
      <name val="맑은 고딕"/>
      <family val="3"/>
      <charset val="129"/>
      <scheme val="minor"/>
    </font>
    <font>
      <b/>
      <sz val="9"/>
      <color indexed="8"/>
      <name val="맑은 고딕"/>
      <family val="3"/>
      <charset val="129"/>
      <scheme val="minor"/>
    </font>
    <font>
      <sz val="8"/>
      <name val="맑은 고딕"/>
      <family val="3"/>
      <charset val="129"/>
    </font>
    <font>
      <sz val="11"/>
      <color rgb="FF0070C0"/>
      <name val="맑은 고딕"/>
      <family val="3"/>
      <charset val="129"/>
      <scheme val="minor"/>
    </font>
    <font>
      <sz val="15"/>
      <color theme="1"/>
      <name val="맑은 고딕"/>
      <family val="3"/>
      <charset val="129"/>
      <scheme val="minor"/>
    </font>
    <font>
      <sz val="10"/>
      <color rgb="FF00B050"/>
      <name val="맑은 고딕"/>
      <family val="3"/>
      <charset val="129"/>
      <scheme val="minor"/>
    </font>
    <font>
      <sz val="10"/>
      <color rgb="FF000000"/>
      <name val="맑은 고딕"/>
      <family val="3"/>
      <charset val="129"/>
      <scheme val="minor"/>
    </font>
    <font>
      <sz val="12"/>
      <color theme="0"/>
      <name val="맑은 고딕"/>
      <family val="3"/>
      <charset val="129"/>
      <scheme val="minor"/>
    </font>
    <font>
      <sz val="14"/>
      <name val="맑은 고딕"/>
      <family val="3"/>
      <charset val="129"/>
      <scheme val="minor"/>
    </font>
    <font>
      <sz val="9"/>
      <color rgb="FF444444"/>
      <name val="맑은 고딕"/>
      <family val="3"/>
      <charset val="129"/>
      <scheme val="minor"/>
    </font>
    <font>
      <b/>
      <sz val="11"/>
      <color rgb="FF7030A0"/>
      <name val="맑은 고딕"/>
      <family val="3"/>
      <charset val="129"/>
      <scheme val="minor"/>
    </font>
    <font>
      <b/>
      <u/>
      <sz val="18"/>
      <color rgb="FF0070C0"/>
      <name val="맑은 고딕"/>
      <family val="3"/>
      <charset val="129"/>
      <scheme val="minor"/>
    </font>
    <font>
      <b/>
      <u/>
      <sz val="12"/>
      <color rgb="FF0070C0"/>
      <name val="맑은 고딕"/>
      <family val="3"/>
      <charset val="129"/>
      <scheme val="minor"/>
    </font>
    <font>
      <b/>
      <u/>
      <sz val="20"/>
      <color rgb="FF0070C0"/>
      <name val="맑은 고딕"/>
      <family val="3"/>
      <charset val="129"/>
      <scheme val="minor"/>
    </font>
    <font>
      <u/>
      <sz val="11"/>
      <color rgb="FF0070C0"/>
      <name val="맑은 고딕"/>
      <family val="3"/>
      <charset val="129"/>
      <scheme val="minor"/>
    </font>
  </fonts>
  <fills count="54">
    <fill>
      <patternFill patternType="none"/>
    </fill>
    <fill>
      <patternFill patternType="gray125"/>
    </fill>
    <fill>
      <patternFill patternType="solid">
        <fgColor rgb="FFFFC7CE"/>
      </patternFill>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rgb="FF00FF00"/>
        <bgColor indexed="64"/>
      </patternFill>
    </fill>
    <fill>
      <patternFill patternType="solid">
        <fgColor rgb="FFFF99FF"/>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rgb="FFBAF8E5"/>
        <bgColor indexed="64"/>
      </patternFill>
    </fill>
    <fill>
      <patternFill patternType="solid">
        <fgColor rgb="FFFF00FF"/>
        <bgColor indexed="64"/>
      </patternFill>
    </fill>
    <fill>
      <patternFill patternType="solid">
        <fgColor rgb="FFFFFFFF"/>
        <bgColor indexed="64"/>
      </patternFill>
    </fill>
    <fill>
      <patternFill patternType="solid">
        <fgColor indexed="9"/>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FFFF"/>
        <bgColor indexed="64"/>
      </patternFill>
    </fill>
    <fill>
      <patternFill patternType="solid">
        <fgColor rgb="FFFA8EFA"/>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7" tint="0.79998168889431442"/>
        <bgColor indexed="64"/>
      </patternFill>
    </fill>
    <fill>
      <patternFill patternType="solid">
        <fgColor rgb="FF00B050"/>
        <bgColor indexed="64"/>
      </patternFill>
    </fill>
    <fill>
      <patternFill patternType="solid">
        <fgColor theme="5" tint="-0.249977111117893"/>
        <bgColor indexed="64"/>
      </patternFill>
    </fill>
    <fill>
      <patternFill patternType="solid">
        <fgColor rgb="FFF4B084"/>
        <bgColor indexed="64"/>
      </patternFill>
    </fill>
    <fill>
      <patternFill patternType="solid">
        <fgColor rgb="FF7030A0"/>
        <bgColor indexed="64"/>
      </patternFill>
    </fill>
    <fill>
      <patternFill patternType="solid">
        <fgColor theme="5" tint="0.39997558519241921"/>
        <bgColor indexed="64"/>
      </patternFill>
    </fill>
    <fill>
      <patternFill patternType="solid">
        <fgColor rgb="FF00206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B7DEE8"/>
        <bgColor rgb="FF000000"/>
      </patternFill>
    </fill>
    <fill>
      <patternFill patternType="solid">
        <fgColor rgb="FFFFE4A1"/>
        <bgColor indexed="64"/>
      </patternFill>
    </fill>
    <fill>
      <patternFill patternType="solid">
        <fgColor theme="6" tint="0.39997558519241921"/>
        <bgColor indexed="64"/>
      </patternFill>
    </fill>
    <fill>
      <patternFill patternType="solid">
        <fgColor indexed="43"/>
        <bgColor indexed="64"/>
      </patternFill>
    </fill>
    <fill>
      <patternFill patternType="solid">
        <fgColor rgb="FFF29C9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0070C0"/>
        <bgColor indexed="64"/>
      </patternFill>
    </fill>
    <fill>
      <patternFill patternType="solid">
        <fgColor theme="4" tint="0.79998168889431442"/>
        <bgColor indexed="64"/>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rgb="FF000000"/>
      </right>
      <top/>
      <bottom/>
      <diagonal/>
    </border>
    <border>
      <left/>
      <right style="thin">
        <color indexed="64"/>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thin">
        <color rgb="FF000000"/>
      </right>
      <top/>
      <bottom style="thin">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41">
    <xf numFmtId="0" fontId="0" fillId="0" borderId="0">
      <alignment vertical="center"/>
    </xf>
    <xf numFmtId="0" fontId="2" fillId="0" borderId="3" applyNumberFormat="0" applyAlignment="0" applyProtection="0">
      <alignment horizontal="left" vertical="center"/>
    </xf>
    <xf numFmtId="0" fontId="5" fillId="3" borderId="1" applyNumberFormat="0" applyAlignment="0" applyProtection="0">
      <alignment vertical="center"/>
    </xf>
    <xf numFmtId="176" fontId="1" fillId="0" borderId="0" applyFont="0" applyFill="0" applyBorder="0" applyAlignment="0" applyProtection="0">
      <alignment vertical="center"/>
    </xf>
    <xf numFmtId="177" fontId="7" fillId="0" borderId="0"/>
    <xf numFmtId="177" fontId="1" fillId="0" borderId="0">
      <alignment vertical="center"/>
    </xf>
    <xf numFmtId="0" fontId="19" fillId="9" borderId="0" applyNumberFormat="0" applyBorder="0" applyAlignment="0" applyProtection="0">
      <alignment vertical="center"/>
    </xf>
    <xf numFmtId="0" fontId="19" fillId="5" borderId="0" applyNumberFormat="0" applyBorder="0" applyAlignment="0" applyProtection="0">
      <alignment vertical="center"/>
    </xf>
    <xf numFmtId="177" fontId="1" fillId="0" borderId="0">
      <alignment vertical="center"/>
    </xf>
    <xf numFmtId="0" fontId="7" fillId="0" borderId="0" applyFont="0" applyFill="0" applyBorder="0" applyAlignment="0" applyProtection="0"/>
    <xf numFmtId="177" fontId="7" fillId="0" borderId="0"/>
    <xf numFmtId="176" fontId="1" fillId="0" borderId="0" applyFont="0" applyFill="0" applyBorder="0" applyAlignment="0" applyProtection="0">
      <alignment vertical="center"/>
    </xf>
    <xf numFmtId="0" fontId="7" fillId="0" borderId="0"/>
    <xf numFmtId="176" fontId="19" fillId="0" borderId="0" applyFont="0" applyFill="0" applyBorder="0" applyAlignment="0" applyProtection="0">
      <alignment vertical="center"/>
    </xf>
    <xf numFmtId="0" fontId="7" fillId="0" borderId="0" applyFont="0" applyFill="0" applyBorder="0" applyAlignment="0" applyProtection="0"/>
    <xf numFmtId="177" fontId="7" fillId="0" borderId="0"/>
    <xf numFmtId="176" fontId="7" fillId="0" borderId="0" applyFont="0" applyFill="0" applyBorder="0" applyAlignment="0" applyProtection="0"/>
    <xf numFmtId="177" fontId="7" fillId="0" borderId="0"/>
    <xf numFmtId="177" fontId="7" fillId="0" borderId="0">
      <alignment vertical="center"/>
    </xf>
    <xf numFmtId="176" fontId="1" fillId="0" borderId="0" applyFont="0" applyFill="0" applyBorder="0" applyAlignment="0" applyProtection="0">
      <alignment vertical="center"/>
    </xf>
    <xf numFmtId="0" fontId="19" fillId="6" borderId="0" applyNumberFormat="0" applyBorder="0" applyAlignment="0" applyProtection="0">
      <alignment vertical="center"/>
    </xf>
    <xf numFmtId="177" fontId="1" fillId="0" borderId="0">
      <alignment vertical="center"/>
    </xf>
    <xf numFmtId="0" fontId="19" fillId="7" borderId="0" applyNumberFormat="0" applyBorder="0" applyAlignment="0" applyProtection="0">
      <alignment vertical="center"/>
    </xf>
    <xf numFmtId="0" fontId="19" fillId="6" borderId="0" applyNumberFormat="0" applyBorder="0" applyAlignment="0" applyProtection="0">
      <alignment vertical="center"/>
    </xf>
    <xf numFmtId="176" fontId="1" fillId="0" borderId="0" applyFont="0" applyFill="0" applyBorder="0" applyAlignment="0" applyProtection="0">
      <alignment vertical="center"/>
    </xf>
    <xf numFmtId="177" fontId="91" fillId="2" borderId="0" applyNumberFormat="0" applyBorder="0" applyAlignment="0" applyProtection="0">
      <alignment vertical="center"/>
    </xf>
    <xf numFmtId="0" fontId="19" fillId="9" borderId="0" applyNumberFormat="0" applyBorder="0" applyAlignment="0" applyProtection="0">
      <alignment vertical="center"/>
    </xf>
    <xf numFmtId="0" fontId="19" fillId="5" borderId="0" applyNumberFormat="0" applyBorder="0" applyAlignment="0" applyProtection="0">
      <alignment vertical="center"/>
    </xf>
    <xf numFmtId="0" fontId="1" fillId="0" borderId="0">
      <alignment vertical="center"/>
    </xf>
    <xf numFmtId="0" fontId="7" fillId="0" borderId="0"/>
    <xf numFmtId="0" fontId="19" fillId="4" borderId="2" applyNumberFormat="0" applyFont="0" applyAlignment="0" applyProtection="0">
      <alignment vertical="center"/>
    </xf>
    <xf numFmtId="177" fontId="7" fillId="0" borderId="0" applyFont="0" applyFill="0" applyBorder="0" applyAlignment="0" applyProtection="0">
      <alignment vertical="center"/>
    </xf>
    <xf numFmtId="0" fontId="121" fillId="0" borderId="0" applyNumberFormat="0" applyFill="0" applyBorder="0" applyAlignment="0" applyProtection="0">
      <alignment vertical="center"/>
    </xf>
    <xf numFmtId="177" fontId="7" fillId="0" borderId="0"/>
    <xf numFmtId="0" fontId="19" fillId="8" borderId="0" applyNumberFormat="0" applyBorder="0" applyAlignment="0" applyProtection="0">
      <alignment vertical="center"/>
    </xf>
    <xf numFmtId="0" fontId="19" fillId="7" borderId="0" applyNumberFormat="0" applyBorder="0" applyAlignment="0" applyProtection="0">
      <alignment vertical="center"/>
    </xf>
    <xf numFmtId="0" fontId="19" fillId="5" borderId="0" applyNumberFormat="0" applyBorder="0" applyAlignment="0" applyProtection="0">
      <alignment vertical="center"/>
    </xf>
    <xf numFmtId="0" fontId="19" fillId="7" borderId="0" applyNumberFormat="0" applyBorder="0" applyAlignment="0" applyProtection="0">
      <alignment vertical="center"/>
    </xf>
    <xf numFmtId="0" fontId="5" fillId="3" borderId="1" applyNumberFormat="0" applyAlignment="0" applyProtection="0">
      <alignment vertical="center"/>
    </xf>
    <xf numFmtId="41" fontId="19" fillId="0" borderId="0" applyFont="0" applyFill="0" applyBorder="0" applyAlignment="0" applyProtection="0">
      <alignment vertical="center"/>
    </xf>
    <xf numFmtId="176" fontId="1" fillId="0" borderId="0" applyFont="0" applyFill="0" applyBorder="0" applyAlignment="0" applyProtection="0">
      <alignment vertical="center"/>
    </xf>
  </cellStyleXfs>
  <cellXfs count="1096">
    <xf numFmtId="0" fontId="0" fillId="0" borderId="0" xfId="0">
      <alignment vertical="center"/>
    </xf>
    <xf numFmtId="0" fontId="3" fillId="10" borderId="0" xfId="1" applyFont="1" applyFill="1" applyBorder="1" applyAlignment="1">
      <alignment horizontal="right" vertical="center"/>
    </xf>
    <xf numFmtId="0" fontId="6" fillId="10" borderId="0" xfId="2" applyFont="1" applyFill="1" applyBorder="1" applyAlignment="1">
      <alignment horizontal="left" vertical="center"/>
    </xf>
    <xf numFmtId="176" fontId="0" fillId="0" borderId="0" xfId="3" applyFont="1" applyAlignment="1">
      <alignment horizontal="center" vertical="center"/>
    </xf>
    <xf numFmtId="0" fontId="8" fillId="0" borderId="4" xfId="4" applyNumberFormat="1" applyFont="1" applyBorder="1" applyAlignment="1">
      <alignment horizontal="center" vertical="center" wrapText="1"/>
    </xf>
    <xf numFmtId="177" fontId="6" fillId="0" borderId="4" xfId="2" applyNumberFormat="1" applyFont="1" applyFill="1" applyBorder="1" applyAlignment="1">
      <alignment horizontal="center" vertical="center"/>
    </xf>
    <xf numFmtId="20" fontId="9" fillId="0" borderId="4" xfId="1" applyNumberFormat="1" applyFont="1" applyBorder="1" applyAlignment="1">
      <alignment horizontal="left" vertical="center" wrapText="1"/>
    </xf>
    <xf numFmtId="0" fontId="10" fillId="11" borderId="4" xfId="0" applyFont="1" applyFill="1" applyBorder="1" applyAlignment="1">
      <alignment horizontal="left" vertical="center"/>
    </xf>
    <xf numFmtId="0" fontId="11" fillId="12" borderId="5" xfId="1" applyFont="1" applyFill="1" applyBorder="1" applyAlignment="1">
      <alignment horizontal="left" vertical="center"/>
    </xf>
    <xf numFmtId="0" fontId="12" fillId="0" borderId="4" xfId="1" applyFont="1" applyBorder="1" applyAlignment="1">
      <alignment horizontal="left" vertical="center"/>
    </xf>
    <xf numFmtId="0" fontId="13" fillId="13" borderId="4" xfId="4" applyNumberFormat="1" applyFont="1" applyFill="1" applyBorder="1" applyAlignment="1">
      <alignment horizontal="left" vertical="center"/>
    </xf>
    <xf numFmtId="177" fontId="9" fillId="10" borderId="6" xfId="4" applyFont="1" applyFill="1" applyBorder="1" applyAlignment="1">
      <alignment horizontal="left" vertical="center" wrapText="1"/>
    </xf>
    <xf numFmtId="0" fontId="14" fillId="11" borderId="5" xfId="0" applyFont="1" applyFill="1" applyBorder="1" applyAlignment="1">
      <alignment horizontal="left" vertical="center"/>
    </xf>
    <xf numFmtId="0" fontId="0" fillId="0" borderId="0" xfId="5" applyNumberFormat="1" applyFont="1">
      <alignment vertical="center"/>
    </xf>
    <xf numFmtId="0" fontId="15" fillId="10" borderId="0" xfId="1" applyFont="1" applyFill="1" applyBorder="1" applyAlignment="1">
      <alignment horizontal="right" vertical="center"/>
    </xf>
    <xf numFmtId="0" fontId="16" fillId="14" borderId="7" xfId="5" applyNumberFormat="1" applyFont="1" applyFill="1" applyBorder="1" applyAlignment="1">
      <alignment horizontal="center" vertical="center"/>
    </xf>
    <xf numFmtId="0" fontId="17" fillId="14" borderId="7" xfId="5" applyNumberFormat="1" applyFont="1" applyFill="1" applyBorder="1" applyAlignment="1">
      <alignment horizontal="center" vertical="center"/>
    </xf>
    <xf numFmtId="0" fontId="18" fillId="14" borderId="8" xfId="5" applyNumberFormat="1" applyFont="1" applyFill="1" applyBorder="1" applyAlignment="1">
      <alignment horizontal="center" vertical="center"/>
    </xf>
    <xf numFmtId="0" fontId="17" fillId="14" borderId="8" xfId="6" applyFont="1" applyFill="1" applyBorder="1" applyAlignment="1">
      <alignment horizontal="center" vertical="center"/>
    </xf>
    <xf numFmtId="0" fontId="20" fillId="14" borderId="8" xfId="5" applyNumberFormat="1" applyFont="1" applyFill="1" applyBorder="1" applyAlignment="1">
      <alignment horizontal="center" vertical="center"/>
    </xf>
    <xf numFmtId="0" fontId="16" fillId="14" borderId="8" xfId="5" applyNumberFormat="1" applyFont="1" applyFill="1" applyBorder="1" applyAlignment="1">
      <alignment horizontal="center" vertical="center"/>
    </xf>
    <xf numFmtId="176" fontId="16" fillId="14" borderId="8" xfId="3" applyFont="1" applyFill="1" applyBorder="1">
      <alignment vertical="center"/>
    </xf>
    <xf numFmtId="176" fontId="16" fillId="14" borderId="8" xfId="3" applyFont="1" applyFill="1" applyBorder="1" applyAlignment="1">
      <alignment horizontal="center" vertical="center"/>
    </xf>
    <xf numFmtId="0" fontId="0" fillId="11" borderId="0" xfId="5" applyNumberFormat="1" applyFont="1" applyFill="1">
      <alignment vertical="center"/>
    </xf>
    <xf numFmtId="0" fontId="13" fillId="0" borderId="0" xfId="1" applyFont="1" applyBorder="1" applyAlignment="1">
      <alignment horizontal="right" vertical="center"/>
    </xf>
    <xf numFmtId="178" fontId="14" fillId="15" borderId="5" xfId="7" applyNumberFormat="1" applyFont="1" applyFill="1" applyBorder="1" applyAlignment="1">
      <alignment horizontal="center" vertical="center"/>
    </xf>
    <xf numFmtId="0" fontId="16" fillId="15" borderId="5" xfId="2" applyFont="1" applyFill="1" applyBorder="1" applyAlignment="1">
      <alignment horizontal="center" vertical="center"/>
    </xf>
    <xf numFmtId="0" fontId="21" fillId="16" borderId="5" xfId="2" applyFont="1" applyFill="1" applyBorder="1" applyAlignment="1">
      <alignment horizontal="left" vertical="center"/>
    </xf>
    <xf numFmtId="0" fontId="18" fillId="16" borderId="5" xfId="8" applyNumberFormat="1" applyFont="1" applyFill="1" applyBorder="1" applyAlignment="1">
      <alignment horizontal="center" vertical="center"/>
    </xf>
    <xf numFmtId="0" fontId="22" fillId="15" borderId="5" xfId="1" applyFont="1" applyFill="1" applyBorder="1" applyAlignment="1">
      <alignment horizontal="left" vertical="center"/>
    </xf>
    <xf numFmtId="0" fontId="18" fillId="15" borderId="5" xfId="0" applyFont="1" applyFill="1" applyBorder="1" applyAlignment="1">
      <alignment horizontal="center" vertical="center" wrapText="1"/>
    </xf>
    <xf numFmtId="0" fontId="0" fillId="15" borderId="6" xfId="0" applyFill="1" applyBorder="1" applyAlignment="1">
      <alignment horizontal="left" vertical="center"/>
    </xf>
    <xf numFmtId="0" fontId="0" fillId="15" borderId="5" xfId="0" applyFill="1" applyBorder="1" applyAlignment="1">
      <alignment horizontal="center" vertical="center" wrapText="1"/>
    </xf>
    <xf numFmtId="0" fontId="0" fillId="15" borderId="9" xfId="0" applyFill="1" applyBorder="1" applyAlignment="1">
      <alignment horizontal="center" vertical="center" wrapText="1"/>
    </xf>
    <xf numFmtId="0" fontId="10" fillId="17" borderId="5" xfId="0" applyFont="1" applyFill="1" applyBorder="1" applyAlignment="1">
      <alignment horizontal="left" vertical="center"/>
    </xf>
    <xf numFmtId="0" fontId="13" fillId="18" borderId="0" xfId="1" applyFont="1" applyFill="1" applyBorder="1" applyAlignment="1">
      <alignment horizontal="right" vertical="center"/>
    </xf>
    <xf numFmtId="0" fontId="17" fillId="19" borderId="9" xfId="1" applyFont="1" applyFill="1" applyBorder="1" applyAlignment="1">
      <alignment horizontal="left" vertical="center"/>
    </xf>
    <xf numFmtId="0" fontId="16" fillId="14" borderId="5" xfId="5" applyNumberFormat="1" applyFont="1" applyFill="1" applyBorder="1" applyAlignment="1">
      <alignment horizontal="right" vertical="center"/>
    </xf>
    <xf numFmtId="177" fontId="24" fillId="10" borderId="5" xfId="9" applyNumberFormat="1" applyFont="1" applyFill="1" applyBorder="1" applyAlignment="1">
      <alignment horizontal="center" vertical="center"/>
    </xf>
    <xf numFmtId="0" fontId="18" fillId="0" borderId="6" xfId="1" applyFont="1" applyBorder="1" applyAlignment="1">
      <alignment horizontal="center" vertical="center"/>
    </xf>
    <xf numFmtId="0" fontId="12" fillId="0" borderId="5" xfId="1" applyFont="1" applyBorder="1" applyAlignment="1">
      <alignment horizontal="left" vertical="center"/>
    </xf>
    <xf numFmtId="177" fontId="13" fillId="14" borderId="5" xfId="4" applyFont="1" applyFill="1" applyBorder="1" applyAlignment="1">
      <alignment horizontal="center" vertical="center"/>
    </xf>
    <xf numFmtId="0" fontId="13" fillId="10" borderId="5" xfId="10" applyNumberFormat="1" applyFont="1" applyFill="1" applyBorder="1" applyAlignment="1">
      <alignment horizontal="center" vertical="center"/>
    </xf>
    <xf numFmtId="0" fontId="13" fillId="0" borderId="5" xfId="4" applyNumberFormat="1" applyFont="1" applyBorder="1" applyAlignment="1">
      <alignment horizontal="left" vertical="center"/>
    </xf>
    <xf numFmtId="179" fontId="13" fillId="20" borderId="5" xfId="4" applyNumberFormat="1" applyFont="1" applyFill="1" applyBorder="1" applyAlignment="1">
      <alignment horizontal="center" vertical="center"/>
    </xf>
    <xf numFmtId="176" fontId="27" fillId="0" borderId="5" xfId="11" applyFont="1" applyBorder="1">
      <alignment vertical="center"/>
    </xf>
    <xf numFmtId="176" fontId="23" fillId="0" borderId="5" xfId="11" applyFont="1" applyBorder="1" applyAlignment="1">
      <alignment horizontal="center" vertical="center"/>
    </xf>
    <xf numFmtId="0" fontId="0" fillId="10" borderId="5" xfId="8" applyNumberFormat="1" applyFont="1" applyFill="1" applyBorder="1">
      <alignment vertical="center"/>
    </xf>
    <xf numFmtId="0" fontId="13" fillId="10" borderId="0" xfId="1" applyFont="1" applyFill="1" applyBorder="1" applyAlignment="1">
      <alignment horizontal="center" vertical="center"/>
    </xf>
    <xf numFmtId="0" fontId="13" fillId="21" borderId="0" xfId="1" applyFont="1" applyFill="1" applyBorder="1" applyAlignment="1">
      <alignment horizontal="right" vertical="center"/>
    </xf>
    <xf numFmtId="0" fontId="17" fillId="19" borderId="5" xfId="1" applyFont="1" applyFill="1" applyBorder="1" applyAlignment="1">
      <alignment horizontal="left" vertical="center"/>
    </xf>
    <xf numFmtId="0" fontId="10" fillId="16" borderId="5" xfId="0" applyFont="1" applyFill="1" applyBorder="1" applyAlignment="1">
      <alignment horizontal="right" vertical="center"/>
    </xf>
    <xf numFmtId="0" fontId="28" fillId="0" borderId="5" xfId="12" applyFont="1" applyBorder="1" applyAlignment="1">
      <alignment horizontal="center" vertical="center"/>
    </xf>
    <xf numFmtId="0" fontId="18" fillId="0" borderId="5" xfId="1" applyFont="1" applyBorder="1" applyAlignment="1">
      <alignment horizontal="center" vertical="center"/>
    </xf>
    <xf numFmtId="0" fontId="29" fillId="0" borderId="5" xfId="1" applyFont="1" applyBorder="1" applyAlignment="1">
      <alignment horizontal="left" vertical="center"/>
    </xf>
    <xf numFmtId="177" fontId="13" fillId="14" borderId="5" xfId="10" applyFont="1" applyFill="1" applyBorder="1" applyAlignment="1">
      <alignment horizontal="center" vertical="center"/>
    </xf>
    <xf numFmtId="0" fontId="30" fillId="0" borderId="5" xfId="4" applyNumberFormat="1" applyFont="1" applyBorder="1" applyAlignment="1">
      <alignment horizontal="center" vertical="center"/>
    </xf>
    <xf numFmtId="0" fontId="13" fillId="20" borderId="5" xfId="4" applyNumberFormat="1" applyFont="1" applyFill="1" applyBorder="1" applyAlignment="1">
      <alignment horizontal="left" vertical="center"/>
    </xf>
    <xf numFmtId="177" fontId="13" fillId="20" borderId="5" xfId="4" applyFont="1" applyFill="1" applyBorder="1" applyAlignment="1">
      <alignment horizontal="center" vertical="center"/>
    </xf>
    <xf numFmtId="177" fontId="14" fillId="16" borderId="6" xfId="4" applyFont="1" applyFill="1" applyBorder="1" applyAlignment="1">
      <alignment horizontal="left" vertical="center" wrapText="1"/>
    </xf>
    <xf numFmtId="177" fontId="33" fillId="20" borderId="0" xfId="4" applyFont="1" applyFill="1" applyAlignment="1">
      <alignment horizontal="center" vertical="center"/>
    </xf>
    <xf numFmtId="0" fontId="34" fillId="16" borderId="5" xfId="4" applyNumberFormat="1" applyFont="1" applyFill="1" applyBorder="1" applyAlignment="1">
      <alignment horizontal="right" vertical="center" wrapText="1"/>
    </xf>
    <xf numFmtId="177" fontId="13" fillId="10" borderId="6" xfId="0" applyNumberFormat="1" applyFont="1" applyFill="1" applyBorder="1" applyAlignment="1">
      <alignment horizontal="center" vertical="center"/>
    </xf>
    <xf numFmtId="0" fontId="13" fillId="22" borderId="5" xfId="1" applyFont="1" applyFill="1" applyBorder="1" applyAlignment="1">
      <alignment horizontal="center" vertical="center"/>
    </xf>
    <xf numFmtId="177" fontId="33" fillId="14" borderId="5" xfId="10" applyFont="1" applyFill="1" applyBorder="1" applyAlignment="1">
      <alignment horizontal="center" vertical="center"/>
    </xf>
    <xf numFmtId="0" fontId="0" fillId="10" borderId="5" xfId="4" applyNumberFormat="1" applyFont="1" applyFill="1" applyBorder="1" applyAlignment="1">
      <alignment horizontal="center" vertical="center"/>
    </xf>
    <xf numFmtId="0" fontId="30" fillId="10" borderId="6" xfId="0" applyFont="1" applyFill="1" applyBorder="1">
      <alignment vertical="center"/>
    </xf>
    <xf numFmtId="0" fontId="35" fillId="0" borderId="5" xfId="1" applyFont="1" applyBorder="1" applyAlignment="1">
      <alignment horizontal="left" vertical="center"/>
    </xf>
    <xf numFmtId="0" fontId="13" fillId="10" borderId="0" xfId="1" applyFont="1" applyFill="1" applyBorder="1" applyAlignment="1">
      <alignment horizontal="right" vertical="center"/>
    </xf>
    <xf numFmtId="0" fontId="17" fillId="10" borderId="5" xfId="1" applyFont="1" applyFill="1" applyBorder="1" applyAlignment="1">
      <alignment horizontal="left" vertical="center"/>
    </xf>
    <xf numFmtId="0" fontId="16" fillId="16" borderId="5" xfId="5" applyNumberFormat="1" applyFont="1" applyFill="1" applyBorder="1" applyAlignment="1">
      <alignment horizontal="right" vertical="center"/>
    </xf>
    <xf numFmtId="177" fontId="13" fillId="10" borderId="5" xfId="10" applyFont="1" applyFill="1" applyBorder="1" applyAlignment="1">
      <alignment horizontal="center" vertical="center"/>
    </xf>
    <xf numFmtId="0" fontId="13" fillId="10" borderId="4" xfId="1" applyFont="1" applyFill="1" applyBorder="1" applyAlignment="1">
      <alignment horizontal="center" vertical="center"/>
    </xf>
    <xf numFmtId="177" fontId="33" fillId="10" borderId="5" xfId="10" applyFont="1" applyFill="1" applyBorder="1" applyAlignment="1">
      <alignment horizontal="center" vertical="center"/>
    </xf>
    <xf numFmtId="179" fontId="13" fillId="10" borderId="5" xfId="4" applyNumberFormat="1" applyFont="1" applyFill="1" applyBorder="1" applyAlignment="1">
      <alignment horizontal="center" vertical="center"/>
    </xf>
    <xf numFmtId="176" fontId="27" fillId="10" borderId="5" xfId="3" applyFont="1" applyFill="1" applyBorder="1">
      <alignment vertical="center"/>
    </xf>
    <xf numFmtId="0" fontId="35" fillId="10" borderId="5" xfId="1" applyFont="1" applyFill="1" applyBorder="1" applyAlignment="1">
      <alignment horizontal="left" vertical="center"/>
    </xf>
    <xf numFmtId="177" fontId="0" fillId="10" borderId="0" xfId="0" applyNumberFormat="1" applyFill="1">
      <alignment vertical="center"/>
    </xf>
    <xf numFmtId="177" fontId="35" fillId="10" borderId="5" xfId="13" applyNumberFormat="1" applyFont="1" applyFill="1" applyBorder="1" applyAlignment="1">
      <alignment horizontal="center" vertical="center"/>
    </xf>
    <xf numFmtId="0" fontId="36" fillId="0" borderId="5" xfId="1" applyFont="1" applyBorder="1" applyAlignment="1">
      <alignment horizontal="left" vertical="center"/>
    </xf>
    <xf numFmtId="0" fontId="19" fillId="0" borderId="5" xfId="1" applyFont="1" applyBorder="1" applyAlignment="1">
      <alignment horizontal="center" vertical="center"/>
    </xf>
    <xf numFmtId="0" fontId="37" fillId="10" borderId="6" xfId="5" applyNumberFormat="1" applyFont="1" applyFill="1" applyBorder="1" applyAlignment="1">
      <alignment horizontal="left" vertical="center"/>
    </xf>
    <xf numFmtId="179" fontId="13" fillId="0" borderId="5" xfId="1" applyNumberFormat="1" applyFont="1" applyBorder="1" applyAlignment="1">
      <alignment horizontal="center" vertical="center"/>
    </xf>
    <xf numFmtId="0" fontId="17" fillId="16" borderId="5" xfId="1" applyFont="1" applyFill="1" applyBorder="1" applyAlignment="1">
      <alignment horizontal="left" vertical="center"/>
    </xf>
    <xf numFmtId="0" fontId="35" fillId="10" borderId="5" xfId="1" applyFont="1" applyFill="1" applyBorder="1" applyAlignment="1">
      <alignment horizontal="right" vertical="center"/>
    </xf>
    <xf numFmtId="0" fontId="13" fillId="10" borderId="5" xfId="4" applyNumberFormat="1" applyFont="1" applyFill="1" applyBorder="1" applyAlignment="1">
      <alignment horizontal="center" vertical="center"/>
    </xf>
    <xf numFmtId="0" fontId="18" fillId="16" borderId="6" xfId="1" applyFont="1" applyFill="1" applyBorder="1" applyAlignment="1">
      <alignment horizontal="center" vertical="center"/>
    </xf>
    <xf numFmtId="0" fontId="13" fillId="23" borderId="5" xfId="1" applyFont="1" applyFill="1" applyBorder="1" applyAlignment="1">
      <alignment horizontal="center" vertical="center"/>
    </xf>
    <xf numFmtId="177" fontId="13" fillId="14" borderId="5" xfId="1" applyNumberFormat="1" applyFont="1" applyFill="1" applyBorder="1" applyAlignment="1">
      <alignment horizontal="center" vertical="center"/>
    </xf>
    <xf numFmtId="0" fontId="13" fillId="20" borderId="5" xfId="4" applyNumberFormat="1" applyFont="1" applyFill="1" applyBorder="1" applyAlignment="1">
      <alignment horizontal="center" vertical="center"/>
    </xf>
    <xf numFmtId="179" fontId="0" fillId="20" borderId="5" xfId="4" applyNumberFormat="1" applyFont="1" applyFill="1" applyBorder="1" applyAlignment="1">
      <alignment horizontal="center" vertical="center"/>
    </xf>
    <xf numFmtId="0" fontId="10" fillId="10" borderId="5" xfId="0" applyFont="1" applyFill="1" applyBorder="1" applyAlignment="1">
      <alignment horizontal="left" vertical="center"/>
    </xf>
    <xf numFmtId="0" fontId="0" fillId="10" borderId="0" xfId="5" applyNumberFormat="1" applyFont="1" applyFill="1">
      <alignment vertical="center"/>
    </xf>
    <xf numFmtId="177" fontId="0" fillId="10" borderId="5" xfId="14" applyNumberFormat="1" applyFont="1" applyFill="1" applyBorder="1" applyAlignment="1">
      <alignment horizontal="center" vertical="center"/>
    </xf>
    <xf numFmtId="0" fontId="38" fillId="0" borderId="5" xfId="1" applyFont="1" applyBorder="1" applyAlignment="1">
      <alignment horizontal="left" vertical="center"/>
    </xf>
    <xf numFmtId="0" fontId="0" fillId="0" borderId="5" xfId="1" applyFont="1" applyBorder="1" applyAlignment="1">
      <alignment horizontal="center" vertical="center"/>
    </xf>
    <xf numFmtId="0" fontId="37" fillId="10" borderId="5" xfId="5" applyNumberFormat="1" applyFont="1" applyFill="1" applyBorder="1" applyAlignment="1">
      <alignment horizontal="left" vertical="center"/>
    </xf>
    <xf numFmtId="177" fontId="19" fillId="10" borderId="5" xfId="1" applyNumberFormat="1" applyFont="1" applyFill="1" applyBorder="1" applyAlignment="1">
      <alignment horizontal="center" vertical="center"/>
    </xf>
    <xf numFmtId="177" fontId="13" fillId="10" borderId="5" xfId="4" applyFont="1" applyFill="1" applyBorder="1" applyAlignment="1">
      <alignment horizontal="center" vertical="center"/>
    </xf>
    <xf numFmtId="177" fontId="13" fillId="10" borderId="10" xfId="0" applyNumberFormat="1" applyFont="1" applyFill="1" applyBorder="1" applyAlignment="1">
      <alignment horizontal="center" vertical="center"/>
    </xf>
    <xf numFmtId="0" fontId="17" fillId="10" borderId="5" xfId="1" applyFont="1" applyFill="1" applyBorder="1" applyAlignment="1">
      <alignment horizontal="right" vertical="center"/>
    </xf>
    <xf numFmtId="177" fontId="39" fillId="10" borderId="5" xfId="15" applyFont="1" applyFill="1" applyBorder="1" applyAlignment="1">
      <alignment horizontal="center" vertical="center"/>
    </xf>
    <xf numFmtId="0" fontId="17" fillId="10" borderId="5" xfId="4" applyNumberFormat="1" applyFont="1" applyFill="1" applyBorder="1" applyAlignment="1">
      <alignment horizontal="left" vertical="center"/>
    </xf>
    <xf numFmtId="176" fontId="23" fillId="10" borderId="5" xfId="3" applyFont="1" applyFill="1" applyBorder="1">
      <alignment vertical="center"/>
    </xf>
    <xf numFmtId="0" fontId="17" fillId="24" borderId="5" xfId="1" applyFont="1" applyFill="1" applyBorder="1" applyAlignment="1">
      <alignment horizontal="left" vertical="center"/>
    </xf>
    <xf numFmtId="0" fontId="17" fillId="0" borderId="5" xfId="1" applyFont="1" applyBorder="1" applyAlignment="1">
      <alignment horizontal="right" vertical="center"/>
    </xf>
    <xf numFmtId="177" fontId="0" fillId="10" borderId="5" xfId="4" applyFont="1" applyFill="1" applyBorder="1" applyAlignment="1">
      <alignment horizontal="center" vertical="center"/>
    </xf>
    <xf numFmtId="0" fontId="18" fillId="16" borderId="5" xfId="1" applyFont="1" applyFill="1" applyBorder="1" applyAlignment="1">
      <alignment horizontal="center" vertical="center"/>
    </xf>
    <xf numFmtId="0" fontId="13" fillId="13" borderId="5" xfId="1" applyFont="1" applyFill="1" applyBorder="1" applyAlignment="1">
      <alignment horizontal="center" vertical="center"/>
    </xf>
    <xf numFmtId="0" fontId="33" fillId="20" borderId="6" xfId="1" applyFont="1" applyFill="1" applyBorder="1" applyAlignment="1">
      <alignment horizontal="center" vertical="center"/>
    </xf>
    <xf numFmtId="179" fontId="13" fillId="20" borderId="5" xfId="1" applyNumberFormat="1" applyFont="1" applyFill="1" applyBorder="1" applyAlignment="1">
      <alignment horizontal="center" vertical="center"/>
    </xf>
    <xf numFmtId="176" fontId="27" fillId="16" borderId="5" xfId="11" applyFont="1" applyFill="1" applyBorder="1">
      <alignment vertical="center"/>
    </xf>
    <xf numFmtId="176" fontId="23" fillId="0" borderId="5" xfId="3" applyFont="1" applyFill="1" applyBorder="1" applyAlignment="1">
      <alignment horizontal="center" vertical="center"/>
    </xf>
    <xf numFmtId="0" fontId="10" fillId="0" borderId="5" xfId="0" applyFont="1" applyBorder="1" applyAlignment="1">
      <alignment horizontal="left" vertical="center"/>
    </xf>
    <xf numFmtId="0" fontId="35" fillId="0" borderId="7" xfId="1" applyFont="1" applyBorder="1" applyAlignment="1">
      <alignment horizontal="left" vertical="center"/>
    </xf>
    <xf numFmtId="0" fontId="17" fillId="0" borderId="7" xfId="1" applyFont="1" applyBorder="1" applyAlignment="1">
      <alignment horizontal="right" vertical="center"/>
    </xf>
    <xf numFmtId="177" fontId="35" fillId="10" borderId="7" xfId="13" applyNumberFormat="1" applyFont="1" applyFill="1" applyBorder="1" applyAlignment="1">
      <alignment horizontal="center" vertical="center"/>
    </xf>
    <xf numFmtId="0" fontId="18" fillId="0" borderId="7" xfId="1" applyFont="1" applyBorder="1" applyAlignment="1">
      <alignment horizontal="center" vertical="center"/>
    </xf>
    <xf numFmtId="0" fontId="36" fillId="16" borderId="5" xfId="1" applyFont="1" applyFill="1" applyBorder="1" applyAlignment="1">
      <alignment horizontal="left" vertical="center"/>
    </xf>
    <xf numFmtId="0" fontId="17" fillId="0" borderId="11" xfId="4" applyNumberFormat="1" applyFont="1" applyBorder="1" applyAlignment="1">
      <alignment horizontal="left" vertical="center"/>
    </xf>
    <xf numFmtId="0" fontId="10" fillId="0" borderId="7" xfId="0" applyFont="1" applyBorder="1" applyAlignment="1">
      <alignment horizontal="left" vertical="center"/>
    </xf>
    <xf numFmtId="176" fontId="23" fillId="0" borderId="7" xfId="3" applyFont="1" applyFill="1" applyBorder="1">
      <alignment vertical="center"/>
    </xf>
    <xf numFmtId="177" fontId="9" fillId="10" borderId="5" xfId="4" applyFont="1" applyFill="1" applyBorder="1" applyAlignment="1">
      <alignment horizontal="left" vertical="center" wrapText="1"/>
    </xf>
    <xf numFmtId="0" fontId="17" fillId="16" borderId="7" xfId="1" applyFont="1" applyFill="1" applyBorder="1" applyAlignment="1">
      <alignment horizontal="left" vertical="center"/>
    </xf>
    <xf numFmtId="0" fontId="18" fillId="16" borderId="7" xfId="5" applyNumberFormat="1" applyFont="1" applyFill="1" applyBorder="1" applyAlignment="1">
      <alignment horizontal="right" vertical="center"/>
    </xf>
    <xf numFmtId="0" fontId="0" fillId="10" borderId="7" xfId="12" applyFont="1" applyFill="1" applyBorder="1" applyAlignment="1">
      <alignment horizontal="center" vertical="center"/>
    </xf>
    <xf numFmtId="0" fontId="18" fillId="16" borderId="7" xfId="1" applyFont="1" applyFill="1" applyBorder="1" applyAlignment="1">
      <alignment horizontal="center" vertical="center"/>
    </xf>
    <xf numFmtId="0" fontId="13" fillId="23" borderId="7" xfId="1" applyFont="1" applyFill="1" applyBorder="1" applyAlignment="1">
      <alignment horizontal="center" vertical="center"/>
    </xf>
    <xf numFmtId="177" fontId="13" fillId="14" borderId="7" xfId="4" applyFont="1" applyFill="1" applyBorder="1" applyAlignment="1">
      <alignment horizontal="center" vertical="center"/>
    </xf>
    <xf numFmtId="0" fontId="13" fillId="0" borderId="7" xfId="4" applyNumberFormat="1" applyFont="1" applyBorder="1" applyAlignment="1">
      <alignment horizontal="center" vertical="center"/>
    </xf>
    <xf numFmtId="0" fontId="13" fillId="20" borderId="7" xfId="4" applyNumberFormat="1" applyFont="1" applyFill="1" applyBorder="1" applyAlignment="1">
      <alignment horizontal="left" vertical="center"/>
    </xf>
    <xf numFmtId="179" fontId="13" fillId="0" borderId="5" xfId="4" applyNumberFormat="1" applyFont="1" applyBorder="1" applyAlignment="1">
      <alignment horizontal="center" vertical="center"/>
    </xf>
    <xf numFmtId="176" fontId="23" fillId="0" borderId="5" xfId="3" applyFont="1" applyFill="1" applyBorder="1">
      <alignment vertical="center"/>
    </xf>
    <xf numFmtId="180" fontId="28" fillId="10" borderId="5" xfId="16" applyNumberFormat="1" applyFont="1" applyFill="1" applyBorder="1" applyAlignment="1">
      <alignment horizontal="center" vertical="center"/>
    </xf>
    <xf numFmtId="0" fontId="13" fillId="0" borderId="5" xfId="10" applyNumberFormat="1" applyFont="1" applyBorder="1" applyAlignment="1">
      <alignment horizontal="left" vertical="center"/>
    </xf>
    <xf numFmtId="179" fontId="13" fillId="0" borderId="6" xfId="1" applyNumberFormat="1" applyFont="1" applyBorder="1" applyAlignment="1">
      <alignment horizontal="center" vertical="center"/>
    </xf>
    <xf numFmtId="0" fontId="14" fillId="25" borderId="5" xfId="0" applyFont="1" applyFill="1" applyBorder="1" applyAlignment="1">
      <alignment horizontal="left" vertical="center"/>
    </xf>
    <xf numFmtId="0" fontId="0" fillId="0" borderId="5" xfId="5" applyNumberFormat="1" applyFont="1" applyBorder="1">
      <alignment vertical="center"/>
    </xf>
    <xf numFmtId="177" fontId="13" fillId="0" borderId="5" xfId="4" applyFont="1" applyBorder="1" applyAlignment="1">
      <alignment horizontal="center" vertical="center"/>
    </xf>
    <xf numFmtId="0" fontId="17" fillId="0" borderId="5" xfId="4" applyNumberFormat="1" applyFont="1" applyBorder="1" applyAlignment="1">
      <alignment horizontal="left" vertical="center"/>
    </xf>
    <xf numFmtId="0" fontId="10" fillId="0" borderId="6" xfId="0" applyFont="1" applyBorder="1" applyAlignment="1">
      <alignment horizontal="left" vertical="center"/>
    </xf>
    <xf numFmtId="176" fontId="23" fillId="0" borderId="12" xfId="3" applyFont="1" applyFill="1" applyBorder="1" applyAlignment="1">
      <alignment horizontal="center" vertical="center"/>
    </xf>
    <xf numFmtId="177" fontId="0" fillId="10" borderId="5" xfId="9" applyNumberFormat="1" applyFont="1" applyFill="1" applyBorder="1" applyAlignment="1">
      <alignment horizontal="center" vertical="center"/>
    </xf>
    <xf numFmtId="179" fontId="13" fillId="20" borderId="6" xfId="4" applyNumberFormat="1" applyFont="1" applyFill="1" applyBorder="1" applyAlignment="1">
      <alignment horizontal="center" vertical="center"/>
    </xf>
    <xf numFmtId="177" fontId="9" fillId="20" borderId="9" xfId="4" applyFont="1" applyFill="1" applyBorder="1" applyAlignment="1">
      <alignment horizontal="center" vertical="top" wrapText="1"/>
    </xf>
    <xf numFmtId="0" fontId="13" fillId="10" borderId="5" xfId="1" applyFont="1" applyFill="1" applyBorder="1" applyAlignment="1">
      <alignment horizontal="center" vertical="center"/>
    </xf>
    <xf numFmtId="177" fontId="0" fillId="14" borderId="5" xfId="4" applyFont="1" applyFill="1" applyBorder="1" applyAlignment="1">
      <alignment horizontal="left" vertical="center"/>
    </xf>
    <xf numFmtId="0" fontId="0" fillId="20" borderId="5" xfId="4" applyNumberFormat="1" applyFont="1" applyFill="1" applyBorder="1" applyAlignment="1">
      <alignment horizontal="left" vertical="center"/>
    </xf>
    <xf numFmtId="0" fontId="0" fillId="0" borderId="5" xfId="10" applyNumberFormat="1" applyFont="1" applyBorder="1" applyAlignment="1">
      <alignment horizontal="left" vertical="center"/>
    </xf>
    <xf numFmtId="177" fontId="13" fillId="10" borderId="5" xfId="4" applyFont="1" applyFill="1" applyBorder="1" applyAlignment="1">
      <alignment horizontal="left" vertical="center"/>
    </xf>
    <xf numFmtId="177" fontId="13" fillId="20" borderId="0" xfId="4" applyFont="1" applyFill="1" applyAlignment="1">
      <alignment horizontal="center" vertical="center"/>
    </xf>
    <xf numFmtId="0" fontId="43" fillId="22" borderId="5" xfId="2" applyFont="1" applyFill="1" applyBorder="1" applyAlignment="1">
      <alignment horizontal="right" vertical="center"/>
    </xf>
    <xf numFmtId="177" fontId="13" fillId="22" borderId="5" xfId="1" applyNumberFormat="1" applyFont="1" applyFill="1" applyBorder="1" applyAlignment="1">
      <alignment horizontal="center" vertical="center"/>
    </xf>
    <xf numFmtId="177" fontId="13" fillId="10" borderId="0" xfId="4" applyFont="1" applyFill="1" applyAlignment="1">
      <alignment horizontal="center" vertical="center"/>
    </xf>
    <xf numFmtId="0" fontId="17" fillId="26" borderId="10" xfId="0" applyFont="1" applyFill="1" applyBorder="1" applyAlignment="1">
      <alignment horizontal="right" vertical="center"/>
    </xf>
    <xf numFmtId="177" fontId="13" fillId="0" borderId="5" xfId="10" applyFont="1" applyBorder="1" applyAlignment="1">
      <alignment horizontal="center" vertical="center"/>
    </xf>
    <xf numFmtId="177" fontId="44" fillId="27" borderId="5" xfId="1" applyNumberFormat="1" applyFont="1" applyFill="1" applyBorder="1" applyAlignment="1">
      <alignment horizontal="left" vertical="center"/>
    </xf>
    <xf numFmtId="179" fontId="0" fillId="10" borderId="5" xfId="4" applyNumberFormat="1" applyFont="1" applyFill="1" applyBorder="1" applyAlignment="1">
      <alignment horizontal="center" vertical="center"/>
    </xf>
    <xf numFmtId="176" fontId="23" fillId="27" borderId="5" xfId="3" applyFont="1" applyFill="1" applyBorder="1">
      <alignment vertical="center"/>
    </xf>
    <xf numFmtId="177" fontId="9" fillId="10" borderId="9" xfId="4" applyFont="1" applyFill="1" applyBorder="1" applyAlignment="1">
      <alignment horizontal="center" vertical="top" wrapText="1"/>
    </xf>
    <xf numFmtId="0" fontId="0" fillId="10" borderId="5" xfId="10" applyNumberFormat="1" applyFont="1" applyFill="1" applyBorder="1" applyAlignment="1">
      <alignment horizontal="left" vertical="center"/>
    </xf>
    <xf numFmtId="177" fontId="9" fillId="20" borderId="5" xfId="4" applyFont="1" applyFill="1" applyBorder="1" applyAlignment="1">
      <alignment horizontal="center" vertical="top" wrapText="1"/>
    </xf>
    <xf numFmtId="0" fontId="13" fillId="20" borderId="5" xfId="1" applyFont="1" applyFill="1" applyBorder="1" applyAlignment="1">
      <alignment horizontal="center" vertical="center"/>
    </xf>
    <xf numFmtId="179" fontId="13" fillId="0" borderId="6" xfId="10" applyNumberFormat="1" applyFont="1" applyBorder="1" applyAlignment="1">
      <alignment horizontal="center" vertical="center"/>
    </xf>
    <xf numFmtId="177" fontId="31" fillId="10" borderId="5" xfId="1" applyNumberFormat="1" applyFont="1" applyFill="1" applyBorder="1" applyAlignment="1">
      <alignment horizontal="center" vertical="center"/>
    </xf>
    <xf numFmtId="176" fontId="23" fillId="0" borderId="5" xfId="3" applyFont="1" applyBorder="1">
      <alignment vertical="center"/>
    </xf>
    <xf numFmtId="176" fontId="23" fillId="0" borderId="5" xfId="3" applyFont="1" applyBorder="1" applyAlignment="1">
      <alignment horizontal="center" vertical="center"/>
    </xf>
    <xf numFmtId="0" fontId="0" fillId="0" borderId="0" xfId="5" applyNumberFormat="1" applyFont="1" applyAlignment="1">
      <alignment horizontal="right" vertical="center"/>
    </xf>
    <xf numFmtId="0" fontId="47" fillId="28" borderId="5" xfId="1" applyFont="1" applyFill="1" applyBorder="1" applyAlignment="1">
      <alignment horizontal="center" vertical="center"/>
    </xf>
    <xf numFmtId="0" fontId="21" fillId="16" borderId="5" xfId="1" applyFont="1" applyFill="1" applyBorder="1" applyAlignment="1">
      <alignment horizontal="center" vertical="center"/>
    </xf>
    <xf numFmtId="0" fontId="48" fillId="20" borderId="5" xfId="1" applyFont="1" applyFill="1" applyBorder="1" applyAlignment="1">
      <alignment horizontal="left" vertical="center"/>
    </xf>
    <xf numFmtId="0" fontId="47" fillId="28" borderId="5" xfId="1" applyFont="1" applyFill="1" applyBorder="1" applyAlignment="1">
      <alignment horizontal="left" vertical="center"/>
    </xf>
    <xf numFmtId="0" fontId="49" fillId="20" borderId="5" xfId="1" applyFont="1" applyFill="1" applyBorder="1" applyAlignment="1">
      <alignment horizontal="center" vertical="center"/>
    </xf>
    <xf numFmtId="0" fontId="13" fillId="20" borderId="5" xfId="1" applyFont="1" applyFill="1" applyBorder="1" applyAlignment="1">
      <alignment horizontal="left" vertical="center"/>
    </xf>
    <xf numFmtId="0" fontId="50" fillId="10" borderId="6" xfId="1" applyFont="1" applyFill="1" applyBorder="1" applyAlignment="1">
      <alignment horizontal="center" vertical="center" wrapText="1"/>
    </xf>
    <xf numFmtId="176" fontId="23" fillId="27" borderId="6" xfId="3" applyFont="1" applyFill="1" applyBorder="1">
      <alignment vertical="center"/>
    </xf>
    <xf numFmtId="177" fontId="13" fillId="14" borderId="9" xfId="4" applyFont="1" applyFill="1" applyBorder="1" applyAlignment="1">
      <alignment horizontal="center" vertical="center"/>
    </xf>
    <xf numFmtId="0" fontId="19" fillId="10" borderId="5" xfId="1" applyFont="1" applyFill="1" applyBorder="1" applyAlignment="1">
      <alignment horizontal="right" vertical="center"/>
    </xf>
    <xf numFmtId="0" fontId="13" fillId="10" borderId="5" xfId="10" applyNumberFormat="1" applyFont="1" applyFill="1" applyBorder="1" applyAlignment="1">
      <alignment horizontal="left" vertical="center"/>
    </xf>
    <xf numFmtId="179" fontId="13" fillId="10" borderId="5" xfId="1" applyNumberFormat="1" applyFont="1" applyFill="1" applyBorder="1" applyAlignment="1">
      <alignment horizontal="center" vertical="center"/>
    </xf>
    <xf numFmtId="177" fontId="31" fillId="10" borderId="9" xfId="1" applyNumberFormat="1" applyFont="1" applyFill="1" applyBorder="1" applyAlignment="1">
      <alignment horizontal="center" vertical="center"/>
    </xf>
    <xf numFmtId="0" fontId="53" fillId="29" borderId="5" xfId="2" applyFont="1" applyFill="1" applyBorder="1" applyAlignment="1">
      <alignment horizontal="right" vertical="center"/>
    </xf>
    <xf numFmtId="0" fontId="13" fillId="29" borderId="11" xfId="4" applyNumberFormat="1" applyFont="1" applyFill="1" applyBorder="1" applyAlignment="1">
      <alignment horizontal="center" vertical="center"/>
    </xf>
    <xf numFmtId="0" fontId="18" fillId="29" borderId="6" xfId="1" applyFont="1" applyFill="1" applyBorder="1" applyAlignment="1">
      <alignment horizontal="center" vertical="center"/>
    </xf>
    <xf numFmtId="176" fontId="23" fillId="29" borderId="5" xfId="11" applyFont="1" applyFill="1" applyBorder="1" applyAlignment="1">
      <alignment horizontal="center" vertical="center"/>
    </xf>
    <xf numFmtId="177" fontId="9" fillId="29" borderId="6" xfId="4" applyFont="1" applyFill="1" applyBorder="1" applyAlignment="1">
      <alignment horizontal="left" vertical="center" wrapText="1"/>
    </xf>
    <xf numFmtId="0" fontId="46" fillId="14" borderId="5" xfId="2" applyFont="1" applyFill="1" applyBorder="1" applyAlignment="1">
      <alignment horizontal="right" vertical="center"/>
    </xf>
    <xf numFmtId="0" fontId="30" fillId="30" borderId="5" xfId="0" applyFont="1" applyFill="1" applyBorder="1" applyAlignment="1">
      <alignment horizontal="center" vertical="center"/>
    </xf>
    <xf numFmtId="0" fontId="13" fillId="20" borderId="5" xfId="17" applyNumberFormat="1" applyFont="1" applyFill="1" applyBorder="1" applyAlignment="1">
      <alignment horizontal="center" vertical="center"/>
    </xf>
    <xf numFmtId="0" fontId="13" fillId="0" borderId="5" xfId="18" applyNumberFormat="1" applyFont="1" applyBorder="1" applyAlignment="1">
      <alignment horizontal="left" vertical="center"/>
    </xf>
    <xf numFmtId="179" fontId="13" fillId="0" borderId="6" xfId="18" applyNumberFormat="1" applyFont="1" applyBorder="1" applyAlignment="1">
      <alignment horizontal="center" vertical="center"/>
    </xf>
    <xf numFmtId="176" fontId="23" fillId="0" borderId="6" xfId="11" applyFont="1" applyBorder="1" applyAlignment="1">
      <alignment horizontal="center" vertical="center"/>
    </xf>
    <xf numFmtId="177" fontId="13" fillId="0" borderId="0" xfId="4" applyFont="1" applyAlignment="1">
      <alignment horizontal="center" vertical="center"/>
    </xf>
    <xf numFmtId="177" fontId="13" fillId="29" borderId="5" xfId="10" applyFont="1" applyFill="1" applyBorder="1" applyAlignment="1">
      <alignment horizontal="center" vertical="center"/>
    </xf>
    <xf numFmtId="0" fontId="18" fillId="29" borderId="5" xfId="1" applyFont="1" applyFill="1" applyBorder="1" applyAlignment="1">
      <alignment horizontal="center" vertical="center"/>
    </xf>
    <xf numFmtId="0" fontId="13" fillId="0" borderId="5" xfId="1" applyFont="1" applyBorder="1" applyAlignment="1">
      <alignment horizontal="center" vertical="center"/>
    </xf>
    <xf numFmtId="0" fontId="10" fillId="16" borderId="5" xfId="0" applyFont="1" applyFill="1" applyBorder="1" applyAlignment="1">
      <alignment horizontal="left" vertical="center"/>
    </xf>
    <xf numFmtId="179" fontId="13" fillId="0" borderId="5" xfId="18" applyNumberFormat="1" applyFont="1" applyBorder="1" applyAlignment="1">
      <alignment horizontal="center" vertical="center"/>
    </xf>
    <xf numFmtId="0" fontId="10" fillId="29" borderId="5" xfId="0" applyFont="1" applyFill="1" applyBorder="1" applyAlignment="1">
      <alignment horizontal="left" vertical="center"/>
    </xf>
    <xf numFmtId="0" fontId="47" fillId="0" borderId="9" xfId="1" applyFont="1" applyBorder="1" applyAlignment="1">
      <alignment horizontal="center" vertical="center"/>
    </xf>
    <xf numFmtId="0" fontId="47" fillId="0" borderId="5" xfId="1" applyFont="1" applyBorder="1" applyAlignment="1">
      <alignment horizontal="center" vertical="center"/>
    </xf>
    <xf numFmtId="180" fontId="13" fillId="10" borderId="5" xfId="16" applyNumberFormat="1" applyFont="1" applyFill="1" applyBorder="1" applyAlignment="1">
      <alignment horizontal="center" vertical="center"/>
    </xf>
    <xf numFmtId="0" fontId="47" fillId="0" borderId="5" xfId="1" applyFont="1" applyBorder="1" applyAlignment="1">
      <alignment horizontal="left" vertical="center"/>
    </xf>
    <xf numFmtId="0" fontId="13" fillId="0" borderId="5" xfId="1" applyFont="1" applyBorder="1" applyAlignment="1">
      <alignment horizontal="left" vertical="center"/>
    </xf>
    <xf numFmtId="0" fontId="9" fillId="0" borderId="6" xfId="1" applyFont="1" applyBorder="1" applyAlignment="1">
      <alignment horizontal="center" vertical="center"/>
    </xf>
    <xf numFmtId="0" fontId="17" fillId="24" borderId="13" xfId="1" applyFont="1" applyFill="1" applyBorder="1" applyAlignment="1">
      <alignment horizontal="left" vertical="center"/>
    </xf>
    <xf numFmtId="177" fontId="55" fillId="10" borderId="5" xfId="4" applyFont="1" applyFill="1" applyBorder="1" applyAlignment="1">
      <alignment horizontal="center" vertical="center"/>
    </xf>
    <xf numFmtId="0" fontId="18" fillId="16" borderId="14" xfId="1" applyFont="1" applyFill="1" applyBorder="1" applyAlignment="1">
      <alignment horizontal="center" vertical="center"/>
    </xf>
    <xf numFmtId="0" fontId="13" fillId="13" borderId="10" xfId="1" applyFont="1" applyFill="1" applyBorder="1" applyAlignment="1">
      <alignment horizontal="center" vertical="center"/>
    </xf>
    <xf numFmtId="177" fontId="13" fillId="14" borderId="10" xfId="1" applyNumberFormat="1" applyFont="1" applyFill="1" applyBorder="1" applyAlignment="1">
      <alignment horizontal="center" vertical="center"/>
    </xf>
    <xf numFmtId="0" fontId="13" fillId="20" borderId="10" xfId="1" applyFont="1" applyFill="1" applyBorder="1" applyAlignment="1">
      <alignment horizontal="right" vertical="center"/>
    </xf>
    <xf numFmtId="0" fontId="13" fillId="20" borderId="10" xfId="1" applyFont="1" applyFill="1" applyBorder="1" applyAlignment="1">
      <alignment horizontal="left" vertical="center"/>
    </xf>
    <xf numFmtId="179" fontId="0" fillId="20" borderId="5" xfId="1" applyNumberFormat="1" applyFont="1" applyFill="1" applyBorder="1" applyAlignment="1">
      <alignment horizontal="center" vertical="center"/>
    </xf>
    <xf numFmtId="176" fontId="23" fillId="10" borderId="5" xfId="11" applyFont="1" applyFill="1" applyBorder="1" applyAlignment="1">
      <alignment horizontal="center" vertical="center"/>
    </xf>
    <xf numFmtId="177" fontId="31" fillId="10" borderId="10" xfId="1" applyNumberFormat="1" applyFont="1" applyFill="1" applyBorder="1" applyAlignment="1">
      <alignment horizontal="center" vertical="center"/>
    </xf>
    <xf numFmtId="177" fontId="0" fillId="10" borderId="10" xfId="4" applyFont="1" applyFill="1" applyBorder="1" applyAlignment="1">
      <alignment horizontal="center" vertical="center"/>
    </xf>
    <xf numFmtId="0" fontId="13" fillId="0" borderId="5" xfId="17" applyNumberFormat="1" applyFont="1" applyBorder="1" applyAlignment="1">
      <alignment horizontal="center" vertical="center"/>
    </xf>
    <xf numFmtId="0" fontId="10" fillId="16" borderId="4" xfId="0" applyFont="1" applyFill="1" applyBorder="1" applyAlignment="1">
      <alignment horizontal="left" vertical="center"/>
    </xf>
    <xf numFmtId="0" fontId="18" fillId="10" borderId="5" xfId="1" applyFont="1" applyFill="1" applyBorder="1" applyAlignment="1">
      <alignment horizontal="center" vertical="center"/>
    </xf>
    <xf numFmtId="0" fontId="38" fillId="10" borderId="5" xfId="1" applyFont="1" applyFill="1" applyBorder="1" applyAlignment="1">
      <alignment horizontal="left" vertical="center"/>
    </xf>
    <xf numFmtId="0" fontId="36" fillId="10" borderId="5" xfId="1" applyFont="1" applyFill="1" applyBorder="1" applyAlignment="1">
      <alignment horizontal="left" vertical="center"/>
    </xf>
    <xf numFmtId="0" fontId="13" fillId="10" borderId="5" xfId="17" applyNumberFormat="1" applyFont="1" applyFill="1" applyBorder="1" applyAlignment="1">
      <alignment horizontal="center" vertical="center"/>
    </xf>
    <xf numFmtId="0" fontId="10" fillId="10" borderId="4" xfId="0" applyFont="1" applyFill="1" applyBorder="1" applyAlignment="1">
      <alignment horizontal="left" vertical="center"/>
    </xf>
    <xf numFmtId="0" fontId="58" fillId="24" borderId="5" xfId="1" applyFont="1" applyFill="1" applyBorder="1" applyAlignment="1">
      <alignment horizontal="center" vertical="center"/>
    </xf>
    <xf numFmtId="176" fontId="59" fillId="24" borderId="5" xfId="3" applyFont="1" applyFill="1" applyBorder="1" applyAlignment="1">
      <alignment horizontal="center" vertical="center"/>
    </xf>
    <xf numFmtId="181" fontId="60" fillId="24" borderId="5" xfId="3" applyNumberFormat="1" applyFont="1" applyFill="1" applyBorder="1" applyAlignment="1">
      <alignment horizontal="right" vertical="center"/>
    </xf>
    <xf numFmtId="0" fontId="36" fillId="10" borderId="7" xfId="1" applyFont="1" applyFill="1" applyBorder="1" applyAlignment="1">
      <alignment horizontal="left" vertical="center"/>
    </xf>
    <xf numFmtId="178" fontId="18" fillId="31" borderId="5" xfId="7" applyNumberFormat="1" applyFont="1" applyFill="1" applyBorder="1" applyAlignment="1">
      <alignment horizontal="center" vertical="center"/>
    </xf>
    <xf numFmtId="0" fontId="16" fillId="31" borderId="5" xfId="8" applyNumberFormat="1" applyFont="1" applyFill="1" applyBorder="1" applyAlignment="1">
      <alignment horizontal="center" vertical="center"/>
    </xf>
    <xf numFmtId="177" fontId="61" fillId="31" borderId="5" xfId="1" applyNumberFormat="1" applyFont="1" applyFill="1" applyBorder="1" applyAlignment="1">
      <alignment horizontal="left" vertical="center"/>
    </xf>
    <xf numFmtId="0" fontId="62" fillId="31" borderId="5" xfId="1" applyFont="1" applyFill="1" applyBorder="1" applyAlignment="1">
      <alignment horizontal="left" vertical="center"/>
    </xf>
    <xf numFmtId="0" fontId="22" fillId="31" borderId="5" xfId="1" applyFont="1" applyFill="1" applyBorder="1" applyAlignment="1">
      <alignment horizontal="left" vertical="center"/>
    </xf>
    <xf numFmtId="0" fontId="63" fillId="31" borderId="6" xfId="19" applyNumberFormat="1" applyFont="1" applyFill="1" applyBorder="1" applyAlignment="1">
      <alignment horizontal="center" vertical="center"/>
    </xf>
    <xf numFmtId="176" fontId="64" fillId="31" borderId="5" xfId="3" applyFont="1" applyFill="1" applyBorder="1">
      <alignment vertical="center"/>
    </xf>
    <xf numFmtId="176" fontId="63" fillId="31" borderId="5" xfId="3" applyFont="1" applyFill="1" applyBorder="1">
      <alignment vertical="center"/>
    </xf>
    <xf numFmtId="0" fontId="0" fillId="10" borderId="0" xfId="8" applyNumberFormat="1" applyFont="1" applyFill="1">
      <alignment vertical="center"/>
    </xf>
    <xf numFmtId="182" fontId="20" fillId="32" borderId="5" xfId="4" applyNumberFormat="1" applyFont="1" applyFill="1" applyBorder="1" applyAlignment="1">
      <alignment horizontal="left" vertical="center"/>
    </xf>
    <xf numFmtId="0" fontId="47" fillId="33" borderId="5" xfId="5" applyNumberFormat="1" applyFont="1" applyFill="1" applyBorder="1" applyAlignment="1">
      <alignment horizontal="right" vertical="center"/>
    </xf>
    <xf numFmtId="177" fontId="65" fillId="33" borderId="5" xfId="9" applyNumberFormat="1" applyFont="1" applyFill="1" applyBorder="1" applyAlignment="1">
      <alignment horizontal="center" vertical="center"/>
    </xf>
    <xf numFmtId="0" fontId="13" fillId="0" borderId="5" xfId="4" applyNumberFormat="1" applyFont="1" applyBorder="1" applyAlignment="1">
      <alignment horizontal="center" vertical="center"/>
    </xf>
    <xf numFmtId="176" fontId="63" fillId="0" borderId="5" xfId="3" applyFont="1" applyFill="1" applyBorder="1">
      <alignment vertical="center"/>
    </xf>
    <xf numFmtId="0" fontId="0" fillId="0" borderId="0" xfId="8" applyNumberFormat="1" applyFont="1">
      <alignment vertical="center"/>
    </xf>
    <xf numFmtId="0" fontId="16" fillId="34" borderId="5" xfId="5" applyNumberFormat="1" applyFont="1" applyFill="1" applyBorder="1" applyAlignment="1">
      <alignment horizontal="right" vertical="center"/>
    </xf>
    <xf numFmtId="177" fontId="19" fillId="34" borderId="5" xfId="20" applyNumberFormat="1" applyFill="1" applyBorder="1" applyAlignment="1">
      <alignment horizontal="center" vertical="center"/>
    </xf>
    <xf numFmtId="0" fontId="16" fillId="10" borderId="5" xfId="5" applyNumberFormat="1" applyFont="1" applyFill="1" applyBorder="1" applyAlignment="1">
      <alignment horizontal="right" vertical="center"/>
    </xf>
    <xf numFmtId="0" fontId="38" fillId="0" borderId="5" xfId="12" applyFont="1" applyBorder="1" applyAlignment="1">
      <alignment horizontal="center" vertical="center"/>
    </xf>
    <xf numFmtId="0" fontId="0" fillId="10" borderId="5" xfId="1" applyFont="1" applyFill="1" applyBorder="1" applyAlignment="1">
      <alignment horizontal="center" vertical="center"/>
    </xf>
    <xf numFmtId="179" fontId="13" fillId="10" borderId="6" xfId="1" applyNumberFormat="1" applyFont="1" applyFill="1" applyBorder="1" applyAlignment="1">
      <alignment horizontal="center" vertical="center"/>
    </xf>
    <xf numFmtId="176" fontId="63" fillId="10" borderId="5" xfId="3" applyFont="1" applyFill="1" applyBorder="1">
      <alignment vertical="center"/>
    </xf>
    <xf numFmtId="178" fontId="67" fillId="16" borderId="9" xfId="7" applyNumberFormat="1" applyFont="1" applyFill="1" applyBorder="1" applyAlignment="1">
      <alignment horizontal="center" vertical="center"/>
    </xf>
    <xf numFmtId="0" fontId="16" fillId="0" borderId="5" xfId="8" applyNumberFormat="1" applyFont="1" applyBorder="1" applyAlignment="1">
      <alignment horizontal="right" vertical="center"/>
    </xf>
    <xf numFmtId="0" fontId="68" fillId="0" borderId="5" xfId="4" applyNumberFormat="1" applyFont="1" applyBorder="1" applyAlignment="1">
      <alignment horizontal="center" vertical="center" wrapText="1"/>
    </xf>
    <xf numFmtId="0" fontId="69" fillId="0" borderId="5" xfId="4" applyNumberFormat="1" applyFont="1" applyBorder="1" applyAlignment="1">
      <alignment horizontal="center" vertical="center"/>
    </xf>
    <xf numFmtId="0" fontId="13" fillId="10" borderId="5" xfId="8" applyNumberFormat="1" applyFont="1" applyFill="1" applyBorder="1">
      <alignment vertical="center"/>
    </xf>
    <xf numFmtId="179" fontId="13" fillId="10" borderId="6" xfId="4" applyNumberFormat="1" applyFont="1" applyFill="1" applyBorder="1" applyAlignment="1">
      <alignment horizontal="center" vertical="center"/>
    </xf>
    <xf numFmtId="0" fontId="13" fillId="10" borderId="5" xfId="1" applyFont="1" applyFill="1" applyBorder="1" applyAlignment="1">
      <alignment horizontal="left" vertical="center"/>
    </xf>
    <xf numFmtId="0" fontId="66" fillId="10" borderId="9" xfId="1" applyFont="1" applyFill="1" applyBorder="1" applyAlignment="1">
      <alignment horizontal="left" vertical="center"/>
    </xf>
    <xf numFmtId="0" fontId="49" fillId="10" borderId="5" xfId="4" applyNumberFormat="1" applyFont="1" applyFill="1" applyBorder="1" applyAlignment="1">
      <alignment horizontal="center" vertical="center" wrapText="1"/>
    </xf>
    <xf numFmtId="0" fontId="30" fillId="10" borderId="5" xfId="1" applyFont="1" applyFill="1" applyBorder="1" applyAlignment="1">
      <alignment horizontal="center" vertical="center"/>
    </xf>
    <xf numFmtId="0" fontId="70" fillId="10" borderId="5" xfId="1" applyFont="1" applyFill="1" applyBorder="1" applyAlignment="1">
      <alignment horizontal="left" vertical="center"/>
    </xf>
    <xf numFmtId="0" fontId="13" fillId="10" borderId="5" xfId="4" applyNumberFormat="1" applyFont="1" applyFill="1" applyBorder="1" applyAlignment="1">
      <alignment horizontal="left" vertical="center"/>
    </xf>
    <xf numFmtId="0" fontId="58" fillId="24" borderId="12" xfId="1" applyFont="1" applyFill="1" applyBorder="1" applyAlignment="1">
      <alignment horizontal="center" vertical="center"/>
    </xf>
    <xf numFmtId="0" fontId="47" fillId="31" borderId="5" xfId="1" applyFont="1" applyFill="1" applyBorder="1" applyAlignment="1">
      <alignment horizontal="left" vertical="center"/>
    </xf>
    <xf numFmtId="0" fontId="0" fillId="31" borderId="5" xfId="19" applyNumberFormat="1" applyFont="1" applyFill="1" applyBorder="1" applyAlignment="1">
      <alignment horizontal="center" vertical="center"/>
    </xf>
    <xf numFmtId="176" fontId="63" fillId="31" borderId="9" xfId="3" applyFont="1" applyFill="1" applyBorder="1">
      <alignment vertical="center"/>
    </xf>
    <xf numFmtId="0" fontId="13" fillId="35" borderId="0" xfId="1" applyFont="1" applyFill="1" applyBorder="1" applyAlignment="1">
      <alignment horizontal="right" vertical="center"/>
    </xf>
    <xf numFmtId="0" fontId="71" fillId="10" borderId="5" xfId="5" applyNumberFormat="1" applyFont="1" applyFill="1" applyBorder="1" applyAlignment="1">
      <alignment horizontal="center" vertical="center" wrapText="1"/>
    </xf>
    <xf numFmtId="176" fontId="23" fillId="27" borderId="5" xfId="3" applyFont="1" applyFill="1" applyBorder="1" applyAlignment="1">
      <alignment horizontal="center" vertical="center"/>
    </xf>
    <xf numFmtId="0" fontId="0" fillId="20" borderId="5" xfId="4" applyNumberFormat="1" applyFont="1" applyFill="1" applyBorder="1" applyAlignment="1">
      <alignment horizontal="center" vertical="center"/>
    </xf>
    <xf numFmtId="176" fontId="23" fillId="27" borderId="9" xfId="3" applyFont="1" applyFill="1" applyBorder="1" applyAlignment="1">
      <alignment horizontal="center" vertical="center"/>
    </xf>
    <xf numFmtId="0" fontId="72" fillId="0" borderId="5" xfId="5" applyNumberFormat="1" applyFont="1" applyBorder="1" applyAlignment="1">
      <alignment horizontal="left" vertical="center" wrapText="1"/>
    </xf>
    <xf numFmtId="0" fontId="18" fillId="10" borderId="5" xfId="7" applyFont="1" applyFill="1" applyBorder="1" applyAlignment="1">
      <alignment horizontal="center" vertical="center"/>
    </xf>
    <xf numFmtId="0" fontId="73" fillId="10" borderId="7" xfId="1" applyFont="1" applyFill="1" applyBorder="1" applyAlignment="1">
      <alignment horizontal="center" vertical="center"/>
    </xf>
    <xf numFmtId="0" fontId="70" fillId="0" borderId="7" xfId="1" applyFont="1" applyBorder="1" applyAlignment="1">
      <alignment horizontal="left" vertical="center"/>
    </xf>
    <xf numFmtId="177" fontId="40" fillId="10" borderId="7" xfId="4" applyFont="1" applyFill="1" applyBorder="1" applyAlignment="1">
      <alignment horizontal="center" vertical="center"/>
    </xf>
    <xf numFmtId="0" fontId="75" fillId="19" borderId="7" xfId="0" applyFont="1" applyFill="1" applyBorder="1" applyAlignment="1">
      <alignment horizontal="center" vertical="center" wrapText="1"/>
    </xf>
    <xf numFmtId="0" fontId="75" fillId="19" borderId="7" xfId="0" applyFont="1" applyFill="1" applyBorder="1" applyAlignment="1">
      <alignment vertical="center" wrapText="1"/>
    </xf>
    <xf numFmtId="176" fontId="27" fillId="0" borderId="7" xfId="3" applyFont="1" applyBorder="1">
      <alignment vertical="center"/>
    </xf>
    <xf numFmtId="176" fontId="27" fillId="0" borderId="15" xfId="3" applyFont="1" applyBorder="1">
      <alignment vertical="center"/>
    </xf>
    <xf numFmtId="0" fontId="73" fillId="10" borderId="5" xfId="1" applyFont="1" applyFill="1" applyBorder="1" applyAlignment="1">
      <alignment horizontal="left" vertical="center"/>
    </xf>
    <xf numFmtId="0" fontId="13" fillId="10" borderId="8" xfId="1" applyFont="1" applyFill="1" applyBorder="1" applyAlignment="1">
      <alignment horizontal="left" vertical="center"/>
    </xf>
    <xf numFmtId="0" fontId="76" fillId="10" borderId="5" xfId="4" applyNumberFormat="1" applyFont="1" applyFill="1" applyBorder="1" applyAlignment="1">
      <alignment horizontal="center" vertical="center"/>
    </xf>
    <xf numFmtId="0" fontId="19" fillId="10" borderId="5" xfId="1" applyFont="1" applyFill="1" applyBorder="1" applyAlignment="1">
      <alignment horizontal="center" vertical="center"/>
    </xf>
    <xf numFmtId="178" fontId="77" fillId="22" borderId="5" xfId="7" applyNumberFormat="1" applyFont="1" applyFill="1" applyBorder="1" applyAlignment="1">
      <alignment horizontal="left" vertical="center"/>
    </xf>
    <xf numFmtId="0" fontId="78" fillId="10" borderId="7" xfId="5" applyNumberFormat="1" applyFont="1" applyFill="1" applyBorder="1" applyAlignment="1">
      <alignment horizontal="center" vertical="center" wrapText="1"/>
    </xf>
    <xf numFmtId="0" fontId="8" fillId="27" borderId="7" xfId="1" applyFont="1" applyFill="1" applyBorder="1" applyAlignment="1">
      <alignment horizontal="center" vertical="center"/>
    </xf>
    <xf numFmtId="176" fontId="27" fillId="0" borderId="5" xfId="3" applyFont="1" applyBorder="1">
      <alignment vertical="center"/>
    </xf>
    <xf numFmtId="0" fontId="8" fillId="27" borderId="5" xfId="1" applyFont="1" applyFill="1" applyBorder="1" applyAlignment="1">
      <alignment horizontal="center" vertical="center"/>
    </xf>
    <xf numFmtId="0" fontId="13" fillId="0" borderId="6" xfId="18" applyNumberFormat="1" applyFont="1" applyBorder="1" applyAlignment="1">
      <alignment horizontal="left" vertical="center"/>
    </xf>
    <xf numFmtId="177" fontId="40" fillId="10" borderId="5" xfId="4" applyFont="1" applyFill="1" applyBorder="1" applyAlignment="1">
      <alignment horizontal="center" vertical="center"/>
    </xf>
    <xf numFmtId="176" fontId="23" fillId="0" borderId="5" xfId="11" applyFont="1" applyBorder="1">
      <alignment vertical="center"/>
    </xf>
    <xf numFmtId="0" fontId="16" fillId="29" borderId="5" xfId="5" applyNumberFormat="1" applyFont="1" applyFill="1" applyBorder="1" applyAlignment="1">
      <alignment horizontal="right" vertical="center"/>
    </xf>
    <xf numFmtId="0" fontId="13" fillId="29" borderId="5" xfId="12" applyFont="1" applyFill="1" applyBorder="1" applyAlignment="1">
      <alignment horizontal="center" vertical="center" wrapText="1"/>
    </xf>
    <xf numFmtId="0" fontId="9" fillId="29" borderId="5" xfId="1" applyFont="1" applyFill="1" applyBorder="1" applyAlignment="1">
      <alignment horizontal="left" vertical="center" wrapText="1"/>
    </xf>
    <xf numFmtId="0" fontId="13" fillId="29" borderId="5" xfId="1" applyFont="1" applyFill="1" applyBorder="1" applyAlignment="1">
      <alignment horizontal="center" vertical="center"/>
    </xf>
    <xf numFmtId="177" fontId="13" fillId="29" borderId="5" xfId="1" applyNumberFormat="1" applyFont="1" applyFill="1" applyBorder="1" applyAlignment="1">
      <alignment horizontal="center" vertical="center"/>
    </xf>
    <xf numFmtId="177" fontId="9" fillId="29" borderId="5" xfId="4" applyFont="1" applyFill="1" applyBorder="1" applyAlignment="1">
      <alignment horizontal="left" vertical="center" wrapText="1"/>
    </xf>
    <xf numFmtId="0" fontId="38" fillId="0" borderId="5" xfId="1" applyFont="1" applyBorder="1" applyAlignment="1">
      <alignment horizontal="right" vertical="center"/>
    </xf>
    <xf numFmtId="177" fontId="13" fillId="20" borderId="10" xfId="4" applyFont="1" applyFill="1" applyBorder="1" applyAlignment="1">
      <alignment horizontal="center" vertical="center"/>
    </xf>
    <xf numFmtId="177" fontId="13" fillId="14" borderId="10" xfId="4" applyFont="1" applyFill="1" applyBorder="1" applyAlignment="1">
      <alignment horizontal="center" vertical="center"/>
    </xf>
    <xf numFmtId="0" fontId="13" fillId="10" borderId="10" xfId="1" applyFont="1" applyFill="1" applyBorder="1" applyAlignment="1">
      <alignment horizontal="center" vertical="center"/>
    </xf>
    <xf numFmtId="0" fontId="0" fillId="20" borderId="10" xfId="4" applyNumberFormat="1" applyFont="1" applyFill="1" applyBorder="1" applyAlignment="1">
      <alignment horizontal="left" vertical="center"/>
    </xf>
    <xf numFmtId="179" fontId="13" fillId="0" borderId="10" xfId="1" applyNumberFormat="1" applyFont="1" applyBorder="1" applyAlignment="1">
      <alignment horizontal="center" vertical="center"/>
    </xf>
    <xf numFmtId="177" fontId="61" fillId="10" borderId="5" xfId="1" applyNumberFormat="1" applyFont="1" applyFill="1" applyBorder="1" applyAlignment="1">
      <alignment horizontal="left" vertical="center"/>
    </xf>
    <xf numFmtId="178" fontId="67" fillId="16" borderId="5" xfId="7" applyNumberFormat="1" applyFont="1" applyFill="1" applyBorder="1" applyAlignment="1">
      <alignment horizontal="center" vertical="center"/>
    </xf>
    <xf numFmtId="0" fontId="35" fillId="0" borderId="5" xfId="1" applyFont="1" applyBorder="1" applyAlignment="1">
      <alignment horizontal="right" vertical="center"/>
    </xf>
    <xf numFmtId="0" fontId="13" fillId="10" borderId="11" xfId="4" applyNumberFormat="1" applyFont="1" applyFill="1" applyBorder="1" applyAlignment="1">
      <alignment horizontal="center" vertical="center"/>
    </xf>
    <xf numFmtId="177" fontId="13" fillId="10" borderId="5" xfId="1" applyNumberFormat="1" applyFont="1" applyFill="1" applyBorder="1" applyAlignment="1">
      <alignment horizontal="center" vertical="center"/>
    </xf>
    <xf numFmtId="0" fontId="18" fillId="31" borderId="5" xfId="8" applyNumberFormat="1" applyFont="1" applyFill="1" applyBorder="1" applyAlignment="1">
      <alignment horizontal="center" vertical="center"/>
    </xf>
    <xf numFmtId="0" fontId="62" fillId="31" borderId="10" xfId="1" applyFont="1" applyFill="1" applyBorder="1" applyAlignment="1">
      <alignment horizontal="left" vertical="center"/>
    </xf>
    <xf numFmtId="0" fontId="62" fillId="31" borderId="14" xfId="1" applyFont="1" applyFill="1" applyBorder="1" applyAlignment="1">
      <alignment horizontal="left" vertical="center"/>
    </xf>
    <xf numFmtId="0" fontId="63" fillId="31" borderId="5" xfId="19" applyNumberFormat="1" applyFont="1" applyFill="1" applyBorder="1" applyAlignment="1">
      <alignment horizontal="center" vertical="center"/>
    </xf>
    <xf numFmtId="176" fontId="63" fillId="31" borderId="10" xfId="3" applyFont="1" applyFill="1" applyBorder="1">
      <alignment vertical="center"/>
    </xf>
    <xf numFmtId="0" fontId="80" fillId="36" borderId="0" xfId="1" applyFont="1" applyFill="1" applyBorder="1" applyAlignment="1">
      <alignment horizontal="right" vertical="center"/>
    </xf>
    <xf numFmtId="0" fontId="17" fillId="0" borderId="5" xfId="1" applyFont="1" applyBorder="1" applyAlignment="1">
      <alignment horizontal="left" vertical="center"/>
    </xf>
    <xf numFmtId="0" fontId="43" fillId="0" borderId="5" xfId="21" applyNumberFormat="1" applyFont="1" applyBorder="1" applyAlignment="1">
      <alignment horizontal="right" vertical="center" wrapText="1"/>
    </xf>
    <xf numFmtId="182" fontId="30" fillId="0" borderId="5" xfId="12" applyNumberFormat="1" applyFont="1" applyBorder="1" applyAlignment="1">
      <alignment horizontal="center" vertical="center"/>
    </xf>
    <xf numFmtId="0" fontId="14" fillId="13" borderId="5" xfId="12" applyFont="1" applyFill="1" applyBorder="1" applyAlignment="1">
      <alignment horizontal="center" vertical="center"/>
    </xf>
    <xf numFmtId="6" fontId="21" fillId="0" borderId="5" xfId="2" applyNumberFormat="1" applyFont="1" applyFill="1" applyBorder="1" applyAlignment="1">
      <alignment horizontal="left" vertical="center"/>
    </xf>
    <xf numFmtId="177" fontId="81" fillId="0" borderId="5" xfId="8" applyFont="1" applyBorder="1" applyAlignment="1">
      <alignment horizontal="left" vertical="center"/>
    </xf>
    <xf numFmtId="0" fontId="33" fillId="20" borderId="5" xfId="4" applyNumberFormat="1" applyFont="1" applyFill="1" applyBorder="1" applyAlignment="1">
      <alignment horizontal="center" vertical="center"/>
    </xf>
    <xf numFmtId="179" fontId="33" fillId="20" borderId="5" xfId="4" applyNumberFormat="1" applyFont="1" applyFill="1" applyBorder="1" applyAlignment="1">
      <alignment horizontal="center" vertical="center"/>
    </xf>
    <xf numFmtId="0" fontId="9" fillId="0" borderId="5" xfId="22" applyFont="1" applyFill="1" applyBorder="1">
      <alignment vertical="center"/>
    </xf>
    <xf numFmtId="0" fontId="13" fillId="0" borderId="0" xfId="1" applyFont="1" applyBorder="1" applyAlignment="1">
      <alignment horizontal="center" vertical="center"/>
    </xf>
    <xf numFmtId="182" fontId="30" fillId="37" borderId="5" xfId="12" applyNumberFormat="1" applyFont="1" applyFill="1" applyBorder="1" applyAlignment="1">
      <alignment horizontal="center" vertical="center"/>
    </xf>
    <xf numFmtId="0" fontId="14" fillId="0" borderId="5" xfId="12" applyFont="1" applyBorder="1" applyAlignment="1">
      <alignment horizontal="center" vertical="center"/>
    </xf>
    <xf numFmtId="0" fontId="82" fillId="0" borderId="0" xfId="1" applyFont="1" applyBorder="1" applyAlignment="1">
      <alignment horizontal="right" vertical="center"/>
    </xf>
    <xf numFmtId="0" fontId="20" fillId="0" borderId="5" xfId="1" applyFont="1" applyBorder="1" applyAlignment="1">
      <alignment horizontal="center" vertical="center"/>
    </xf>
    <xf numFmtId="177" fontId="13" fillId="10" borderId="5" xfId="0" applyNumberFormat="1" applyFont="1" applyFill="1" applyBorder="1" applyAlignment="1">
      <alignment horizontal="center" vertical="center"/>
    </xf>
    <xf numFmtId="177" fontId="73" fillId="0" borderId="5" xfId="10" applyFont="1" applyBorder="1" applyAlignment="1">
      <alignment horizontal="center" vertical="center"/>
    </xf>
    <xf numFmtId="177" fontId="13" fillId="0" borderId="5" xfId="4" applyFont="1" applyBorder="1" applyAlignment="1">
      <alignment horizontal="left" vertical="center"/>
    </xf>
    <xf numFmtId="0" fontId="9" fillId="10" borderId="5" xfId="22" applyFont="1" applyFill="1" applyBorder="1">
      <alignment vertical="center"/>
    </xf>
    <xf numFmtId="0" fontId="83" fillId="31" borderId="10" xfId="8" applyNumberFormat="1" applyFont="1" applyFill="1" applyBorder="1" applyAlignment="1">
      <alignment horizontal="center" vertical="center"/>
    </xf>
    <xf numFmtId="177" fontId="61" fillId="31" borderId="10" xfId="1" applyNumberFormat="1" applyFont="1" applyFill="1" applyBorder="1" applyAlignment="1">
      <alignment horizontal="left" vertical="center"/>
    </xf>
    <xf numFmtId="0" fontId="84" fillId="16" borderId="10" xfId="1" applyFont="1" applyFill="1" applyBorder="1" applyAlignment="1">
      <alignment horizontal="left" vertical="center"/>
    </xf>
    <xf numFmtId="0" fontId="63" fillId="31" borderId="14" xfId="19" applyNumberFormat="1" applyFont="1" applyFill="1" applyBorder="1" applyAlignment="1">
      <alignment horizontal="center" vertical="center"/>
    </xf>
    <xf numFmtId="176" fontId="64" fillId="31" borderId="10" xfId="3" applyFont="1" applyFill="1" applyBorder="1">
      <alignment vertical="center"/>
    </xf>
    <xf numFmtId="176" fontId="63" fillId="31" borderId="13" xfId="3" applyFont="1" applyFill="1" applyBorder="1">
      <alignment vertical="center"/>
    </xf>
    <xf numFmtId="0" fontId="21" fillId="16" borderId="5" xfId="23" applyFont="1" applyFill="1" applyBorder="1" applyAlignment="1">
      <alignment horizontal="center" vertical="center"/>
    </xf>
    <xf numFmtId="176" fontId="28" fillId="27" borderId="5" xfId="3" applyFont="1" applyFill="1" applyBorder="1" applyAlignment="1">
      <alignment horizontal="center" vertical="center"/>
    </xf>
    <xf numFmtId="176" fontId="16" fillId="31" borderId="5" xfId="3" applyFont="1" applyFill="1" applyBorder="1" applyAlignment="1">
      <alignment horizontal="center" vertical="center"/>
    </xf>
    <xf numFmtId="176" fontId="85" fillId="31" borderId="5" xfId="3" applyFont="1" applyFill="1" applyBorder="1" applyAlignment="1">
      <alignment horizontal="left" vertical="center"/>
    </xf>
    <xf numFmtId="0" fontId="86" fillId="38" borderId="5" xfId="12" applyFont="1" applyFill="1" applyBorder="1" applyAlignment="1">
      <alignment horizontal="center" vertical="center"/>
    </xf>
    <xf numFmtId="176" fontId="64" fillId="31" borderId="7" xfId="3" applyFont="1" applyFill="1" applyBorder="1">
      <alignment vertical="center"/>
    </xf>
    <xf numFmtId="182" fontId="58" fillId="10" borderId="5" xfId="12" applyNumberFormat="1" applyFont="1" applyFill="1" applyBorder="1" applyAlignment="1">
      <alignment horizontal="left" vertical="center"/>
    </xf>
    <xf numFmtId="0" fontId="16" fillId="0" borderId="5" xfId="8" applyNumberFormat="1" applyFont="1" applyBorder="1" applyAlignment="1">
      <alignment horizontal="center" vertical="center"/>
    </xf>
    <xf numFmtId="0" fontId="30" fillId="0" borderId="5" xfId="20" applyFont="1" applyFill="1" applyBorder="1" applyAlignment="1">
      <alignment horizontal="center" vertical="center"/>
    </xf>
    <xf numFmtId="177" fontId="49" fillId="20" borderId="5" xfId="10" applyFont="1" applyFill="1" applyBorder="1" applyAlignment="1">
      <alignment horizontal="center" vertical="center"/>
    </xf>
    <xf numFmtId="177" fontId="19" fillId="14" borderId="5" xfId="10" applyFont="1" applyFill="1" applyBorder="1" applyAlignment="1">
      <alignment horizontal="center" vertical="center"/>
    </xf>
    <xf numFmtId="0" fontId="13" fillId="20" borderId="7" xfId="10" applyNumberFormat="1" applyFont="1" applyFill="1" applyBorder="1" applyAlignment="1">
      <alignment horizontal="center" vertical="center"/>
    </xf>
    <xf numFmtId="179" fontId="13" fillId="10" borderId="5" xfId="10" applyNumberFormat="1" applyFont="1" applyFill="1" applyBorder="1" applyAlignment="1">
      <alignment horizontal="center" vertical="center"/>
    </xf>
    <xf numFmtId="176" fontId="23" fillId="16" borderId="5" xfId="24" applyFont="1" applyFill="1" applyBorder="1" applyAlignment="1">
      <alignment horizontal="right" vertical="center"/>
    </xf>
    <xf numFmtId="182" fontId="58" fillId="0" borderId="5" xfId="12" applyNumberFormat="1" applyFont="1" applyBorder="1" applyAlignment="1">
      <alignment horizontal="left" vertical="center"/>
    </xf>
    <xf numFmtId="0" fontId="20" fillId="16" borderId="5" xfId="0" applyFont="1" applyFill="1" applyBorder="1" applyAlignment="1">
      <alignment horizontal="left" vertical="center"/>
    </xf>
    <xf numFmtId="0" fontId="58" fillId="16" borderId="5" xfId="12" applyFont="1" applyFill="1" applyBorder="1" applyAlignment="1">
      <alignment horizontal="center" vertical="center"/>
    </xf>
    <xf numFmtId="0" fontId="60" fillId="16" borderId="5" xfId="12" applyFont="1" applyFill="1" applyBorder="1" applyAlignment="1">
      <alignment horizontal="center" vertical="center"/>
    </xf>
    <xf numFmtId="177" fontId="25" fillId="16" borderId="5" xfId="20" applyNumberFormat="1" applyFont="1" applyFill="1" applyBorder="1" applyAlignment="1">
      <alignment horizontal="left" vertical="center"/>
    </xf>
    <xf numFmtId="0" fontId="0" fillId="10" borderId="5" xfId="0" applyFill="1" applyBorder="1">
      <alignment vertical="center"/>
    </xf>
    <xf numFmtId="0" fontId="21" fillId="16" borderId="14" xfId="0" applyFont="1" applyFill="1" applyBorder="1">
      <alignment vertical="center"/>
    </xf>
    <xf numFmtId="0" fontId="58" fillId="10" borderId="10" xfId="12" applyFont="1" applyFill="1" applyBorder="1" applyAlignment="1">
      <alignment horizontal="center" vertical="center"/>
    </xf>
    <xf numFmtId="176" fontId="28" fillId="27" borderId="5" xfId="24" applyFont="1" applyFill="1" applyBorder="1" applyAlignment="1">
      <alignment horizontal="center" vertical="center"/>
    </xf>
    <xf numFmtId="0" fontId="13" fillId="22" borderId="10" xfId="1" applyFont="1" applyFill="1" applyBorder="1" applyAlignment="1">
      <alignment horizontal="center" vertical="center"/>
    </xf>
    <xf numFmtId="177" fontId="13" fillId="14" borderId="10" xfId="10" applyFont="1" applyFill="1" applyBorder="1" applyAlignment="1">
      <alignment horizontal="center" vertical="center"/>
    </xf>
    <xf numFmtId="0" fontId="13" fillId="20" borderId="10" xfId="10" applyNumberFormat="1" applyFont="1" applyFill="1" applyBorder="1" applyAlignment="1">
      <alignment horizontal="center" vertical="center"/>
    </xf>
    <xf numFmtId="0" fontId="13" fillId="20" borderId="10" xfId="10" applyNumberFormat="1" applyFont="1" applyFill="1" applyBorder="1" applyAlignment="1">
      <alignment horizontal="left" vertical="center"/>
    </xf>
    <xf numFmtId="179" fontId="13" fillId="20" borderId="5" xfId="10" applyNumberFormat="1" applyFont="1" applyFill="1" applyBorder="1" applyAlignment="1">
      <alignment horizontal="center" vertical="center"/>
    </xf>
    <xf numFmtId="176" fontId="23" fillId="10" borderId="5" xfId="24" applyFont="1" applyFill="1" applyBorder="1" applyAlignment="1">
      <alignment horizontal="right" vertical="center"/>
    </xf>
    <xf numFmtId="0" fontId="88" fillId="10" borderId="5" xfId="21" applyNumberFormat="1" applyFont="1" applyFill="1" applyBorder="1" applyAlignment="1">
      <alignment vertical="center" wrapText="1"/>
    </xf>
    <xf numFmtId="0" fontId="17" fillId="16" borderId="10" xfId="0" applyFont="1" applyFill="1" applyBorder="1">
      <alignment vertical="center"/>
    </xf>
    <xf numFmtId="0" fontId="54" fillId="0" borderId="10" xfId="21" applyNumberFormat="1" applyFont="1" applyBorder="1" applyAlignment="1">
      <alignment horizontal="center" vertical="center" wrapText="1"/>
    </xf>
    <xf numFmtId="0" fontId="58" fillId="0" borderId="5" xfId="12" applyFont="1" applyBorder="1" applyAlignment="1">
      <alignment horizontal="center" vertical="center"/>
    </xf>
    <xf numFmtId="176" fontId="28" fillId="27" borderId="5" xfId="24" applyFont="1" applyFill="1" applyBorder="1">
      <alignment vertical="center"/>
    </xf>
    <xf numFmtId="182" fontId="89" fillId="10" borderId="5" xfId="12" applyNumberFormat="1" applyFont="1" applyFill="1" applyBorder="1" applyAlignment="1">
      <alignment horizontal="left" vertical="center"/>
    </xf>
    <xf numFmtId="0" fontId="90" fillId="0" borderId="5" xfId="0" applyFont="1" applyBorder="1" applyAlignment="1">
      <alignment horizontal="center" vertical="center"/>
    </xf>
    <xf numFmtId="177" fontId="73" fillId="14" borderId="5" xfId="10" applyFont="1" applyFill="1" applyBorder="1" applyAlignment="1">
      <alignment horizontal="center" vertical="center"/>
    </xf>
    <xf numFmtId="0" fontId="13" fillId="10" borderId="5" xfId="25" applyNumberFormat="1" applyFont="1" applyFill="1" applyBorder="1" applyAlignment="1">
      <alignment horizontal="center" vertical="center"/>
    </xf>
    <xf numFmtId="0" fontId="73" fillId="20" borderId="5" xfId="10" applyNumberFormat="1" applyFont="1" applyFill="1" applyBorder="1" applyAlignment="1">
      <alignment horizontal="left" vertical="center"/>
    </xf>
    <xf numFmtId="179" fontId="33" fillId="10" borderId="5" xfId="10" applyNumberFormat="1" applyFont="1" applyFill="1" applyBorder="1" applyAlignment="1">
      <alignment horizontal="center" vertical="center"/>
    </xf>
    <xf numFmtId="176" fontId="23" fillId="0" borderId="5" xfId="24" applyFont="1" applyFill="1" applyBorder="1" applyAlignment="1">
      <alignment horizontal="center" vertical="center"/>
    </xf>
    <xf numFmtId="0" fontId="23" fillId="0" borderId="10" xfId="1" applyFont="1" applyBorder="1" applyAlignment="1">
      <alignment horizontal="left" vertical="center" wrapText="1"/>
    </xf>
    <xf numFmtId="182" fontId="14" fillId="10" borderId="5" xfId="12" applyNumberFormat="1" applyFont="1" applyFill="1" applyBorder="1" applyAlignment="1">
      <alignment horizontal="left" vertical="center"/>
    </xf>
    <xf numFmtId="177" fontId="13" fillId="10" borderId="5" xfId="10" applyFont="1" applyFill="1" applyBorder="1" applyAlignment="1">
      <alignment horizontal="left" vertical="center"/>
    </xf>
    <xf numFmtId="177" fontId="0" fillId="14" borderId="5" xfId="10" applyFont="1" applyFill="1" applyBorder="1" applyAlignment="1">
      <alignment horizontal="left" vertical="center"/>
    </xf>
    <xf numFmtId="0" fontId="0" fillId="20" borderId="5" xfId="10" applyNumberFormat="1" applyFont="1" applyFill="1" applyBorder="1" applyAlignment="1">
      <alignment horizontal="left" vertical="center"/>
    </xf>
    <xf numFmtId="179" fontId="0" fillId="20" borderId="5" xfId="10" applyNumberFormat="1" applyFont="1" applyFill="1" applyBorder="1" applyAlignment="1">
      <alignment horizontal="center" vertical="center"/>
    </xf>
    <xf numFmtId="176" fontId="27" fillId="10" borderId="5" xfId="24" applyFont="1" applyFill="1" applyBorder="1" applyAlignment="1">
      <alignment horizontal="right" vertical="center"/>
    </xf>
    <xf numFmtId="0" fontId="88" fillId="10" borderId="10" xfId="21" applyNumberFormat="1" applyFont="1" applyFill="1" applyBorder="1" applyAlignment="1">
      <alignment vertical="center" wrapText="1"/>
    </xf>
    <xf numFmtId="177" fontId="13" fillId="0" borderId="6" xfId="0" applyNumberFormat="1" applyFont="1" applyBorder="1" applyAlignment="1">
      <alignment horizontal="center" vertical="center"/>
    </xf>
    <xf numFmtId="0" fontId="33" fillId="20" borderId="5" xfId="10" applyNumberFormat="1" applyFont="1" applyFill="1" applyBorder="1" applyAlignment="1">
      <alignment horizontal="left" vertical="center"/>
    </xf>
    <xf numFmtId="0" fontId="13" fillId="10" borderId="5" xfId="0" applyFont="1" applyFill="1" applyBorder="1">
      <alignment vertical="center"/>
    </xf>
    <xf numFmtId="0" fontId="13" fillId="10" borderId="5" xfId="0" applyFont="1" applyFill="1" applyBorder="1" applyAlignment="1">
      <alignment horizontal="center" vertical="center"/>
    </xf>
    <xf numFmtId="0" fontId="0" fillId="10" borderId="6" xfId="0" applyFill="1" applyBorder="1">
      <alignment vertical="center"/>
    </xf>
    <xf numFmtId="0" fontId="62" fillId="10" borderId="5" xfId="1" applyFont="1" applyFill="1" applyBorder="1" applyAlignment="1">
      <alignment horizontal="left" vertical="center"/>
    </xf>
    <xf numFmtId="177" fontId="33" fillId="16" borderId="5" xfId="1" applyNumberFormat="1" applyFont="1" applyFill="1" applyBorder="1" applyAlignment="1">
      <alignment horizontal="center" vertical="center"/>
    </xf>
    <xf numFmtId="183" fontId="92" fillId="16" borderId="5" xfId="3" applyNumberFormat="1" applyFont="1" applyFill="1" applyBorder="1" applyAlignment="1">
      <alignment horizontal="center" vertical="center"/>
    </xf>
    <xf numFmtId="0" fontId="10" fillId="16" borderId="5" xfId="0" applyFont="1" applyFill="1" applyBorder="1" applyAlignment="1">
      <alignment horizontal="center" vertical="center"/>
    </xf>
    <xf numFmtId="0" fontId="0" fillId="10" borderId="0" xfId="0" applyFill="1">
      <alignment vertical="center"/>
    </xf>
    <xf numFmtId="0" fontId="95" fillId="10" borderId="5" xfId="0" applyFont="1" applyFill="1" applyBorder="1" applyAlignment="1">
      <alignment horizontal="center" vertical="center"/>
    </xf>
    <xf numFmtId="0" fontId="18" fillId="10" borderId="5" xfId="8" applyNumberFormat="1" applyFont="1" applyFill="1" applyBorder="1" applyAlignment="1">
      <alignment horizontal="center" vertical="center"/>
    </xf>
    <xf numFmtId="0" fontId="8" fillId="10" borderId="5" xfId="4" applyNumberFormat="1" applyFont="1" applyFill="1" applyBorder="1" applyAlignment="1">
      <alignment horizontal="center" vertical="center"/>
    </xf>
    <xf numFmtId="0" fontId="62" fillId="10" borderId="6" xfId="1" applyFont="1" applyFill="1" applyBorder="1" applyAlignment="1">
      <alignment horizontal="left" vertical="center"/>
    </xf>
    <xf numFmtId="177" fontId="33" fillId="14" borderId="5" xfId="1" applyNumberFormat="1" applyFont="1" applyFill="1" applyBorder="1" applyAlignment="1">
      <alignment horizontal="center" vertical="center"/>
    </xf>
    <xf numFmtId="183" fontId="92" fillId="14" borderId="5" xfId="3" applyNumberFormat="1" applyFont="1" applyFill="1" applyBorder="1" applyAlignment="1">
      <alignment horizontal="center" vertical="center"/>
    </xf>
    <xf numFmtId="0" fontId="20" fillId="16" borderId="5" xfId="0" applyFont="1" applyFill="1" applyBorder="1" applyAlignment="1">
      <alignment horizontal="center" vertical="center" wrapText="1"/>
    </xf>
    <xf numFmtId="177" fontId="58" fillId="16" borderId="9" xfId="1" applyNumberFormat="1" applyFont="1" applyFill="1" applyBorder="1" applyAlignment="1">
      <alignment horizontal="center" vertical="center"/>
    </xf>
    <xf numFmtId="184" fontId="59" fillId="16" borderId="5" xfId="26" applyNumberFormat="1" applyFont="1" applyFill="1" applyBorder="1" applyAlignment="1">
      <alignment horizontal="center" vertical="center"/>
    </xf>
    <xf numFmtId="181" fontId="60" fillId="16" borderId="5" xfId="27" applyNumberFormat="1" applyFont="1" applyFill="1" applyBorder="1" applyAlignment="1">
      <alignment horizontal="right" vertical="center"/>
    </xf>
    <xf numFmtId="176" fontId="96" fillId="10" borderId="5" xfId="3" applyFont="1" applyFill="1" applyBorder="1" applyAlignment="1">
      <alignment vertical="center" wrapText="1"/>
    </xf>
    <xf numFmtId="0" fontId="18" fillId="10" borderId="10" xfId="8" applyNumberFormat="1" applyFont="1" applyFill="1" applyBorder="1" applyAlignment="1">
      <alignment horizontal="center" vertical="center"/>
    </xf>
    <xf numFmtId="0" fontId="62" fillId="10" borderId="10" xfId="1" applyFont="1" applyFill="1" applyBorder="1" applyAlignment="1">
      <alignment horizontal="left" vertical="center"/>
    </xf>
    <xf numFmtId="177" fontId="33" fillId="39" borderId="5" xfId="1" applyNumberFormat="1" applyFont="1" applyFill="1" applyBorder="1" applyAlignment="1">
      <alignment horizontal="center" vertical="center"/>
    </xf>
    <xf numFmtId="183" fontId="92" fillId="39" borderId="5" xfId="3" applyNumberFormat="1" applyFont="1" applyFill="1" applyBorder="1" applyAlignment="1">
      <alignment horizontal="center" vertical="center"/>
    </xf>
    <xf numFmtId="181" fontId="30" fillId="0" borderId="5" xfId="21" applyNumberFormat="1" applyFont="1" applyBorder="1" applyAlignment="1">
      <alignment horizontal="left" vertical="center"/>
    </xf>
    <xf numFmtId="177" fontId="59" fillId="16" borderId="5" xfId="1" applyNumberFormat="1" applyFont="1" applyFill="1" applyBorder="1" applyAlignment="1">
      <alignment horizontal="center" vertical="center"/>
    </xf>
    <xf numFmtId="184" fontId="59" fillId="16" borderId="10" xfId="26" applyNumberFormat="1" applyFont="1" applyFill="1" applyBorder="1" applyAlignment="1">
      <alignment horizontal="center" vertical="center"/>
    </xf>
    <xf numFmtId="181" fontId="60" fillId="16" borderId="10" xfId="27" applyNumberFormat="1" applyFont="1" applyFill="1" applyBorder="1" applyAlignment="1">
      <alignment horizontal="right" vertical="center"/>
    </xf>
    <xf numFmtId="0" fontId="63" fillId="10" borderId="10" xfId="3" applyNumberFormat="1" applyFont="1" applyFill="1" applyBorder="1">
      <alignment vertical="center"/>
    </xf>
    <xf numFmtId="0" fontId="97" fillId="40" borderId="5" xfId="1" applyFont="1" applyFill="1" applyBorder="1" applyAlignment="1">
      <alignment horizontal="center" vertical="center"/>
    </xf>
    <xf numFmtId="0" fontId="63" fillId="10" borderId="5" xfId="3" applyNumberFormat="1" applyFont="1" applyFill="1" applyBorder="1">
      <alignment vertical="center"/>
    </xf>
    <xf numFmtId="0" fontId="0" fillId="15" borderId="5" xfId="0" applyFill="1" applyBorder="1" applyAlignment="1">
      <alignment horizontal="left" vertical="center"/>
    </xf>
    <xf numFmtId="0" fontId="10" fillId="17" borderId="5"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11" borderId="5" xfId="0" applyFont="1" applyFill="1" applyBorder="1" applyAlignment="1">
      <alignment horizontal="left" vertical="center"/>
    </xf>
    <xf numFmtId="0" fontId="10" fillId="16" borderId="5" xfId="0" applyFont="1" applyFill="1" applyBorder="1" applyAlignment="1">
      <alignment horizontal="left" vertical="center" wrapText="1"/>
    </xf>
    <xf numFmtId="0" fontId="48" fillId="11" borderId="5" xfId="1" applyFont="1" applyFill="1" applyBorder="1" applyAlignment="1">
      <alignment horizontal="left" vertical="top" wrapText="1"/>
    </xf>
    <xf numFmtId="0" fontId="8" fillId="0" borderId="5" xfId="4" applyNumberFormat="1" applyFont="1" applyBorder="1" applyAlignment="1">
      <alignment horizontal="center" vertical="center" wrapText="1"/>
    </xf>
    <xf numFmtId="0" fontId="60" fillId="16" borderId="7" xfId="0" applyFont="1" applyFill="1" applyBorder="1" applyAlignment="1">
      <alignment horizontal="left" vertical="top" wrapText="1"/>
    </xf>
    <xf numFmtId="0" fontId="19" fillId="0" borderId="0" xfId="5" applyNumberFormat="1" applyFont="1">
      <alignment vertical="center"/>
    </xf>
    <xf numFmtId="0" fontId="98" fillId="17" borderId="5" xfId="0" applyFont="1" applyFill="1" applyBorder="1" applyAlignment="1">
      <alignment horizontal="left" vertical="center"/>
    </xf>
    <xf numFmtId="0" fontId="100" fillId="11" borderId="5" xfId="1" applyFont="1" applyFill="1" applyBorder="1" applyAlignment="1">
      <alignment horizontal="left" vertical="top" wrapText="1"/>
    </xf>
    <xf numFmtId="179" fontId="33" fillId="10" borderId="5" xfId="4" applyNumberFormat="1" applyFont="1" applyFill="1" applyBorder="1" applyAlignment="1">
      <alignment horizontal="center" vertical="center"/>
    </xf>
    <xf numFmtId="176" fontId="23" fillId="10" borderId="9" xfId="3" applyFont="1" applyFill="1" applyBorder="1">
      <alignment vertical="center"/>
    </xf>
    <xf numFmtId="0" fontId="48" fillId="11" borderId="5" xfId="1" applyFont="1" applyFill="1" applyBorder="1" applyAlignment="1">
      <alignment horizontal="left" vertical="center" wrapText="1"/>
    </xf>
    <xf numFmtId="0" fontId="13" fillId="20" borderId="0" xfId="4" applyNumberFormat="1" applyFont="1" applyFill="1" applyAlignment="1">
      <alignment horizontal="left" vertical="center"/>
    </xf>
    <xf numFmtId="0" fontId="18" fillId="0" borderId="10" xfId="1" applyFont="1" applyBorder="1" applyAlignment="1">
      <alignment horizontal="center" vertical="center"/>
    </xf>
    <xf numFmtId="176" fontId="23" fillId="16" borderId="10" xfId="3" applyFont="1" applyFill="1" applyBorder="1">
      <alignment vertical="center"/>
    </xf>
    <xf numFmtId="179" fontId="13" fillId="10" borderId="5" xfId="18" applyNumberFormat="1" applyFont="1" applyFill="1" applyBorder="1" applyAlignment="1">
      <alignment horizontal="center" vertical="center"/>
    </xf>
    <xf numFmtId="176" fontId="23" fillId="0" borderId="10" xfId="3" applyFont="1" applyBorder="1">
      <alignment vertical="center"/>
    </xf>
    <xf numFmtId="0" fontId="14" fillId="23" borderId="5" xfId="2" applyFont="1" applyFill="1" applyBorder="1" applyAlignment="1">
      <alignment horizontal="right" vertical="center"/>
    </xf>
    <xf numFmtId="177" fontId="102" fillId="29" borderId="5" xfId="4" applyFont="1" applyFill="1" applyBorder="1" applyAlignment="1">
      <alignment horizontal="left" vertical="center" wrapText="1"/>
    </xf>
    <xf numFmtId="0" fontId="90" fillId="0" borderId="9" xfId="28" applyFont="1" applyBorder="1" applyAlignment="1">
      <alignment vertical="top" wrapText="1"/>
    </xf>
    <xf numFmtId="177" fontId="19" fillId="14" borderId="5" xfId="4" applyFont="1" applyFill="1" applyBorder="1" applyAlignment="1">
      <alignment horizontal="center" vertical="center"/>
    </xf>
    <xf numFmtId="0" fontId="41" fillId="20" borderId="5" xfId="4" applyNumberFormat="1" applyFont="1" applyFill="1" applyBorder="1" applyAlignment="1">
      <alignment horizontal="center" vertical="center"/>
    </xf>
    <xf numFmtId="0" fontId="103" fillId="0" borderId="5" xfId="0" applyFont="1" applyBorder="1">
      <alignment vertical="center"/>
    </xf>
    <xf numFmtId="177" fontId="0" fillId="10" borderId="5" xfId="1" applyNumberFormat="1" applyFont="1" applyFill="1" applyBorder="1" applyAlignment="1">
      <alignment horizontal="center" vertical="center"/>
    </xf>
    <xf numFmtId="0" fontId="90" fillId="0" borderId="5" xfId="28" applyFont="1" applyBorder="1" applyAlignment="1">
      <alignment vertical="top" wrapText="1"/>
    </xf>
    <xf numFmtId="0" fontId="13" fillId="20" borderId="5" xfId="12" applyFont="1" applyFill="1" applyBorder="1" applyAlignment="1">
      <alignment horizontal="center" vertical="center"/>
    </xf>
    <xf numFmtId="0" fontId="73" fillId="13" borderId="5" xfId="29" applyFont="1" applyFill="1" applyBorder="1" applyAlignment="1">
      <alignment horizontal="center" vertical="center"/>
    </xf>
    <xf numFmtId="0" fontId="46" fillId="16" borderId="5" xfId="1" applyFont="1" applyFill="1" applyBorder="1" applyAlignment="1">
      <alignment horizontal="right" vertical="center"/>
    </xf>
    <xf numFmtId="0" fontId="0" fillId="10" borderId="5" xfId="12" applyFont="1" applyFill="1" applyBorder="1" applyAlignment="1">
      <alignment horizontal="center" vertical="center"/>
    </xf>
    <xf numFmtId="0" fontId="18" fillId="20" borderId="5" xfId="1" applyFont="1" applyFill="1" applyBorder="1" applyAlignment="1">
      <alignment horizontal="center" vertical="center"/>
    </xf>
    <xf numFmtId="0" fontId="9" fillId="10" borderId="5" xfId="1" applyFont="1" applyFill="1" applyBorder="1" applyAlignment="1">
      <alignment horizontal="center" vertical="center" wrapText="1"/>
    </xf>
    <xf numFmtId="0" fontId="18" fillId="0" borderId="5" xfId="30" applyFont="1" applyFill="1" applyBorder="1" applyAlignment="1">
      <alignment horizontal="center" vertical="center"/>
    </xf>
    <xf numFmtId="0" fontId="19" fillId="10" borderId="5" xfId="5" applyNumberFormat="1" applyFont="1" applyFill="1" applyBorder="1" applyAlignment="1">
      <alignment horizontal="center" vertical="center" wrapText="1"/>
    </xf>
    <xf numFmtId="177" fontId="0" fillId="10" borderId="5" xfId="10" applyFont="1" applyFill="1" applyBorder="1" applyAlignment="1">
      <alignment horizontal="center" vertical="center"/>
    </xf>
    <xf numFmtId="0" fontId="18" fillId="16" borderId="5" xfId="30" applyFont="1" applyFill="1" applyBorder="1" applyAlignment="1">
      <alignment horizontal="center" vertical="center"/>
    </xf>
    <xf numFmtId="0" fontId="104" fillId="0" borderId="5" xfId="5" quotePrefix="1" applyNumberFormat="1" applyFont="1" applyBorder="1">
      <alignment vertical="center"/>
    </xf>
    <xf numFmtId="0" fontId="0" fillId="10" borderId="5" xfId="5" applyNumberFormat="1" applyFont="1" applyFill="1" applyBorder="1" applyAlignment="1">
      <alignment horizontal="center" vertical="center"/>
    </xf>
    <xf numFmtId="0" fontId="0" fillId="0" borderId="5" xfId="5" applyNumberFormat="1" applyFont="1" applyBorder="1" applyAlignment="1">
      <alignment horizontal="left" vertical="center"/>
    </xf>
    <xf numFmtId="0" fontId="9" fillId="10" borderId="5" xfId="1" applyFont="1" applyFill="1" applyBorder="1" applyAlignment="1">
      <alignment horizontal="center" vertical="center"/>
    </xf>
    <xf numFmtId="0" fontId="13" fillId="10" borderId="5" xfId="12" applyFont="1" applyFill="1" applyBorder="1" applyAlignment="1">
      <alignment horizontal="center" vertical="center"/>
    </xf>
    <xf numFmtId="0" fontId="9" fillId="0" borderId="5" xfId="1" applyFont="1" applyBorder="1" applyAlignment="1">
      <alignment horizontal="center" vertical="center"/>
    </xf>
    <xf numFmtId="0" fontId="14" fillId="41" borderId="5" xfId="2" applyFont="1" applyFill="1" applyBorder="1" applyAlignment="1">
      <alignment horizontal="right" vertical="center"/>
    </xf>
    <xf numFmtId="176" fontId="27" fillId="0" borderId="5" xfId="11" applyFont="1" applyFill="1" applyBorder="1">
      <alignment vertical="center"/>
    </xf>
    <xf numFmtId="0" fontId="20" fillId="34" borderId="5" xfId="2" applyFont="1" applyFill="1" applyBorder="1" applyAlignment="1">
      <alignment horizontal="right" vertical="center"/>
    </xf>
    <xf numFmtId="0" fontId="46" fillId="0" borderId="5" xfId="2" applyFont="1" applyFill="1" applyBorder="1" applyAlignment="1">
      <alignment horizontal="right" vertical="center"/>
    </xf>
    <xf numFmtId="0" fontId="14" fillId="32" borderId="9" xfId="2" applyFont="1" applyFill="1" applyBorder="1" applyAlignment="1">
      <alignment horizontal="right" vertical="center"/>
    </xf>
    <xf numFmtId="176" fontId="23" fillId="0" borderId="9" xfId="3" applyFont="1" applyFill="1" applyBorder="1">
      <alignment vertical="center"/>
    </xf>
    <xf numFmtId="0" fontId="46" fillId="0" borderId="5" xfId="1" applyFont="1" applyBorder="1" applyAlignment="1">
      <alignment horizontal="right" vertical="center"/>
    </xf>
    <xf numFmtId="0" fontId="14" fillId="32" borderId="5" xfId="2" applyFont="1" applyFill="1" applyBorder="1" applyAlignment="1">
      <alignment horizontal="right" vertical="center"/>
    </xf>
    <xf numFmtId="0" fontId="13" fillId="10" borderId="5" xfId="12" applyFont="1" applyFill="1" applyBorder="1" applyAlignment="1">
      <alignment horizontal="left" vertical="center"/>
    </xf>
    <xf numFmtId="0" fontId="78" fillId="10" borderId="5" xfId="5" applyNumberFormat="1" applyFont="1" applyFill="1" applyBorder="1" applyAlignment="1">
      <alignment horizontal="center" vertical="center" wrapText="1"/>
    </xf>
    <xf numFmtId="0" fontId="33" fillId="20" borderId="5" xfId="1" applyFont="1" applyFill="1" applyBorder="1" applyAlignment="1">
      <alignment vertical="center"/>
    </xf>
    <xf numFmtId="179" fontId="13" fillId="20" borderId="9" xfId="1" applyNumberFormat="1" applyFont="1" applyFill="1" applyBorder="1" applyAlignment="1">
      <alignment horizontal="center" vertical="center"/>
    </xf>
    <xf numFmtId="177" fontId="105" fillId="10" borderId="5" xfId="4" applyFont="1" applyFill="1" applyBorder="1" applyAlignment="1">
      <alignment horizontal="center" vertical="center" wrapText="1"/>
    </xf>
    <xf numFmtId="0" fontId="16" fillId="11" borderId="5" xfId="8" applyNumberFormat="1" applyFont="1" applyFill="1" applyBorder="1" applyAlignment="1">
      <alignment horizontal="right" vertical="center"/>
    </xf>
    <xf numFmtId="177" fontId="106" fillId="0" borderId="5" xfId="0" applyNumberFormat="1" applyFont="1" applyBorder="1" applyAlignment="1">
      <alignment horizontal="left" vertical="center"/>
    </xf>
    <xf numFmtId="0" fontId="107" fillId="19" borderId="5" xfId="0" applyFont="1" applyFill="1" applyBorder="1" applyAlignment="1">
      <alignment horizontal="center" vertical="center" wrapText="1"/>
    </xf>
    <xf numFmtId="0" fontId="107" fillId="19" borderId="5" xfId="0" applyFont="1" applyFill="1" applyBorder="1" applyAlignment="1">
      <alignment vertical="center" wrapText="1"/>
    </xf>
    <xf numFmtId="0" fontId="13" fillId="10" borderId="5" xfId="12" applyFont="1" applyFill="1" applyBorder="1" applyAlignment="1">
      <alignment horizontal="center" vertical="center" wrapText="1"/>
    </xf>
    <xf numFmtId="0" fontId="18" fillId="11" borderId="5" xfId="1" applyFont="1" applyFill="1" applyBorder="1" applyAlignment="1">
      <alignment horizontal="center" vertical="center"/>
    </xf>
    <xf numFmtId="0" fontId="9" fillId="10" borderId="5" xfId="1" applyFont="1" applyFill="1" applyBorder="1" applyAlignment="1">
      <alignment horizontal="left" vertical="center" wrapText="1"/>
    </xf>
    <xf numFmtId="0" fontId="13" fillId="11" borderId="5" xfId="1" applyFont="1" applyFill="1" applyBorder="1" applyAlignment="1">
      <alignment horizontal="center" vertical="center"/>
    </xf>
    <xf numFmtId="177" fontId="13" fillId="11" borderId="5" xfId="1" applyNumberFormat="1" applyFont="1" applyFill="1" applyBorder="1" applyAlignment="1">
      <alignment horizontal="center" vertical="center"/>
    </xf>
    <xf numFmtId="0" fontId="10" fillId="0" borderId="9" xfId="0" applyFont="1" applyBorder="1" applyAlignment="1">
      <alignment horizontal="right" vertical="center"/>
    </xf>
    <xf numFmtId="0" fontId="36" fillId="0" borderId="5" xfId="1" applyFont="1" applyBorder="1" applyAlignment="1">
      <alignment horizontal="right" vertical="center"/>
    </xf>
    <xf numFmtId="0" fontId="98" fillId="42" borderId="5" xfId="2" applyFont="1" applyFill="1" applyBorder="1" applyAlignment="1">
      <alignment horizontal="right" vertical="center"/>
    </xf>
    <xf numFmtId="0" fontId="30" fillId="42" borderId="5" xfId="0" applyFont="1" applyFill="1" applyBorder="1" applyAlignment="1">
      <alignment horizontal="center" vertical="center"/>
    </xf>
    <xf numFmtId="0" fontId="14" fillId="41" borderId="9" xfId="2" applyFont="1" applyFill="1" applyBorder="1" applyAlignment="1">
      <alignment horizontal="right" vertical="center"/>
    </xf>
    <xf numFmtId="0" fontId="10" fillId="0" borderId="15" xfId="0" applyFont="1" applyBorder="1" applyAlignment="1">
      <alignment horizontal="right" vertical="center"/>
    </xf>
    <xf numFmtId="0" fontId="76" fillId="0" borderId="7" xfId="12" applyFont="1" applyBorder="1" applyAlignment="1">
      <alignment horizontal="center" vertical="center"/>
    </xf>
    <xf numFmtId="0" fontId="14" fillId="23" borderId="9" xfId="2" applyFont="1" applyFill="1" applyBorder="1" applyAlignment="1">
      <alignment horizontal="right" vertical="center"/>
    </xf>
    <xf numFmtId="0" fontId="35" fillId="10" borderId="9" xfId="1" applyFont="1" applyFill="1" applyBorder="1" applyAlignment="1">
      <alignment horizontal="left" vertical="center"/>
    </xf>
    <xf numFmtId="0" fontId="20" fillId="34" borderId="9" xfId="2" applyFont="1" applyFill="1" applyBorder="1" applyAlignment="1">
      <alignment horizontal="right" vertical="center"/>
    </xf>
    <xf numFmtId="0" fontId="14" fillId="13" borderId="5" xfId="2" applyFont="1" applyFill="1" applyBorder="1" applyAlignment="1">
      <alignment horizontal="right" vertical="center"/>
    </xf>
    <xf numFmtId="0" fontId="17" fillId="26" borderId="5" xfId="0" applyFont="1" applyFill="1" applyBorder="1" applyAlignment="1">
      <alignment horizontal="right" vertical="center"/>
    </xf>
    <xf numFmtId="0" fontId="0" fillId="0" borderId="5" xfId="0" applyBorder="1" applyAlignment="1">
      <alignment horizontal="center" vertical="center"/>
    </xf>
    <xf numFmtId="0" fontId="0" fillId="0" borderId="5" xfId="1" applyFont="1" applyBorder="1" applyAlignment="1">
      <alignment horizontal="left" vertical="center"/>
    </xf>
    <xf numFmtId="0" fontId="30" fillId="10" borderId="10" xfId="12" applyFont="1" applyFill="1" applyBorder="1" applyAlignment="1">
      <alignment horizontal="center" vertical="center"/>
    </xf>
    <xf numFmtId="177" fontId="33" fillId="0" borderId="5" xfId="4" applyFont="1" applyBorder="1" applyAlignment="1">
      <alignment horizontal="center" vertical="center"/>
    </xf>
    <xf numFmtId="0" fontId="13" fillId="0" borderId="5" xfId="12" applyFont="1" applyBorder="1" applyAlignment="1">
      <alignment horizontal="center" vertical="center"/>
    </xf>
    <xf numFmtId="179" fontId="13" fillId="0" borderId="5" xfId="10" applyNumberFormat="1" applyFont="1" applyBorder="1" applyAlignment="1">
      <alignment horizontal="center" vertical="center"/>
    </xf>
    <xf numFmtId="177" fontId="0" fillId="19" borderId="5" xfId="20" applyNumberFormat="1" applyFont="1" applyFill="1" applyBorder="1" applyAlignment="1">
      <alignment horizontal="center" vertical="center"/>
    </xf>
    <xf numFmtId="0" fontId="33" fillId="0" borderId="5" xfId="4" applyNumberFormat="1" applyFont="1" applyBorder="1" applyAlignment="1">
      <alignment horizontal="left" vertical="center"/>
    </xf>
    <xf numFmtId="0" fontId="0" fillId="0" borderId="5" xfId="20" applyFont="1" applyFill="1" applyBorder="1" applyAlignment="1">
      <alignment horizontal="center" vertical="center"/>
    </xf>
    <xf numFmtId="0" fontId="13" fillId="0" borderId="5" xfId="10" applyNumberFormat="1" applyFont="1" applyBorder="1" applyAlignment="1">
      <alignment horizontal="center" vertical="center"/>
    </xf>
    <xf numFmtId="0" fontId="17" fillId="16" borderId="5" xfId="0" applyFont="1" applyFill="1" applyBorder="1" applyAlignment="1">
      <alignment horizontal="left" vertical="center"/>
    </xf>
    <xf numFmtId="0" fontId="17" fillId="0" borderId="10" xfId="1" applyFont="1" applyBorder="1" applyAlignment="1">
      <alignment horizontal="left" vertical="center"/>
    </xf>
    <xf numFmtId="177" fontId="13" fillId="0" borderId="6" xfId="4" applyFont="1" applyBorder="1" applyAlignment="1">
      <alignment horizontal="left" vertical="center"/>
    </xf>
    <xf numFmtId="0" fontId="46" fillId="0" borderId="9" xfId="2" applyFont="1" applyFill="1" applyBorder="1" applyAlignment="1">
      <alignment horizontal="right" vertical="center"/>
    </xf>
    <xf numFmtId="0" fontId="16" fillId="0" borderId="9" xfId="8" applyNumberFormat="1" applyFont="1" applyBorder="1" applyAlignment="1">
      <alignment horizontal="center" vertical="center"/>
    </xf>
    <xf numFmtId="0" fontId="0" fillId="0" borderId="5" xfId="4" applyNumberFormat="1" applyFont="1" applyBorder="1" applyAlignment="1">
      <alignment horizontal="left" vertical="center"/>
    </xf>
    <xf numFmtId="0" fontId="15" fillId="0" borderId="0" xfId="1" applyFont="1" applyBorder="1" applyAlignment="1">
      <alignment horizontal="right" vertical="center"/>
    </xf>
    <xf numFmtId="0" fontId="16" fillId="10" borderId="5" xfId="8" applyNumberFormat="1" applyFont="1" applyFill="1" applyBorder="1" applyAlignment="1">
      <alignment horizontal="right" vertical="center"/>
    </xf>
    <xf numFmtId="177" fontId="83" fillId="10" borderId="5" xfId="1" applyNumberFormat="1" applyFont="1" applyFill="1" applyBorder="1" applyAlignment="1">
      <alignment horizontal="center" vertical="center"/>
    </xf>
    <xf numFmtId="0" fontId="14" fillId="11" borderId="5" xfId="4" applyNumberFormat="1" applyFont="1" applyFill="1" applyBorder="1" applyAlignment="1">
      <alignment horizontal="right" vertical="center"/>
    </xf>
    <xf numFmtId="0" fontId="16" fillId="10" borderId="9" xfId="8" applyNumberFormat="1" applyFont="1" applyFill="1" applyBorder="1" applyAlignment="1">
      <alignment horizontal="center" vertical="center"/>
    </xf>
    <xf numFmtId="177" fontId="13" fillId="10" borderId="9" xfId="4" applyFont="1" applyFill="1" applyBorder="1" applyAlignment="1">
      <alignment horizontal="center" vertical="center"/>
    </xf>
    <xf numFmtId="176" fontId="23" fillId="10" borderId="5" xfId="3" applyFont="1" applyFill="1" applyBorder="1" applyAlignment="1">
      <alignment horizontal="center" vertical="center"/>
    </xf>
    <xf numFmtId="177" fontId="13" fillId="14" borderId="0" xfId="1" applyNumberFormat="1" applyFont="1" applyFill="1" applyBorder="1" applyAlignment="1">
      <alignment horizontal="center" vertical="center"/>
    </xf>
    <xf numFmtId="0" fontId="30" fillId="20" borderId="5" xfId="4" applyNumberFormat="1" applyFont="1" applyFill="1" applyBorder="1" applyAlignment="1">
      <alignment horizontal="center" vertical="center"/>
    </xf>
    <xf numFmtId="176" fontId="23" fillId="27" borderId="16" xfId="3" applyFont="1" applyFill="1" applyBorder="1">
      <alignment vertical="center"/>
    </xf>
    <xf numFmtId="176" fontId="23" fillId="27" borderId="17" xfId="3" applyFont="1" applyFill="1" applyBorder="1">
      <alignment vertical="center"/>
    </xf>
    <xf numFmtId="0" fontId="14" fillId="0" borderId="17" xfId="0" applyFont="1" applyBorder="1" applyAlignment="1">
      <alignment horizontal="left" vertical="center"/>
    </xf>
    <xf numFmtId="178" fontId="18" fillId="0" borderId="5" xfId="7" applyNumberFormat="1" applyFont="1" applyFill="1" applyBorder="1" applyAlignment="1">
      <alignment horizontal="center" vertical="center"/>
    </xf>
    <xf numFmtId="0" fontId="16" fillId="11" borderId="5" xfId="5" applyNumberFormat="1" applyFont="1" applyFill="1" applyBorder="1" applyAlignment="1">
      <alignment horizontal="right" vertical="center"/>
    </xf>
    <xf numFmtId="0" fontId="58" fillId="10" borderId="5" xfId="1" applyFont="1" applyFill="1" applyBorder="1" applyAlignment="1">
      <alignment horizontal="center" vertical="center"/>
    </xf>
    <xf numFmtId="6" fontId="81" fillId="0" borderId="5" xfId="2" applyNumberFormat="1" applyFont="1" applyFill="1" applyBorder="1" applyAlignment="1">
      <alignment horizontal="left" vertical="center"/>
    </xf>
    <xf numFmtId="177" fontId="40" fillId="10" borderId="9" xfId="4" applyFont="1" applyFill="1" applyBorder="1" applyAlignment="1">
      <alignment horizontal="center" vertical="center"/>
    </xf>
    <xf numFmtId="0" fontId="109" fillId="19" borderId="18" xfId="0" applyFont="1" applyFill="1" applyBorder="1" applyAlignment="1">
      <alignment horizontal="center" vertical="center" wrapText="1"/>
    </xf>
    <xf numFmtId="0" fontId="109" fillId="19" borderId="19" xfId="0" applyFont="1" applyFill="1" applyBorder="1" applyAlignment="1">
      <alignment vertical="center" wrapText="1"/>
    </xf>
    <xf numFmtId="0" fontId="109" fillId="19" borderId="19" xfId="0" applyFont="1" applyFill="1" applyBorder="1" applyAlignment="1">
      <alignment horizontal="center" vertical="center" wrapText="1"/>
    </xf>
    <xf numFmtId="176" fontId="23" fillId="0" borderId="6" xfId="3" applyFont="1" applyBorder="1">
      <alignment vertical="center"/>
    </xf>
    <xf numFmtId="0" fontId="57" fillId="10" borderId="5" xfId="1" applyFont="1" applyFill="1" applyBorder="1" applyAlignment="1">
      <alignment horizontal="center" vertical="center"/>
    </xf>
    <xf numFmtId="0" fontId="110" fillId="43" borderId="5" xfId="0" applyFont="1" applyFill="1" applyBorder="1" applyAlignment="1">
      <alignment horizontal="center" vertical="center"/>
    </xf>
    <xf numFmtId="0" fontId="44" fillId="10" borderId="5" xfId="1" applyFont="1" applyFill="1" applyBorder="1" applyAlignment="1">
      <alignment horizontal="left" vertical="center"/>
    </xf>
    <xf numFmtId="0" fontId="9" fillId="20" borderId="5" xfId="4" applyNumberFormat="1" applyFont="1" applyFill="1" applyBorder="1" applyAlignment="1">
      <alignment horizontal="left" vertical="center" wrapText="1"/>
    </xf>
    <xf numFmtId="177" fontId="0" fillId="0" borderId="5" xfId="0" applyNumberFormat="1" applyBorder="1" applyAlignment="1">
      <alignment horizontal="right" vertical="center" shrinkToFit="1"/>
    </xf>
    <xf numFmtId="0" fontId="14" fillId="10" borderId="5" xfId="1" applyFont="1" applyFill="1" applyBorder="1" applyAlignment="1">
      <alignment horizontal="center" vertical="center"/>
    </xf>
    <xf numFmtId="0" fontId="70" fillId="0" borderId="5" xfId="1" applyFont="1" applyBorder="1" applyAlignment="1">
      <alignment horizontal="left" vertical="center"/>
    </xf>
    <xf numFmtId="0" fontId="51" fillId="0" borderId="9" xfId="4" applyNumberFormat="1" applyFont="1" applyBorder="1" applyAlignment="1">
      <alignment horizontal="center" vertical="center"/>
    </xf>
    <xf numFmtId="0" fontId="30" fillId="10" borderId="5" xfId="0" applyFont="1" applyFill="1" applyBorder="1" applyAlignment="1">
      <alignment horizontal="center" vertical="center"/>
    </xf>
    <xf numFmtId="0" fontId="30" fillId="10" borderId="5" xfId="0" applyFont="1" applyFill="1" applyBorder="1" applyAlignment="1">
      <alignment horizontal="left" vertical="center"/>
    </xf>
    <xf numFmtId="0" fontId="71" fillId="10" borderId="5" xfId="5" applyNumberFormat="1" applyFont="1" applyFill="1" applyBorder="1" applyAlignment="1">
      <alignment horizontal="left" vertical="center"/>
    </xf>
    <xf numFmtId="0" fontId="13" fillId="10" borderId="7" xfId="17" applyNumberFormat="1" applyFont="1" applyFill="1" applyBorder="1" applyAlignment="1">
      <alignment horizontal="center" vertical="center"/>
    </xf>
    <xf numFmtId="0" fontId="0" fillId="10" borderId="7" xfId="4" applyNumberFormat="1" applyFont="1" applyFill="1" applyBorder="1" applyAlignment="1">
      <alignment horizontal="left" vertical="center"/>
    </xf>
    <xf numFmtId="179" fontId="13" fillId="10" borderId="7" xfId="4" applyNumberFormat="1" applyFont="1" applyFill="1" applyBorder="1" applyAlignment="1">
      <alignment horizontal="center" vertical="center"/>
    </xf>
    <xf numFmtId="0" fontId="84" fillId="10" borderId="5" xfId="1" applyFont="1" applyFill="1" applyBorder="1" applyAlignment="1">
      <alignment horizontal="left" vertical="center"/>
    </xf>
    <xf numFmtId="0" fontId="116" fillId="0" borderId="20" xfId="0" applyFont="1" applyBorder="1" applyAlignment="1">
      <alignment horizontal="center" vertical="center"/>
    </xf>
    <xf numFmtId="0" fontId="116" fillId="0" borderId="20" xfId="0" applyFont="1" applyBorder="1">
      <alignment vertical="center"/>
    </xf>
    <xf numFmtId="176" fontId="23" fillId="10" borderId="6" xfId="3" applyFont="1" applyFill="1" applyBorder="1">
      <alignment vertical="center"/>
    </xf>
    <xf numFmtId="177" fontId="35" fillId="10" borderId="5" xfId="4" applyFont="1" applyFill="1" applyBorder="1" applyAlignment="1">
      <alignment horizontal="left" vertical="center"/>
    </xf>
    <xf numFmtId="0" fontId="3" fillId="19" borderId="0" xfId="1" applyFont="1" applyFill="1" applyBorder="1" applyAlignment="1">
      <alignment horizontal="right" vertical="center"/>
    </xf>
    <xf numFmtId="177" fontId="106" fillId="10" borderId="5" xfId="0" applyNumberFormat="1" applyFont="1" applyFill="1" applyBorder="1" applyAlignment="1">
      <alignment horizontal="left" vertical="center"/>
    </xf>
    <xf numFmtId="0" fontId="13" fillId="20" borderId="7" xfId="4" applyNumberFormat="1" applyFont="1" applyFill="1" applyBorder="1" applyAlignment="1">
      <alignment horizontal="center" vertical="center"/>
    </xf>
    <xf numFmtId="0" fontId="13" fillId="10" borderId="7" xfId="10" applyNumberFormat="1" applyFont="1" applyFill="1" applyBorder="1" applyAlignment="1">
      <alignment horizontal="left" vertical="center"/>
    </xf>
    <xf numFmtId="176" fontId="27" fillId="10" borderId="5" xfId="11" applyFont="1" applyFill="1" applyBorder="1">
      <alignment vertical="center"/>
    </xf>
    <xf numFmtId="0" fontId="13" fillId="10" borderId="0" xfId="4" applyNumberFormat="1" applyFont="1" applyFill="1" applyAlignment="1">
      <alignment horizontal="left" vertical="center"/>
    </xf>
    <xf numFmtId="0" fontId="0" fillId="19" borderId="5" xfId="4" applyNumberFormat="1" applyFont="1" applyFill="1" applyBorder="1" applyAlignment="1">
      <alignment horizontal="left" vertical="center"/>
    </xf>
    <xf numFmtId="179" fontId="13" fillId="0" borderId="6" xfId="4" applyNumberFormat="1" applyFont="1" applyBorder="1" applyAlignment="1">
      <alignment horizontal="center" vertical="center"/>
    </xf>
    <xf numFmtId="0" fontId="9" fillId="0" borderId="5" xfId="1" applyFont="1" applyBorder="1" applyAlignment="1">
      <alignment horizontal="right" vertical="center" wrapText="1"/>
    </xf>
    <xf numFmtId="0" fontId="81" fillId="10" borderId="5" xfId="1" applyFont="1" applyFill="1" applyBorder="1" applyAlignment="1">
      <alignment horizontal="center" vertical="center"/>
    </xf>
    <xf numFmtId="0" fontId="40" fillId="0" borderId="9" xfId="4" applyNumberFormat="1" applyFont="1" applyBorder="1" applyAlignment="1">
      <alignment horizontal="center" vertical="center"/>
    </xf>
    <xf numFmtId="0" fontId="118" fillId="0" borderId="5" xfId="0" applyFont="1" applyBorder="1" applyAlignment="1">
      <alignment horizontal="center" vertical="center"/>
    </xf>
    <xf numFmtId="0" fontId="118" fillId="0" borderId="5" xfId="0" quotePrefix="1" applyFont="1" applyBorder="1">
      <alignment vertical="center"/>
    </xf>
    <xf numFmtId="0" fontId="118" fillId="0" borderId="21" xfId="0" quotePrefix="1" applyFont="1" applyBorder="1" applyAlignment="1">
      <alignment horizontal="center" vertical="center"/>
    </xf>
    <xf numFmtId="0" fontId="13" fillId="0" borderId="5" xfId="8" applyNumberFormat="1" applyFont="1" applyBorder="1">
      <alignment vertical="center"/>
    </xf>
    <xf numFmtId="0" fontId="18" fillId="10" borderId="9" xfId="7" applyFont="1" applyFill="1" applyBorder="1" applyAlignment="1">
      <alignment horizontal="center" vertical="center"/>
    </xf>
    <xf numFmtId="0" fontId="0" fillId="10" borderId="5" xfId="0" applyFill="1" applyBorder="1" applyAlignment="1">
      <alignment horizontal="center" vertical="center"/>
    </xf>
    <xf numFmtId="0" fontId="0" fillId="0" borderId="5" xfId="0" quotePrefix="1" applyBorder="1" applyAlignment="1">
      <alignment horizontal="left" vertical="center" wrapText="1"/>
    </xf>
    <xf numFmtId="0" fontId="0" fillId="0" borderId="5" xfId="0" quotePrefix="1" applyBorder="1" applyAlignment="1">
      <alignment horizontal="left" vertical="center"/>
    </xf>
    <xf numFmtId="0" fontId="0" fillId="10" borderId="7" xfId="4" applyNumberFormat="1" applyFont="1" applyFill="1" applyBorder="1" applyAlignment="1">
      <alignment horizontal="center" vertical="center"/>
    </xf>
    <xf numFmtId="179" fontId="13" fillId="20" borderId="7" xfId="4" applyNumberFormat="1" applyFont="1" applyFill="1" applyBorder="1" applyAlignment="1">
      <alignment horizontal="center" vertical="center"/>
    </xf>
    <xf numFmtId="0" fontId="18" fillId="16" borderId="5" xfId="7" applyFont="1" applyFill="1" applyBorder="1" applyAlignment="1">
      <alignment horizontal="center" vertical="center"/>
    </xf>
    <xf numFmtId="0" fontId="16" fillId="16" borderId="5" xfId="8" applyNumberFormat="1" applyFont="1" applyFill="1" applyBorder="1" applyAlignment="1">
      <alignment horizontal="right" vertical="center"/>
    </xf>
    <xf numFmtId="177" fontId="0" fillId="10" borderId="5" xfId="31" applyFont="1" applyFill="1" applyBorder="1" applyAlignment="1">
      <alignment horizontal="center" vertical="center"/>
    </xf>
    <xf numFmtId="0" fontId="18" fillId="19" borderId="5" xfId="1" applyFont="1" applyFill="1" applyBorder="1" applyAlignment="1">
      <alignment horizontal="center" vertical="center"/>
    </xf>
    <xf numFmtId="0" fontId="119" fillId="19" borderId="20" xfId="0" applyFont="1" applyFill="1" applyBorder="1" applyAlignment="1">
      <alignment horizontal="center" vertical="center"/>
    </xf>
    <xf numFmtId="0" fontId="119" fillId="19" borderId="20" xfId="0" applyFont="1" applyFill="1" applyBorder="1">
      <alignment vertical="center"/>
    </xf>
    <xf numFmtId="0" fontId="16" fillId="44" borderId="5" xfId="5" applyNumberFormat="1" applyFont="1" applyFill="1" applyBorder="1" applyAlignment="1">
      <alignment horizontal="right" vertical="center"/>
    </xf>
    <xf numFmtId="0" fontId="18" fillId="29" borderId="5" xfId="8" applyNumberFormat="1" applyFont="1" applyFill="1" applyBorder="1" applyAlignment="1">
      <alignment horizontal="left" vertical="center"/>
    </xf>
    <xf numFmtId="176" fontId="13" fillId="10" borderId="5" xfId="3" applyFont="1" applyFill="1" applyBorder="1">
      <alignment vertical="center"/>
    </xf>
    <xf numFmtId="176" fontId="23" fillId="16" borderId="5" xfId="3" applyFont="1" applyFill="1" applyBorder="1">
      <alignment vertical="center"/>
    </xf>
    <xf numFmtId="176" fontId="23" fillId="29" borderId="5" xfId="3" applyFont="1" applyFill="1" applyBorder="1" applyAlignment="1">
      <alignment horizontal="center" vertical="center"/>
    </xf>
    <xf numFmtId="0" fontId="13" fillId="29" borderId="5" xfId="1" applyFont="1" applyFill="1" applyBorder="1" applyAlignment="1">
      <alignment horizontal="left" vertical="center"/>
    </xf>
    <xf numFmtId="177" fontId="0" fillId="0" borderId="5" xfId="13" applyNumberFormat="1" applyFont="1" applyBorder="1" applyAlignment="1">
      <alignment horizontal="center" vertical="center"/>
    </xf>
    <xf numFmtId="0" fontId="25" fillId="10" borderId="5" xfId="1" applyFont="1" applyFill="1" applyBorder="1" applyAlignment="1">
      <alignment horizontal="left" vertical="center"/>
    </xf>
    <xf numFmtId="0" fontId="97" fillId="28" borderId="5" xfId="1" applyFont="1" applyFill="1" applyBorder="1" applyAlignment="1">
      <alignment horizontal="center" vertical="center"/>
    </xf>
    <xf numFmtId="0" fontId="20" fillId="11" borderId="5" xfId="0" applyFont="1" applyFill="1" applyBorder="1" applyAlignment="1">
      <alignment horizontal="left" vertical="center"/>
    </xf>
    <xf numFmtId="0" fontId="17" fillId="20" borderId="5" xfId="1" applyFont="1" applyFill="1" applyBorder="1" applyAlignment="1">
      <alignment horizontal="center" vertical="center"/>
    </xf>
    <xf numFmtId="0" fontId="90" fillId="10" borderId="5" xfId="1" applyFont="1" applyFill="1" applyBorder="1" applyAlignment="1">
      <alignment horizontal="center" vertical="center" wrapText="1"/>
    </xf>
    <xf numFmtId="176" fontId="23" fillId="27" borderId="9" xfId="3" applyFont="1" applyFill="1" applyBorder="1">
      <alignment vertical="center"/>
    </xf>
    <xf numFmtId="177" fontId="31" fillId="10" borderId="5" xfId="0" applyNumberFormat="1" applyFont="1" applyFill="1" applyBorder="1" applyAlignment="1">
      <alignment horizontal="center" vertical="center"/>
    </xf>
    <xf numFmtId="0" fontId="72" fillId="0" borderId="5" xfId="1" applyFont="1" applyBorder="1" applyAlignment="1">
      <alignment horizontal="left" vertical="center" wrapText="1"/>
    </xf>
    <xf numFmtId="177" fontId="76" fillId="10" borderId="5" xfId="9" applyNumberFormat="1" applyFont="1" applyFill="1" applyBorder="1" applyAlignment="1">
      <alignment horizontal="center" vertical="center"/>
    </xf>
    <xf numFmtId="0" fontId="13" fillId="0" borderId="5" xfId="25" applyNumberFormat="1" applyFont="1" applyFill="1" applyBorder="1" applyAlignment="1">
      <alignment horizontal="center" vertical="center"/>
    </xf>
    <xf numFmtId="179" fontId="33" fillId="0" borderId="5" xfId="4" applyNumberFormat="1" applyFont="1" applyBorder="1" applyAlignment="1">
      <alignment horizontal="center" vertical="center"/>
    </xf>
    <xf numFmtId="0" fontId="57" fillId="0" borderId="5" xfId="2" applyFont="1" applyFill="1" applyBorder="1" applyAlignment="1">
      <alignment horizontal="right" vertical="center"/>
    </xf>
    <xf numFmtId="177" fontId="0" fillId="0" borderId="5" xfId="4" applyFont="1" applyBorder="1" applyAlignment="1">
      <alignment horizontal="center" vertical="center"/>
    </xf>
    <xf numFmtId="177" fontId="13" fillId="14" borderId="5" xfId="4" applyFont="1" applyFill="1" applyBorder="1" applyAlignment="1">
      <alignment horizontal="left" vertical="center"/>
    </xf>
    <xf numFmtId="0" fontId="13" fillId="20" borderId="10" xfId="4" applyNumberFormat="1" applyFont="1" applyFill="1" applyBorder="1" applyAlignment="1">
      <alignment horizontal="center" vertical="center"/>
    </xf>
    <xf numFmtId="0" fontId="21" fillId="0" borderId="5" xfId="1" applyFont="1" applyBorder="1" applyAlignment="1">
      <alignment horizontal="left" vertical="center"/>
    </xf>
    <xf numFmtId="177" fontId="120" fillId="10" borderId="5" xfId="4" applyFont="1" applyFill="1" applyBorder="1" applyAlignment="1">
      <alignment horizontal="center" vertical="center"/>
    </xf>
    <xf numFmtId="0" fontId="34" fillId="16" borderId="5" xfId="1" applyFont="1" applyFill="1" applyBorder="1" applyAlignment="1">
      <alignment horizontal="left" vertical="center" wrapText="1"/>
    </xf>
    <xf numFmtId="177" fontId="0" fillId="14" borderId="5" xfId="4" applyFont="1" applyFill="1" applyBorder="1" applyAlignment="1">
      <alignment horizontal="center" vertical="center"/>
    </xf>
    <xf numFmtId="177" fontId="24" fillId="10" borderId="5" xfId="1" applyNumberFormat="1" applyFont="1" applyFill="1" applyBorder="1" applyAlignment="1">
      <alignment horizontal="center" vertical="center"/>
    </xf>
    <xf numFmtId="0" fontId="19" fillId="10" borderId="5" xfId="4" applyNumberFormat="1" applyFont="1" applyFill="1" applyBorder="1" applyAlignment="1">
      <alignment horizontal="center" vertical="center"/>
    </xf>
    <xf numFmtId="0" fontId="66" fillId="10" borderId="5" xfId="1" applyFont="1" applyFill="1" applyBorder="1" applyAlignment="1">
      <alignment horizontal="left" vertical="center"/>
    </xf>
    <xf numFmtId="0" fontId="18" fillId="11" borderId="5" xfId="8" applyNumberFormat="1" applyFont="1" applyFill="1" applyBorder="1" applyAlignment="1">
      <alignment horizontal="center" vertical="center"/>
    </xf>
    <xf numFmtId="0" fontId="71" fillId="10" borderId="5" xfId="8" applyNumberFormat="1" applyFont="1" applyFill="1" applyBorder="1" applyAlignment="1">
      <alignment horizontal="center" vertical="center" wrapText="1"/>
    </xf>
    <xf numFmtId="0" fontId="13" fillId="0" borderId="5" xfId="32" applyFont="1" applyBorder="1">
      <alignment vertical="center"/>
    </xf>
    <xf numFmtId="0" fontId="0" fillId="0" borderId="6" xfId="8" applyNumberFormat="1" applyFont="1" applyBorder="1" applyAlignment="1">
      <alignment horizontal="left" vertical="center"/>
    </xf>
    <xf numFmtId="177" fontId="106" fillId="0" borderId="5" xfId="0" applyNumberFormat="1" applyFont="1" applyBorder="1">
      <alignment vertical="center"/>
    </xf>
    <xf numFmtId="0" fontId="14" fillId="10" borderId="5" xfId="0" applyFont="1" applyFill="1" applyBorder="1" applyAlignment="1">
      <alignment horizontal="center" vertical="center"/>
    </xf>
    <xf numFmtId="0" fontId="14" fillId="10" borderId="5" xfId="0" applyFont="1" applyFill="1" applyBorder="1" applyAlignment="1">
      <alignment horizontal="left" vertical="center"/>
    </xf>
    <xf numFmtId="0" fontId="40" fillId="0" borderId="5" xfId="4" applyNumberFormat="1" applyFont="1" applyBorder="1" applyAlignment="1">
      <alignment horizontal="center" vertical="center"/>
    </xf>
    <xf numFmtId="0" fontId="75" fillId="10" borderId="5" xfId="0" applyFont="1" applyFill="1" applyBorder="1" applyAlignment="1">
      <alignment horizontal="center" vertical="center"/>
    </xf>
    <xf numFmtId="0" fontId="122" fillId="10" borderId="5" xfId="0" applyFont="1" applyFill="1" applyBorder="1">
      <alignment vertical="center"/>
    </xf>
    <xf numFmtId="0" fontId="73" fillId="10" borderId="5" xfId="1" applyFont="1" applyFill="1" applyBorder="1" applyAlignment="1">
      <alignment horizontal="center" vertical="center"/>
    </xf>
    <xf numFmtId="0" fontId="75" fillId="19" borderId="5" xfId="0" applyFont="1" applyFill="1" applyBorder="1" applyAlignment="1">
      <alignment horizontal="center" vertical="center" wrapText="1"/>
    </xf>
    <xf numFmtId="0" fontId="75" fillId="19" borderId="5" xfId="0" applyFont="1" applyFill="1" applyBorder="1" applyAlignment="1">
      <alignment vertical="center" wrapText="1"/>
    </xf>
    <xf numFmtId="177" fontId="13" fillId="20" borderId="5" xfId="4" applyFont="1" applyFill="1" applyBorder="1" applyAlignment="1">
      <alignment horizontal="center" vertical="center" wrapText="1"/>
    </xf>
    <xf numFmtId="0" fontId="49" fillId="20" borderId="5" xfId="4" applyNumberFormat="1" applyFont="1" applyFill="1" applyBorder="1" applyAlignment="1">
      <alignment horizontal="left" vertical="center" wrapText="1"/>
    </xf>
    <xf numFmtId="0" fontId="25" fillId="0" borderId="5" xfId="1" applyFont="1" applyBorder="1" applyAlignment="1">
      <alignment horizontal="center" vertical="center"/>
    </xf>
    <xf numFmtId="177" fontId="76" fillId="0" borderId="5" xfId="9" applyNumberFormat="1" applyFont="1" applyFill="1" applyBorder="1" applyAlignment="1">
      <alignment horizontal="center" vertical="center"/>
    </xf>
    <xf numFmtId="0" fontId="13" fillId="20" borderId="5" xfId="10" applyNumberFormat="1" applyFont="1" applyFill="1" applyBorder="1" applyAlignment="1">
      <alignment horizontal="center" vertical="center"/>
    </xf>
    <xf numFmtId="0" fontId="13" fillId="20" borderId="5" xfId="10" applyNumberFormat="1" applyFont="1" applyFill="1" applyBorder="1" applyAlignment="1">
      <alignment horizontal="left" vertical="center"/>
    </xf>
    <xf numFmtId="177" fontId="76" fillId="0" borderId="5" xfId="9" applyNumberFormat="1" applyFont="1" applyFill="1" applyBorder="1" applyAlignment="1">
      <alignment horizontal="right" vertical="center"/>
    </xf>
    <xf numFmtId="0" fontId="10" fillId="16" borderId="5" xfId="1" applyFont="1" applyFill="1" applyBorder="1" applyAlignment="1">
      <alignment horizontal="left" vertical="center"/>
    </xf>
    <xf numFmtId="0" fontId="17" fillId="11" borderId="5" xfId="1" applyFont="1" applyFill="1" applyBorder="1" applyAlignment="1">
      <alignment horizontal="left" vertical="center"/>
    </xf>
    <xf numFmtId="0" fontId="0" fillId="45" borderId="5" xfId="20" applyFont="1" applyFill="1" applyBorder="1" applyAlignment="1">
      <alignment horizontal="center" vertical="center"/>
    </xf>
    <xf numFmtId="0" fontId="95" fillId="11" borderId="5" xfId="1" applyFont="1" applyFill="1" applyBorder="1" applyAlignment="1">
      <alignment horizontal="center" vertical="center"/>
    </xf>
    <xf numFmtId="177" fontId="73" fillId="14" borderId="5" xfId="4" applyFont="1" applyFill="1" applyBorder="1" applyAlignment="1">
      <alignment horizontal="center" vertical="center"/>
    </xf>
    <xf numFmtId="0" fontId="13" fillId="22" borderId="5" xfId="4" applyNumberFormat="1" applyFont="1" applyFill="1" applyBorder="1" applyAlignment="1">
      <alignment horizontal="left" vertical="center"/>
    </xf>
    <xf numFmtId="0" fontId="45" fillId="16" borderId="5" xfId="1" applyFont="1" applyFill="1" applyBorder="1" applyAlignment="1">
      <alignment horizontal="left" vertical="center"/>
    </xf>
    <xf numFmtId="0" fontId="125" fillId="16" borderId="5" xfId="1" applyFont="1" applyFill="1" applyBorder="1" applyAlignment="1">
      <alignment horizontal="left" vertical="center"/>
    </xf>
    <xf numFmtId="0" fontId="16" fillId="11" borderId="5" xfId="5" applyNumberFormat="1" applyFont="1" applyFill="1" applyBorder="1" applyAlignment="1">
      <alignment horizontal="left" vertical="center"/>
    </xf>
    <xf numFmtId="0" fontId="17" fillId="0" borderId="6" xfId="1" applyFont="1" applyBorder="1" applyAlignment="1">
      <alignment horizontal="left" vertical="center"/>
    </xf>
    <xf numFmtId="177" fontId="126" fillId="10" borderId="5" xfId="9" applyNumberFormat="1" applyFont="1" applyFill="1" applyBorder="1" applyAlignment="1">
      <alignment horizontal="center" vertical="center"/>
    </xf>
    <xf numFmtId="0" fontId="10" fillId="0" borderId="4" xfId="0" applyFont="1" applyBorder="1" applyAlignment="1">
      <alignment horizontal="left" vertical="center"/>
    </xf>
    <xf numFmtId="0" fontId="17" fillId="0" borderId="5" xfId="4" applyNumberFormat="1" applyFont="1" applyBorder="1" applyAlignment="1">
      <alignment horizontal="center" vertical="center"/>
    </xf>
    <xf numFmtId="177" fontId="127" fillId="10" borderId="5" xfId="4" applyFont="1" applyFill="1" applyBorder="1" applyAlignment="1">
      <alignment horizontal="right" vertical="top"/>
    </xf>
    <xf numFmtId="0" fontId="28" fillId="10" borderId="5" xfId="12" applyFont="1" applyFill="1" applyBorder="1" applyAlignment="1">
      <alignment horizontal="center" vertical="center"/>
    </xf>
    <xf numFmtId="0" fontId="83" fillId="11" borderId="5" xfId="1" applyFont="1" applyFill="1" applyBorder="1" applyAlignment="1">
      <alignment horizontal="center" vertical="center"/>
    </xf>
    <xf numFmtId="0" fontId="13" fillId="10" borderId="5" xfId="8" applyNumberFormat="1" applyFont="1" applyFill="1" applyBorder="1" applyAlignment="1">
      <alignment horizontal="center" vertical="center"/>
    </xf>
    <xf numFmtId="179" fontId="128" fillId="10" borderId="6" xfId="8" applyNumberFormat="1" applyFont="1" applyFill="1" applyBorder="1" applyAlignment="1">
      <alignment horizontal="center" vertical="center" wrapText="1"/>
    </xf>
    <xf numFmtId="176" fontId="23" fillId="0" borderId="6" xfId="3" applyFont="1" applyBorder="1" applyAlignment="1">
      <alignment horizontal="center" vertical="center"/>
    </xf>
    <xf numFmtId="0" fontId="129" fillId="10" borderId="5" xfId="1" applyFont="1" applyFill="1" applyBorder="1" applyAlignment="1">
      <alignment horizontal="left" vertical="center"/>
    </xf>
    <xf numFmtId="0" fontId="13" fillId="0" borderId="5" xfId="1" applyFont="1" applyBorder="1" applyAlignment="1">
      <alignment horizontal="center" vertical="center" wrapText="1"/>
    </xf>
    <xf numFmtId="0" fontId="17" fillId="11" borderId="5" xfId="0" applyFont="1" applyFill="1" applyBorder="1" applyAlignment="1">
      <alignment horizontal="left" vertical="center"/>
    </xf>
    <xf numFmtId="179" fontId="13" fillId="10" borderId="6" xfId="10" applyNumberFormat="1" applyFont="1" applyFill="1" applyBorder="1" applyAlignment="1">
      <alignment horizontal="center" vertical="center"/>
    </xf>
    <xf numFmtId="0" fontId="129" fillId="0" borderId="5" xfId="1" applyFont="1" applyBorder="1" applyAlignment="1">
      <alignment horizontal="left" vertical="center"/>
    </xf>
    <xf numFmtId="177" fontId="127" fillId="0" borderId="5" xfId="4" applyFont="1" applyBorder="1" applyAlignment="1">
      <alignment horizontal="right" vertical="top"/>
    </xf>
    <xf numFmtId="177" fontId="13" fillId="0" borderId="5" xfId="1" applyNumberFormat="1" applyFont="1" applyBorder="1" applyAlignment="1">
      <alignment horizontal="center" vertical="center"/>
    </xf>
    <xf numFmtId="179" fontId="13" fillId="0" borderId="14" xfId="10" applyNumberFormat="1" applyFont="1" applyBorder="1" applyAlignment="1">
      <alignment horizontal="center" vertical="center"/>
    </xf>
    <xf numFmtId="176" fontId="23" fillId="0" borderId="10" xfId="3" applyFont="1" applyFill="1" applyBorder="1">
      <alignment vertical="center"/>
    </xf>
    <xf numFmtId="0" fontId="13" fillId="0" borderId="5" xfId="12" applyFont="1" applyBorder="1" applyAlignment="1">
      <alignment horizontal="left" vertical="center"/>
    </xf>
    <xf numFmtId="0" fontId="35" fillId="0" borderId="5" xfId="0" applyFont="1" applyBorder="1" applyAlignment="1">
      <alignment horizontal="left" vertical="center"/>
    </xf>
    <xf numFmtId="176" fontId="23" fillId="0" borderId="9" xfId="3" applyFont="1" applyBorder="1" applyAlignment="1">
      <alignment horizontal="center" vertical="center"/>
    </xf>
    <xf numFmtId="0" fontId="53" fillId="16" borderId="5" xfId="2" applyFont="1" applyFill="1" applyBorder="1" applyAlignment="1">
      <alignment horizontal="right" vertical="center"/>
    </xf>
    <xf numFmtId="0" fontId="29" fillId="10" borderId="5" xfId="4" applyNumberFormat="1" applyFont="1" applyFill="1" applyBorder="1" applyAlignment="1">
      <alignment horizontal="center" vertical="center"/>
    </xf>
    <xf numFmtId="0" fontId="44" fillId="20" borderId="5" xfId="4" applyNumberFormat="1" applyFont="1" applyFill="1" applyBorder="1" applyAlignment="1">
      <alignment horizontal="left" vertical="center"/>
    </xf>
    <xf numFmtId="177" fontId="120" fillId="20" borderId="5" xfId="4" applyFont="1" applyFill="1" applyBorder="1" applyAlignment="1">
      <alignment horizontal="center" vertical="center"/>
    </xf>
    <xf numFmtId="0" fontId="57" fillId="11" borderId="5" xfId="3" applyNumberFormat="1" applyFont="1" applyFill="1" applyBorder="1" applyAlignment="1">
      <alignment horizontal="right" vertical="center"/>
    </xf>
    <xf numFmtId="177" fontId="24" fillId="10" borderId="5" xfId="4" applyFont="1" applyFill="1" applyBorder="1" applyAlignment="1">
      <alignment horizontal="center" vertical="center"/>
    </xf>
    <xf numFmtId="177" fontId="33" fillId="14" borderId="5" xfId="4" applyFont="1" applyFill="1" applyBorder="1" applyAlignment="1">
      <alignment horizontal="center" vertical="center"/>
    </xf>
    <xf numFmtId="0" fontId="13" fillId="14" borderId="5" xfId="4" applyNumberFormat="1" applyFont="1" applyFill="1" applyBorder="1" applyAlignment="1">
      <alignment horizontal="center" vertical="center"/>
    </xf>
    <xf numFmtId="176" fontId="40" fillId="42" borderId="5" xfId="1" applyNumberFormat="1" applyFont="1" applyFill="1" applyBorder="1" applyAlignment="1">
      <alignment horizontal="center" vertical="center"/>
    </xf>
    <xf numFmtId="176" fontId="63" fillId="42" borderId="5" xfId="3" applyFont="1" applyFill="1" applyBorder="1">
      <alignment vertical="center"/>
    </xf>
    <xf numFmtId="176" fontId="23" fillId="42" borderId="5" xfId="3" applyFont="1" applyFill="1" applyBorder="1">
      <alignment vertical="center"/>
    </xf>
    <xf numFmtId="0" fontId="0" fillId="14" borderId="5" xfId="4" applyNumberFormat="1" applyFont="1" applyFill="1" applyBorder="1" applyAlignment="1">
      <alignment horizontal="left" vertical="center"/>
    </xf>
    <xf numFmtId="0" fontId="35" fillId="0" borderId="0" xfId="1" applyFont="1" applyBorder="1" applyAlignment="1">
      <alignment horizontal="center" vertical="center"/>
    </xf>
    <xf numFmtId="0" fontId="35" fillId="10" borderId="5" xfId="1" applyFont="1" applyFill="1" applyBorder="1" applyAlignment="1">
      <alignment horizontal="right" vertical="center" wrapText="1"/>
    </xf>
    <xf numFmtId="0" fontId="38" fillId="16" borderId="5" xfId="1" applyFont="1" applyFill="1" applyBorder="1" applyAlignment="1">
      <alignment horizontal="left" vertical="center"/>
    </xf>
    <xf numFmtId="0" fontId="30" fillId="0" borderId="5" xfId="0" applyFont="1" applyBorder="1" applyAlignment="1">
      <alignment horizontal="center" vertical="center"/>
    </xf>
    <xf numFmtId="0" fontId="20" fillId="16" borderId="5" xfId="4" applyNumberFormat="1" applyFont="1" applyFill="1" applyBorder="1" applyAlignment="1">
      <alignment horizontal="left" vertical="center"/>
    </xf>
    <xf numFmtId="177" fontId="0" fillId="10" borderId="5" xfId="20" applyNumberFormat="1" applyFont="1" applyFill="1" applyBorder="1" applyAlignment="1">
      <alignment horizontal="center" vertical="center"/>
    </xf>
    <xf numFmtId="0" fontId="13" fillId="0" borderId="5" xfId="4" applyNumberFormat="1" applyFont="1" applyBorder="1" applyAlignment="1">
      <alignment vertical="center"/>
    </xf>
    <xf numFmtId="0" fontId="76" fillId="10" borderId="5" xfId="20" applyFont="1" applyFill="1" applyBorder="1" applyAlignment="1">
      <alignment horizontal="center" vertical="center"/>
    </xf>
    <xf numFmtId="0" fontId="14" fillId="46" borderId="5" xfId="29" applyFont="1" applyFill="1" applyBorder="1" applyAlignment="1">
      <alignment horizontal="center" vertical="center"/>
    </xf>
    <xf numFmtId="0" fontId="16" fillId="10" borderId="5" xfId="8" applyNumberFormat="1" applyFont="1" applyFill="1" applyBorder="1" applyAlignment="1">
      <alignment horizontal="left" vertical="center"/>
    </xf>
    <xf numFmtId="0" fontId="125" fillId="10" borderId="5" xfId="8" applyNumberFormat="1" applyFont="1" applyFill="1" applyBorder="1" applyAlignment="1">
      <alignment horizontal="left" vertical="center"/>
    </xf>
    <xf numFmtId="177" fontId="0" fillId="10" borderId="5" xfId="13" applyNumberFormat="1" applyFont="1" applyFill="1" applyBorder="1" applyAlignment="1">
      <alignment horizontal="center" vertical="center"/>
    </xf>
    <xf numFmtId="0" fontId="20" fillId="0" borderId="5" xfId="4" applyNumberFormat="1" applyFont="1" applyBorder="1" applyAlignment="1">
      <alignment horizontal="left" vertical="center"/>
    </xf>
    <xf numFmtId="177" fontId="131" fillId="0" borderId="5" xfId="33" applyFont="1" applyBorder="1" applyAlignment="1">
      <alignment horizontal="center" vertical="center" wrapText="1"/>
    </xf>
    <xf numFmtId="0" fontId="20" fillId="10" borderId="5" xfId="4" applyNumberFormat="1" applyFont="1" applyFill="1" applyBorder="1" applyAlignment="1">
      <alignment horizontal="left" vertical="center"/>
    </xf>
    <xf numFmtId="0" fontId="9" fillId="0" borderId="5" xfId="1" applyFont="1" applyBorder="1" applyAlignment="1">
      <alignment horizontal="left" vertical="center"/>
    </xf>
    <xf numFmtId="0" fontId="82" fillId="10" borderId="0" xfId="1" applyFont="1" applyFill="1" applyBorder="1" applyAlignment="1">
      <alignment horizontal="right" vertical="center"/>
    </xf>
    <xf numFmtId="177" fontId="13" fillId="19" borderId="5" xfId="10" applyFont="1" applyFill="1" applyBorder="1" applyAlignment="1">
      <alignment horizontal="center" vertical="center"/>
    </xf>
    <xf numFmtId="0" fontId="20" fillId="0" borderId="5" xfId="0" applyFont="1" applyBorder="1" applyAlignment="1">
      <alignment horizontal="left" vertical="center"/>
    </xf>
    <xf numFmtId="176" fontId="27" fillId="42" borderId="5" xfId="11" applyFont="1" applyFill="1" applyBorder="1">
      <alignment vertical="center"/>
    </xf>
    <xf numFmtId="176" fontId="23" fillId="42" borderId="5" xfId="11" applyFont="1" applyFill="1" applyBorder="1" applyAlignment="1">
      <alignment horizontal="center" vertical="center"/>
    </xf>
    <xf numFmtId="0" fontId="44" fillId="0" borderId="5" xfId="34" applyFont="1" applyFill="1" applyBorder="1" applyAlignment="1">
      <alignment horizontal="center" vertical="center"/>
    </xf>
    <xf numFmtId="180" fontId="13" fillId="0" borderId="5" xfId="35" applyNumberFormat="1" applyFont="1" applyFill="1" applyBorder="1" applyAlignment="1">
      <alignment horizontal="center" vertical="center"/>
    </xf>
    <xf numFmtId="176" fontId="9" fillId="16" borderId="5" xfId="1" applyNumberFormat="1" applyFont="1" applyFill="1" applyBorder="1" applyAlignment="1">
      <alignment horizontal="left" vertical="center"/>
    </xf>
    <xf numFmtId="177" fontId="25" fillId="0" borderId="5" xfId="4" applyFont="1" applyBorder="1" applyAlignment="1">
      <alignment horizontal="left" vertical="center"/>
    </xf>
    <xf numFmtId="176" fontId="40" fillId="16" borderId="5" xfId="1" applyNumberFormat="1" applyFont="1" applyFill="1" applyBorder="1" applyAlignment="1">
      <alignment horizontal="center" vertical="center"/>
    </xf>
    <xf numFmtId="177" fontId="0" fillId="0" borderId="0" xfId="0" applyNumberFormat="1">
      <alignment vertical="center"/>
    </xf>
    <xf numFmtId="0" fontId="17" fillId="10" borderId="9" xfId="1" applyFont="1" applyFill="1" applyBorder="1" applyAlignment="1">
      <alignment horizontal="left" vertical="center"/>
    </xf>
    <xf numFmtId="0" fontId="53" fillId="0" borderId="5" xfId="2" applyFont="1" applyFill="1" applyBorder="1" applyAlignment="1">
      <alignment horizontal="right" vertical="center"/>
    </xf>
    <xf numFmtId="0" fontId="13" fillId="0" borderId="6" xfId="4" applyNumberFormat="1" applyFont="1" applyBorder="1" applyAlignment="1">
      <alignment horizontal="center" vertical="center"/>
    </xf>
    <xf numFmtId="0" fontId="16" fillId="0" borderId="5" xfId="8" applyNumberFormat="1" applyFont="1" applyBorder="1" applyAlignment="1">
      <alignment horizontal="left" vertical="center"/>
    </xf>
    <xf numFmtId="0" fontId="72" fillId="0" borderId="5" xfId="1" applyFont="1" applyBorder="1" applyAlignment="1">
      <alignment horizontal="left" vertical="center"/>
    </xf>
    <xf numFmtId="0" fontId="53" fillId="0" borderId="10" xfId="2" applyFont="1" applyFill="1" applyBorder="1" applyAlignment="1">
      <alignment horizontal="right" vertical="center"/>
    </xf>
    <xf numFmtId="0" fontId="38" fillId="0" borderId="10" xfId="1" applyFont="1" applyBorder="1" applyAlignment="1">
      <alignment horizontal="left" vertical="center"/>
    </xf>
    <xf numFmtId="177" fontId="73" fillId="0" borderId="10" xfId="4" applyFont="1" applyBorder="1" applyAlignment="1">
      <alignment horizontal="center" vertical="center"/>
    </xf>
    <xf numFmtId="0" fontId="53" fillId="0" borderId="7" xfId="2" applyFont="1" applyFill="1" applyBorder="1" applyAlignment="1">
      <alignment horizontal="right" vertical="center"/>
    </xf>
    <xf numFmtId="177" fontId="76" fillId="10" borderId="7" xfId="9" applyNumberFormat="1" applyFont="1" applyFill="1" applyBorder="1" applyAlignment="1">
      <alignment horizontal="center" vertical="center"/>
    </xf>
    <xf numFmtId="0" fontId="18" fillId="11" borderId="7" xfId="1" applyFont="1" applyFill="1" applyBorder="1" applyAlignment="1">
      <alignment horizontal="center" vertical="center"/>
    </xf>
    <xf numFmtId="0" fontId="13" fillId="22" borderId="7" xfId="1" applyFont="1" applyFill="1" applyBorder="1" applyAlignment="1">
      <alignment horizontal="center" vertical="center"/>
    </xf>
    <xf numFmtId="0" fontId="73" fillId="0" borderId="5" xfId="4" applyNumberFormat="1" applyFont="1" applyBorder="1" applyAlignment="1">
      <alignment horizontal="center" vertical="center"/>
    </xf>
    <xf numFmtId="0" fontId="21" fillId="0" borderId="5" xfId="12" applyFont="1" applyBorder="1" applyAlignment="1">
      <alignment horizontal="center" vertical="center"/>
    </xf>
    <xf numFmtId="0" fontId="73" fillId="0" borderId="6" xfId="4" applyNumberFormat="1" applyFont="1" applyBorder="1" applyAlignment="1">
      <alignment horizontal="center" vertical="center"/>
    </xf>
    <xf numFmtId="0" fontId="72" fillId="0" borderId="9" xfId="1" applyFont="1" applyBorder="1" applyAlignment="1">
      <alignment horizontal="left" vertical="center"/>
    </xf>
    <xf numFmtId="177" fontId="73" fillId="0" borderId="5" xfId="4" applyFont="1" applyBorder="1" applyAlignment="1">
      <alignment horizontal="center" vertical="center"/>
    </xf>
    <xf numFmtId="0" fontId="34" fillId="16" borderId="5" xfId="1" applyFont="1" applyFill="1" applyBorder="1" applyAlignment="1">
      <alignment horizontal="right" vertical="center"/>
    </xf>
    <xf numFmtId="0" fontId="18" fillId="11" borderId="5" xfId="1" applyFont="1" applyFill="1" applyBorder="1" applyAlignment="1">
      <alignment horizontal="left" vertical="center"/>
    </xf>
    <xf numFmtId="0" fontId="60" fillId="16" borderId="5" xfId="10" applyNumberFormat="1" applyFont="1" applyFill="1" applyBorder="1" applyAlignment="1">
      <alignment horizontal="left" vertical="center"/>
    </xf>
    <xf numFmtId="0" fontId="13" fillId="0" borderId="0" xfId="4" applyNumberFormat="1" applyFont="1" applyAlignment="1">
      <alignment horizontal="left" vertical="center"/>
    </xf>
    <xf numFmtId="0" fontId="34" fillId="0" borderId="5" xfId="1" applyFont="1" applyBorder="1" applyAlignment="1">
      <alignment horizontal="right" vertical="center"/>
    </xf>
    <xf numFmtId="0" fontId="10" fillId="11" borderId="5" xfId="0" applyFont="1" applyFill="1" applyBorder="1" applyAlignment="1">
      <alignment horizontal="right" vertical="center"/>
    </xf>
    <xf numFmtId="0" fontId="58" fillId="17" borderId="5" xfId="0" applyFont="1" applyFill="1" applyBorder="1" applyAlignment="1">
      <alignment horizontal="left" vertical="center"/>
    </xf>
    <xf numFmtId="0" fontId="13" fillId="11" borderId="5" xfId="1" applyFont="1" applyFill="1" applyBorder="1" applyAlignment="1">
      <alignment horizontal="left" vertical="center"/>
    </xf>
    <xf numFmtId="177" fontId="29" fillId="0" borderId="5" xfId="0" applyNumberFormat="1" applyFont="1" applyBorder="1" applyAlignment="1">
      <alignment horizontal="center" vertical="center" shrinkToFit="1"/>
    </xf>
    <xf numFmtId="0" fontId="17" fillId="16" borderId="5" xfId="10" applyNumberFormat="1" applyFont="1" applyFill="1" applyBorder="1" applyAlignment="1">
      <alignment horizontal="left" vertical="center"/>
    </xf>
    <xf numFmtId="0" fontId="30" fillId="20" borderId="5" xfId="4" applyNumberFormat="1" applyFont="1" applyFill="1" applyBorder="1" applyAlignment="1">
      <alignment horizontal="left" vertical="center"/>
    </xf>
    <xf numFmtId="177" fontId="133" fillId="10" borderId="5" xfId="23" applyNumberFormat="1" applyFont="1" applyFill="1" applyBorder="1" applyAlignment="1">
      <alignment horizontal="left" vertical="center"/>
    </xf>
    <xf numFmtId="0" fontId="62" fillId="0" borderId="5" xfId="1" applyFont="1" applyBorder="1" applyAlignment="1">
      <alignment horizontal="left" vertical="center"/>
    </xf>
    <xf numFmtId="0" fontId="122" fillId="10" borderId="5" xfId="0" applyFont="1" applyFill="1" applyBorder="1" applyAlignment="1">
      <alignment horizontal="center" vertical="center" wrapText="1"/>
    </xf>
    <xf numFmtId="0" fontId="122" fillId="10" borderId="5" xfId="0" applyFont="1" applyFill="1" applyBorder="1" applyAlignment="1">
      <alignment vertical="center" wrapText="1"/>
    </xf>
    <xf numFmtId="177" fontId="0" fillId="10" borderId="0" xfId="4" applyFont="1" applyFill="1" applyAlignment="1">
      <alignment horizontal="center" vertical="center"/>
    </xf>
    <xf numFmtId="0" fontId="75" fillId="0" borderId="5" xfId="0" applyFont="1" applyBorder="1" applyAlignment="1">
      <alignment horizontal="center" vertical="center" wrapText="1"/>
    </xf>
    <xf numFmtId="0" fontId="75" fillId="0" borderId="5" xfId="0" applyFont="1" applyBorder="1" applyAlignment="1">
      <alignment vertical="center" wrapText="1"/>
    </xf>
    <xf numFmtId="177" fontId="0" fillId="47" borderId="0" xfId="4" applyFont="1" applyFill="1" applyAlignment="1">
      <alignment horizontal="right" vertical="center"/>
    </xf>
    <xf numFmtId="0" fontId="21" fillId="0" borderId="5" xfId="2" applyFont="1" applyFill="1" applyBorder="1" applyAlignment="1">
      <alignment horizontal="right" vertical="center"/>
    </xf>
    <xf numFmtId="0" fontId="53" fillId="16" borderId="5" xfId="4" applyNumberFormat="1" applyFont="1" applyFill="1" applyBorder="1" applyAlignment="1">
      <alignment horizontal="center" vertical="center"/>
    </xf>
    <xf numFmtId="0" fontId="98" fillId="16" borderId="5" xfId="0" applyFont="1" applyFill="1" applyBorder="1" applyAlignment="1">
      <alignment horizontal="left" vertical="center"/>
    </xf>
    <xf numFmtId="0" fontId="72" fillId="0" borderId="5" xfId="29" applyFont="1" applyBorder="1" applyAlignment="1">
      <alignment horizontal="right" vertical="center" wrapText="1"/>
    </xf>
    <xf numFmtId="0" fontId="9" fillId="0" borderId="5" xfId="29" applyFont="1" applyBorder="1" applyAlignment="1">
      <alignment horizontal="center" vertical="center" wrapText="1"/>
    </xf>
    <xf numFmtId="0" fontId="125" fillId="16" borderId="5" xfId="0" applyFont="1" applyFill="1" applyBorder="1" applyAlignment="1">
      <alignment horizontal="left" vertical="center"/>
    </xf>
    <xf numFmtId="177" fontId="13" fillId="0" borderId="9" xfId="4" applyFont="1" applyBorder="1" applyAlignment="1">
      <alignment horizontal="center" vertical="center"/>
    </xf>
    <xf numFmtId="0" fontId="16" fillId="0" borderId="5" xfId="5" applyNumberFormat="1" applyFont="1" applyBorder="1" applyAlignment="1">
      <alignment horizontal="right" vertical="center"/>
    </xf>
    <xf numFmtId="0" fontId="0" fillId="0" borderId="10" xfId="4" applyNumberFormat="1" applyFont="1" applyBorder="1" applyAlignment="1">
      <alignment horizontal="center" vertical="center"/>
    </xf>
    <xf numFmtId="179" fontId="0" fillId="0" borderId="10" xfId="4" applyNumberFormat="1" applyFont="1" applyBorder="1" applyAlignment="1">
      <alignment horizontal="center" vertical="center"/>
    </xf>
    <xf numFmtId="0" fontId="18" fillId="0" borderId="5" xfId="7" applyFont="1" applyFill="1" applyBorder="1" applyAlignment="1">
      <alignment horizontal="center" vertical="center"/>
    </xf>
    <xf numFmtId="177" fontId="31" fillId="0" borderId="6" xfId="1" applyNumberFormat="1" applyFont="1" applyBorder="1" applyAlignment="1">
      <alignment horizontal="center" vertical="center"/>
    </xf>
    <xf numFmtId="0" fontId="36" fillId="11" borderId="5" xfId="1" applyFont="1" applyFill="1" applyBorder="1" applyAlignment="1">
      <alignment horizontal="left" vertical="center"/>
    </xf>
    <xf numFmtId="0" fontId="0" fillId="0" borderId="6" xfId="4" applyNumberFormat="1" applyFont="1" applyBorder="1" applyAlignment="1">
      <alignment horizontal="left" vertical="center"/>
    </xf>
    <xf numFmtId="176" fontId="23" fillId="0" borderId="5" xfId="11" applyFont="1" applyFill="1" applyBorder="1">
      <alignment vertical="center"/>
    </xf>
    <xf numFmtId="176" fontId="23" fillId="0" borderId="5" xfId="11" applyFont="1" applyFill="1" applyBorder="1" applyAlignment="1">
      <alignment horizontal="center" vertical="center"/>
    </xf>
    <xf numFmtId="0" fontId="0" fillId="0" borderId="5" xfId="8" applyNumberFormat="1" applyFont="1" applyBorder="1">
      <alignment vertical="center"/>
    </xf>
    <xf numFmtId="176" fontId="27" fillId="16" borderId="5" xfId="3" applyFont="1" applyFill="1" applyBorder="1">
      <alignment vertical="center"/>
    </xf>
    <xf numFmtId="177" fontId="31" fillId="11" borderId="5" xfId="0" applyNumberFormat="1" applyFont="1" applyFill="1" applyBorder="1" applyAlignment="1">
      <alignment horizontal="center" vertical="center"/>
    </xf>
    <xf numFmtId="179" fontId="13" fillId="0" borderId="10" xfId="10" applyNumberFormat="1" applyFont="1" applyBorder="1" applyAlignment="1">
      <alignment horizontal="center" vertical="center"/>
    </xf>
    <xf numFmtId="177" fontId="134" fillId="10" borderId="5" xfId="4" applyFont="1" applyFill="1" applyBorder="1" applyAlignment="1">
      <alignment horizontal="center" vertical="center"/>
    </xf>
    <xf numFmtId="177" fontId="133" fillId="10" borderId="5" xfId="23" applyNumberFormat="1" applyFont="1" applyFill="1" applyBorder="1" applyAlignment="1">
      <alignment horizontal="center" vertical="center"/>
    </xf>
    <xf numFmtId="0" fontId="53" fillId="16" borderId="5" xfId="12" applyFont="1" applyFill="1" applyBorder="1" applyAlignment="1">
      <alignment horizontal="center" vertical="center" wrapText="1"/>
    </xf>
    <xf numFmtId="0" fontId="53" fillId="0" borderId="5" xfId="12" applyFont="1" applyBorder="1" applyAlignment="1">
      <alignment horizontal="center" vertical="center" wrapText="1"/>
    </xf>
    <xf numFmtId="0" fontId="33" fillId="20" borderId="5" xfId="4" applyNumberFormat="1" applyFont="1" applyFill="1" applyBorder="1" applyAlignment="1">
      <alignment horizontal="left" vertical="center"/>
    </xf>
    <xf numFmtId="0" fontId="118" fillId="0" borderId="22" xfId="0" applyFont="1" applyBorder="1" applyAlignment="1">
      <alignment horizontal="center" vertical="center"/>
    </xf>
    <xf numFmtId="0" fontId="118" fillId="0" borderId="22" xfId="0" quotePrefix="1" applyFont="1" applyBorder="1">
      <alignment vertical="center"/>
    </xf>
    <xf numFmtId="0" fontId="118" fillId="0" borderId="22" xfId="0" quotePrefix="1" applyFont="1" applyBorder="1" applyAlignment="1">
      <alignment horizontal="center" vertical="center"/>
    </xf>
    <xf numFmtId="0" fontId="13" fillId="19" borderId="5" xfId="4" applyNumberFormat="1" applyFont="1" applyFill="1" applyBorder="1" applyAlignment="1">
      <alignment horizontal="center" vertical="center"/>
    </xf>
    <xf numFmtId="0" fontId="13" fillId="19" borderId="5" xfId="4" applyNumberFormat="1" applyFont="1" applyFill="1" applyBorder="1" applyAlignment="1">
      <alignment horizontal="left" vertical="center"/>
    </xf>
    <xf numFmtId="0" fontId="81" fillId="0" borderId="5" xfId="1" applyFont="1" applyBorder="1" applyAlignment="1">
      <alignment horizontal="left" vertical="center"/>
    </xf>
    <xf numFmtId="0" fontId="126" fillId="10" borderId="5" xfId="0" applyFont="1" applyFill="1" applyBorder="1" applyAlignment="1">
      <alignment horizontal="center" vertical="center" wrapText="1"/>
    </xf>
    <xf numFmtId="0" fontId="0" fillId="10" borderId="5" xfId="0" applyFill="1" applyBorder="1" applyAlignment="1">
      <alignment horizontal="left" vertical="center"/>
    </xf>
    <xf numFmtId="0" fontId="0" fillId="19" borderId="5" xfId="8" applyNumberFormat="1" applyFont="1" applyFill="1" applyBorder="1">
      <alignment vertical="center"/>
    </xf>
    <xf numFmtId="0" fontId="49" fillId="10" borderId="5" xfId="1" applyFont="1" applyFill="1" applyBorder="1" applyAlignment="1">
      <alignment horizontal="left" vertical="center"/>
    </xf>
    <xf numFmtId="177" fontId="136" fillId="10" borderId="5" xfId="4" applyFont="1" applyFill="1" applyBorder="1" applyAlignment="1">
      <alignment horizontal="center" vertical="center"/>
    </xf>
    <xf numFmtId="0" fontId="109" fillId="19" borderId="23" xfId="0" applyFont="1" applyFill="1" applyBorder="1" applyAlignment="1">
      <alignment horizontal="center" vertical="center" wrapText="1"/>
    </xf>
    <xf numFmtId="0" fontId="109" fillId="19" borderId="23" xfId="0" applyFont="1" applyFill="1" applyBorder="1">
      <alignment vertical="center"/>
    </xf>
    <xf numFmtId="0" fontId="13" fillId="20" borderId="7" xfId="4" applyNumberFormat="1" applyFont="1" applyFill="1" applyBorder="1" applyAlignment="1">
      <alignment vertical="center"/>
    </xf>
    <xf numFmtId="179" fontId="13" fillId="0" borderId="7" xfId="4" applyNumberFormat="1" applyFont="1" applyBorder="1" applyAlignment="1">
      <alignment horizontal="center" vertical="center"/>
    </xf>
    <xf numFmtId="177" fontId="40" fillId="19" borderId="5" xfId="4" applyFont="1" applyFill="1" applyBorder="1" applyAlignment="1">
      <alignment horizontal="center" vertical="center"/>
    </xf>
    <xf numFmtId="0" fontId="13" fillId="0" borderId="20" xfId="4" applyNumberFormat="1" applyFont="1" applyBorder="1" applyAlignment="1">
      <alignment horizontal="center" vertical="center"/>
    </xf>
    <xf numFmtId="0" fontId="137" fillId="0" borderId="20" xfId="0" applyFont="1" applyBorder="1">
      <alignment vertical="center"/>
    </xf>
    <xf numFmtId="0" fontId="137" fillId="0" borderId="20" xfId="0" applyFont="1" applyBorder="1" applyAlignment="1">
      <alignment horizontal="center" vertical="center"/>
    </xf>
    <xf numFmtId="0" fontId="0" fillId="35" borderId="0" xfId="8" applyNumberFormat="1" applyFont="1" applyFill="1" applyAlignment="1">
      <alignment horizontal="right" vertical="center"/>
    </xf>
    <xf numFmtId="177" fontId="31" fillId="0" borderId="5" xfId="1" applyNumberFormat="1" applyFont="1" applyBorder="1" applyAlignment="1">
      <alignment horizontal="center" vertical="center"/>
    </xf>
    <xf numFmtId="0" fontId="16" fillId="48" borderId="5" xfId="5" applyNumberFormat="1" applyFont="1" applyFill="1" applyBorder="1" applyAlignment="1">
      <alignment horizontal="right" vertical="center"/>
    </xf>
    <xf numFmtId="177" fontId="39" fillId="10" borderId="5" xfId="15" applyFont="1" applyFill="1" applyBorder="1" applyAlignment="1">
      <alignment horizontal="left" vertical="center"/>
    </xf>
    <xf numFmtId="177" fontId="76" fillId="10" borderId="5" xfId="1" applyNumberFormat="1" applyFont="1" applyFill="1" applyBorder="1" applyAlignment="1">
      <alignment horizontal="left" vertical="center"/>
    </xf>
    <xf numFmtId="0" fontId="14" fillId="0" borderId="5" xfId="1" applyFont="1" applyBorder="1" applyAlignment="1">
      <alignment horizontal="center" vertical="center"/>
    </xf>
    <xf numFmtId="0" fontId="13" fillId="21" borderId="5" xfId="4" applyNumberFormat="1" applyFont="1" applyFill="1" applyBorder="1" applyAlignment="1">
      <alignment horizontal="left" vertical="center"/>
    </xf>
    <xf numFmtId="176" fontId="23" fillId="16" borderId="5" xfId="3" applyFont="1" applyFill="1" applyBorder="1" applyAlignment="1">
      <alignment horizontal="center" vertical="center"/>
    </xf>
    <xf numFmtId="0" fontId="16" fillId="0" borderId="5" xfId="2" applyFont="1" applyFill="1" applyBorder="1" applyAlignment="1">
      <alignment horizontal="center" vertical="center"/>
    </xf>
    <xf numFmtId="0" fontId="73" fillId="22" borderId="5" xfId="12" applyFont="1" applyFill="1" applyBorder="1" applyAlignment="1">
      <alignment horizontal="center" vertical="center"/>
    </xf>
    <xf numFmtId="177" fontId="138" fillId="0" borderId="5" xfId="0" applyNumberFormat="1" applyFont="1" applyBorder="1" applyAlignment="1">
      <alignment horizontal="center" vertical="center"/>
    </xf>
    <xf numFmtId="0" fontId="106" fillId="16" borderId="5" xfId="1" applyFont="1" applyFill="1" applyBorder="1" applyAlignment="1">
      <alignment horizontal="center" vertical="center" wrapText="1"/>
    </xf>
    <xf numFmtId="0" fontId="17" fillId="16" borderId="5" xfId="4" applyNumberFormat="1" applyFont="1" applyFill="1" applyBorder="1" applyAlignment="1">
      <alignment horizontal="center" vertical="center"/>
    </xf>
    <xf numFmtId="0" fontId="60" fillId="10" borderId="5" xfId="1" applyFont="1" applyFill="1" applyBorder="1" applyAlignment="1">
      <alignment horizontal="left" vertical="center"/>
    </xf>
    <xf numFmtId="177" fontId="25" fillId="19" borderId="5" xfId="9" applyNumberFormat="1" applyFont="1" applyFill="1" applyBorder="1" applyAlignment="1">
      <alignment horizontal="center" vertical="center"/>
    </xf>
    <xf numFmtId="177" fontId="58" fillId="10" borderId="5" xfId="9" applyNumberFormat="1" applyFont="1" applyFill="1" applyBorder="1" applyAlignment="1">
      <alignment horizontal="center" vertical="center"/>
    </xf>
    <xf numFmtId="178" fontId="14" fillId="10" borderId="5" xfId="7" applyNumberFormat="1" applyFont="1" applyFill="1" applyBorder="1" applyAlignment="1">
      <alignment horizontal="center" vertical="center"/>
    </xf>
    <xf numFmtId="0" fontId="16" fillId="10" borderId="5" xfId="2" applyFont="1" applyFill="1" applyBorder="1" applyAlignment="1">
      <alignment horizontal="center" vertical="center"/>
    </xf>
    <xf numFmtId="0" fontId="21" fillId="10" borderId="5" xfId="2" applyFont="1" applyFill="1" applyBorder="1" applyAlignment="1">
      <alignment horizontal="left" vertical="center"/>
    </xf>
    <xf numFmtId="0" fontId="18" fillId="10" borderId="5"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19" borderId="5" xfId="1" applyFont="1" applyFill="1" applyBorder="1" applyAlignment="1">
      <alignment horizontal="left" vertical="center"/>
    </xf>
    <xf numFmtId="0" fontId="34" fillId="16" borderId="5" xfId="3" applyNumberFormat="1" applyFont="1" applyFill="1" applyBorder="1" applyAlignment="1">
      <alignment horizontal="right" vertical="center"/>
    </xf>
    <xf numFmtId="177" fontId="125" fillId="11" borderId="5" xfId="13" applyNumberFormat="1" applyFont="1" applyFill="1" applyBorder="1" applyAlignment="1">
      <alignment horizontal="center" vertical="center"/>
    </xf>
    <xf numFmtId="0" fontId="13" fillId="19" borderId="5" xfId="12" applyFont="1" applyFill="1" applyBorder="1" applyAlignment="1">
      <alignment horizontal="center" vertical="center"/>
    </xf>
    <xf numFmtId="179" fontId="13" fillId="19" borderId="5" xfId="10" applyNumberFormat="1" applyFont="1" applyFill="1" applyBorder="1" applyAlignment="1">
      <alignment horizontal="center" vertical="center"/>
    </xf>
    <xf numFmtId="0" fontId="34" fillId="0" borderId="5" xfId="3" applyNumberFormat="1" applyFont="1" applyBorder="1" applyAlignment="1">
      <alignment horizontal="right" vertical="center"/>
    </xf>
    <xf numFmtId="0" fontId="21" fillId="10" borderId="5" xfId="1" applyFont="1" applyFill="1" applyBorder="1" applyAlignment="1">
      <alignment horizontal="center" vertical="center"/>
    </xf>
    <xf numFmtId="0" fontId="21" fillId="10" borderId="5" xfId="1" applyFont="1" applyFill="1" applyBorder="1" applyAlignment="1">
      <alignment horizontal="right" vertical="center"/>
    </xf>
    <xf numFmtId="0" fontId="0" fillId="14" borderId="5" xfId="1" applyFont="1" applyFill="1" applyBorder="1" applyAlignment="1">
      <alignment horizontal="center" vertical="center"/>
    </xf>
    <xf numFmtId="0" fontId="13" fillId="19" borderId="5" xfId="10" applyNumberFormat="1" applyFont="1" applyFill="1" applyBorder="1" applyAlignment="1">
      <alignment horizontal="center" vertical="center"/>
    </xf>
    <xf numFmtId="0" fontId="0" fillId="16" borderId="5" xfId="0" applyFill="1" applyBorder="1" applyAlignment="1">
      <alignment horizontal="left" vertical="center"/>
    </xf>
    <xf numFmtId="179" fontId="13" fillId="19" borderId="5" xfId="1" applyNumberFormat="1" applyFont="1" applyFill="1" applyBorder="1" applyAlignment="1">
      <alignment horizontal="center" vertical="center"/>
    </xf>
    <xf numFmtId="176" fontId="23" fillId="19" borderId="5" xfId="3" applyFont="1" applyFill="1" applyBorder="1">
      <alignment vertical="center"/>
    </xf>
    <xf numFmtId="183" fontId="14" fillId="10" borderId="5" xfId="1" applyNumberFormat="1" applyFont="1" applyFill="1" applyBorder="1" applyAlignment="1">
      <alignment horizontal="right" vertical="center"/>
    </xf>
    <xf numFmtId="0" fontId="23" fillId="0" borderId="5" xfId="3" applyNumberFormat="1" applyFont="1" applyBorder="1" applyAlignment="1">
      <alignment horizontal="center" vertical="center"/>
    </xf>
    <xf numFmtId="0" fontId="46" fillId="19" borderId="5" xfId="1" applyFont="1" applyFill="1" applyBorder="1" applyAlignment="1">
      <alignment horizontal="center" vertical="center"/>
    </xf>
    <xf numFmtId="183" fontId="46" fillId="10" borderId="5" xfId="1" applyNumberFormat="1" applyFont="1" applyFill="1" applyBorder="1" applyAlignment="1">
      <alignment horizontal="right" vertical="center"/>
    </xf>
    <xf numFmtId="0" fontId="93" fillId="10" borderId="5" xfId="1" applyFont="1" applyFill="1" applyBorder="1" applyAlignment="1">
      <alignment horizontal="left" vertical="center"/>
    </xf>
    <xf numFmtId="0" fontId="14" fillId="16" borderId="5" xfId="0" applyFont="1" applyFill="1" applyBorder="1" applyAlignment="1">
      <alignment horizontal="right" vertical="center"/>
    </xf>
    <xf numFmtId="6" fontId="60" fillId="10" borderId="5" xfId="2" applyNumberFormat="1" applyFont="1" applyFill="1" applyBorder="1" applyAlignment="1">
      <alignment horizontal="left" vertical="center"/>
    </xf>
    <xf numFmtId="0" fontId="72" fillId="10" borderId="5" xfId="8" applyNumberFormat="1" applyFont="1" applyFill="1" applyBorder="1" applyAlignment="1">
      <alignment horizontal="left" vertical="center" wrapText="1"/>
    </xf>
    <xf numFmtId="0" fontId="0" fillId="10" borderId="0" xfId="5" applyNumberFormat="1" applyFont="1" applyFill="1" applyAlignment="1">
      <alignment horizontal="right" vertical="center"/>
    </xf>
    <xf numFmtId="177" fontId="9" fillId="20" borderId="5" xfId="1" applyNumberFormat="1" applyFont="1" applyFill="1" applyBorder="1" applyAlignment="1">
      <alignment horizontal="center" vertical="top" wrapText="1"/>
    </xf>
    <xf numFmtId="0" fontId="13" fillId="14" borderId="5" xfId="1" applyFont="1" applyFill="1" applyBorder="1" applyAlignment="1">
      <alignment horizontal="center" vertical="center"/>
    </xf>
    <xf numFmtId="0" fontId="13" fillId="21" borderId="5" xfId="1" applyFont="1" applyFill="1" applyBorder="1" applyAlignment="1">
      <alignment horizontal="left" vertical="center"/>
    </xf>
    <xf numFmtId="176" fontId="63" fillId="0" borderId="5" xfId="3" applyFont="1" applyBorder="1">
      <alignment vertical="center"/>
    </xf>
    <xf numFmtId="177" fontId="9" fillId="10" borderId="5" xfId="4" applyFont="1" applyFill="1" applyBorder="1" applyAlignment="1">
      <alignment horizontal="center" vertical="center" wrapText="1"/>
    </xf>
    <xf numFmtId="0" fontId="16" fillId="10" borderId="5" xfId="2" applyFont="1" applyFill="1" applyBorder="1" applyAlignment="1">
      <alignment horizontal="left" vertical="center"/>
    </xf>
    <xf numFmtId="0" fontId="84" fillId="11" borderId="5" xfId="8" applyNumberFormat="1" applyFont="1" applyFill="1" applyBorder="1" applyAlignment="1">
      <alignment horizontal="left" vertical="center"/>
    </xf>
    <xf numFmtId="0" fontId="17" fillId="11" borderId="5" xfId="8" applyNumberFormat="1" applyFont="1" applyFill="1" applyBorder="1" applyAlignment="1">
      <alignment horizontal="center" vertical="center"/>
    </xf>
    <xf numFmtId="0" fontId="23" fillId="11" borderId="5" xfId="19" applyNumberFormat="1" applyFont="1" applyFill="1" applyBorder="1" applyAlignment="1">
      <alignment horizontal="left" vertical="center"/>
    </xf>
    <xf numFmtId="0" fontId="53" fillId="11" borderId="5" xfId="1" applyFont="1" applyFill="1" applyBorder="1" applyAlignment="1">
      <alignment horizontal="center" vertical="center"/>
    </xf>
    <xf numFmtId="0" fontId="60" fillId="11" borderId="5" xfId="1" applyFont="1" applyFill="1" applyBorder="1" applyAlignment="1">
      <alignment horizontal="left" vertical="center"/>
    </xf>
    <xf numFmtId="0" fontId="13" fillId="11" borderId="5" xfId="19" applyNumberFormat="1" applyFont="1" applyFill="1" applyBorder="1" applyAlignment="1">
      <alignment horizontal="center" vertical="center"/>
    </xf>
    <xf numFmtId="176" fontId="60" fillId="11" borderId="5" xfId="3" applyFont="1" applyFill="1" applyBorder="1">
      <alignment vertical="center"/>
    </xf>
    <xf numFmtId="176" fontId="23" fillId="11" borderId="5" xfId="3" applyFont="1" applyFill="1" applyBorder="1">
      <alignment vertical="center"/>
    </xf>
    <xf numFmtId="0" fontId="58" fillId="16" borderId="5" xfId="1" applyFont="1" applyFill="1" applyBorder="1" applyAlignment="1">
      <alignment horizontal="left" vertical="center"/>
    </xf>
    <xf numFmtId="0" fontId="60" fillId="16" borderId="5" xfId="8" applyNumberFormat="1" applyFont="1" applyFill="1" applyBorder="1" applyAlignment="1">
      <alignment horizontal="right" vertical="center"/>
    </xf>
    <xf numFmtId="0" fontId="13" fillId="20" borderId="5" xfId="30" applyFont="1" applyFill="1" applyBorder="1" applyAlignment="1">
      <alignment horizontal="center" vertical="center"/>
    </xf>
    <xf numFmtId="179" fontId="0" fillId="10" borderId="5" xfId="1" applyNumberFormat="1" applyFont="1" applyFill="1" applyBorder="1" applyAlignment="1">
      <alignment horizontal="center" vertical="center"/>
    </xf>
    <xf numFmtId="177" fontId="24" fillId="10" borderId="5" xfId="1" applyNumberFormat="1" applyFont="1" applyFill="1" applyBorder="1" applyAlignment="1">
      <alignment horizontal="center" vertical="center" wrapText="1"/>
    </xf>
    <xf numFmtId="0" fontId="31" fillId="16" borderId="5" xfId="4" applyNumberFormat="1" applyFont="1" applyFill="1" applyBorder="1" applyAlignment="1">
      <alignment horizontal="center" vertical="center"/>
    </xf>
    <xf numFmtId="0" fontId="94" fillId="0" borderId="5" xfId="0" applyFont="1" applyBorder="1" applyAlignment="1">
      <alignment horizontal="left" vertical="center"/>
    </xf>
    <xf numFmtId="177" fontId="58" fillId="10" borderId="5" xfId="4" applyFont="1" applyFill="1" applyBorder="1" applyAlignment="1">
      <alignment horizontal="center" vertical="center"/>
    </xf>
    <xf numFmtId="0" fontId="93" fillId="0" borderId="5" xfId="0" applyFont="1" applyBorder="1" applyAlignment="1">
      <alignment horizontal="left" vertical="center"/>
    </xf>
    <xf numFmtId="177" fontId="17" fillId="41" borderId="5" xfId="0" applyNumberFormat="1" applyFont="1" applyFill="1" applyBorder="1" applyAlignment="1">
      <alignment horizontal="left" vertical="center"/>
    </xf>
    <xf numFmtId="176" fontId="27" fillId="0" borderId="5" xfId="3" applyFont="1" applyBorder="1" applyAlignment="1">
      <alignment horizontal="right" vertical="center"/>
    </xf>
    <xf numFmtId="0" fontId="13" fillId="0" borderId="5" xfId="4" applyNumberFormat="1" applyFont="1" applyBorder="1" applyAlignment="1">
      <alignment horizontal="right" vertical="center"/>
    </xf>
    <xf numFmtId="177" fontId="9" fillId="10" borderId="5" xfId="4" applyFont="1" applyFill="1" applyBorder="1" applyAlignment="1">
      <alignment horizontal="center" vertical="top" wrapText="1"/>
    </xf>
    <xf numFmtId="177" fontId="0" fillId="49" borderId="5" xfId="4" applyFont="1" applyFill="1" applyBorder="1" applyAlignment="1">
      <alignment horizontal="center" vertical="center"/>
    </xf>
    <xf numFmtId="0" fontId="14" fillId="42" borderId="5" xfId="12" applyFont="1" applyFill="1" applyBorder="1" applyAlignment="1">
      <alignment horizontal="center" vertical="center"/>
    </xf>
    <xf numFmtId="0" fontId="140" fillId="0" borderId="5" xfId="1" applyFont="1" applyBorder="1" applyAlignment="1">
      <alignment horizontal="left" vertical="center"/>
    </xf>
    <xf numFmtId="0" fontId="16" fillId="11" borderId="5" xfId="8" applyNumberFormat="1" applyFont="1" applyFill="1" applyBorder="1" applyAlignment="1">
      <alignment horizontal="left" vertical="center"/>
    </xf>
    <xf numFmtId="176" fontId="23" fillId="25" borderId="5" xfId="3" applyFont="1" applyFill="1" applyBorder="1" applyAlignment="1">
      <alignment horizontal="center" vertical="center"/>
    </xf>
    <xf numFmtId="0" fontId="14" fillId="41" borderId="5" xfId="12" applyFont="1" applyFill="1" applyBorder="1" applyAlignment="1">
      <alignment horizontal="center" vertical="center"/>
    </xf>
    <xf numFmtId="177" fontId="13" fillId="49" borderId="5" xfId="0" applyNumberFormat="1" applyFont="1" applyFill="1" applyBorder="1" applyAlignment="1">
      <alignment horizontal="center" vertical="center"/>
    </xf>
    <xf numFmtId="0" fontId="14" fillId="22" borderId="5" xfId="12" applyFont="1" applyFill="1" applyBorder="1" applyAlignment="1">
      <alignment horizontal="center" vertical="center"/>
    </xf>
    <xf numFmtId="0" fontId="13" fillId="49" borderId="5" xfId="12" applyFont="1" applyFill="1" applyBorder="1" applyAlignment="1">
      <alignment horizontal="center" vertical="center"/>
    </xf>
    <xf numFmtId="0" fontId="14" fillId="50" borderId="5" xfId="12" applyFont="1" applyFill="1" applyBorder="1" applyAlignment="1">
      <alignment horizontal="center" vertical="center"/>
    </xf>
    <xf numFmtId="0" fontId="14" fillId="25" borderId="7" xfId="0" applyFont="1" applyFill="1" applyBorder="1" applyAlignment="1">
      <alignment horizontal="left" vertical="center"/>
    </xf>
    <xf numFmtId="176" fontId="13" fillId="0" borderId="5" xfId="1" applyNumberFormat="1" applyFont="1" applyBorder="1" applyAlignment="1">
      <alignment horizontal="left" vertical="center"/>
    </xf>
    <xf numFmtId="177" fontId="0" fillId="0" borderId="0" xfId="4" applyFont="1" applyAlignment="1">
      <alignment horizontal="right" vertical="center"/>
    </xf>
    <xf numFmtId="177" fontId="66" fillId="0" borderId="5" xfId="4" applyFont="1" applyBorder="1" applyAlignment="1">
      <alignment horizontal="center" vertical="top" wrapText="1"/>
    </xf>
    <xf numFmtId="179" fontId="0" fillId="0" borderId="5" xfId="4" applyNumberFormat="1" applyFont="1" applyBorder="1" applyAlignment="1">
      <alignment horizontal="center" vertical="center"/>
    </xf>
    <xf numFmtId="176" fontId="23" fillId="0" borderId="9" xfId="11" applyFont="1" applyBorder="1" applyAlignment="1">
      <alignment horizontal="center" vertical="center"/>
    </xf>
    <xf numFmtId="0" fontId="141" fillId="20" borderId="5" xfId="4" applyNumberFormat="1" applyFont="1" applyFill="1" applyBorder="1" applyAlignment="1">
      <alignment horizontal="center" vertical="center"/>
    </xf>
    <xf numFmtId="0" fontId="142" fillId="0" borderId="5" xfId="0" applyFont="1" applyBorder="1">
      <alignment vertical="center"/>
    </xf>
    <xf numFmtId="0" fontId="44" fillId="51" borderId="5" xfId="0" applyFont="1" applyFill="1" applyBorder="1" applyAlignment="1">
      <alignment horizontal="right" vertical="center"/>
    </xf>
    <xf numFmtId="177" fontId="101" fillId="0" borderId="5" xfId="0" applyNumberFormat="1" applyFont="1" applyBorder="1" applyAlignment="1">
      <alignment horizontal="left" vertical="center"/>
    </xf>
    <xf numFmtId="0" fontId="83" fillId="10" borderId="5" xfId="1" applyFont="1" applyFill="1" applyBorder="1" applyAlignment="1">
      <alignment horizontal="center" vertical="center"/>
    </xf>
    <xf numFmtId="177" fontId="0" fillId="14" borderId="5" xfId="8" applyFont="1" applyFill="1" applyBorder="1" applyAlignment="1">
      <alignment horizontal="center" vertical="center" shrinkToFit="1"/>
    </xf>
    <xf numFmtId="0" fontId="31" fillId="19" borderId="5" xfId="0" applyFont="1" applyFill="1" applyBorder="1" applyAlignment="1">
      <alignment horizontal="center" vertical="center"/>
    </xf>
    <xf numFmtId="0" fontId="21" fillId="0" borderId="5" xfId="0" applyFont="1" applyBorder="1" applyAlignment="1">
      <alignment horizontal="left" vertical="center" wrapText="1"/>
    </xf>
    <xf numFmtId="0" fontId="0" fillId="10" borderId="5" xfId="19" applyNumberFormat="1" applyFont="1" applyFill="1" applyBorder="1" applyAlignment="1">
      <alignment horizontal="center" vertical="center"/>
    </xf>
    <xf numFmtId="176" fontId="23" fillId="25" borderId="5" xfId="3" applyFont="1" applyFill="1" applyBorder="1">
      <alignment vertical="center"/>
    </xf>
    <xf numFmtId="0" fontId="13" fillId="25" borderId="5" xfId="1" applyFont="1" applyFill="1" applyBorder="1" applyAlignment="1">
      <alignment horizontal="left" vertical="center"/>
    </xf>
    <xf numFmtId="0" fontId="76" fillId="10" borderId="5" xfId="12" applyFont="1" applyFill="1" applyBorder="1" applyAlignment="1">
      <alignment horizontal="left" vertical="center"/>
    </xf>
    <xf numFmtId="177" fontId="14" fillId="10" borderId="5" xfId="4" applyFont="1" applyFill="1" applyBorder="1" applyAlignment="1">
      <alignment horizontal="left" vertical="center"/>
    </xf>
    <xf numFmtId="177" fontId="73" fillId="10" borderId="5" xfId="4" applyFont="1" applyFill="1" applyBorder="1" applyAlignment="1">
      <alignment horizontal="center" vertical="center"/>
    </xf>
    <xf numFmtId="0" fontId="14" fillId="10" borderId="5" xfId="12" applyFont="1" applyFill="1" applyBorder="1" applyAlignment="1">
      <alignment horizontal="left" vertical="center"/>
    </xf>
    <xf numFmtId="0" fontId="44" fillId="0" borderId="5" xfId="20" applyFont="1" applyFill="1" applyBorder="1" applyAlignment="1">
      <alignment horizontal="center" vertical="center" wrapText="1"/>
    </xf>
    <xf numFmtId="0" fontId="58" fillId="0" borderId="5" xfId="1" applyFont="1" applyBorder="1" applyAlignment="1">
      <alignment horizontal="center" vertical="center"/>
    </xf>
    <xf numFmtId="0" fontId="44" fillId="13" borderId="5" xfId="0" applyFont="1" applyFill="1" applyBorder="1" applyAlignment="1">
      <alignment horizontal="right" vertical="center"/>
    </xf>
    <xf numFmtId="0" fontId="0" fillId="0" borderId="5" xfId="0" applyBorder="1" applyAlignment="1">
      <alignment horizontal="center" vertical="center" wrapText="1"/>
    </xf>
    <xf numFmtId="179" fontId="58" fillId="16" borderId="5" xfId="4" applyNumberFormat="1" applyFont="1" applyFill="1" applyBorder="1" applyAlignment="1">
      <alignment horizontal="center" vertical="center"/>
    </xf>
    <xf numFmtId="0" fontId="29" fillId="19" borderId="5" xfId="0" applyFont="1" applyFill="1" applyBorder="1" applyAlignment="1">
      <alignment horizontal="center" vertical="center"/>
    </xf>
    <xf numFmtId="177" fontId="28" fillId="10" borderId="5" xfId="10" applyFont="1" applyFill="1" applyBorder="1" applyAlignment="1">
      <alignment horizontal="center" vertical="center"/>
    </xf>
    <xf numFmtId="177" fontId="14" fillId="10" borderId="5" xfId="4" applyFont="1" applyFill="1" applyBorder="1" applyAlignment="1">
      <alignment horizontal="center" vertical="center"/>
    </xf>
    <xf numFmtId="177" fontId="76" fillId="0" borderId="5" xfId="10" applyFont="1" applyBorder="1" applyAlignment="1">
      <alignment horizontal="center" vertical="center"/>
    </xf>
    <xf numFmtId="0" fontId="16" fillId="0" borderId="5" xfId="1" applyFont="1" applyBorder="1" applyAlignment="1">
      <alignment horizontal="left" vertical="center"/>
    </xf>
    <xf numFmtId="0" fontId="9" fillId="0" borderId="0" xfId="1" applyFont="1" applyBorder="1" applyAlignment="1">
      <alignment horizontal="right" vertical="center"/>
    </xf>
    <xf numFmtId="0" fontId="66" fillId="0" borderId="5" xfId="1" applyFont="1" applyBorder="1" applyAlignment="1">
      <alignment horizontal="right" vertical="center" wrapText="1"/>
    </xf>
    <xf numFmtId="0" fontId="44" fillId="0" borderId="5" xfId="0" applyFont="1" applyBorder="1" applyAlignment="1">
      <alignment horizontal="center" vertical="center" wrapText="1"/>
    </xf>
    <xf numFmtId="0" fontId="50" fillId="0" borderId="5" xfId="22" applyFont="1" applyFill="1" applyBorder="1" applyAlignment="1">
      <alignment horizontal="left" vertical="center"/>
    </xf>
    <xf numFmtId="0" fontId="47" fillId="52" borderId="5" xfId="1" applyFont="1" applyFill="1" applyBorder="1" applyAlignment="1">
      <alignment horizontal="left" vertical="center"/>
    </xf>
    <xf numFmtId="0" fontId="143" fillId="52" borderId="5" xfId="1" applyFont="1" applyFill="1" applyBorder="1" applyAlignment="1">
      <alignment horizontal="right" vertical="center"/>
    </xf>
    <xf numFmtId="177" fontId="143" fillId="52" borderId="5" xfId="1" applyNumberFormat="1" applyFont="1" applyFill="1" applyBorder="1" applyAlignment="1">
      <alignment horizontal="center" vertical="center"/>
    </xf>
    <xf numFmtId="0" fontId="18" fillId="52" borderId="5" xfId="5" applyNumberFormat="1" applyFont="1" applyFill="1" applyBorder="1" applyAlignment="1">
      <alignment horizontal="center" vertical="center"/>
    </xf>
    <xf numFmtId="177" fontId="143" fillId="52" borderId="5" xfId="4" applyFont="1" applyFill="1" applyBorder="1" applyAlignment="1">
      <alignment horizontal="center" vertical="center"/>
    </xf>
    <xf numFmtId="0" fontId="143" fillId="52" borderId="5" xfId="4" applyNumberFormat="1" applyFont="1" applyFill="1" applyBorder="1" applyAlignment="1">
      <alignment horizontal="center" vertical="center"/>
    </xf>
    <xf numFmtId="177" fontId="143" fillId="52" borderId="5" xfId="17" applyFont="1" applyFill="1" applyBorder="1" applyAlignment="1">
      <alignment horizontal="left" vertical="center"/>
    </xf>
    <xf numFmtId="177" fontId="143" fillId="52" borderId="5" xfId="17" applyFont="1" applyFill="1" applyBorder="1" applyAlignment="1">
      <alignment horizontal="center" vertical="center"/>
    </xf>
    <xf numFmtId="0" fontId="143" fillId="52" borderId="5" xfId="17" applyNumberFormat="1" applyFont="1" applyFill="1" applyBorder="1" applyAlignment="1">
      <alignment horizontal="left" vertical="center"/>
    </xf>
    <xf numFmtId="0" fontId="31" fillId="0" borderId="5" xfId="1" applyFont="1" applyBorder="1" applyAlignment="1">
      <alignment horizontal="right" vertical="center"/>
    </xf>
    <xf numFmtId="0" fontId="13" fillId="10" borderId="5" xfId="36" applyFont="1" applyFill="1" applyBorder="1" applyAlignment="1">
      <alignment horizontal="center" vertical="center"/>
    </xf>
    <xf numFmtId="0" fontId="9" fillId="20" borderId="5" xfId="1" applyFont="1" applyFill="1" applyBorder="1" applyAlignment="1">
      <alignment horizontal="left" vertical="center"/>
    </xf>
    <xf numFmtId="0" fontId="24" fillId="0" borderId="0" xfId="1" applyFont="1" applyBorder="1" applyAlignment="1">
      <alignment horizontal="left" vertical="center"/>
    </xf>
    <xf numFmtId="0" fontId="0" fillId="0" borderId="0" xfId="7" applyFont="1" applyFill="1" applyAlignment="1">
      <alignment horizontal="center" vertical="center"/>
    </xf>
    <xf numFmtId="0" fontId="18" fillId="0" borderId="0" xfId="5" applyNumberFormat="1" applyFont="1" applyAlignment="1">
      <alignment horizontal="center" vertical="center"/>
    </xf>
    <xf numFmtId="0" fontId="0" fillId="0" borderId="0" xfId="5" applyNumberFormat="1" applyFont="1" applyAlignment="1">
      <alignment horizontal="center" vertical="center"/>
    </xf>
    <xf numFmtId="0" fontId="9" fillId="0" borderId="0" xfId="5" applyNumberFormat="1" applyFont="1" applyAlignment="1">
      <alignment horizontal="left" vertical="center"/>
    </xf>
    <xf numFmtId="0" fontId="13" fillId="0" borderId="0" xfId="5" applyNumberFormat="1" applyFont="1" applyAlignment="1">
      <alignment horizontal="left" vertical="center"/>
    </xf>
    <xf numFmtId="0" fontId="9" fillId="0" borderId="0" xfId="5" applyNumberFormat="1" applyFont="1" applyAlignment="1">
      <alignment horizontal="center" vertical="center"/>
    </xf>
    <xf numFmtId="176" fontId="23" fillId="0" borderId="0" xfId="3" applyFont="1">
      <alignment vertical="center"/>
    </xf>
    <xf numFmtId="176" fontId="63" fillId="0" borderId="0" xfId="3" applyFont="1" applyAlignment="1">
      <alignment horizontal="center" vertical="center"/>
    </xf>
    <xf numFmtId="0" fontId="44" fillId="0" borderId="0" xfId="1" applyFont="1" applyBorder="1" applyAlignment="1">
      <alignment horizontal="left" vertical="center"/>
    </xf>
    <xf numFmtId="0" fontId="13" fillId="10" borderId="0" xfId="5" applyNumberFormat="1" applyFont="1" applyFill="1" applyAlignment="1">
      <alignment horizontal="left" vertical="center"/>
    </xf>
    <xf numFmtId="0" fontId="102" fillId="0" borderId="0" xfId="37" applyFont="1" applyFill="1" applyAlignment="1">
      <alignment horizontal="left" vertical="center"/>
    </xf>
    <xf numFmtId="0" fontId="44" fillId="0" borderId="0" xfId="37" applyFont="1" applyFill="1" applyAlignment="1">
      <alignment horizontal="left" vertical="center"/>
    </xf>
    <xf numFmtId="0" fontId="0" fillId="0" borderId="0" xfId="5" applyNumberFormat="1" applyFont="1" applyAlignment="1">
      <alignment horizontal="left" vertical="center"/>
    </xf>
    <xf numFmtId="0" fontId="16" fillId="0" borderId="0" xfId="7" applyFont="1" applyFill="1" applyAlignment="1">
      <alignment horizontal="left" vertical="center"/>
    </xf>
    <xf numFmtId="0" fontId="18" fillId="0" borderId="0" xfId="38" applyFont="1" applyFill="1" applyBorder="1" applyAlignment="1">
      <alignment horizontal="right" vertical="center"/>
    </xf>
    <xf numFmtId="0" fontId="35" fillId="0" borderId="0" xfId="6" applyFont="1" applyFill="1" applyAlignment="1">
      <alignment horizontal="center" vertical="center"/>
    </xf>
    <xf numFmtId="0" fontId="18" fillId="0" borderId="0" xfId="6" applyFont="1" applyFill="1" applyAlignment="1">
      <alignment horizontal="center" vertical="center"/>
    </xf>
    <xf numFmtId="176" fontId="63" fillId="0" borderId="0" xfId="3" applyFont="1">
      <alignment vertical="center"/>
    </xf>
    <xf numFmtId="176" fontId="0" fillId="0" borderId="0" xfId="3" applyFont="1">
      <alignment vertical="center"/>
    </xf>
    <xf numFmtId="0" fontId="16" fillId="14" borderId="24" xfId="5" applyNumberFormat="1" applyFont="1" applyFill="1" applyBorder="1" applyAlignment="1">
      <alignment horizontal="left" vertical="center"/>
    </xf>
    <xf numFmtId="0" fontId="16" fillId="14" borderId="25" xfId="5" applyNumberFormat="1" applyFont="1" applyFill="1" applyBorder="1" applyAlignment="1">
      <alignment horizontal="center" vertical="center"/>
    </xf>
    <xf numFmtId="0" fontId="0" fillId="0" borderId="0" xfId="1" applyFont="1" applyBorder="1" applyAlignment="1">
      <alignment horizontal="center" vertical="center"/>
    </xf>
    <xf numFmtId="0" fontId="132" fillId="0" borderId="0" xfId="1" applyFont="1" applyBorder="1" applyAlignment="1">
      <alignment horizontal="left" vertical="center" wrapText="1"/>
    </xf>
    <xf numFmtId="0" fontId="90" fillId="0" borderId="0" xfId="1" applyFont="1" applyBorder="1" applyAlignment="1">
      <alignment horizontal="center" vertical="center" wrapText="1"/>
    </xf>
    <xf numFmtId="176" fontId="27" fillId="0" borderId="0" xfId="3" applyFont="1">
      <alignment vertical="center"/>
    </xf>
    <xf numFmtId="176" fontId="23" fillId="0" borderId="0" xfId="3" applyFont="1" applyAlignment="1">
      <alignment horizontal="center" vertical="center"/>
    </xf>
    <xf numFmtId="0" fontId="13" fillId="0" borderId="0" xfId="1" applyFont="1" applyBorder="1" applyAlignment="1">
      <alignment horizontal="left" vertical="center"/>
    </xf>
    <xf numFmtId="0" fontId="0" fillId="53" borderId="26" xfId="5" applyNumberFormat="1" applyFont="1" applyFill="1" applyBorder="1" applyAlignment="1">
      <alignment horizontal="center" vertical="center"/>
    </xf>
    <xf numFmtId="0" fontId="83" fillId="22" borderId="14" xfId="5" applyNumberFormat="1" applyFont="1" applyFill="1" applyBorder="1" applyAlignment="1">
      <alignment horizontal="center" vertical="center"/>
    </xf>
    <xf numFmtId="0" fontId="0" fillId="22" borderId="5" xfId="1" applyFont="1" applyFill="1" applyBorder="1" applyAlignment="1">
      <alignment horizontal="center" vertical="center"/>
    </xf>
    <xf numFmtId="0" fontId="44" fillId="22" borderId="5" xfId="1" applyFont="1" applyFill="1" applyBorder="1" applyAlignment="1">
      <alignment horizontal="center" vertical="center"/>
    </xf>
    <xf numFmtId="0" fontId="16" fillId="14" borderId="27" xfId="5" applyNumberFormat="1" applyFont="1" applyFill="1" applyBorder="1" applyAlignment="1">
      <alignment horizontal="left" vertical="center"/>
    </xf>
    <xf numFmtId="0" fontId="0" fillId="14" borderId="25" xfId="5" applyNumberFormat="1" applyFont="1" applyFill="1" applyBorder="1">
      <alignment vertical="center"/>
    </xf>
    <xf numFmtId="0" fontId="83" fillId="22" borderId="5" xfId="5" applyNumberFormat="1" applyFont="1" applyFill="1" applyBorder="1" applyAlignment="1">
      <alignment horizontal="center" vertical="center"/>
    </xf>
    <xf numFmtId="176" fontId="0" fillId="0" borderId="6" xfId="24" applyFont="1" applyBorder="1">
      <alignment vertical="center"/>
    </xf>
    <xf numFmtId="176" fontId="0" fillId="10" borderId="5" xfId="24" applyFont="1" applyFill="1" applyBorder="1" applyAlignment="1">
      <alignment horizontal="center" vertical="center"/>
    </xf>
    <xf numFmtId="176" fontId="76" fillId="10" borderId="5" xfId="24" applyFont="1" applyFill="1" applyBorder="1" applyAlignment="1">
      <alignment horizontal="center" vertical="center"/>
    </xf>
    <xf numFmtId="0" fontId="76" fillId="0" borderId="0" xfId="5" applyNumberFormat="1" applyFont="1">
      <alignment vertical="center"/>
    </xf>
    <xf numFmtId="176" fontId="0" fillId="13" borderId="24" xfId="39" applyNumberFormat="1" applyFont="1" applyFill="1" applyBorder="1" applyAlignment="1">
      <alignment horizontal="right" vertical="center"/>
    </xf>
    <xf numFmtId="185" fontId="146" fillId="13" borderId="28" xfId="39" applyNumberFormat="1" applyFont="1" applyFill="1" applyBorder="1" applyAlignment="1">
      <alignment horizontal="right" vertical="center"/>
    </xf>
    <xf numFmtId="176" fontId="0" fillId="13" borderId="28" xfId="39" applyNumberFormat="1" applyFont="1" applyFill="1" applyBorder="1" applyAlignment="1">
      <alignment horizontal="right" vertical="center"/>
    </xf>
    <xf numFmtId="176" fontId="0" fillId="13" borderId="29" xfId="39" applyNumberFormat="1" applyFont="1" applyFill="1" applyBorder="1" applyAlignment="1">
      <alignment horizontal="right" vertical="center"/>
    </xf>
    <xf numFmtId="176" fontId="0" fillId="13" borderId="0" xfId="39" applyNumberFormat="1" applyFont="1" applyFill="1" applyAlignment="1">
      <alignment horizontal="right" vertical="center"/>
    </xf>
    <xf numFmtId="185" fontId="146" fillId="13" borderId="0" xfId="39" applyNumberFormat="1" applyFont="1" applyFill="1" applyAlignment="1">
      <alignment horizontal="right" vertical="center"/>
    </xf>
    <xf numFmtId="176" fontId="0" fillId="13" borderId="30" xfId="39" applyNumberFormat="1" applyFont="1" applyFill="1" applyBorder="1" applyAlignment="1">
      <alignment horizontal="right" vertical="center"/>
    </xf>
    <xf numFmtId="185" fontId="146" fillId="13" borderId="31" xfId="39" applyNumberFormat="1" applyFont="1" applyFill="1" applyBorder="1" applyAlignment="1">
      <alignment horizontal="right" vertical="center"/>
    </xf>
    <xf numFmtId="176" fontId="0" fillId="13" borderId="31" xfId="39" applyNumberFormat="1" applyFont="1" applyFill="1" applyBorder="1" applyAlignment="1">
      <alignment horizontal="right" vertical="center"/>
    </xf>
    <xf numFmtId="0" fontId="17" fillId="10" borderId="0" xfId="1" applyFont="1" applyFill="1" applyBorder="1" applyAlignment="1">
      <alignment horizontal="center" vertical="center"/>
    </xf>
    <xf numFmtId="176" fontId="0" fillId="0" borderId="0" xfId="24" applyFont="1">
      <alignment vertical="center"/>
    </xf>
    <xf numFmtId="176" fontId="0" fillId="10" borderId="0" xfId="24" applyFont="1" applyFill="1" applyAlignment="1">
      <alignment horizontal="center" vertical="center"/>
    </xf>
    <xf numFmtId="176" fontId="76" fillId="10" borderId="0" xfId="24" applyFont="1" applyFill="1" applyAlignment="1">
      <alignment horizontal="center" vertical="center"/>
    </xf>
    <xf numFmtId="0" fontId="47" fillId="28" borderId="6" xfId="1" applyFont="1" applyFill="1" applyBorder="1" applyAlignment="1">
      <alignment horizontal="center" vertical="center"/>
    </xf>
    <xf numFmtId="0" fontId="76" fillId="10" borderId="5" xfId="12" applyFont="1" applyFill="1" applyBorder="1" applyAlignment="1">
      <alignment horizontal="center" vertical="center"/>
    </xf>
    <xf numFmtId="0" fontId="18" fillId="10" borderId="5" xfId="5" applyNumberFormat="1" applyFont="1" applyFill="1" applyBorder="1" applyAlignment="1">
      <alignment horizontal="center" vertical="center"/>
    </xf>
    <xf numFmtId="0" fontId="18" fillId="20" borderId="5" xfId="38" applyFont="1" applyFill="1" applyBorder="1" applyAlignment="1">
      <alignment horizontal="center" vertical="center"/>
    </xf>
    <xf numFmtId="0" fontId="44" fillId="10" borderId="5" xfId="1" applyFont="1" applyFill="1" applyBorder="1" applyAlignment="1">
      <alignment horizontal="center" vertical="center" wrapText="1"/>
    </xf>
    <xf numFmtId="0" fontId="13" fillId="20" borderId="6" xfId="38" applyFont="1" applyFill="1" applyBorder="1" applyAlignment="1">
      <alignment horizontal="right" vertical="center"/>
    </xf>
    <xf numFmtId="0" fontId="13" fillId="20" borderId="5" xfId="38" applyFont="1" applyFill="1" applyBorder="1" applyAlignment="1">
      <alignment horizontal="center" vertical="center"/>
    </xf>
    <xf numFmtId="0" fontId="13" fillId="10" borderId="5" xfId="5" applyNumberFormat="1" applyFont="1" applyFill="1" applyBorder="1" applyAlignment="1">
      <alignment horizontal="center" vertical="center"/>
    </xf>
    <xf numFmtId="0" fontId="90" fillId="10" borderId="5" xfId="5" applyNumberFormat="1" applyFont="1" applyFill="1" applyBorder="1" applyAlignment="1">
      <alignment horizontal="center" vertical="center" wrapText="1"/>
    </xf>
    <xf numFmtId="0" fontId="13" fillId="10" borderId="5" xfId="5" applyNumberFormat="1" applyFont="1" applyFill="1" applyBorder="1">
      <alignment vertical="center"/>
    </xf>
    <xf numFmtId="0" fontId="31" fillId="20" borderId="6" xfId="1" applyFont="1" applyFill="1" applyBorder="1" applyAlignment="1">
      <alignment horizontal="right" vertical="center"/>
    </xf>
    <xf numFmtId="0" fontId="132" fillId="10" borderId="5" xfId="1" applyFont="1" applyFill="1" applyBorder="1" applyAlignment="1">
      <alignment horizontal="left" vertical="center" wrapText="1"/>
    </xf>
    <xf numFmtId="0" fontId="35" fillId="10" borderId="6" xfId="1" applyFont="1" applyFill="1" applyBorder="1" applyAlignment="1">
      <alignment horizontal="right" vertical="center"/>
    </xf>
    <xf numFmtId="177" fontId="0" fillId="10" borderId="5" xfId="1" applyNumberFormat="1" applyFont="1" applyFill="1" applyBorder="1" applyAlignment="1">
      <alignment horizontal="left" vertical="center"/>
    </xf>
    <xf numFmtId="0" fontId="9" fillId="10" borderId="6" xfId="5" applyNumberFormat="1" applyFont="1" applyFill="1" applyBorder="1" applyAlignment="1">
      <alignment horizontal="center" vertical="center" wrapText="1"/>
    </xf>
    <xf numFmtId="0" fontId="0" fillId="0" borderId="5" xfId="5" applyNumberFormat="1" applyFont="1" applyBorder="1" applyAlignment="1">
      <alignment horizontal="center" vertical="center"/>
    </xf>
    <xf numFmtId="0" fontId="76" fillId="10" borderId="5" xfId="14" applyFont="1" applyFill="1" applyBorder="1" applyAlignment="1">
      <alignment horizontal="center" vertical="center"/>
    </xf>
    <xf numFmtId="0" fontId="73" fillId="20" borderId="5" xfId="12" applyFont="1" applyFill="1" applyBorder="1" applyAlignment="1">
      <alignment horizontal="center" vertical="center" wrapText="1"/>
    </xf>
    <xf numFmtId="177" fontId="24" fillId="0" borderId="6" xfId="10" applyFont="1" applyBorder="1" applyAlignment="1">
      <alignment vertical="center"/>
    </xf>
    <xf numFmtId="177" fontId="147" fillId="19" borderId="5" xfId="13" applyNumberFormat="1" applyFont="1" applyFill="1" applyBorder="1" applyAlignment="1">
      <alignment horizontal="center" vertical="center"/>
    </xf>
    <xf numFmtId="0" fontId="14" fillId="10" borderId="5" xfId="12" applyFont="1" applyFill="1" applyBorder="1" applyAlignment="1">
      <alignment horizontal="center" vertical="center"/>
    </xf>
    <xf numFmtId="177" fontId="139" fillId="10" borderId="5" xfId="20" applyNumberFormat="1" applyFont="1" applyFill="1" applyBorder="1" applyAlignment="1">
      <alignment horizontal="left" vertical="center"/>
    </xf>
    <xf numFmtId="0" fontId="9" fillId="10" borderId="5" xfId="5" applyNumberFormat="1" applyFont="1" applyFill="1" applyBorder="1" applyAlignment="1">
      <alignment horizontal="center" vertical="center" wrapText="1"/>
    </xf>
    <xf numFmtId="0" fontId="50" fillId="10" borderId="5" xfId="40" applyNumberFormat="1" applyFont="1" applyFill="1" applyBorder="1" applyAlignment="1">
      <alignment horizontal="left" vertical="center"/>
    </xf>
    <xf numFmtId="0" fontId="31" fillId="20" borderId="6" xfId="1" applyFont="1" applyFill="1" applyBorder="1" applyAlignment="1">
      <alignment horizontal="center" vertical="center"/>
    </xf>
    <xf numFmtId="0" fontId="9" fillId="20" borderId="5" xfId="1" applyFont="1" applyFill="1" applyBorder="1" applyAlignment="1">
      <alignment horizontal="center" vertical="center" wrapText="1"/>
    </xf>
    <xf numFmtId="0" fontId="18" fillId="20" borderId="5" xfId="30" applyFont="1" applyFill="1" applyBorder="1" applyAlignment="1">
      <alignment horizontal="center" vertical="center"/>
    </xf>
    <xf numFmtId="0" fontId="9" fillId="20" borderId="5" xfId="1" applyFont="1" applyFill="1" applyBorder="1" applyAlignment="1">
      <alignment horizontal="left" vertical="center" wrapText="1"/>
    </xf>
    <xf numFmtId="0" fontId="46" fillId="20" borderId="6" xfId="1" applyFont="1" applyFill="1" applyBorder="1" applyAlignment="1">
      <alignment horizontal="right" vertical="center"/>
    </xf>
    <xf numFmtId="0" fontId="31" fillId="20" borderId="5" xfId="1" applyFont="1" applyFill="1" applyBorder="1" applyAlignment="1">
      <alignment horizontal="left" vertical="center"/>
    </xf>
    <xf numFmtId="177" fontId="73" fillId="10" borderId="5" xfId="10" applyFont="1" applyFill="1" applyBorder="1" applyAlignment="1">
      <alignment horizontal="center" vertical="center"/>
    </xf>
    <xf numFmtId="0" fontId="97" fillId="28" borderId="5" xfId="1" applyFont="1" applyFill="1" applyBorder="1" applyAlignment="1">
      <alignment horizontal="left" vertical="center"/>
    </xf>
    <xf numFmtId="0" fontId="86" fillId="28" borderId="5" xfId="1" applyFont="1" applyFill="1" applyBorder="1" applyAlignment="1">
      <alignment horizontal="left" vertical="center"/>
    </xf>
    <xf numFmtId="0" fontId="13" fillId="0" borderId="5" xfId="8" applyNumberFormat="1" applyFont="1" applyBorder="1" applyAlignment="1">
      <alignment horizontal="center" vertical="center"/>
    </xf>
    <xf numFmtId="0" fontId="50" fillId="10" borderId="5" xfId="1" applyFont="1" applyFill="1" applyBorder="1" applyAlignment="1">
      <alignment horizontal="center" vertical="center" wrapText="1"/>
    </xf>
    <xf numFmtId="0" fontId="46" fillId="20" borderId="5" xfId="1" applyFont="1" applyFill="1" applyBorder="1" applyAlignment="1">
      <alignment horizontal="right" vertical="center"/>
    </xf>
    <xf numFmtId="0" fontId="66" fillId="10" borderId="5" xfId="14" applyFont="1" applyFill="1" applyBorder="1" applyAlignment="1">
      <alignment horizontal="center" vertical="center" wrapText="1"/>
    </xf>
    <xf numFmtId="0" fontId="148" fillId="0" borderId="0" xfId="1" applyFont="1" applyBorder="1" applyAlignment="1">
      <alignment horizontal="right" vertical="center"/>
    </xf>
    <xf numFmtId="0" fontId="17" fillId="20" borderId="0" xfId="1" applyFont="1" applyFill="1" applyBorder="1" applyAlignment="1">
      <alignment horizontal="center" vertical="center"/>
    </xf>
    <xf numFmtId="0" fontId="76" fillId="10" borderId="5" xfId="9" applyFont="1" applyFill="1" applyBorder="1" applyAlignment="1">
      <alignment horizontal="center" vertical="center"/>
    </xf>
    <xf numFmtId="179" fontId="9" fillId="0" borderId="5" xfId="4" applyNumberFormat="1" applyFont="1" applyBorder="1" applyAlignment="1">
      <alignment horizontal="center" vertical="center" wrapText="1"/>
    </xf>
    <xf numFmtId="0" fontId="29" fillId="10" borderId="5" xfId="1" applyFont="1" applyFill="1" applyBorder="1" applyAlignment="1">
      <alignment horizontal="center" vertical="center"/>
    </xf>
    <xf numFmtId="177" fontId="0" fillId="19" borderId="5" xfId="1" applyNumberFormat="1" applyFont="1" applyFill="1" applyBorder="1" applyAlignment="1">
      <alignment vertical="center"/>
    </xf>
    <xf numFmtId="0" fontId="66" fillId="20" borderId="6" xfId="1" applyFont="1" applyFill="1" applyBorder="1" applyAlignment="1">
      <alignment horizontal="right" vertical="center"/>
    </xf>
    <xf numFmtId="0" fontId="18" fillId="10" borderId="14" xfId="5" applyNumberFormat="1" applyFont="1" applyFill="1" applyBorder="1" applyAlignment="1">
      <alignment horizontal="center" vertical="center"/>
    </xf>
    <xf numFmtId="179" fontId="9" fillId="10" borderId="5" xfId="4" applyNumberFormat="1" applyFont="1" applyFill="1" applyBorder="1" applyAlignment="1">
      <alignment horizontal="center" vertical="center" wrapText="1"/>
    </xf>
    <xf numFmtId="0" fontId="18" fillId="20" borderId="14" xfId="30" applyFont="1" applyFill="1" applyBorder="1" applyAlignment="1">
      <alignment horizontal="center" vertical="center"/>
    </xf>
    <xf numFmtId="0" fontId="149" fillId="0" borderId="0" xfId="0" applyFont="1" applyAlignment="1">
      <alignment horizontal="center" vertical="center"/>
    </xf>
    <xf numFmtId="0" fontId="18" fillId="16" borderId="5" xfId="30" applyFont="1" applyFill="1" applyBorder="1" applyAlignment="1">
      <alignment horizontal="left" vertical="center"/>
    </xf>
    <xf numFmtId="0" fontId="18" fillId="10" borderId="14" xfId="1" applyFont="1" applyFill="1" applyBorder="1" applyAlignment="1">
      <alignment horizontal="center" vertical="center"/>
    </xf>
    <xf numFmtId="177" fontId="13" fillId="20" borderId="5" xfId="4" applyFont="1" applyFill="1" applyBorder="1" applyAlignment="1">
      <alignment horizontal="left" vertical="center"/>
    </xf>
    <xf numFmtId="0" fontId="18" fillId="20" borderId="14" xfId="38" applyFont="1" applyFill="1" applyBorder="1" applyAlignment="1">
      <alignment horizontal="center" vertical="center"/>
    </xf>
    <xf numFmtId="0" fontId="150" fillId="0" borderId="0" xfId="1" applyFont="1" applyBorder="1" applyAlignment="1">
      <alignment horizontal="right" vertical="center"/>
    </xf>
    <xf numFmtId="0" fontId="151" fillId="39" borderId="5" xfId="1" applyFont="1" applyFill="1" applyBorder="1" applyAlignment="1">
      <alignment horizontal="left" vertical="center" wrapText="1"/>
    </xf>
    <xf numFmtId="0" fontId="0" fillId="10" borderId="6" xfId="20" applyFont="1" applyFill="1" applyBorder="1" applyAlignment="1">
      <alignment horizontal="center" vertical="center"/>
    </xf>
    <xf numFmtId="0" fontId="17" fillId="10" borderId="5" xfId="1" applyFont="1" applyFill="1" applyBorder="1" applyAlignment="1">
      <alignment vertical="center"/>
    </xf>
    <xf numFmtId="0" fontId="72" fillId="20" borderId="5" xfId="1" applyFont="1" applyFill="1" applyBorder="1" applyAlignment="1">
      <alignment horizontal="center" vertical="center"/>
    </xf>
    <xf numFmtId="0" fontId="84" fillId="11" borderId="6" xfId="0" applyFont="1" applyFill="1" applyBorder="1" applyAlignment="1">
      <alignment horizontal="left" vertical="center"/>
    </xf>
    <xf numFmtId="0" fontId="84" fillId="11" borderId="5" xfId="0" applyFont="1" applyFill="1" applyBorder="1" applyAlignment="1">
      <alignment horizontal="left" vertical="center"/>
    </xf>
    <xf numFmtId="0" fontId="0" fillId="10" borderId="5" xfId="5" applyNumberFormat="1" applyFont="1" applyFill="1" applyBorder="1" applyAlignment="1">
      <alignment horizontal="left" vertical="center"/>
    </xf>
    <xf numFmtId="0" fontId="152" fillId="0" borderId="5" xfId="0" applyFont="1" applyBorder="1" applyAlignment="1">
      <alignment horizontal="center" vertical="center" wrapText="1"/>
    </xf>
    <xf numFmtId="0" fontId="31" fillId="20" borderId="5" xfId="1" applyFont="1" applyFill="1" applyBorder="1" applyAlignment="1">
      <alignment horizontal="center" vertical="center"/>
    </xf>
    <xf numFmtId="0" fontId="0" fillId="10" borderId="5" xfId="20" applyFont="1" applyFill="1" applyBorder="1" applyAlignment="1">
      <alignment horizontal="center" vertical="center"/>
    </xf>
    <xf numFmtId="0" fontId="21" fillId="0" borderId="6" xfId="5" applyNumberFormat="1" applyFont="1" applyBorder="1" applyAlignment="1">
      <alignment horizontal="right" vertical="center"/>
    </xf>
    <xf numFmtId="0" fontId="28" fillId="0" borderId="5" xfId="0" applyFont="1" applyBorder="1" applyAlignment="1">
      <alignment horizontal="center" vertical="center"/>
    </xf>
    <xf numFmtId="0" fontId="18" fillId="0" borderId="5" xfId="0" applyFont="1" applyBorder="1" applyAlignment="1">
      <alignment horizontal="center" vertical="center"/>
    </xf>
    <xf numFmtId="0" fontId="30" fillId="0" borderId="5" xfId="0" applyFont="1" applyBorder="1">
      <alignment vertical="center"/>
    </xf>
    <xf numFmtId="179" fontId="9" fillId="0" borderId="5" xfId="1" applyNumberFormat="1" applyFont="1" applyBorder="1" applyAlignment="1">
      <alignment horizontal="center" vertical="center"/>
    </xf>
    <xf numFmtId="0" fontId="31" fillId="10" borderId="6" xfId="1" applyFont="1" applyFill="1" applyBorder="1" applyAlignment="1">
      <alignment horizontal="right" vertical="center"/>
    </xf>
    <xf numFmtId="0" fontId="17" fillId="10" borderId="5" xfId="1" applyFont="1" applyFill="1" applyBorder="1" applyAlignment="1">
      <alignment horizontal="center" vertical="center"/>
    </xf>
    <xf numFmtId="0" fontId="90" fillId="10" borderId="5" xfId="5" applyNumberFormat="1" applyFont="1" applyFill="1" applyBorder="1" applyAlignment="1">
      <alignment horizontal="center" vertical="center"/>
    </xf>
    <xf numFmtId="0" fontId="47" fillId="28" borderId="7" xfId="1" applyFont="1" applyFill="1" applyBorder="1" applyAlignment="1">
      <alignment horizontal="center" vertical="center"/>
    </xf>
    <xf numFmtId="0" fontId="46" fillId="20" borderId="11" xfId="1" applyFont="1" applyFill="1" applyBorder="1" applyAlignment="1">
      <alignment horizontal="right" vertical="center"/>
    </xf>
    <xf numFmtId="0" fontId="46" fillId="20" borderId="7" xfId="1" applyFont="1" applyFill="1" applyBorder="1" applyAlignment="1">
      <alignment horizontal="right" vertical="center"/>
    </xf>
    <xf numFmtId="0" fontId="18" fillId="20" borderId="7" xfId="30" applyFont="1" applyFill="1" applyBorder="1" applyAlignment="1">
      <alignment horizontal="center" vertical="center"/>
    </xf>
    <xf numFmtId="0" fontId="47" fillId="28" borderId="7" xfId="1" applyFont="1" applyFill="1" applyBorder="1" applyAlignment="1">
      <alignment horizontal="left" vertical="center"/>
    </xf>
    <xf numFmtId="0" fontId="13" fillId="20" borderId="7" xfId="1" applyFont="1" applyFill="1" applyBorder="1" applyAlignment="1">
      <alignment horizontal="center" vertical="center"/>
    </xf>
    <xf numFmtId="0" fontId="13" fillId="20" borderId="7" xfId="1" applyFont="1" applyFill="1" applyBorder="1" applyAlignment="1">
      <alignment horizontal="left" vertical="center"/>
    </xf>
    <xf numFmtId="0" fontId="90" fillId="10" borderId="6" xfId="5" applyNumberFormat="1" applyFont="1" applyFill="1" applyBorder="1" applyAlignment="1">
      <alignment horizontal="center" vertical="center" wrapText="1"/>
    </xf>
    <xf numFmtId="0" fontId="44" fillId="10" borderId="5" xfId="0" applyFont="1" applyFill="1" applyBorder="1" applyAlignment="1">
      <alignment horizontal="center" vertical="center"/>
    </xf>
    <xf numFmtId="0" fontId="76" fillId="10" borderId="5" xfId="0" applyFont="1" applyFill="1" applyBorder="1" applyAlignment="1">
      <alignment horizontal="center" vertical="center" wrapText="1"/>
    </xf>
    <xf numFmtId="0" fontId="35" fillId="0" borderId="0" xfId="5" applyNumberFormat="1" applyFont="1" applyAlignment="1">
      <alignment horizontal="right" vertical="center"/>
    </xf>
    <xf numFmtId="176" fontId="83" fillId="16" borderId="32" xfId="24" applyFont="1" applyFill="1" applyBorder="1" applyAlignment="1">
      <alignment horizontal="left" vertical="center"/>
    </xf>
    <xf numFmtId="176" fontId="83" fillId="16" borderId="25" xfId="24" applyFont="1" applyFill="1" applyBorder="1" applyAlignment="1">
      <alignment horizontal="left" vertical="center"/>
    </xf>
    <xf numFmtId="0" fontId="83" fillId="34" borderId="3" xfId="24" applyNumberFormat="1" applyFont="1" applyFill="1" applyBorder="1" applyAlignment="1">
      <alignment horizontal="right" vertical="center"/>
    </xf>
    <xf numFmtId="0" fontId="58" fillId="34" borderId="25" xfId="1" applyFont="1" applyFill="1" applyBorder="1" applyAlignment="1">
      <alignment horizontal="center" vertical="center"/>
    </xf>
    <xf numFmtId="0" fontId="18" fillId="27" borderId="32" xfId="24" applyNumberFormat="1" applyFont="1" applyFill="1" applyBorder="1" applyAlignment="1">
      <alignment horizontal="right" vertical="center"/>
    </xf>
    <xf numFmtId="176" fontId="83" fillId="27" borderId="25" xfId="24" applyFont="1" applyFill="1" applyBorder="1">
      <alignment vertical="center"/>
    </xf>
    <xf numFmtId="176" fontId="83" fillId="16" borderId="29" xfId="24" applyFont="1" applyFill="1" applyBorder="1">
      <alignment vertical="center"/>
    </xf>
    <xf numFmtId="176" fontId="18" fillId="16" borderId="33" xfId="24" applyFont="1" applyFill="1" applyBorder="1" applyAlignment="1">
      <alignment horizontal="center" vertical="center"/>
    </xf>
    <xf numFmtId="176" fontId="83" fillId="34" borderId="0" xfId="24" applyFont="1" applyFill="1">
      <alignment vertical="center"/>
    </xf>
    <xf numFmtId="176" fontId="58" fillId="34" borderId="33" xfId="1" applyNumberFormat="1" applyFont="1" applyFill="1" applyBorder="1" applyAlignment="1">
      <alignment horizontal="center" vertical="center"/>
    </xf>
    <xf numFmtId="176" fontId="83" fillId="27" borderId="29" xfId="24" applyFont="1" applyFill="1" applyBorder="1">
      <alignment vertical="center"/>
    </xf>
    <xf numFmtId="176" fontId="83" fillId="27" borderId="33" xfId="24" applyFont="1" applyFill="1" applyBorder="1">
      <alignment vertical="center"/>
    </xf>
    <xf numFmtId="176" fontId="83" fillId="16" borderId="30" xfId="24" applyFont="1" applyFill="1" applyBorder="1">
      <alignment vertical="center"/>
    </xf>
    <xf numFmtId="176" fontId="18" fillId="16" borderId="34" xfId="24" applyFont="1" applyFill="1" applyBorder="1" applyAlignment="1">
      <alignment horizontal="center" vertical="center"/>
    </xf>
    <xf numFmtId="176" fontId="83" fillId="34" borderId="31" xfId="24" applyFont="1" applyFill="1" applyBorder="1">
      <alignment vertical="center"/>
    </xf>
    <xf numFmtId="176" fontId="58" fillId="34" borderId="34" xfId="1" applyNumberFormat="1" applyFont="1" applyFill="1" applyBorder="1" applyAlignment="1">
      <alignment horizontal="center" vertical="center"/>
    </xf>
    <xf numFmtId="176" fontId="83" fillId="27" borderId="30" xfId="24" applyFont="1" applyFill="1" applyBorder="1">
      <alignment vertical="center"/>
    </xf>
    <xf numFmtId="176" fontId="83" fillId="27" borderId="34" xfId="24" applyFont="1" applyFill="1" applyBorder="1">
      <alignment vertical="center"/>
    </xf>
    <xf numFmtId="0" fontId="73" fillId="16" borderId="0" xfId="1" applyFont="1" applyFill="1" applyBorder="1" applyAlignment="1">
      <alignment horizontal="right" vertical="center"/>
    </xf>
    <xf numFmtId="0" fontId="98" fillId="10" borderId="6" xfId="28" applyFont="1" applyFill="1" applyBorder="1" applyAlignment="1">
      <alignment horizontal="right" vertical="center" wrapText="1"/>
    </xf>
    <xf numFmtId="0" fontId="13" fillId="20" borderId="9" xfId="4" applyNumberFormat="1" applyFont="1" applyFill="1" applyBorder="1" applyAlignment="1">
      <alignment horizontal="center" vertical="center"/>
    </xf>
    <xf numFmtId="0" fontId="13" fillId="16" borderId="5" xfId="4" applyNumberFormat="1" applyFont="1" applyFill="1" applyBorder="1" applyAlignment="1">
      <alignment horizontal="left" vertical="center"/>
    </xf>
    <xf numFmtId="176" fontId="23" fillId="17" borderId="5" xfId="24" applyFont="1" applyFill="1" applyBorder="1">
      <alignment vertical="center"/>
    </xf>
    <xf numFmtId="176" fontId="23" fillId="0" borderId="5" xfId="24" applyFont="1" applyBorder="1">
      <alignment vertical="center"/>
    </xf>
    <xf numFmtId="0" fontId="9" fillId="17" borderId="5" xfId="4" applyNumberFormat="1" applyFont="1" applyFill="1" applyBorder="1" applyAlignment="1">
      <alignment horizontal="left" vertical="center" wrapText="1"/>
    </xf>
    <xf numFmtId="0" fontId="17" fillId="19" borderId="7" xfId="1" applyFont="1" applyFill="1" applyBorder="1" applyAlignment="1">
      <alignment horizontal="left" vertical="center"/>
    </xf>
    <xf numFmtId="176" fontId="23" fillId="17" borderId="9" xfId="24" applyFont="1" applyFill="1" applyBorder="1">
      <alignment vertical="center"/>
    </xf>
    <xf numFmtId="176" fontId="23" fillId="0" borderId="9" xfId="24" applyFont="1" applyBorder="1">
      <alignment vertical="center"/>
    </xf>
    <xf numFmtId="0" fontId="13" fillId="17" borderId="5" xfId="4" applyNumberFormat="1" applyFont="1" applyFill="1" applyBorder="1" applyAlignment="1">
      <alignment horizontal="left" vertical="center"/>
    </xf>
    <xf numFmtId="0" fontId="35" fillId="23" borderId="5" xfId="1" applyFont="1" applyFill="1" applyBorder="1" applyAlignment="1">
      <alignment horizontal="center" vertical="center"/>
    </xf>
    <xf numFmtId="0" fontId="76" fillId="0" borderId="5" xfId="20" applyFont="1" applyFill="1" applyBorder="1" applyAlignment="1">
      <alignment horizontal="center" vertical="center"/>
    </xf>
    <xf numFmtId="176" fontId="9" fillId="0" borderId="5" xfId="22" applyNumberFormat="1" applyFont="1" applyFill="1" applyBorder="1" applyAlignment="1">
      <alignment vertical="center" wrapText="1"/>
    </xf>
    <xf numFmtId="177" fontId="39" fillId="10" borderId="5" xfId="33" applyFont="1" applyFill="1" applyBorder="1" applyAlignment="1">
      <alignment horizontal="center" vertical="center"/>
    </xf>
    <xf numFmtId="0" fontId="17" fillId="10" borderId="7" xfId="1" applyFont="1" applyFill="1" applyBorder="1" applyAlignment="1">
      <alignment horizontal="left" vertical="center"/>
    </xf>
    <xf numFmtId="176" fontId="23" fillId="0" borderId="13" xfId="24" applyFont="1" applyBorder="1">
      <alignment vertical="center"/>
    </xf>
    <xf numFmtId="176" fontId="9" fillId="0" borderId="10" xfId="22" applyNumberFormat="1" applyFont="1" applyFill="1" applyBorder="1" applyAlignment="1">
      <alignment vertical="center" wrapText="1"/>
    </xf>
    <xf numFmtId="0" fontId="98" fillId="10" borderId="11" xfId="28" applyFont="1" applyFill="1" applyBorder="1" applyAlignment="1">
      <alignment horizontal="right" vertical="center" wrapText="1"/>
    </xf>
    <xf numFmtId="177" fontId="24" fillId="10" borderId="7" xfId="1" applyNumberFormat="1" applyFont="1" applyFill="1" applyBorder="1" applyAlignment="1">
      <alignment horizontal="center" vertical="center"/>
    </xf>
    <xf numFmtId="176" fontId="0" fillId="0" borderId="5" xfId="5" applyNumberFormat="1" applyFont="1" applyBorder="1" applyAlignment="1">
      <alignment horizontal="left" vertical="center"/>
    </xf>
    <xf numFmtId="0" fontId="14" fillId="0" borderId="11" xfId="12" applyFont="1" applyBorder="1" applyAlignment="1">
      <alignment horizontal="center" vertical="center"/>
    </xf>
    <xf numFmtId="177" fontId="58" fillId="17" borderId="5" xfId="31" applyFont="1" applyFill="1" applyBorder="1" applyAlignment="1">
      <alignment horizontal="center" vertical="center"/>
    </xf>
    <xf numFmtId="0" fontId="14" fillId="0" borderId="6" xfId="12" applyFont="1" applyBorder="1" applyAlignment="1">
      <alignment horizontal="center" vertical="center"/>
    </xf>
    <xf numFmtId="177" fontId="13" fillId="14" borderId="6" xfId="10" applyFont="1" applyFill="1" applyBorder="1" applyAlignment="1">
      <alignment horizontal="center" vertical="center"/>
    </xf>
    <xf numFmtId="0" fontId="154" fillId="11" borderId="0" xfId="5" applyNumberFormat="1" applyFont="1" applyFill="1">
      <alignment vertical="center"/>
    </xf>
    <xf numFmtId="0" fontId="155" fillId="11" borderId="0" xfId="5" applyNumberFormat="1" applyFont="1" applyFill="1" applyAlignment="1">
      <alignment horizontal="center" vertical="center"/>
    </xf>
    <xf numFmtId="0" fontId="156" fillId="11" borderId="0" xfId="5" applyNumberFormat="1" applyFont="1" applyFill="1">
      <alignment vertical="center"/>
    </xf>
    <xf numFmtId="0" fontId="157" fillId="11" borderId="0" xfId="5" applyNumberFormat="1" applyFont="1" applyFill="1">
      <alignment vertical="center"/>
    </xf>
    <xf numFmtId="0" fontId="0" fillId="10" borderId="0" xfId="5" applyNumberFormat="1" applyFont="1" applyFill="1" applyAlignment="1">
      <alignment horizontal="center" vertical="center"/>
    </xf>
    <xf numFmtId="0" fontId="18" fillId="11" borderId="0" xfId="5" applyNumberFormat="1" applyFont="1" applyFill="1" applyAlignment="1">
      <alignment horizontal="center" vertical="center"/>
    </xf>
    <xf numFmtId="176" fontId="0" fillId="11" borderId="0" xfId="24" applyFont="1" applyFill="1">
      <alignment vertical="center"/>
    </xf>
    <xf numFmtId="176" fontId="0" fillId="11" borderId="0" xfId="5" applyNumberFormat="1" applyFont="1" applyFill="1">
      <alignment vertical="center"/>
    </xf>
    <xf numFmtId="176" fontId="98" fillId="11" borderId="0" xfId="24" applyFont="1" applyFill="1">
      <alignment vertical="center"/>
    </xf>
    <xf numFmtId="1" fontId="98" fillId="11" borderId="0" xfId="5" applyNumberFormat="1" applyFont="1" applyFill="1">
      <alignment vertical="center"/>
    </xf>
    <xf numFmtId="0" fontId="98" fillId="25" borderId="0" xfId="5" applyNumberFormat="1" applyFont="1" applyFill="1">
      <alignment vertical="center"/>
    </xf>
    <xf numFmtId="1" fontId="0" fillId="25" borderId="0" xfId="5" applyNumberFormat="1" applyFont="1" applyFill="1" applyAlignment="1">
      <alignment horizontal="center" vertical="center"/>
    </xf>
    <xf numFmtId="0" fontId="0" fillId="25" borderId="0" xfId="5" applyNumberFormat="1" applyFont="1" applyFill="1" applyAlignment="1">
      <alignment horizontal="center" vertical="center"/>
    </xf>
    <xf numFmtId="1" fontId="0" fillId="0" borderId="0" xfId="5" applyNumberFormat="1" applyFont="1">
      <alignment vertical="center"/>
    </xf>
  </cellXfs>
  <cellStyles count="41">
    <cellStyle name="20% - 강조색4 17" xfId="23"/>
    <cellStyle name="20% - 강조색4 23" xfId="20"/>
    <cellStyle name="20% - 강조색5 37" xfId="34"/>
    <cellStyle name="40% - 강조색1 22" xfId="36"/>
    <cellStyle name="40% - 강조색1 27" xfId="27"/>
    <cellStyle name="40% - 강조색1 32" xfId="7"/>
    <cellStyle name="40% - 강조색4 45" xfId="35"/>
    <cellStyle name="40% - 강조색4 49" xfId="37"/>
    <cellStyle name="40% - 강조색4 58" xfId="22"/>
    <cellStyle name="40% - 강조색6 12" xfId="6"/>
    <cellStyle name="40% - 강조색6 64" xfId="26"/>
    <cellStyle name="Header1 5" xfId="1"/>
    <cellStyle name="Hyperlink" xfId="32"/>
    <cellStyle name="계산 71" xfId="2"/>
    <cellStyle name="계산 74" xfId="38"/>
    <cellStyle name="나쁨 2 2 2" xfId="25"/>
    <cellStyle name="메모 22" xfId="30"/>
    <cellStyle name="백분율 11" xfId="31"/>
    <cellStyle name="백분율 11 2 3 3" xfId="14"/>
    <cellStyle name="백분율 11 3 3" xfId="9"/>
    <cellStyle name="쉼표 [0] 10 3" xfId="16"/>
    <cellStyle name="쉼표 [0] 11" xfId="13"/>
    <cellStyle name="쉼표 [0] 11 10 2" xfId="39"/>
    <cellStyle name="쉼표 [0] 11 8 3 2 2 8" xfId="24"/>
    <cellStyle name="쉼표 [0] 11 8 3 2 5 2 6" xfId="3"/>
    <cellStyle name="쉼표 [0] 11 8 3 2 5 5" xfId="11"/>
    <cellStyle name="쉼표 [0] 12 3 2 2 2 2 7 2 4 6" xfId="40"/>
    <cellStyle name="쉼표 [0] 39 3 2 5" xfId="19"/>
    <cellStyle name="표준" xfId="0" builtinId="0"/>
    <cellStyle name="표준 10" xfId="4"/>
    <cellStyle name="표준 10 3" xfId="10"/>
    <cellStyle name="표준 10 4 2" xfId="12"/>
    <cellStyle name="표준 100" xfId="18"/>
    <cellStyle name="표준 117 2 13 2 2 2" xfId="28"/>
    <cellStyle name="표준 117 6 3 7 2 2 2 2" xfId="21"/>
    <cellStyle name="표준 2" xfId="15"/>
    <cellStyle name="표준 2 12" xfId="33"/>
    <cellStyle name="표준 2 13 2" xfId="29"/>
    <cellStyle name="표준 2 16 2 2 2 3" xfId="8"/>
    <cellStyle name="표준 2 16 2 2 3" xfId="5"/>
    <cellStyle name="표준 3"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0689;&#50629;&#48512;-&#52636;&#44256;&#44288;&#47532;(2024&#45380;1&#50900;~3&#50900;)2403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1금"/>
      <sheetName val="01.신촌"/>
      <sheetName val="12.4월"/>
      <sheetName val="12.5화"/>
      <sheetName val="12.6수"/>
      <sheetName val="12.7목"/>
      <sheetName val="7.윤성현,김선호"/>
      <sheetName val="12.8금"/>
      <sheetName val="08.신촌, 이승현"/>
      <sheetName val="12.11월"/>
      <sheetName val="11.김미라,김양희,신유선,문채윤"/>
      <sheetName val="12.12화"/>
      <sheetName val="12.원재혁"/>
      <sheetName val="12.13수"/>
      <sheetName val="12.14목"/>
      <sheetName val="12.15금"/>
      <sheetName val="15.신촌"/>
      <sheetName val="12.18월"/>
      <sheetName val="18.방귀녀"/>
      <sheetName val="12.19화"/>
      <sheetName val="19.원재혁, 이건희"/>
      <sheetName val="12.20수"/>
      <sheetName val="20.윤정현+송덕현"/>
      <sheetName val="12.21목"/>
      <sheetName val="12.22금"/>
      <sheetName val="22.신촌,이순금,박진홍,방귀녀"/>
      <sheetName val="12.26화"/>
      <sheetName val="26.박세현,유민상,신현규-제주발주건"/>
      <sheetName val="12.27수"/>
      <sheetName val="27.송덕현"/>
      <sheetName val="12.28목"/>
      <sheetName val="28.김경숙"/>
      <sheetName val="12.29금"/>
      <sheetName val="29.신촌"/>
      <sheetName val="01.02화"/>
      <sheetName val="01.03수"/>
      <sheetName val="01.04목"/>
      <sheetName val="04.한과샘플택배"/>
      <sheetName val="01.05금"/>
      <sheetName val="05.이순금,윤성현,신촌"/>
      <sheetName val="01.08월"/>
      <sheetName val="08.신촌"/>
      <sheetName val="01.09화"/>
      <sheetName val="01.10수"/>
      <sheetName val="01.11목"/>
      <sheetName val="11.강남"/>
      <sheetName val="01.12금"/>
      <sheetName val="12.신촌,장한평"/>
      <sheetName val="01.15월"/>
      <sheetName val="01.16화"/>
      <sheetName val="01.17수"/>
      <sheetName val="17.(주)메디칼트리"/>
      <sheetName val="01.18목"/>
      <sheetName val="01.19금"/>
      <sheetName val="19.신촌, 김용덕"/>
      <sheetName val="01.22월"/>
      <sheetName val="22.(주)메디칼트리"/>
      <sheetName val="01.23화"/>
      <sheetName val="23.(주)메디칼트리"/>
      <sheetName val="01.24수"/>
      <sheetName val="01.25목"/>
      <sheetName val="01.26금"/>
      <sheetName val="26.신촌, 이순금,김용덕,김민주"/>
      <sheetName val="01.27토출력용"/>
      <sheetName val="01.29월"/>
      <sheetName val="29.김영미,조명실"/>
      <sheetName val="30.토농이 직택배(울산)"/>
      <sheetName val="01.30화"/>
      <sheetName val="30.서대문지원단.김양희.신유선"/>
      <sheetName val="01.31수"/>
      <sheetName val="31.구민경,강은규,홍인희"/>
      <sheetName val="02.01목"/>
      <sheetName val="01.한숙경"/>
      <sheetName val="02.토농이 직택배(울산)"/>
      <sheetName val="02.02금"/>
      <sheetName val="02.신촌,김선호,김용덕"/>
      <sheetName val="02.03토출력용"/>
      <sheetName val="02.05월"/>
      <sheetName val="5,뉴톤보청기 "/>
      <sheetName val="02.06화"/>
      <sheetName val="6.윤현수,온에셋,김민주,손진현"/>
      <sheetName val="02.07수"/>
      <sheetName val="02.08목"/>
      <sheetName val="02.13화"/>
      <sheetName val="02.14수"/>
      <sheetName val="14.이승현지점장"/>
      <sheetName val="02.15목"/>
      <sheetName val="02.16금"/>
      <sheetName val="16.신촌,이영주,김기웅,김용덕"/>
      <sheetName val="02.19월"/>
      <sheetName val="02.20화"/>
      <sheetName val="02.21수"/>
      <sheetName val="02.22목"/>
      <sheetName val="02.23금"/>
      <sheetName val="23.신촌,이순금,김용덕,김민주"/>
      <sheetName val="02.26월"/>
      <sheetName val="26.성산"/>
      <sheetName val="02.27화"/>
      <sheetName val="02.28수"/>
      <sheetName val="28.유민상"/>
      <sheetName val="02.29목"/>
      <sheetName val="29.신촌.강은규"/>
      <sheetName val="03.04월"/>
      <sheetName val="03.05화"/>
      <sheetName val="03.06수"/>
      <sheetName val="06.아너스종로"/>
      <sheetName val="03.07목"/>
      <sheetName val="07.서태경,하이"/>
      <sheetName val="03.08금"/>
      <sheetName val="08.신촌.동대문,김용덕"/>
      <sheetName val="03.11월"/>
      <sheetName val="03.12화"/>
      <sheetName val="12.권호종대표"/>
      <sheetName val="03.13수"/>
      <sheetName val="13.이보람"/>
      <sheetName val="03.14목"/>
      <sheetName val="03.15금"/>
      <sheetName val="15.신촌.동대문"/>
      <sheetName val="03.18월"/>
      <sheetName val="18.박진숙,이보람"/>
      <sheetName val="03.19화"/>
      <sheetName val="03.20수"/>
      <sheetName val="03.21목"/>
      <sheetName val="21.석윤준-지점배송제외"/>
      <sheetName val="21.석윤준-원파일"/>
      <sheetName val="03.22금"/>
      <sheetName val="22.신촌.동대문"/>
      <sheetName val="03.25월"/>
      <sheetName val="25.신촌지역단 연남"/>
      <sheetName val="03.26화"/>
      <sheetName val="03.27수"/>
      <sheetName val="27.강은규,김진형"/>
      <sheetName val="03.28목"/>
      <sheetName val="28.박진숙"/>
      <sheetName val="03.29금"/>
      <sheetName val="29.신촌.동대문,김민주"/>
      <sheetName val="04.01월"/>
      <sheetName val="04.02화"/>
      <sheetName val="02.한양석대표"/>
      <sheetName val="04.03수"/>
      <sheetName val="04.04목"/>
      <sheetName val="04.05금"/>
      <sheetName val="05.신촌.동대문,김민주"/>
      <sheetName val="04.08월"/>
      <sheetName val="04.09화"/>
      <sheetName val="04.11목"/>
      <sheetName val="04.12금"/>
      <sheetName val="12.신촌.동대문"/>
      <sheetName val="04.15월"/>
      <sheetName val="04.16화"/>
      <sheetName val="04.17수"/>
      <sheetName val="04.18목"/>
      <sheetName val="18.팔각멸치"/>
      <sheetName val="19.신촌.동대문"/>
      <sheetName val="위하고업로시유의사항"/>
      <sheetName val="업무일지"/>
      <sheetName val="샘플시트"/>
      <sheetName val="주소록"/>
      <sheetName val="모듬쌈 소요랑"/>
      <sheetName val="한과샘플23,구정"/>
      <sheetName val="한과샘플23'추석"/>
      <sheetName val="장.업무일지"/>
      <sheetName val="시크릿택배#2799"/>
      <sheetName val="우-재고사진-덤핑,기부용"/>
      <sheetName val="시크릿모음"/>
      <sheetName val="명동지역단+과일세팅"/>
      <sheetName val="마포지원단정리"/>
      <sheetName val="김은희-1"/>
      <sheetName val="인사멘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row r="78">
          <cell r="L78">
            <v>106420995</v>
          </cell>
        </row>
        <row r="79">
          <cell r="L79">
            <v>1142327636.6666665</v>
          </cell>
        </row>
      </sheetData>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P533"/>
  <sheetViews>
    <sheetView tabSelected="1" zoomScale="82" zoomScaleNormal="82" workbookViewId="0">
      <pane ySplit="2" topLeftCell="A61" activePane="bottomLeft" state="frozen"/>
      <selection pane="bottomLeft" activeCell="G73" sqref="G73"/>
    </sheetView>
  </sheetViews>
  <sheetFormatPr defaultColWidth="21.69921875" defaultRowHeight="24" customHeight="1"/>
  <cols>
    <col min="1" max="1" width="4.59765625" style="820" customWidth="1"/>
    <col min="2" max="2" width="11" style="918" customWidth="1"/>
    <col min="3" max="3" width="17.5" style="167" customWidth="1"/>
    <col min="4" max="4" width="30.3984375" style="13" customWidth="1"/>
    <col min="5" max="5" width="8.59765625" style="907" customWidth="1"/>
    <col min="6" max="6" width="14.8984375" style="13" customWidth="1"/>
    <col min="7" max="7" width="19.09765625" style="13" customWidth="1"/>
    <col min="8" max="8" width="16.09765625" style="13" customWidth="1"/>
    <col min="9" max="9" width="71.3984375" style="13" customWidth="1"/>
    <col min="10" max="10" width="16.09765625" style="1086" customWidth="1"/>
    <col min="11" max="11" width="8.59765625" style="924" customWidth="1"/>
    <col min="12" max="12" width="15" style="924" customWidth="1"/>
    <col min="13" max="13" width="42.19921875" style="918" customWidth="1"/>
    <col min="14" max="14" width="21.8984375" style="13" bestFit="1" customWidth="1"/>
    <col min="15" max="15" width="24" style="13" bestFit="1" customWidth="1"/>
    <col min="16" max="16384" width="21.69921875" style="13"/>
  </cols>
  <sheetData>
    <row r="1" spans="1:15" ht="24" customHeight="1">
      <c r="A1" s="1" t="s">
        <v>0</v>
      </c>
      <c r="B1" s="2" t="s">
        <v>1</v>
      </c>
      <c r="C1" s="3"/>
      <c r="D1" s="4"/>
      <c r="E1" s="5">
        <v>45399</v>
      </c>
      <c r="F1" s="5"/>
      <c r="G1" s="5"/>
      <c r="H1" s="4" t="s">
        <v>2</v>
      </c>
      <c r="I1" s="6"/>
      <c r="J1" s="7" t="s">
        <v>3</v>
      </c>
      <c r="K1" s="8" t="s">
        <v>0</v>
      </c>
      <c r="L1" s="9" t="s">
        <v>4</v>
      </c>
      <c r="M1" s="10" t="s">
        <v>5</v>
      </c>
      <c r="N1" s="11" t="s">
        <v>6</v>
      </c>
      <c r="O1" s="12" t="s">
        <v>7</v>
      </c>
    </row>
    <row r="2" spans="1:15" ht="24" customHeight="1">
      <c r="A2" s="14" t="s">
        <v>8</v>
      </c>
      <c r="B2" s="15" t="s">
        <v>9</v>
      </c>
      <c r="C2" s="15" t="s">
        <v>10</v>
      </c>
      <c r="D2" s="16" t="s">
        <v>11</v>
      </c>
      <c r="E2" s="17" t="s">
        <v>12</v>
      </c>
      <c r="F2" s="18" t="s">
        <v>13</v>
      </c>
      <c r="G2" s="18" t="s">
        <v>14</v>
      </c>
      <c r="H2" s="18" t="s">
        <v>15</v>
      </c>
      <c r="I2" s="19" t="s">
        <v>16</v>
      </c>
      <c r="J2" s="20" t="s">
        <v>17</v>
      </c>
      <c r="K2" s="21" t="s">
        <v>18</v>
      </c>
      <c r="L2" s="22" t="s">
        <v>19</v>
      </c>
      <c r="M2" s="20" t="s">
        <v>20</v>
      </c>
      <c r="N2" s="23" t="s">
        <v>21</v>
      </c>
      <c r="O2" s="23"/>
    </row>
    <row r="3" spans="1:15" ht="23.25" customHeight="1">
      <c r="A3" s="24"/>
      <c r="B3" s="25">
        <v>45399</v>
      </c>
      <c r="C3" s="26" t="s">
        <v>22</v>
      </c>
      <c r="D3" s="27" t="s">
        <v>23</v>
      </c>
      <c r="E3" s="28"/>
      <c r="F3" s="26"/>
      <c r="G3" s="29" t="s">
        <v>24</v>
      </c>
      <c r="H3" s="30"/>
      <c r="I3" s="31"/>
      <c r="J3" s="32"/>
      <c r="K3" s="32"/>
      <c r="L3" s="33"/>
      <c r="M3" s="34" t="s">
        <v>25</v>
      </c>
    </row>
    <row r="4" spans="1:15" s="48" customFormat="1" ht="23.25" customHeight="1">
      <c r="A4" s="35" t="s">
        <v>26</v>
      </c>
      <c r="B4" s="36" t="s">
        <v>27</v>
      </c>
      <c r="C4" s="37" t="s">
        <v>28</v>
      </c>
      <c r="D4" s="38" t="s">
        <v>29</v>
      </c>
      <c r="E4" s="39">
        <v>1</v>
      </c>
      <c r="F4" s="40" t="s">
        <v>30</v>
      </c>
      <c r="G4" s="41" t="s">
        <v>31</v>
      </c>
      <c r="H4" s="42" t="s">
        <v>32</v>
      </c>
      <c r="I4" s="43" t="s">
        <v>33</v>
      </c>
      <c r="J4" s="44" t="s">
        <v>34</v>
      </c>
      <c r="K4" s="45">
        <v>35000</v>
      </c>
      <c r="L4" s="46">
        <f>K4*E4</f>
        <v>35000</v>
      </c>
      <c r="M4" s="47"/>
    </row>
    <row r="5" spans="1:15" s="60" customFormat="1" ht="24" customHeight="1">
      <c r="A5" s="49" t="s">
        <v>35</v>
      </c>
      <c r="B5" s="50" t="s">
        <v>27</v>
      </c>
      <c r="C5" s="51" t="s">
        <v>36</v>
      </c>
      <c r="D5" s="52" t="s">
        <v>37</v>
      </c>
      <c r="E5" s="53">
        <v>10</v>
      </c>
      <c r="F5" s="54" t="s">
        <v>38</v>
      </c>
      <c r="G5" s="55" t="s">
        <v>39</v>
      </c>
      <c r="H5" s="56" t="s">
        <v>40</v>
      </c>
      <c r="I5" s="57" t="s">
        <v>41</v>
      </c>
      <c r="J5" s="58" t="s">
        <v>42</v>
      </c>
      <c r="K5" s="45">
        <v>30000</v>
      </c>
      <c r="L5" s="46">
        <f>K5*E5</f>
        <v>300000</v>
      </c>
      <c r="M5" s="59" t="s">
        <v>43</v>
      </c>
    </row>
    <row r="6" spans="1:15" s="48" customFormat="1" ht="24" customHeight="1">
      <c r="A6" s="35" t="s">
        <v>26</v>
      </c>
      <c r="B6" s="50" t="s">
        <v>44</v>
      </c>
      <c r="C6" s="61" t="s">
        <v>45</v>
      </c>
      <c r="D6" s="62" t="s">
        <v>46</v>
      </c>
      <c r="E6" s="53">
        <f>50*2</f>
        <v>100</v>
      </c>
      <c r="F6" s="63" t="s">
        <v>47</v>
      </c>
      <c r="G6" s="64" t="s">
        <v>48</v>
      </c>
      <c r="H6" s="65" t="s">
        <v>49</v>
      </c>
      <c r="I6" s="66" t="s">
        <v>50</v>
      </c>
      <c r="J6" s="44" t="s">
        <v>51</v>
      </c>
      <c r="K6" s="45">
        <v>1300</v>
      </c>
      <c r="L6" s="46">
        <f>K6*E6</f>
        <v>130000</v>
      </c>
      <c r="M6" s="67"/>
    </row>
    <row r="7" spans="1:15" s="48" customFormat="1" ht="24" customHeight="1">
      <c r="A7" s="68"/>
      <c r="B7" s="69"/>
      <c r="C7" s="70" t="s">
        <v>52</v>
      </c>
      <c r="D7" s="71" t="s">
        <v>53</v>
      </c>
      <c r="E7" s="53">
        <v>18</v>
      </c>
      <c r="F7" s="72"/>
      <c r="G7" s="73"/>
      <c r="H7" s="65"/>
      <c r="I7" s="66"/>
      <c r="J7" s="74"/>
      <c r="K7" s="75">
        <v>11000</v>
      </c>
      <c r="L7" s="75">
        <f>K7*E7</f>
        <v>198000</v>
      </c>
      <c r="M7" s="76"/>
    </row>
    <row r="8" spans="1:15" s="48" customFormat="1" ht="24" customHeight="1">
      <c r="A8" s="77"/>
      <c r="B8" s="76"/>
      <c r="D8" s="78" t="s">
        <v>54</v>
      </c>
      <c r="E8" s="53">
        <v>1</v>
      </c>
      <c r="F8" s="9" t="s">
        <v>55</v>
      </c>
      <c r="G8" s="79"/>
      <c r="H8" s="80"/>
      <c r="I8" s="81"/>
      <c r="J8" s="82"/>
      <c r="K8" s="75">
        <v>7000</v>
      </c>
      <c r="L8" s="75">
        <f t="shared" ref="L8:L16" si="0">K8*E8</f>
        <v>7000</v>
      </c>
      <c r="M8" s="67"/>
    </row>
    <row r="9" spans="1:15" s="92" customFormat="1" ht="23.25" customHeight="1">
      <c r="A9" s="49" t="s">
        <v>56</v>
      </c>
      <c r="B9" s="83" t="s">
        <v>57</v>
      </c>
      <c r="C9" s="84" t="s">
        <v>58</v>
      </c>
      <c r="D9" s="85" t="s">
        <v>59</v>
      </c>
      <c r="E9" s="86">
        <f>250+20</f>
        <v>270</v>
      </c>
      <c r="F9" s="87" t="s">
        <v>60</v>
      </c>
      <c r="G9" s="88" t="s">
        <v>61</v>
      </c>
      <c r="H9" s="89" t="s">
        <v>62</v>
      </c>
      <c r="I9" s="57" t="s">
        <v>63</v>
      </c>
      <c r="J9" s="90" t="s">
        <v>64</v>
      </c>
      <c r="K9" s="45">
        <v>1300</v>
      </c>
      <c r="L9" s="46">
        <f t="shared" si="0"/>
        <v>351000</v>
      </c>
      <c r="M9" s="91"/>
    </row>
    <row r="10" spans="1:15" s="92" customFormat="1" ht="23.25" customHeight="1">
      <c r="A10" s="68"/>
      <c r="B10" s="76"/>
      <c r="C10" s="84" t="s">
        <v>65</v>
      </c>
      <c r="D10" s="93" t="s">
        <v>66</v>
      </c>
      <c r="E10" s="53">
        <f>50*6</f>
        <v>300</v>
      </c>
      <c r="F10" s="94"/>
      <c r="G10" s="79"/>
      <c r="H10" s="95"/>
      <c r="I10" s="96"/>
      <c r="J10" s="82"/>
      <c r="K10" s="45">
        <v>1000</v>
      </c>
      <c r="L10" s="46">
        <f t="shared" si="0"/>
        <v>300000</v>
      </c>
      <c r="M10" s="91"/>
    </row>
    <row r="11" spans="1:15" s="92" customFormat="1" ht="23.25" customHeight="1">
      <c r="A11" s="68"/>
      <c r="B11" s="76"/>
      <c r="C11" s="84" t="s">
        <v>67</v>
      </c>
      <c r="D11" s="97" t="s">
        <v>68</v>
      </c>
      <c r="E11" s="53">
        <f>10*30</f>
        <v>300</v>
      </c>
      <c r="F11" s="94"/>
      <c r="G11" s="79"/>
      <c r="H11" s="80"/>
      <c r="I11" s="96"/>
      <c r="J11" s="82"/>
      <c r="K11" s="45">
        <v>1000</v>
      </c>
      <c r="L11" s="46">
        <f t="shared" si="0"/>
        <v>300000</v>
      </c>
      <c r="M11" s="91"/>
    </row>
    <row r="12" spans="1:15" s="92" customFormat="1" ht="23.25" customHeight="1">
      <c r="A12" s="68"/>
      <c r="B12" s="76"/>
      <c r="C12" s="84" t="s">
        <v>69</v>
      </c>
      <c r="D12" s="98" t="s">
        <v>70</v>
      </c>
      <c r="E12" s="53">
        <f>2*100</f>
        <v>200</v>
      </c>
      <c r="F12" s="94"/>
      <c r="G12" s="79"/>
      <c r="H12" s="80"/>
      <c r="I12" s="96"/>
      <c r="J12" s="82"/>
      <c r="K12" s="45">
        <v>600</v>
      </c>
      <c r="L12" s="46">
        <f t="shared" si="0"/>
        <v>120000</v>
      </c>
      <c r="M12" s="91"/>
    </row>
    <row r="13" spans="1:15" s="92" customFormat="1" ht="23.25" customHeight="1">
      <c r="A13" s="68"/>
      <c r="B13" s="76"/>
      <c r="C13" s="84" t="s">
        <v>69</v>
      </c>
      <c r="D13" s="99" t="s">
        <v>71</v>
      </c>
      <c r="E13" s="53">
        <f>2*100</f>
        <v>200</v>
      </c>
      <c r="F13" s="94"/>
      <c r="G13" s="79"/>
      <c r="H13" s="80"/>
      <c r="I13" s="96"/>
      <c r="J13" s="82"/>
      <c r="K13" s="45">
        <v>1200</v>
      </c>
      <c r="L13" s="46">
        <f t="shared" si="0"/>
        <v>240000</v>
      </c>
      <c r="M13" s="91"/>
    </row>
    <row r="14" spans="1:15" s="92" customFormat="1" ht="23.25" customHeight="1">
      <c r="A14" s="68"/>
      <c r="B14" s="76"/>
      <c r="C14" s="100"/>
      <c r="D14" s="101" t="s">
        <v>72</v>
      </c>
      <c r="E14" s="53">
        <v>1</v>
      </c>
      <c r="F14" s="94" t="s">
        <v>73</v>
      </c>
      <c r="G14" s="98"/>
      <c r="H14" s="102"/>
      <c r="I14" s="91"/>
      <c r="J14" s="91"/>
      <c r="K14" s="103">
        <v>5000</v>
      </c>
      <c r="L14" s="46">
        <f>K14*E14</f>
        <v>5000</v>
      </c>
      <c r="M14" s="91"/>
    </row>
    <row r="15" spans="1:15" ht="23.25" customHeight="1">
      <c r="A15" s="35" t="s">
        <v>26</v>
      </c>
      <c r="B15" s="104" t="s">
        <v>74</v>
      </c>
      <c r="C15" s="105"/>
      <c r="D15" s="106" t="s">
        <v>75</v>
      </c>
      <c r="E15" s="107">
        <f>30+10</f>
        <v>40</v>
      </c>
      <c r="F15" s="108" t="s">
        <v>76</v>
      </c>
      <c r="G15" s="55" t="s">
        <v>77</v>
      </c>
      <c r="H15" s="109" t="s">
        <v>78</v>
      </c>
      <c r="I15" s="57" t="s">
        <v>79</v>
      </c>
      <c r="J15" s="110" t="s">
        <v>80</v>
      </c>
      <c r="K15" s="111">
        <f>70000-10000</f>
        <v>60000</v>
      </c>
      <c r="L15" s="112">
        <f t="shared" si="0"/>
        <v>2400000</v>
      </c>
      <c r="M15" s="113"/>
    </row>
    <row r="16" spans="1:15" ht="23.25" customHeight="1">
      <c r="A16" s="24"/>
      <c r="B16" s="114"/>
      <c r="C16" s="115"/>
      <c r="D16" s="116" t="s">
        <v>54</v>
      </c>
      <c r="E16" s="117">
        <v>1</v>
      </c>
      <c r="F16" s="94" t="s">
        <v>81</v>
      </c>
      <c r="G16" s="118"/>
      <c r="H16" s="119"/>
      <c r="I16" s="118" t="s">
        <v>82</v>
      </c>
      <c r="J16" s="120"/>
      <c r="K16" s="121">
        <v>7000</v>
      </c>
      <c r="L16" s="112">
        <f t="shared" si="0"/>
        <v>7000</v>
      </c>
      <c r="M16" s="122" t="s">
        <v>83</v>
      </c>
    </row>
    <row r="17" spans="1:15" ht="23.25" customHeight="1">
      <c r="A17" s="35" t="s">
        <v>26</v>
      </c>
      <c r="B17" s="123" t="s">
        <v>84</v>
      </c>
      <c r="C17" s="124" t="s">
        <v>85</v>
      </c>
      <c r="D17" s="125" t="s">
        <v>86</v>
      </c>
      <c r="E17" s="126">
        <f>180+15+5</f>
        <v>200</v>
      </c>
      <c r="F17" s="127" t="s">
        <v>60</v>
      </c>
      <c r="G17" s="128" t="s">
        <v>87</v>
      </c>
      <c r="H17" s="129" t="s">
        <v>88</v>
      </c>
      <c r="I17" s="130" t="s">
        <v>89</v>
      </c>
      <c r="J17" s="131" t="s">
        <v>90</v>
      </c>
      <c r="K17" s="132">
        <v>7000</v>
      </c>
      <c r="L17" s="112">
        <f>K17*E17</f>
        <v>1400000</v>
      </c>
      <c r="M17" s="122" t="s">
        <v>91</v>
      </c>
    </row>
    <row r="18" spans="1:15" s="92" customFormat="1" ht="23.25" customHeight="1">
      <c r="A18" s="77"/>
      <c r="B18" s="76" t="s">
        <v>92</v>
      </c>
      <c r="C18" s="105"/>
      <c r="D18" s="133" t="s">
        <v>93</v>
      </c>
      <c r="E18" s="53">
        <v>1</v>
      </c>
      <c r="F18" s="94" t="s">
        <v>94</v>
      </c>
      <c r="G18" s="79"/>
      <c r="H18" s="95"/>
      <c r="I18" s="134"/>
      <c r="J18" s="135"/>
      <c r="K18" s="45">
        <v>10000</v>
      </c>
      <c r="L18" s="46">
        <f>K18*E18</f>
        <v>10000</v>
      </c>
      <c r="M18" s="136" t="s">
        <v>95</v>
      </c>
    </row>
    <row r="19" spans="1:15" ht="23.25" customHeight="1">
      <c r="A19" s="24"/>
      <c r="B19" s="137"/>
      <c r="C19" s="105"/>
      <c r="D19" s="78" t="s">
        <v>96</v>
      </c>
      <c r="E19" s="53">
        <v>1</v>
      </c>
      <c r="F19" s="94" t="s">
        <v>97</v>
      </c>
      <c r="G19" s="138"/>
      <c r="H19" s="139"/>
      <c r="I19" s="134"/>
      <c r="J19" s="140"/>
      <c r="K19" s="132">
        <v>7000</v>
      </c>
      <c r="L19" s="141">
        <f t="shared" ref="L19" si="1">K19*E19</f>
        <v>7000</v>
      </c>
      <c r="M19" s="113"/>
    </row>
    <row r="20" spans="1:15" ht="23.25" customHeight="1">
      <c r="A20" s="35" t="s">
        <v>26</v>
      </c>
      <c r="B20" s="50" t="s">
        <v>98</v>
      </c>
      <c r="C20" s="105"/>
      <c r="D20" s="142" t="s">
        <v>99</v>
      </c>
      <c r="E20" s="53">
        <v>50</v>
      </c>
      <c r="F20" s="58" t="s">
        <v>100</v>
      </c>
      <c r="G20" s="55" t="s">
        <v>101</v>
      </c>
      <c r="H20" s="89" t="s">
        <v>102</v>
      </c>
      <c r="I20" s="57" t="s">
        <v>103</v>
      </c>
      <c r="J20" s="143" t="s">
        <v>104</v>
      </c>
      <c r="K20" s="132">
        <v>7000</v>
      </c>
      <c r="L20" s="112">
        <f>K20*E20</f>
        <v>350000</v>
      </c>
      <c r="M20" s="113"/>
    </row>
    <row r="21" spans="1:15" ht="23.25" customHeight="1">
      <c r="A21" s="24"/>
      <c r="B21" s="76"/>
      <c r="C21" s="105"/>
      <c r="D21" s="133" t="s">
        <v>93</v>
      </c>
      <c r="E21" s="53">
        <v>1</v>
      </c>
      <c r="F21" s="94" t="s">
        <v>97</v>
      </c>
      <c r="G21" s="138"/>
      <c r="H21" s="139"/>
      <c r="I21" s="137"/>
      <c r="J21" s="140"/>
      <c r="K21" s="45">
        <v>10000</v>
      </c>
      <c r="L21" s="112">
        <f>K21*E21</f>
        <v>10000</v>
      </c>
      <c r="M21" s="122" t="s">
        <v>105</v>
      </c>
    </row>
    <row r="22" spans="1:15" s="150" customFormat="1" ht="24" customHeight="1">
      <c r="A22" s="49" t="s">
        <v>35</v>
      </c>
      <c r="B22" s="50" t="s">
        <v>106</v>
      </c>
      <c r="C22" s="144"/>
      <c r="D22" s="145" t="s">
        <v>107</v>
      </c>
      <c r="E22" s="53">
        <f>1*60</f>
        <v>60</v>
      </c>
      <c r="F22" s="87" t="s">
        <v>60</v>
      </c>
      <c r="G22" s="146" t="s">
        <v>108</v>
      </c>
      <c r="H22" s="147" t="s">
        <v>109</v>
      </c>
      <c r="I22" s="148" t="s">
        <v>110</v>
      </c>
      <c r="J22" s="90" t="s">
        <v>111</v>
      </c>
      <c r="K22" s="45">
        <v>1300</v>
      </c>
      <c r="L22" s="46">
        <f>K22*E22</f>
        <v>78000</v>
      </c>
      <c r="M22" s="149"/>
    </row>
    <row r="23" spans="1:15" s="153" customFormat="1" ht="24" customHeight="1">
      <c r="A23" s="68"/>
      <c r="B23" s="69"/>
      <c r="C23" s="151" t="s">
        <v>112</v>
      </c>
      <c r="D23" s="152" t="s">
        <v>113</v>
      </c>
      <c r="E23" s="53">
        <f>10*2</f>
        <v>20</v>
      </c>
      <c r="F23" s="145"/>
      <c r="G23" s="106"/>
      <c r="H23" s="65"/>
      <c r="I23" s="96"/>
      <c r="J23" s="82"/>
      <c r="K23" s="45">
        <v>3800</v>
      </c>
      <c r="L23" s="46">
        <f>K23*E23</f>
        <v>76000</v>
      </c>
      <c r="M23" s="149"/>
    </row>
    <row r="24" spans="1:15" s="153" customFormat="1" ht="24" customHeight="1">
      <c r="A24" s="68"/>
      <c r="B24" s="69"/>
      <c r="C24" s="154" t="s">
        <v>114</v>
      </c>
      <c r="D24" s="155" t="s">
        <v>115</v>
      </c>
      <c r="E24" s="53">
        <v>18</v>
      </c>
      <c r="F24" s="156" t="s">
        <v>116</v>
      </c>
      <c r="G24" s="156"/>
      <c r="H24" s="65"/>
      <c r="I24" s="96"/>
      <c r="J24" s="157"/>
      <c r="K24" s="45">
        <v>7000</v>
      </c>
      <c r="L24" s="158"/>
      <c r="M24" s="122" t="s">
        <v>117</v>
      </c>
    </row>
    <row r="25" spans="1:15" s="153" customFormat="1" ht="24" customHeight="1">
      <c r="A25" s="68"/>
      <c r="B25" s="69"/>
      <c r="C25" s="159"/>
      <c r="D25" s="106" t="s">
        <v>118</v>
      </c>
      <c r="E25" s="53">
        <v>1</v>
      </c>
      <c r="F25" s="94" t="s">
        <v>119</v>
      </c>
      <c r="G25" s="106"/>
      <c r="H25" s="65"/>
      <c r="I25" s="160"/>
      <c r="J25" s="157"/>
      <c r="K25" s="45">
        <v>7000</v>
      </c>
      <c r="L25" s="46">
        <f>K25*E25</f>
        <v>7000</v>
      </c>
      <c r="M25" s="149"/>
    </row>
    <row r="26" spans="1:15" s="150" customFormat="1" ht="23.25" customHeight="1">
      <c r="A26" s="49" t="s">
        <v>35</v>
      </c>
      <c r="B26" s="50" t="s">
        <v>27</v>
      </c>
      <c r="C26" s="161"/>
      <c r="D26" s="98" t="s">
        <v>120</v>
      </c>
      <c r="E26" s="53">
        <v>50</v>
      </c>
      <c r="F26" s="108" t="s">
        <v>76</v>
      </c>
      <c r="G26" s="88" t="s">
        <v>121</v>
      </c>
      <c r="H26" s="162" t="s">
        <v>122</v>
      </c>
      <c r="I26" s="43" t="s">
        <v>123</v>
      </c>
      <c r="J26" s="163" t="s">
        <v>124</v>
      </c>
      <c r="K26" s="45">
        <v>6000</v>
      </c>
      <c r="L26" s="46">
        <f t="shared" ref="L26:L35" si="2">K26*E26</f>
        <v>300000</v>
      </c>
      <c r="M26" s="149"/>
    </row>
    <row r="27" spans="1:15" s="48" customFormat="1" ht="24" customHeight="1">
      <c r="A27" s="77"/>
      <c r="B27" s="76" t="s">
        <v>125</v>
      </c>
      <c r="C27" s="164"/>
      <c r="D27" s="106" t="s">
        <v>126</v>
      </c>
      <c r="E27" s="53">
        <v>1</v>
      </c>
      <c r="F27" s="94" t="s">
        <v>97</v>
      </c>
      <c r="G27" s="79"/>
      <c r="H27" s="80"/>
      <c r="I27" s="96"/>
      <c r="J27" s="135"/>
      <c r="K27" s="165">
        <v>7000</v>
      </c>
      <c r="L27" s="166">
        <f t="shared" si="2"/>
        <v>7000</v>
      </c>
      <c r="M27" s="67"/>
    </row>
    <row r="28" spans="1:15" ht="24" customHeight="1">
      <c r="A28" s="167"/>
      <c r="B28" s="168" t="s">
        <v>127</v>
      </c>
      <c r="C28" s="169" t="s">
        <v>128</v>
      </c>
      <c r="D28" s="52" t="s">
        <v>129</v>
      </c>
      <c r="E28" s="53">
        <f>5*5</f>
        <v>25</v>
      </c>
      <c r="F28" s="170" t="s">
        <v>130</v>
      </c>
      <c r="G28" s="171" t="s">
        <v>131</v>
      </c>
      <c r="H28" s="172"/>
      <c r="I28" s="173" t="s">
        <v>132</v>
      </c>
      <c r="J28" s="174" t="s">
        <v>133</v>
      </c>
      <c r="K28" s="158"/>
      <c r="L28" s="175"/>
      <c r="M28" s="173"/>
    </row>
    <row r="29" spans="1:15" s="48" customFormat="1" ht="23.25" customHeight="1">
      <c r="A29" s="49" t="s">
        <v>35</v>
      </c>
      <c r="B29" s="50" t="s">
        <v>134</v>
      </c>
      <c r="C29" s="124" t="s">
        <v>135</v>
      </c>
      <c r="D29" s="106" t="s">
        <v>136</v>
      </c>
      <c r="E29" s="53">
        <f>50*4</f>
        <v>200</v>
      </c>
      <c r="F29" s="76" t="s">
        <v>137</v>
      </c>
      <c r="G29" s="176" t="s">
        <v>138</v>
      </c>
      <c r="H29" s="177" t="s">
        <v>139</v>
      </c>
      <c r="I29" s="178" t="s">
        <v>140</v>
      </c>
      <c r="J29" s="179" t="s">
        <v>141</v>
      </c>
      <c r="K29" s="45">
        <v>800</v>
      </c>
      <c r="L29" s="46">
        <f>K29*E29+4000*4</f>
        <v>176000</v>
      </c>
      <c r="M29" s="11" t="s">
        <v>142</v>
      </c>
    </row>
    <row r="30" spans="1:15" s="48" customFormat="1" ht="23.25" customHeight="1">
      <c r="A30" s="77"/>
      <c r="B30" s="180"/>
      <c r="C30" s="181" t="s">
        <v>143</v>
      </c>
      <c r="D30" s="182" t="s">
        <v>144</v>
      </c>
      <c r="E30" s="183">
        <f>30*4</f>
        <v>120</v>
      </c>
      <c r="F30" s="76" t="s">
        <v>137</v>
      </c>
      <c r="G30" s="94" t="s">
        <v>145</v>
      </c>
      <c r="H30" s="80"/>
      <c r="I30" s="96"/>
      <c r="J30" s="82"/>
      <c r="K30" s="45">
        <v>1300</v>
      </c>
      <c r="L30" s="184">
        <f>K30*E30+4000*4</f>
        <v>172000</v>
      </c>
      <c r="M30" s="185" t="s">
        <v>146</v>
      </c>
    </row>
    <row r="31" spans="1:15" s="192" customFormat="1" ht="24" customHeight="1">
      <c r="A31" s="35" t="s">
        <v>26</v>
      </c>
      <c r="B31" s="36" t="s">
        <v>147</v>
      </c>
      <c r="C31" s="186" t="s">
        <v>148</v>
      </c>
      <c r="D31" s="187" t="s">
        <v>149</v>
      </c>
      <c r="E31" s="39">
        <v>400</v>
      </c>
      <c r="F31" s="63" t="s">
        <v>47</v>
      </c>
      <c r="G31" s="41" t="s">
        <v>150</v>
      </c>
      <c r="H31" s="188" t="s">
        <v>151</v>
      </c>
      <c r="I31" s="189" t="s">
        <v>152</v>
      </c>
      <c r="J31" s="190" t="s">
        <v>153</v>
      </c>
      <c r="K31" s="45">
        <v>6000</v>
      </c>
      <c r="L31" s="191">
        <f t="shared" si="2"/>
        <v>2400000</v>
      </c>
      <c r="M31" s="11" t="s">
        <v>154</v>
      </c>
      <c r="O31" s="153"/>
    </row>
    <row r="32" spans="1:15" s="153" customFormat="1" ht="24" customHeight="1">
      <c r="A32" s="167"/>
      <c r="B32" s="8" t="s">
        <v>0</v>
      </c>
      <c r="C32" s="181" t="s">
        <v>155</v>
      </c>
      <c r="D32" s="193" t="s">
        <v>156</v>
      </c>
      <c r="E32" s="194">
        <f>14*12</f>
        <v>168</v>
      </c>
      <c r="F32" s="195"/>
      <c r="G32" s="195"/>
      <c r="H32" s="195"/>
      <c r="I32" s="196" t="s">
        <v>157</v>
      </c>
      <c r="J32" s="197"/>
      <c r="K32" s="45">
        <v>6000</v>
      </c>
      <c r="L32" s="184">
        <f>K32*E32</f>
        <v>1008000</v>
      </c>
      <c r="M32" s="198" t="s">
        <v>158</v>
      </c>
    </row>
    <row r="33" spans="1:13" ht="23.25" customHeight="1">
      <c r="A33" s="167"/>
      <c r="B33" s="199"/>
      <c r="C33" s="200"/>
      <c r="D33" s="201" t="s">
        <v>159</v>
      </c>
      <c r="E33" s="39">
        <v>1</v>
      </c>
      <c r="F33" s="94" t="s">
        <v>160</v>
      </c>
      <c r="G33" s="202"/>
      <c r="H33" s="195"/>
      <c r="I33" s="203"/>
      <c r="J33" s="204"/>
      <c r="K33" s="132">
        <v>5000</v>
      </c>
      <c r="L33" s="132">
        <f t="shared" si="2"/>
        <v>5000</v>
      </c>
      <c r="M33" s="122" t="s">
        <v>161</v>
      </c>
    </row>
    <row r="34" spans="1:13" s="48" customFormat="1" ht="23.25" customHeight="1">
      <c r="A34" s="77"/>
      <c r="B34" s="205" t="s">
        <v>27</v>
      </c>
      <c r="C34" s="37" t="s">
        <v>162</v>
      </c>
      <c r="D34" s="206" t="s">
        <v>163</v>
      </c>
      <c r="E34" s="207">
        <f>40+10+10</f>
        <v>60</v>
      </c>
      <c r="F34" s="208" t="s">
        <v>164</v>
      </c>
      <c r="G34" s="209" t="s">
        <v>165</v>
      </c>
      <c r="H34" s="210" t="s">
        <v>166</v>
      </c>
      <c r="I34" s="211" t="s">
        <v>167</v>
      </c>
      <c r="J34" s="212" t="s">
        <v>168</v>
      </c>
      <c r="K34" s="111">
        <f>70000-10000</f>
        <v>60000</v>
      </c>
      <c r="L34" s="213">
        <f t="shared" si="2"/>
        <v>3600000</v>
      </c>
      <c r="M34" s="76"/>
    </row>
    <row r="35" spans="1:13" s="48" customFormat="1" ht="23.25" customHeight="1">
      <c r="A35" s="1" t="s">
        <v>0</v>
      </c>
      <c r="B35" s="76" t="s">
        <v>169</v>
      </c>
      <c r="C35" s="214"/>
      <c r="D35" s="215" t="s">
        <v>118</v>
      </c>
      <c r="E35" s="53">
        <v>1</v>
      </c>
      <c r="F35" s="94" t="s">
        <v>81</v>
      </c>
      <c r="G35" s="118"/>
      <c r="H35" s="216"/>
      <c r="I35" s="217" t="s">
        <v>170</v>
      </c>
      <c r="J35" s="82"/>
      <c r="K35" s="165">
        <v>7000</v>
      </c>
      <c r="L35" s="166">
        <f t="shared" si="2"/>
        <v>7000</v>
      </c>
      <c r="M35" s="118" t="s">
        <v>82</v>
      </c>
    </row>
    <row r="36" spans="1:13" s="48" customFormat="1" ht="23.25" customHeight="1">
      <c r="A36" s="77"/>
      <c r="B36" s="76"/>
      <c r="C36" s="214"/>
      <c r="D36" s="215"/>
      <c r="E36" s="218"/>
      <c r="F36" s="219"/>
      <c r="G36" s="220"/>
      <c r="H36" s="221"/>
      <c r="I36" s="222"/>
      <c r="J36" s="223" t="s">
        <v>171</v>
      </c>
      <c r="K36" s="224"/>
      <c r="L36" s="225">
        <f>SUM(L4:L35)</f>
        <v>14006000</v>
      </c>
      <c r="M36" s="226"/>
    </row>
    <row r="37" spans="1:13" s="235" customFormat="1" ht="24" customHeight="1">
      <c r="A37" s="68"/>
      <c r="B37" s="227">
        <v>45399</v>
      </c>
      <c r="C37" s="228" t="s">
        <v>172</v>
      </c>
      <c r="D37" s="229" t="s">
        <v>173</v>
      </c>
      <c r="E37" s="230"/>
      <c r="F37" s="230"/>
      <c r="G37" s="230"/>
      <c r="H37" s="230"/>
      <c r="I37" s="231"/>
      <c r="J37" s="232"/>
      <c r="K37" s="233"/>
      <c r="L37" s="234"/>
      <c r="M37" s="234"/>
    </row>
    <row r="38" spans="1:13" s="241" customFormat="1" ht="24" customHeight="1">
      <c r="A38" s="49" t="s">
        <v>35</v>
      </c>
      <c r="B38" s="236" t="s">
        <v>174</v>
      </c>
      <c r="C38" s="237" t="s">
        <v>175</v>
      </c>
      <c r="D38" s="238" t="s">
        <v>176</v>
      </c>
      <c r="E38" s="53">
        <v>45</v>
      </c>
      <c r="F38" s="87" t="s">
        <v>60</v>
      </c>
      <c r="G38" s="41" t="s">
        <v>177</v>
      </c>
      <c r="H38" s="239" t="s">
        <v>178</v>
      </c>
      <c r="I38" s="57" t="s">
        <v>179</v>
      </c>
      <c r="J38" s="131" t="s">
        <v>180</v>
      </c>
      <c r="K38" s="45">
        <v>7000</v>
      </c>
      <c r="L38" s="46">
        <f>K38*E38+25000</f>
        <v>340000</v>
      </c>
      <c r="M38" s="240"/>
    </row>
    <row r="39" spans="1:13" s="241" customFormat="1" ht="24" customHeight="1">
      <c r="A39" s="68"/>
      <c r="B39" s="76" t="s">
        <v>181</v>
      </c>
      <c r="C39" s="242" t="s">
        <v>182</v>
      </c>
      <c r="D39" s="243" t="s">
        <v>183</v>
      </c>
      <c r="E39" s="53">
        <v>2</v>
      </c>
      <c r="G39" s="79"/>
      <c r="H39" s="95"/>
      <c r="I39" s="134"/>
      <c r="J39" s="82"/>
      <c r="K39" s="45">
        <v>12000</v>
      </c>
      <c r="L39" s="46">
        <f t="shared" ref="L39:L41" si="3">K39*E39</f>
        <v>24000</v>
      </c>
      <c r="M39" s="240"/>
    </row>
    <row r="40" spans="1:13" s="235" customFormat="1" ht="24" customHeight="1">
      <c r="A40" s="68"/>
      <c r="B40" s="76"/>
      <c r="C40" s="244"/>
      <c r="D40" s="245" t="s">
        <v>184</v>
      </c>
      <c r="E40" s="218">
        <f>45+2</f>
        <v>47</v>
      </c>
      <c r="F40" s="94" t="s">
        <v>185</v>
      </c>
      <c r="G40" s="220"/>
      <c r="H40" s="246"/>
      <c r="I40" s="178"/>
      <c r="J40" s="247"/>
      <c r="K40" s="45">
        <v>1</v>
      </c>
      <c r="L40" s="46">
        <f t="shared" si="3"/>
        <v>47</v>
      </c>
      <c r="M40" s="248"/>
    </row>
    <row r="41" spans="1:13" s="235" customFormat="1" ht="24" customHeight="1">
      <c r="A41" s="1" t="s">
        <v>0</v>
      </c>
      <c r="B41" s="249" t="s">
        <v>186</v>
      </c>
      <c r="C41" s="250"/>
      <c r="D41" s="215" t="s">
        <v>126</v>
      </c>
      <c r="E41" s="53">
        <v>1</v>
      </c>
      <c r="F41" s="94" t="s">
        <v>187</v>
      </c>
      <c r="G41" s="251"/>
      <c r="H41" s="252"/>
      <c r="I41" s="253"/>
      <c r="J41" s="254"/>
      <c r="K41" s="165">
        <v>7000</v>
      </c>
      <c r="L41" s="166">
        <f t="shared" si="3"/>
        <v>7000</v>
      </c>
      <c r="M41" s="255"/>
    </row>
    <row r="42" spans="1:13" s="153" customFormat="1" ht="24" customHeight="1">
      <c r="A42" s="68"/>
      <c r="B42" s="256"/>
      <c r="C42" s="257"/>
      <c r="D42" s="258"/>
      <c r="E42" s="218"/>
      <c r="F42" s="259"/>
      <c r="G42" s="91"/>
      <c r="H42" s="220"/>
      <c r="I42" s="260"/>
      <c r="J42" s="261" t="s">
        <v>188</v>
      </c>
      <c r="K42" s="224"/>
      <c r="L42" s="225">
        <f>SUM(L38:L41)</f>
        <v>371047</v>
      </c>
      <c r="M42" s="122"/>
    </row>
    <row r="43" spans="1:13" s="150" customFormat="1" ht="23.25" customHeight="1">
      <c r="A43" s="24"/>
      <c r="B43" s="227">
        <v>45399</v>
      </c>
      <c r="C43" s="228" t="s">
        <v>189</v>
      </c>
      <c r="D43" s="229" t="s">
        <v>173</v>
      </c>
      <c r="E43" s="230"/>
      <c r="F43" s="230"/>
      <c r="G43" s="230"/>
      <c r="H43" s="230"/>
      <c r="I43" s="262"/>
      <c r="J43" s="263"/>
      <c r="K43" s="233"/>
      <c r="L43" s="264"/>
      <c r="M43" s="234"/>
    </row>
    <row r="44" spans="1:13" s="192" customFormat="1" ht="23.25" customHeight="1">
      <c r="A44" s="265" t="s">
        <v>190</v>
      </c>
      <c r="B44" s="50" t="s">
        <v>191</v>
      </c>
      <c r="C44" s="84" t="s">
        <v>192</v>
      </c>
      <c r="D44" s="266" t="s">
        <v>193</v>
      </c>
      <c r="E44" s="267"/>
      <c r="F44" s="108" t="s">
        <v>76</v>
      </c>
      <c r="G44" s="41" t="s">
        <v>194</v>
      </c>
      <c r="H44" s="268" t="s">
        <v>195</v>
      </c>
      <c r="I44" s="260" t="s">
        <v>196</v>
      </c>
      <c r="J44" s="44" t="s">
        <v>197</v>
      </c>
      <c r="K44" s="158"/>
      <c r="L44" s="269"/>
      <c r="M44" s="270"/>
    </row>
    <row r="45" spans="1:13" s="150" customFormat="1" ht="23.25" customHeight="1">
      <c r="A45" s="24"/>
      <c r="B45" s="271"/>
      <c r="C45" s="70" t="s">
        <v>198</v>
      </c>
      <c r="D45" s="272" t="s">
        <v>199</v>
      </c>
      <c r="E45" s="117">
        <v>1</v>
      </c>
      <c r="F45" s="273"/>
      <c r="G45" s="274" t="s">
        <v>200</v>
      </c>
      <c r="H45" s="275" t="s">
        <v>201</v>
      </c>
      <c r="I45" s="276" t="s">
        <v>202</v>
      </c>
      <c r="J45" s="275" t="s">
        <v>203</v>
      </c>
      <c r="K45" s="277">
        <f>30000+4000</f>
        <v>34000</v>
      </c>
      <c r="L45" s="278">
        <f>E45*K45</f>
        <v>34000</v>
      </c>
      <c r="M45" s="279" t="s">
        <v>204</v>
      </c>
    </row>
    <row r="46" spans="1:13" s="48" customFormat="1" ht="24" customHeight="1">
      <c r="A46" s="49" t="s">
        <v>35</v>
      </c>
      <c r="B46" s="50" t="s">
        <v>191</v>
      </c>
      <c r="C46" s="244"/>
      <c r="D46" s="266" t="s">
        <v>205</v>
      </c>
      <c r="E46" s="267"/>
      <c r="F46" s="63" t="s">
        <v>47</v>
      </c>
      <c r="G46" s="55" t="s">
        <v>206</v>
      </c>
      <c r="H46" s="85" t="s">
        <v>207</v>
      </c>
      <c r="I46" s="260" t="s">
        <v>208</v>
      </c>
      <c r="J46" s="44" t="s">
        <v>209</v>
      </c>
      <c r="K46" s="269"/>
      <c r="L46" s="269"/>
      <c r="M46" s="280"/>
    </row>
    <row r="47" spans="1:13" s="48" customFormat="1" ht="24" customHeight="1">
      <c r="A47" s="77"/>
      <c r="B47" s="164"/>
      <c r="C47" s="70" t="s">
        <v>210</v>
      </c>
      <c r="D47" s="281" t="s">
        <v>211</v>
      </c>
      <c r="E47" s="53">
        <v>1</v>
      </c>
      <c r="F47" s="219"/>
      <c r="G47" s="274" t="s">
        <v>206</v>
      </c>
      <c r="H47" s="282" t="s">
        <v>212</v>
      </c>
      <c r="I47" s="178" t="s">
        <v>213</v>
      </c>
      <c r="J47" s="179" t="s">
        <v>214</v>
      </c>
      <c r="K47" s="45">
        <f>14000+4000</f>
        <v>18000</v>
      </c>
      <c r="L47" s="46">
        <f>K47*E47</f>
        <v>18000</v>
      </c>
      <c r="M47" s="255" t="s">
        <v>215</v>
      </c>
    </row>
    <row r="48" spans="1:13" s="48" customFormat="1" ht="23.25" customHeight="1">
      <c r="A48" s="35" t="s">
        <v>26</v>
      </c>
      <c r="B48" s="283" t="s">
        <v>216</v>
      </c>
      <c r="C48" s="284" t="s">
        <v>193</v>
      </c>
      <c r="D48" s="164" t="s">
        <v>217</v>
      </c>
      <c r="E48" s="285">
        <v>2</v>
      </c>
      <c r="F48" s="63" t="s">
        <v>218</v>
      </c>
      <c r="G48" s="41" t="s">
        <v>219</v>
      </c>
      <c r="H48" s="89" t="s">
        <v>220</v>
      </c>
      <c r="I48" s="57" t="s">
        <v>221</v>
      </c>
      <c r="J48" s="74" t="s">
        <v>222</v>
      </c>
      <c r="K48" s="45">
        <f>110000+4000</f>
        <v>114000</v>
      </c>
      <c r="L48" s="286">
        <f>E48*K48</f>
        <v>228000</v>
      </c>
      <c r="M48" s="255" t="s">
        <v>215</v>
      </c>
    </row>
    <row r="49" spans="1:16" s="48" customFormat="1" ht="24" customHeight="1">
      <c r="A49" s="77"/>
      <c r="B49" s="164"/>
      <c r="C49" s="37" t="s">
        <v>162</v>
      </c>
      <c r="D49" s="164" t="s">
        <v>223</v>
      </c>
      <c r="E49" s="53">
        <v>1</v>
      </c>
      <c r="F49" s="94"/>
      <c r="G49" s="4"/>
      <c r="H49" s="80" t="s">
        <v>224</v>
      </c>
      <c r="I49" s="134" t="s">
        <v>225</v>
      </c>
      <c r="J49" s="82" t="s">
        <v>226</v>
      </c>
      <c r="K49" s="45">
        <f>110000+4000</f>
        <v>114000</v>
      </c>
      <c r="L49" s="267"/>
      <c r="M49" s="255" t="s">
        <v>215</v>
      </c>
    </row>
    <row r="50" spans="1:16" s="48" customFormat="1" ht="24" customHeight="1">
      <c r="A50" s="77"/>
      <c r="B50" s="164"/>
      <c r="C50" s="37" t="s">
        <v>162</v>
      </c>
      <c r="D50" s="164" t="s">
        <v>223</v>
      </c>
      <c r="E50" s="53">
        <v>1</v>
      </c>
      <c r="F50" s="94"/>
      <c r="G50" s="4"/>
      <c r="H50" s="80" t="s">
        <v>227</v>
      </c>
      <c r="I50" s="134" t="s">
        <v>228</v>
      </c>
      <c r="J50" s="82" t="s">
        <v>229</v>
      </c>
      <c r="K50" s="45">
        <f>110000+4000</f>
        <v>114000</v>
      </c>
      <c r="L50" s="267"/>
      <c r="M50" s="255" t="s">
        <v>215</v>
      </c>
    </row>
    <row r="51" spans="1:16" s="92" customFormat="1" ht="23.25" customHeight="1">
      <c r="A51" s="49" t="s">
        <v>56</v>
      </c>
      <c r="B51" s="50" t="s">
        <v>191</v>
      </c>
      <c r="C51" s="266"/>
      <c r="D51" s="266" t="s">
        <v>193</v>
      </c>
      <c r="E51" s="287"/>
      <c r="F51" s="63" t="s">
        <v>47</v>
      </c>
      <c r="G51" s="41" t="s">
        <v>230</v>
      </c>
      <c r="H51" s="216" t="s">
        <v>231</v>
      </c>
      <c r="I51" s="288" t="s">
        <v>232</v>
      </c>
      <c r="J51" s="44" t="s">
        <v>233</v>
      </c>
      <c r="K51" s="158"/>
      <c r="L51" s="158"/>
      <c r="M51" s="47"/>
    </row>
    <row r="52" spans="1:16" s="92" customFormat="1" ht="23.25" customHeight="1">
      <c r="A52" s="68"/>
      <c r="B52" s="271"/>
      <c r="C52" s="70" t="s">
        <v>210</v>
      </c>
      <c r="D52" s="164" t="s">
        <v>234</v>
      </c>
      <c r="E52" s="53">
        <v>1</v>
      </c>
      <c r="F52" s="219"/>
      <c r="G52" s="289" t="s">
        <v>235</v>
      </c>
      <c r="H52" s="95" t="s">
        <v>236</v>
      </c>
      <c r="I52" s="134" t="s">
        <v>237</v>
      </c>
      <c r="J52" s="82" t="s">
        <v>238</v>
      </c>
      <c r="K52" s="290">
        <f>48000+4000</f>
        <v>52000</v>
      </c>
      <c r="L52" s="46">
        <f>K52*E52</f>
        <v>52000</v>
      </c>
      <c r="M52" s="47" t="s">
        <v>239</v>
      </c>
    </row>
    <row r="53" spans="1:16" s="48" customFormat="1" ht="24" customHeight="1">
      <c r="A53" s="49" t="s">
        <v>56</v>
      </c>
      <c r="B53" s="8" t="s">
        <v>240</v>
      </c>
      <c r="C53" s="291" t="s">
        <v>241</v>
      </c>
      <c r="D53" s="292" t="s">
        <v>242</v>
      </c>
      <c r="E53" s="194">
        <v>80</v>
      </c>
      <c r="F53" s="108" t="s">
        <v>76</v>
      </c>
      <c r="G53" s="88" t="s">
        <v>243</v>
      </c>
      <c r="H53" s="162" t="s">
        <v>244</v>
      </c>
      <c r="I53" s="173" t="s">
        <v>245</v>
      </c>
      <c r="J53" s="212" t="s">
        <v>246</v>
      </c>
      <c r="K53" s="111">
        <f>50000+5000-5000</f>
        <v>50000</v>
      </c>
      <c r="L53" s="158"/>
      <c r="M53" s="293" t="s">
        <v>247</v>
      </c>
    </row>
    <row r="54" spans="1:16" s="48" customFormat="1" ht="24" customHeight="1">
      <c r="A54" s="1" t="s">
        <v>0</v>
      </c>
      <c r="B54" s="8" t="s">
        <v>248</v>
      </c>
      <c r="C54" s="291" t="s">
        <v>249</v>
      </c>
      <c r="D54" s="198" t="s">
        <v>250</v>
      </c>
      <c r="E54" s="194"/>
      <c r="F54" s="294"/>
      <c r="G54" s="295"/>
      <c r="H54" s="145"/>
      <c r="I54" s="198" t="s">
        <v>251</v>
      </c>
      <c r="J54" s="198"/>
      <c r="K54" s="158"/>
      <c r="L54" s="158"/>
      <c r="M54" s="296" t="s">
        <v>252</v>
      </c>
    </row>
    <row r="55" spans="1:16" s="241" customFormat="1" ht="24" customHeight="1">
      <c r="A55" s="35" t="s">
        <v>26</v>
      </c>
      <c r="B55" s="50" t="s">
        <v>191</v>
      </c>
      <c r="C55" s="297" t="s">
        <v>253</v>
      </c>
      <c r="D55" s="201" t="s">
        <v>254</v>
      </c>
      <c r="E55" s="53">
        <v>12</v>
      </c>
      <c r="F55" s="298" t="s">
        <v>255</v>
      </c>
      <c r="G55" s="299" t="s">
        <v>256</v>
      </c>
      <c r="H55" s="300" t="s">
        <v>257</v>
      </c>
      <c r="I55" s="301" t="s">
        <v>258</v>
      </c>
      <c r="J55" s="302" t="s">
        <v>259</v>
      </c>
      <c r="K55" s="290">
        <v>5000</v>
      </c>
      <c r="L55" s="46">
        <f>K55*E55+4000</f>
        <v>64000</v>
      </c>
      <c r="M55" s="240" t="s">
        <v>260</v>
      </c>
    </row>
    <row r="56" spans="1:16" s="235" customFormat="1" ht="24" customHeight="1">
      <c r="A56" s="49" t="s">
        <v>56</v>
      </c>
      <c r="B56" s="50" t="s">
        <v>134</v>
      </c>
      <c r="C56" s="303"/>
      <c r="D56" s="266" t="s">
        <v>193</v>
      </c>
      <c r="E56" s="287"/>
      <c r="F56" s="63" t="s">
        <v>47</v>
      </c>
      <c r="G56" s="41" t="s">
        <v>261</v>
      </c>
      <c r="H56" s="89" t="s">
        <v>262</v>
      </c>
      <c r="I56" s="57" t="s">
        <v>263</v>
      </c>
      <c r="J56" s="74" t="s">
        <v>264</v>
      </c>
      <c r="K56" s="158"/>
      <c r="L56" s="158"/>
      <c r="M56" s="185" t="s">
        <v>265</v>
      </c>
    </row>
    <row r="57" spans="1:16" s="48" customFormat="1" ht="23.25" customHeight="1">
      <c r="A57" s="1" t="s">
        <v>0</v>
      </c>
      <c r="B57" s="304" t="s">
        <v>186</v>
      </c>
      <c r="C57" s="305" t="s">
        <v>266</v>
      </c>
      <c r="D57" s="306" t="s">
        <v>267</v>
      </c>
      <c r="E57" s="39">
        <f>30*(4-3)</f>
        <v>30</v>
      </c>
      <c r="F57" s="76" t="s">
        <v>268</v>
      </c>
      <c r="G57" s="289" t="s">
        <v>269</v>
      </c>
      <c r="H57" s="177" t="s">
        <v>139</v>
      </c>
      <c r="I57" s="178" t="s">
        <v>270</v>
      </c>
      <c r="J57" s="179" t="s">
        <v>141</v>
      </c>
      <c r="K57" s="45">
        <v>1300</v>
      </c>
      <c r="L57" s="158"/>
      <c r="M57" s="136" t="s">
        <v>271</v>
      </c>
    </row>
    <row r="58" spans="1:16" s="48" customFormat="1" ht="24" customHeight="1">
      <c r="A58" s="68"/>
      <c r="B58" s="76"/>
      <c r="C58" s="244"/>
      <c r="D58" s="196" t="s">
        <v>272</v>
      </c>
      <c r="E58" s="218"/>
      <c r="F58" s="145"/>
      <c r="G58" s="307"/>
      <c r="H58" s="145"/>
      <c r="I58" s="91"/>
      <c r="J58" s="91"/>
      <c r="K58" s="158"/>
      <c r="L58" s="158"/>
      <c r="M58" s="76"/>
    </row>
    <row r="59" spans="1:16" s="48" customFormat="1" ht="24" customHeight="1">
      <c r="A59" s="68"/>
      <c r="B59" s="76"/>
      <c r="C59" s="244"/>
      <c r="D59" s="196" t="s">
        <v>273</v>
      </c>
      <c r="E59" s="218"/>
      <c r="F59" s="145"/>
      <c r="G59" s="307"/>
      <c r="H59" s="145"/>
      <c r="I59" s="91"/>
      <c r="J59" s="91"/>
      <c r="K59" s="158"/>
      <c r="L59" s="158"/>
      <c r="M59" s="76"/>
    </row>
    <row r="60" spans="1:16" s="153" customFormat="1" ht="24" customHeight="1">
      <c r="A60" s="68"/>
      <c r="B60" s="256"/>
      <c r="C60" s="257"/>
      <c r="D60" s="258"/>
      <c r="E60" s="218"/>
      <c r="F60" s="259"/>
      <c r="G60" s="91"/>
      <c r="H60" s="220"/>
      <c r="I60" s="260"/>
      <c r="J60" s="261" t="s">
        <v>188</v>
      </c>
      <c r="K60" s="224"/>
      <c r="L60" s="225">
        <f>SUM(L44:L59)</f>
        <v>396000</v>
      </c>
      <c r="M60" s="122"/>
    </row>
    <row r="61" spans="1:16" s="235" customFormat="1" ht="24" customHeight="1">
      <c r="A61" s="68"/>
      <c r="B61" s="227">
        <v>45399</v>
      </c>
      <c r="C61" s="308" t="s">
        <v>274</v>
      </c>
      <c r="D61" s="229" t="s">
        <v>275</v>
      </c>
      <c r="E61" s="230"/>
      <c r="F61" s="309"/>
      <c r="G61" s="309"/>
      <c r="H61" s="310"/>
      <c r="I61" s="310"/>
      <c r="J61" s="311"/>
      <c r="K61" s="233"/>
      <c r="L61" s="234"/>
      <c r="M61" s="312"/>
    </row>
    <row r="62" spans="1:16" customFormat="1" ht="24" customHeight="1">
      <c r="A62" s="313" t="s">
        <v>276</v>
      </c>
      <c r="B62" s="314" t="s">
        <v>191</v>
      </c>
      <c r="C62" s="315" t="s">
        <v>277</v>
      </c>
      <c r="D62" s="316" t="s">
        <v>278</v>
      </c>
      <c r="E62" s="317">
        <v>2</v>
      </c>
      <c r="F62" s="318">
        <v>7000</v>
      </c>
      <c r="G62" s="319"/>
      <c r="H62" s="320" t="s">
        <v>279</v>
      </c>
      <c r="I62" s="57" t="s">
        <v>280</v>
      </c>
      <c r="J62" s="321" t="s">
        <v>281</v>
      </c>
      <c r="K62" s="165">
        <v>7000</v>
      </c>
      <c r="L62" s="165">
        <v>17600</v>
      </c>
      <c r="M62" s="322" t="s">
        <v>282</v>
      </c>
      <c r="N62" s="323"/>
      <c r="O62" s="323"/>
      <c r="P62" s="323"/>
    </row>
    <row r="63" spans="1:16" customFormat="1" ht="24" customHeight="1">
      <c r="A63" s="1" t="s">
        <v>240</v>
      </c>
      <c r="B63" s="314" t="s">
        <v>191</v>
      </c>
      <c r="C63" s="315" t="s">
        <v>277</v>
      </c>
      <c r="D63" s="324" t="s">
        <v>283</v>
      </c>
      <c r="E63" s="325">
        <v>1</v>
      </c>
      <c r="F63" s="318">
        <v>9300</v>
      </c>
      <c r="G63" s="319"/>
      <c r="H63" s="320" t="s">
        <v>284</v>
      </c>
      <c r="I63" s="57" t="s">
        <v>285</v>
      </c>
      <c r="J63" s="321" t="s">
        <v>286</v>
      </c>
      <c r="K63" s="165">
        <v>9300</v>
      </c>
      <c r="L63" s="165">
        <v>12900</v>
      </c>
      <c r="M63" s="322"/>
      <c r="N63" s="323"/>
      <c r="O63" s="323"/>
      <c r="P63" s="323"/>
    </row>
    <row r="64" spans="1:16" customFormat="1" ht="24" customHeight="1">
      <c r="A64" s="326"/>
      <c r="B64" s="69"/>
      <c r="C64" s="327"/>
      <c r="D64" s="328"/>
      <c r="E64" s="53"/>
      <c r="F64" s="155"/>
      <c r="G64" s="329"/>
      <c r="H64" s="239"/>
      <c r="I64" s="330"/>
      <c r="J64" s="223" t="s">
        <v>188</v>
      </c>
      <c r="K64" s="224"/>
      <c r="L64" s="225">
        <f>SUM(L62:L63)</f>
        <v>30500</v>
      </c>
      <c r="M64" s="331"/>
      <c r="N64" s="241"/>
      <c r="O64" s="241"/>
      <c r="P64" s="241"/>
    </row>
    <row r="65" spans="1:16" s="235" customFormat="1" ht="24" customHeight="1">
      <c r="A65" s="68"/>
      <c r="B65" s="227">
        <v>45399</v>
      </c>
      <c r="C65" s="332" t="s">
        <v>287</v>
      </c>
      <c r="D65" s="333" t="s">
        <v>173</v>
      </c>
      <c r="E65" s="309"/>
      <c r="F65" s="309"/>
      <c r="G65" s="230"/>
      <c r="H65" s="310" t="s">
        <v>288</v>
      </c>
      <c r="I65" s="334" t="s">
        <v>289</v>
      </c>
      <c r="J65" s="335"/>
      <c r="K65" s="336"/>
      <c r="L65" s="337"/>
      <c r="M65" s="312"/>
    </row>
    <row r="66" spans="1:16" customFormat="1" ht="24" customHeight="1">
      <c r="A66" s="1" t="s">
        <v>0</v>
      </c>
      <c r="B66" s="69"/>
      <c r="C66" s="327"/>
      <c r="D66" s="338" t="s">
        <v>290</v>
      </c>
      <c r="E66" s="339"/>
      <c r="F66" s="155"/>
      <c r="G66" s="329"/>
      <c r="H66" s="239"/>
      <c r="I66" s="330"/>
      <c r="J66" s="223" t="s">
        <v>171</v>
      </c>
      <c r="K66" s="224"/>
      <c r="L66" s="225">
        <f>L65</f>
        <v>0</v>
      </c>
      <c r="M66" s="331"/>
      <c r="N66" s="241"/>
      <c r="O66" s="241"/>
      <c r="P66" s="241"/>
    </row>
    <row r="67" spans="1:16" s="235" customFormat="1" ht="24" customHeight="1">
      <c r="A67" s="24"/>
      <c r="B67" s="227">
        <v>45399</v>
      </c>
      <c r="C67" s="340" t="s">
        <v>291</v>
      </c>
      <c r="D67" s="341"/>
      <c r="E67" s="342">
        <f>SUM(E68:E74)</f>
        <v>372</v>
      </c>
      <c r="F67" s="230"/>
      <c r="G67" s="230"/>
      <c r="H67" s="230"/>
      <c r="I67" s="231"/>
      <c r="J67" s="311"/>
      <c r="K67" s="343"/>
      <c r="L67" s="234"/>
      <c r="M67" s="234"/>
    </row>
    <row r="68" spans="1:16" s="241" customFormat="1" ht="24" customHeight="1">
      <c r="A68" s="68"/>
      <c r="B68" s="344" t="s">
        <v>292</v>
      </c>
      <c r="C68" s="345"/>
      <c r="D68" s="346" t="s">
        <v>293</v>
      </c>
      <c r="E68" s="53">
        <v>192</v>
      </c>
      <c r="F68" s="347" t="s">
        <v>294</v>
      </c>
      <c r="G68" s="348" t="s">
        <v>295</v>
      </c>
      <c r="H68" s="349" t="s">
        <v>296</v>
      </c>
      <c r="I68" s="178" t="s">
        <v>297</v>
      </c>
      <c r="J68" s="350" t="s">
        <v>298</v>
      </c>
      <c r="K68" s="351">
        <f>8000-500-1000</f>
        <v>6500</v>
      </c>
      <c r="L68" s="240">
        <f>K68*E68</f>
        <v>1248000</v>
      </c>
      <c r="M68" s="11" t="s">
        <v>299</v>
      </c>
    </row>
    <row r="69" spans="1:16" s="241" customFormat="1" ht="24" customHeight="1">
      <c r="A69" s="68"/>
      <c r="B69" s="352" t="s">
        <v>292</v>
      </c>
      <c r="C69" s="345"/>
      <c r="D69" s="353" t="s">
        <v>300</v>
      </c>
      <c r="E69" s="354"/>
      <c r="F69" s="355"/>
      <c r="G69" s="356"/>
      <c r="H69" s="357"/>
      <c r="I69" s="358" t="s">
        <v>301</v>
      </c>
      <c r="J69" s="359"/>
      <c r="K69" s="360"/>
      <c r="L69" s="360"/>
      <c r="M69" s="11" t="s">
        <v>302</v>
      </c>
    </row>
    <row r="70" spans="1:16" s="241" customFormat="1" ht="24" customHeight="1">
      <c r="A70" s="68"/>
      <c r="B70" s="344" t="s">
        <v>292</v>
      </c>
      <c r="C70" s="345"/>
      <c r="D70" s="346" t="s">
        <v>303</v>
      </c>
      <c r="E70" s="53">
        <v>12</v>
      </c>
      <c r="F70" s="361" t="s">
        <v>47</v>
      </c>
      <c r="G70" s="362" t="s">
        <v>304</v>
      </c>
      <c r="H70" s="363" t="s">
        <v>305</v>
      </c>
      <c r="I70" s="364" t="s">
        <v>306</v>
      </c>
      <c r="J70" s="365" t="s">
        <v>307</v>
      </c>
      <c r="K70" s="366">
        <f>8000</f>
        <v>8000</v>
      </c>
      <c r="L70" s="240">
        <f t="shared" ref="L70:L73" si="4">K70*E70</f>
        <v>96000</v>
      </c>
      <c r="M70" s="367" t="s">
        <v>308</v>
      </c>
    </row>
    <row r="71" spans="1:16" s="241" customFormat="1" ht="24" customHeight="1">
      <c r="A71" s="68"/>
      <c r="B71" s="344" t="s">
        <v>292</v>
      </c>
      <c r="C71" s="345"/>
      <c r="D71" s="353" t="s">
        <v>300</v>
      </c>
      <c r="E71" s="354"/>
      <c r="F71" s="355"/>
      <c r="G71" s="368" t="s">
        <v>309</v>
      </c>
      <c r="H71" s="369" t="s">
        <v>310</v>
      </c>
      <c r="I71" s="368" t="s">
        <v>311</v>
      </c>
      <c r="J71" s="370"/>
      <c r="K71" s="371"/>
      <c r="L71" s="360"/>
      <c r="M71" s="11" t="s">
        <v>312</v>
      </c>
    </row>
    <row r="72" spans="1:16" s="241" customFormat="1" ht="24" customHeight="1">
      <c r="A72" s="68"/>
      <c r="B72" s="372" t="s">
        <v>313</v>
      </c>
      <c r="C72" s="345"/>
      <c r="D72" s="373" t="s">
        <v>314</v>
      </c>
      <c r="E72" s="53">
        <v>50</v>
      </c>
      <c r="F72" s="87" t="s">
        <v>60</v>
      </c>
      <c r="G72" s="374" t="s">
        <v>315</v>
      </c>
      <c r="H72" s="375" t="s">
        <v>316</v>
      </c>
      <c r="I72" s="376" t="s">
        <v>317</v>
      </c>
      <c r="J72" s="377" t="s">
        <v>318</v>
      </c>
      <c r="K72" s="378">
        <v>2000</v>
      </c>
      <c r="L72" s="240">
        <f t="shared" si="4"/>
        <v>100000</v>
      </c>
      <c r="M72" s="379"/>
    </row>
    <row r="73" spans="1:16" s="241" customFormat="1" ht="24" customHeight="1">
      <c r="A73" s="68"/>
      <c r="B73" s="380" t="s">
        <v>319</v>
      </c>
      <c r="C73" s="345"/>
      <c r="D73" s="381" t="s">
        <v>320</v>
      </c>
      <c r="E73" s="53">
        <v>18</v>
      </c>
      <c r="F73" s="87" t="s">
        <v>60</v>
      </c>
      <c r="G73" s="382" t="s">
        <v>321</v>
      </c>
      <c r="H73" s="383" t="s">
        <v>109</v>
      </c>
      <c r="I73" s="160" t="s">
        <v>322</v>
      </c>
      <c r="J73" s="384" t="s">
        <v>323</v>
      </c>
      <c r="K73" s="385">
        <v>7000</v>
      </c>
      <c r="L73" s="240">
        <f t="shared" si="4"/>
        <v>126000</v>
      </c>
      <c r="M73" s="386"/>
    </row>
    <row r="74" spans="1:16" s="241" customFormat="1" ht="24" customHeight="1">
      <c r="A74" s="1" t="s">
        <v>240</v>
      </c>
      <c r="B74" s="372" t="s">
        <v>313</v>
      </c>
      <c r="C74" s="345"/>
      <c r="D74" s="387" t="s">
        <v>71</v>
      </c>
      <c r="E74" s="53">
        <v>100</v>
      </c>
      <c r="F74" s="63" t="s">
        <v>218</v>
      </c>
      <c r="G74" s="64" t="s">
        <v>324</v>
      </c>
      <c r="H74" s="42" t="s">
        <v>325</v>
      </c>
      <c r="I74" s="388" t="s">
        <v>326</v>
      </c>
      <c r="J74" s="350" t="s">
        <v>327</v>
      </c>
      <c r="K74" s="385">
        <v>1200</v>
      </c>
      <c r="L74" s="240">
        <f>K74*E74</f>
        <v>120000</v>
      </c>
      <c r="M74" s="240"/>
    </row>
    <row r="75" spans="1:16" s="396" customFormat="1" ht="24" customHeight="1">
      <c r="A75" s="68"/>
      <c r="B75" s="249" t="s">
        <v>328</v>
      </c>
      <c r="C75" s="389"/>
      <c r="D75" s="390"/>
      <c r="E75" s="391"/>
      <c r="F75" s="392"/>
      <c r="G75" s="393" t="s">
        <v>329</v>
      </c>
      <c r="H75" s="394">
        <f>-L76</f>
        <v>-16493547</v>
      </c>
      <c r="I75" s="395" t="s">
        <v>330</v>
      </c>
      <c r="J75" s="223" t="s">
        <v>171</v>
      </c>
      <c r="K75" s="224"/>
      <c r="L75" s="225">
        <f>SUM(L68:L74)</f>
        <v>1690000</v>
      </c>
      <c r="M75" s="357"/>
    </row>
    <row r="76" spans="1:16" s="396" customFormat="1" ht="24" customHeight="1">
      <c r="A76" s="68"/>
      <c r="B76" s="397"/>
      <c r="C76" s="398"/>
      <c r="D76" s="399" t="s">
        <v>331</v>
      </c>
      <c r="E76" s="400"/>
      <c r="F76" s="392"/>
      <c r="G76" s="401" t="s">
        <v>332</v>
      </c>
      <c r="H76" s="402">
        <v>16493547</v>
      </c>
      <c r="I76" s="403" t="s">
        <v>333</v>
      </c>
      <c r="J76" s="404" t="s">
        <v>334</v>
      </c>
      <c r="K76" s="405"/>
      <c r="L76" s="406">
        <f>L75+L66+L64+L60+L42+L36</f>
        <v>16493547</v>
      </c>
      <c r="M76" s="407"/>
    </row>
    <row r="77" spans="1:16" s="396" customFormat="1" ht="24" customHeight="1">
      <c r="A77" s="68"/>
      <c r="B77" s="408"/>
      <c r="C77" s="408"/>
      <c r="D77" s="409"/>
      <c r="E77" s="392"/>
      <c r="F77" s="392"/>
      <c r="G77" s="410" t="s">
        <v>335</v>
      </c>
      <c r="H77" s="411">
        <f>H76+H75</f>
        <v>0</v>
      </c>
      <c r="I77" s="412"/>
      <c r="J77" s="413" t="s">
        <v>336</v>
      </c>
      <c r="K77" s="414"/>
      <c r="L77" s="415">
        <f>L76+'[1]04.16화'!L78</f>
        <v>122914542</v>
      </c>
      <c r="M77" s="416"/>
    </row>
    <row r="78" spans="1:16" s="396" customFormat="1" ht="24" customHeight="1">
      <c r="A78" s="68"/>
      <c r="B78" s="398"/>
      <c r="C78" s="398"/>
      <c r="D78" s="392"/>
      <c r="E78" s="392"/>
      <c r="F78" s="417" t="s">
        <v>337</v>
      </c>
      <c r="G78" s="410" t="s">
        <v>338</v>
      </c>
      <c r="H78" s="411">
        <v>1158821184</v>
      </c>
      <c r="I78" s="412">
        <f>L78-H78</f>
        <v>-0.33333349227905273</v>
      </c>
      <c r="J78" s="413" t="s">
        <v>339</v>
      </c>
      <c r="K78" s="405"/>
      <c r="L78" s="415">
        <f>L76+'[1]04.16화'!L79</f>
        <v>1158821183.6666665</v>
      </c>
      <c r="M78" s="418"/>
    </row>
    <row r="79" spans="1:16" s="153" customFormat="1" ht="24" customHeight="1">
      <c r="A79" s="24"/>
      <c r="B79" s="25">
        <v>45400</v>
      </c>
      <c r="C79" s="26" t="s">
        <v>340</v>
      </c>
      <c r="D79" s="27" t="s">
        <v>23</v>
      </c>
      <c r="E79" s="28"/>
      <c r="F79" s="26"/>
      <c r="G79" s="29" t="s">
        <v>24</v>
      </c>
      <c r="H79" s="30"/>
      <c r="I79" s="419"/>
      <c r="J79" s="32"/>
      <c r="K79" s="32"/>
      <c r="L79" s="32"/>
      <c r="M79" s="34" t="s">
        <v>341</v>
      </c>
    </row>
    <row r="80" spans="1:16" s="427" customFormat="1" ht="22.5" customHeight="1">
      <c r="A80" s="68"/>
      <c r="B80" s="420" t="s">
        <v>342</v>
      </c>
      <c r="C80" s="421" t="s">
        <v>343</v>
      </c>
      <c r="D80" s="353" t="s">
        <v>344</v>
      </c>
      <c r="E80" s="422" t="s">
        <v>345</v>
      </c>
      <c r="F80" s="422"/>
      <c r="G80" s="422"/>
      <c r="H80" s="422"/>
      <c r="I80" s="423" t="s">
        <v>346</v>
      </c>
      <c r="J80" s="424" t="s">
        <v>347</v>
      </c>
      <c r="K80" s="45"/>
      <c r="L80" s="425"/>
      <c r="M80" s="426" t="s">
        <v>348</v>
      </c>
    </row>
    <row r="81" spans="1:14" s="427" customFormat="1" ht="23.25" customHeight="1">
      <c r="A81" s="68"/>
      <c r="B81" s="428" t="s">
        <v>349</v>
      </c>
      <c r="C81" s="422"/>
      <c r="D81" s="196" t="s">
        <v>350</v>
      </c>
      <c r="E81" s="422" t="s">
        <v>345</v>
      </c>
      <c r="F81" s="422"/>
      <c r="G81" s="422"/>
      <c r="H81" s="422"/>
      <c r="I81" s="421" t="s">
        <v>351</v>
      </c>
      <c r="J81" s="429" t="s">
        <v>352</v>
      </c>
      <c r="K81" s="430"/>
      <c r="L81" s="431"/>
      <c r="M81" s="432" t="s">
        <v>353</v>
      </c>
      <c r="N81" s="433"/>
    </row>
    <row r="82" spans="1:14" ht="24" customHeight="1">
      <c r="A82" s="35" t="s">
        <v>354</v>
      </c>
      <c r="B82" s="50" t="s">
        <v>355</v>
      </c>
      <c r="C82" s="84" t="s">
        <v>356</v>
      </c>
      <c r="D82" s="85" t="s">
        <v>357</v>
      </c>
      <c r="E82" s="434">
        <f>30*5</f>
        <v>150</v>
      </c>
      <c r="F82" s="87" t="s">
        <v>60</v>
      </c>
      <c r="G82" s="41" t="s">
        <v>358</v>
      </c>
      <c r="H82" s="89" t="s">
        <v>359</v>
      </c>
      <c r="I82" s="57" t="s">
        <v>360</v>
      </c>
      <c r="J82" s="321" t="s">
        <v>361</v>
      </c>
      <c r="K82" s="435">
        <f>1300-100</f>
        <v>1200</v>
      </c>
      <c r="L82" s="166">
        <f>K82*E82</f>
        <v>180000</v>
      </c>
      <c r="M82" s="113"/>
    </row>
    <row r="83" spans="1:14" ht="24" customHeight="1">
      <c r="A83" s="24"/>
      <c r="B83" s="314"/>
      <c r="C83" s="297" t="s">
        <v>362</v>
      </c>
      <c r="D83" s="142" t="s">
        <v>363</v>
      </c>
      <c r="E83" s="53">
        <v>1</v>
      </c>
      <c r="F83" s="94" t="s">
        <v>364</v>
      </c>
      <c r="G83" s="425" t="s">
        <v>365</v>
      </c>
      <c r="H83" s="425" t="s">
        <v>366</v>
      </c>
      <c r="I83" s="422" t="s">
        <v>367</v>
      </c>
      <c r="J83" s="436"/>
      <c r="K83" s="437">
        <v>5000</v>
      </c>
      <c r="L83" s="166">
        <f>K83*E83</f>
        <v>5000</v>
      </c>
      <c r="M83" s="11" t="s">
        <v>368</v>
      </c>
    </row>
    <row r="84" spans="1:14" s="153" customFormat="1" ht="24" customHeight="1">
      <c r="A84" s="35" t="s">
        <v>354</v>
      </c>
      <c r="B84" s="83" t="s">
        <v>369</v>
      </c>
      <c r="C84" s="438" t="s">
        <v>370</v>
      </c>
      <c r="D84" s="155" t="s">
        <v>156</v>
      </c>
      <c r="E84" s="218">
        <f>14*12</f>
        <v>168</v>
      </c>
      <c r="F84" s="63" t="s">
        <v>218</v>
      </c>
      <c r="G84" s="41" t="s">
        <v>371</v>
      </c>
      <c r="H84" s="188" t="s">
        <v>151</v>
      </c>
      <c r="I84" s="189" t="s">
        <v>372</v>
      </c>
      <c r="J84" s="190" t="s">
        <v>153</v>
      </c>
      <c r="K84" s="45">
        <v>6000</v>
      </c>
      <c r="L84" s="158"/>
      <c r="M84" s="439" t="s">
        <v>373</v>
      </c>
    </row>
    <row r="85" spans="1:14" s="153" customFormat="1" ht="23.25" customHeight="1">
      <c r="A85" s="49" t="s">
        <v>35</v>
      </c>
      <c r="B85" s="50" t="s">
        <v>134</v>
      </c>
      <c r="C85" s="440"/>
      <c r="D85" s="101" t="s">
        <v>374</v>
      </c>
      <c r="E85" s="53">
        <f>13*8</f>
        <v>104</v>
      </c>
      <c r="F85" s="63" t="s">
        <v>375</v>
      </c>
      <c r="G85" s="441" t="s">
        <v>376</v>
      </c>
      <c r="H85" s="442" t="s">
        <v>377</v>
      </c>
      <c r="I85" s="443" t="s">
        <v>378</v>
      </c>
      <c r="J85" s="74" t="s">
        <v>379</v>
      </c>
      <c r="K85" s="45">
        <v>5000</v>
      </c>
      <c r="L85" s="46">
        <f>K85*E85</f>
        <v>520000</v>
      </c>
      <c r="M85" s="149"/>
    </row>
    <row r="86" spans="1:14" s="153" customFormat="1" ht="23.25" customHeight="1">
      <c r="A86" s="68"/>
      <c r="B86" s="76" t="s">
        <v>380</v>
      </c>
      <c r="C86" s="440"/>
      <c r="D86" s="444" t="s">
        <v>381</v>
      </c>
      <c r="E86" s="53">
        <f>30*2</f>
        <v>60</v>
      </c>
      <c r="F86" s="94"/>
      <c r="G86" s="79"/>
      <c r="H86" s="95"/>
      <c r="I86" s="96"/>
      <c r="J86" s="82"/>
      <c r="K86" s="45">
        <v>1000</v>
      </c>
      <c r="L86" s="46">
        <f t="shared" ref="L86:L89" si="5">K86*E86</f>
        <v>60000</v>
      </c>
      <c r="M86" s="149"/>
    </row>
    <row r="87" spans="1:14" s="153" customFormat="1" ht="23.25" customHeight="1">
      <c r="A87" s="68"/>
      <c r="B87" s="50"/>
      <c r="C87" s="445"/>
      <c r="D87" s="446" t="s">
        <v>382</v>
      </c>
      <c r="E87" s="53">
        <v>100</v>
      </c>
      <c r="F87" s="94"/>
      <c r="G87" s="79"/>
      <c r="H87" s="95"/>
      <c r="I87" s="96"/>
      <c r="J87" s="82"/>
      <c r="K87" s="45">
        <v>1200</v>
      </c>
      <c r="L87" s="46">
        <f t="shared" si="5"/>
        <v>120000</v>
      </c>
      <c r="M87" s="149"/>
    </row>
    <row r="88" spans="1:14" s="153" customFormat="1" ht="23.25" customHeight="1">
      <c r="A88" s="68"/>
      <c r="B88" s="50"/>
      <c r="C88" s="445"/>
      <c r="D88" s="447" t="s">
        <v>383</v>
      </c>
      <c r="E88" s="53">
        <f>50*2</f>
        <v>100</v>
      </c>
      <c r="F88" s="94"/>
      <c r="G88" s="79"/>
      <c r="H88" s="95"/>
      <c r="I88" s="96"/>
      <c r="J88" s="82"/>
      <c r="K88" s="45">
        <v>1000</v>
      </c>
      <c r="L88" s="46">
        <f t="shared" si="5"/>
        <v>100000</v>
      </c>
      <c r="M88" s="149"/>
    </row>
    <row r="89" spans="1:14" s="323" customFormat="1" ht="24" customHeight="1">
      <c r="A89" s="77"/>
      <c r="B89" s="195"/>
      <c r="C89" s="101"/>
      <c r="D89" s="106" t="s">
        <v>118</v>
      </c>
      <c r="E89" s="53">
        <v>1</v>
      </c>
      <c r="F89" s="40" t="s">
        <v>384</v>
      </c>
      <c r="G89" s="79"/>
      <c r="H89" s="95"/>
      <c r="I89" s="96"/>
      <c r="J89" s="82"/>
      <c r="K89" s="45">
        <v>7000</v>
      </c>
      <c r="L89" s="166">
        <f t="shared" si="5"/>
        <v>7000</v>
      </c>
      <c r="M89" s="67"/>
    </row>
    <row r="90" spans="1:14" ht="24" customHeight="1">
      <c r="A90" s="167"/>
      <c r="B90" s="168" t="s">
        <v>127</v>
      </c>
      <c r="C90" s="448" t="s">
        <v>385</v>
      </c>
      <c r="D90" s="449" t="s">
        <v>386</v>
      </c>
      <c r="E90" s="450">
        <v>18</v>
      </c>
      <c r="F90" s="170" t="s">
        <v>387</v>
      </c>
      <c r="G90" s="171" t="s">
        <v>388</v>
      </c>
      <c r="H90" s="162"/>
      <c r="I90" s="173" t="s">
        <v>389</v>
      </c>
      <c r="J90" s="451" t="s">
        <v>390</v>
      </c>
      <c r="K90" s="158"/>
      <c r="L90" s="158"/>
      <c r="M90" s="173" t="s">
        <v>391</v>
      </c>
    </row>
    <row r="91" spans="1:14" ht="24" customHeight="1">
      <c r="A91" s="24"/>
      <c r="B91" s="168" t="s">
        <v>127</v>
      </c>
      <c r="C91" s="448" t="s">
        <v>392</v>
      </c>
      <c r="D91" s="444" t="s">
        <v>393</v>
      </c>
      <c r="E91" s="452">
        <v>120</v>
      </c>
      <c r="F91" s="170" t="s">
        <v>394</v>
      </c>
      <c r="G91" s="171" t="s">
        <v>395</v>
      </c>
      <c r="H91" s="162" t="s">
        <v>396</v>
      </c>
      <c r="I91" s="173" t="s">
        <v>397</v>
      </c>
      <c r="J91" s="453" t="s">
        <v>398</v>
      </c>
      <c r="K91" s="158"/>
      <c r="L91" s="158"/>
      <c r="M91" s="122" t="s">
        <v>399</v>
      </c>
    </row>
    <row r="92" spans="1:14" ht="24" customHeight="1">
      <c r="A92" s="24"/>
      <c r="B92" s="314"/>
      <c r="C92" s="448" t="s">
        <v>392</v>
      </c>
      <c r="D92" s="454" t="s">
        <v>400</v>
      </c>
      <c r="E92" s="455">
        <f>108+216</f>
        <v>324</v>
      </c>
      <c r="F92" s="170" t="s">
        <v>401</v>
      </c>
      <c r="G92" s="456" t="s">
        <v>402</v>
      </c>
      <c r="H92" s="137"/>
      <c r="I92" s="137"/>
      <c r="J92" s="457"/>
      <c r="K92" s="158"/>
      <c r="L92" s="158"/>
      <c r="M92" s="458"/>
    </row>
    <row r="93" spans="1:14" ht="23.25" customHeight="1">
      <c r="A93" s="167"/>
      <c r="B93" s="168" t="s">
        <v>127</v>
      </c>
      <c r="C93" s="448" t="s">
        <v>403</v>
      </c>
      <c r="D93" s="346" t="s">
        <v>404</v>
      </c>
      <c r="E93" s="450">
        <v>33</v>
      </c>
      <c r="F93" s="170" t="s">
        <v>405</v>
      </c>
      <c r="G93" s="171" t="s">
        <v>406</v>
      </c>
      <c r="H93" s="162" t="s">
        <v>407</v>
      </c>
      <c r="I93" s="173" t="s">
        <v>408</v>
      </c>
      <c r="J93" s="459" t="s">
        <v>409</v>
      </c>
      <c r="K93" s="158"/>
      <c r="L93" s="158"/>
      <c r="M93" s="458"/>
    </row>
    <row r="94" spans="1:14" ht="23.25" customHeight="1">
      <c r="A94" s="167"/>
      <c r="B94" s="200"/>
      <c r="C94" s="448" t="s">
        <v>403</v>
      </c>
      <c r="D94" s="460" t="s">
        <v>410</v>
      </c>
      <c r="E94" s="107">
        <f>100+20</f>
        <v>120</v>
      </c>
      <c r="F94" s="170" t="s">
        <v>394</v>
      </c>
      <c r="G94" s="202"/>
      <c r="H94" s="195"/>
      <c r="I94" s="137"/>
      <c r="J94" s="461"/>
      <c r="K94" s="158"/>
      <c r="L94" s="158"/>
      <c r="M94" s="122" t="s">
        <v>411</v>
      </c>
    </row>
    <row r="95" spans="1:14" s="192" customFormat="1" ht="24" customHeight="1">
      <c r="A95" s="35" t="s">
        <v>354</v>
      </c>
      <c r="B95" s="50" t="s">
        <v>355</v>
      </c>
      <c r="C95" s="462" t="s">
        <v>412</v>
      </c>
      <c r="D95" s="454" t="s">
        <v>413</v>
      </c>
      <c r="E95" s="107">
        <f>100+8+216</f>
        <v>324</v>
      </c>
      <c r="F95" s="63" t="s">
        <v>218</v>
      </c>
      <c r="G95" s="41" t="s">
        <v>414</v>
      </c>
      <c r="H95" s="89" t="s">
        <v>415</v>
      </c>
      <c r="I95" s="57" t="s">
        <v>416</v>
      </c>
      <c r="J95" s="44" t="s">
        <v>417</v>
      </c>
      <c r="K95" s="463">
        <v>3800</v>
      </c>
      <c r="L95" s="46">
        <f>K95*E95</f>
        <v>1231200</v>
      </c>
      <c r="M95" s="122" t="s">
        <v>418</v>
      </c>
    </row>
    <row r="96" spans="1:14" s="192" customFormat="1" ht="24" customHeight="1">
      <c r="A96" s="24"/>
      <c r="B96" s="76" t="s">
        <v>419</v>
      </c>
      <c r="C96" s="438" t="s">
        <v>420</v>
      </c>
      <c r="D96" s="71" t="s">
        <v>421</v>
      </c>
      <c r="E96" s="53">
        <v>12</v>
      </c>
      <c r="F96" s="40"/>
      <c r="G96" s="138"/>
      <c r="H96" s="216"/>
      <c r="I96" s="113"/>
      <c r="J96" s="197"/>
      <c r="K96" s="463">
        <v>5500</v>
      </c>
      <c r="L96" s="46">
        <f>K96*E96</f>
        <v>66000</v>
      </c>
      <c r="M96" s="330"/>
    </row>
    <row r="97" spans="1:14" s="192" customFormat="1" ht="24" customHeight="1">
      <c r="A97" s="24"/>
      <c r="B97" s="76" t="s">
        <v>422</v>
      </c>
      <c r="C97" s="464" t="s">
        <v>423</v>
      </c>
      <c r="D97" s="328" t="s">
        <v>424</v>
      </c>
      <c r="E97" s="107">
        <f>70+2</f>
        <v>72</v>
      </c>
      <c r="F97" s="40"/>
      <c r="G97" s="138"/>
      <c r="H97" s="216"/>
      <c r="I97" s="113"/>
      <c r="J97" s="197"/>
      <c r="K97" s="463">
        <v>1200</v>
      </c>
      <c r="L97" s="46">
        <f>K97*E97</f>
        <v>86400</v>
      </c>
      <c r="M97" s="330"/>
    </row>
    <row r="98" spans="1:14" s="192" customFormat="1" ht="24" customHeight="1">
      <c r="A98" s="24"/>
      <c r="B98" s="314"/>
      <c r="C98" s="465"/>
      <c r="D98" s="106" t="s">
        <v>425</v>
      </c>
      <c r="E98" s="53">
        <v>1</v>
      </c>
      <c r="F98" s="94" t="s">
        <v>426</v>
      </c>
      <c r="G98" s="138"/>
      <c r="H98" s="216"/>
      <c r="I98" s="138"/>
      <c r="J98" s="197"/>
      <c r="K98" s="463">
        <v>7000</v>
      </c>
      <c r="L98" s="46">
        <f>K98*E98</f>
        <v>7000</v>
      </c>
      <c r="M98" s="330"/>
    </row>
    <row r="99" spans="1:14" ht="23.25" customHeight="1">
      <c r="A99" s="35" t="s">
        <v>427</v>
      </c>
      <c r="B99" s="50" t="s">
        <v>428</v>
      </c>
      <c r="C99" s="466" t="s">
        <v>429</v>
      </c>
      <c r="D99" s="346" t="s">
        <v>430</v>
      </c>
      <c r="E99" s="53">
        <v>33</v>
      </c>
      <c r="F99" s="108" t="s">
        <v>431</v>
      </c>
      <c r="G99" s="41" t="s">
        <v>432</v>
      </c>
      <c r="H99" s="85" t="s">
        <v>433</v>
      </c>
      <c r="I99" s="147" t="s">
        <v>434</v>
      </c>
      <c r="J99" s="74" t="s">
        <v>435</v>
      </c>
      <c r="K99" s="132">
        <v>55000</v>
      </c>
      <c r="L99" s="467">
        <f t="shared" ref="L99:L101" si="6">K99*E99</f>
        <v>1815000</v>
      </c>
      <c r="M99" s="458"/>
    </row>
    <row r="100" spans="1:14" ht="24" customHeight="1">
      <c r="A100" s="167"/>
      <c r="B100" s="200"/>
      <c r="C100" s="468"/>
      <c r="D100" s="78" t="s">
        <v>54</v>
      </c>
      <c r="E100" s="53">
        <v>1</v>
      </c>
      <c r="F100" s="94" t="s">
        <v>426</v>
      </c>
      <c r="G100" s="202"/>
      <c r="H100" s="195"/>
      <c r="I100" s="203"/>
      <c r="J100" s="461"/>
      <c r="K100" s="132">
        <v>7000</v>
      </c>
      <c r="L100" s="467">
        <f t="shared" si="6"/>
        <v>7000</v>
      </c>
      <c r="M100" s="458">
        <f>2800*20</f>
        <v>56000</v>
      </c>
    </row>
    <row r="101" spans="1:14" s="192" customFormat="1" ht="24" customHeight="1">
      <c r="A101" s="35" t="s">
        <v>436</v>
      </c>
      <c r="B101" s="50" t="s">
        <v>428</v>
      </c>
      <c r="C101" s="462" t="s">
        <v>437</v>
      </c>
      <c r="D101" s="444" t="s">
        <v>438</v>
      </c>
      <c r="E101" s="452">
        <v>120</v>
      </c>
      <c r="F101" s="63" t="s">
        <v>439</v>
      </c>
      <c r="G101" s="41" t="s">
        <v>440</v>
      </c>
      <c r="H101" s="85" t="s">
        <v>441</v>
      </c>
      <c r="I101" s="260" t="s">
        <v>442</v>
      </c>
      <c r="J101" s="74" t="s">
        <v>443</v>
      </c>
      <c r="K101" s="463">
        <v>35000</v>
      </c>
      <c r="L101" s="46">
        <f t="shared" si="6"/>
        <v>4200000</v>
      </c>
      <c r="M101" s="11" t="s">
        <v>444</v>
      </c>
    </row>
    <row r="102" spans="1:14" s="323" customFormat="1" ht="24" customHeight="1">
      <c r="A102" s="77"/>
      <c r="B102" s="314"/>
      <c r="C102" s="469" t="s">
        <v>429</v>
      </c>
      <c r="D102" s="470" t="s">
        <v>445</v>
      </c>
      <c r="E102" s="107">
        <f>100+20</f>
        <v>120</v>
      </c>
      <c r="F102" s="40" t="s">
        <v>446</v>
      </c>
      <c r="G102" s="95"/>
      <c r="H102" s="95"/>
      <c r="J102" s="82">
        <f>L102/120</f>
        <v>3291.6666666666665</v>
      </c>
      <c r="K102" s="111">
        <f>3500-500</f>
        <v>3000</v>
      </c>
      <c r="L102" s="46">
        <f>K102*E102+35000</f>
        <v>395000</v>
      </c>
      <c r="M102" s="173" t="s">
        <v>447</v>
      </c>
    </row>
    <row r="103" spans="1:14" s="150" customFormat="1" ht="23.25" customHeight="1">
      <c r="A103" s="24"/>
      <c r="B103" s="227">
        <v>45400</v>
      </c>
      <c r="C103" s="228" t="s">
        <v>448</v>
      </c>
      <c r="D103" s="229" t="s">
        <v>449</v>
      </c>
      <c r="E103" s="230"/>
      <c r="F103" s="230"/>
      <c r="G103" s="230"/>
      <c r="H103" s="230"/>
      <c r="I103" s="262"/>
      <c r="J103" s="263"/>
      <c r="K103" s="233"/>
      <c r="L103" s="234"/>
      <c r="M103" s="234"/>
    </row>
    <row r="104" spans="1:14" ht="24" customHeight="1">
      <c r="A104" s="265" t="s">
        <v>190</v>
      </c>
      <c r="B104" s="50" t="s">
        <v>450</v>
      </c>
      <c r="C104" s="84" t="s">
        <v>451</v>
      </c>
      <c r="D104" s="471" t="s">
        <v>452</v>
      </c>
      <c r="E104" s="339"/>
      <c r="F104" s="108" t="s">
        <v>431</v>
      </c>
      <c r="G104" s="55" t="s">
        <v>453</v>
      </c>
      <c r="H104" s="85" t="s">
        <v>454</v>
      </c>
      <c r="I104" s="472" t="s">
        <v>455</v>
      </c>
      <c r="J104" s="473" t="s">
        <v>456</v>
      </c>
      <c r="K104" s="158"/>
      <c r="L104" s="158"/>
      <c r="M104" s="474"/>
    </row>
    <row r="105" spans="1:14" ht="24" customHeight="1">
      <c r="A105" s="24"/>
      <c r="B105" s="271"/>
      <c r="C105" s="475" t="s">
        <v>457</v>
      </c>
      <c r="D105" s="476" t="s">
        <v>458</v>
      </c>
      <c r="E105" s="53">
        <v>1</v>
      </c>
      <c r="F105" s="145"/>
      <c r="G105" s="289" t="s">
        <v>459</v>
      </c>
      <c r="H105" s="477" t="s">
        <v>460</v>
      </c>
      <c r="I105" s="478" t="s">
        <v>461</v>
      </c>
      <c r="J105" s="477" t="s">
        <v>462</v>
      </c>
      <c r="K105" s="103">
        <f>32000+4000</f>
        <v>36000</v>
      </c>
      <c r="L105" s="166">
        <f>K105*E105</f>
        <v>36000</v>
      </c>
      <c r="M105" s="279" t="s">
        <v>463</v>
      </c>
      <c r="N105" s="323"/>
    </row>
    <row r="106" spans="1:14" s="48" customFormat="1" ht="24" customHeight="1">
      <c r="A106" s="49" t="s">
        <v>464</v>
      </c>
      <c r="B106" s="283" t="s">
        <v>465</v>
      </c>
      <c r="C106" s="37" t="s">
        <v>466</v>
      </c>
      <c r="D106" s="479" t="s">
        <v>467</v>
      </c>
      <c r="E106" s="480">
        <v>80</v>
      </c>
      <c r="F106" s="108" t="s">
        <v>468</v>
      </c>
      <c r="G106" s="88" t="s">
        <v>243</v>
      </c>
      <c r="H106" s="162" t="s">
        <v>469</v>
      </c>
      <c r="I106" s="173" t="s">
        <v>470</v>
      </c>
      <c r="J106" s="212" t="s">
        <v>246</v>
      </c>
      <c r="K106" s="111">
        <f>50000+5000-5000</f>
        <v>50000</v>
      </c>
      <c r="L106" s="46">
        <f t="shared" ref="L106" si="7">K106*E106</f>
        <v>4000000</v>
      </c>
      <c r="M106" s="481" t="s">
        <v>471</v>
      </c>
    </row>
    <row r="107" spans="1:14" s="48" customFormat="1" ht="24" customHeight="1">
      <c r="A107" s="1"/>
      <c r="B107" s="76" t="s">
        <v>472</v>
      </c>
      <c r="C107" s="305"/>
      <c r="D107" s="422" t="s">
        <v>473</v>
      </c>
      <c r="E107" s="480"/>
      <c r="F107" s="482"/>
      <c r="G107" s="483"/>
      <c r="H107" s="145"/>
      <c r="I107" s="422" t="s">
        <v>474</v>
      </c>
      <c r="J107" s="422"/>
      <c r="K107" s="158"/>
      <c r="L107" s="158"/>
      <c r="M107" s="122" t="s">
        <v>422</v>
      </c>
    </row>
    <row r="108" spans="1:14" ht="24" customHeight="1">
      <c r="A108" s="24"/>
      <c r="B108" s="25">
        <v>45401</v>
      </c>
      <c r="C108" s="26" t="s">
        <v>475</v>
      </c>
      <c r="D108" s="27" t="s">
        <v>476</v>
      </c>
      <c r="E108" s="28"/>
      <c r="F108" s="26"/>
      <c r="G108" s="29" t="s">
        <v>477</v>
      </c>
      <c r="H108" s="30"/>
      <c r="I108" s="419"/>
      <c r="J108" s="32"/>
      <c r="K108" s="32"/>
      <c r="L108" s="32"/>
      <c r="M108" s="34" t="s">
        <v>478</v>
      </c>
      <c r="N108" s="323"/>
    </row>
    <row r="109" spans="1:14" ht="24" customHeight="1">
      <c r="A109" s="49" t="s">
        <v>464</v>
      </c>
      <c r="B109" s="83" t="s">
        <v>479</v>
      </c>
      <c r="C109" s="83"/>
      <c r="D109" s="85" t="s">
        <v>480</v>
      </c>
      <c r="E109" s="39">
        <f>30*4</f>
        <v>120</v>
      </c>
      <c r="F109" s="87" t="s">
        <v>60</v>
      </c>
      <c r="G109" s="41" t="s">
        <v>481</v>
      </c>
      <c r="H109" s="375" t="s">
        <v>316</v>
      </c>
      <c r="I109" s="57" t="s">
        <v>482</v>
      </c>
      <c r="J109" s="430" t="s">
        <v>483</v>
      </c>
      <c r="K109" s="45">
        <v>1300</v>
      </c>
      <c r="L109" s="46">
        <f t="shared" ref="L109:L114" si="8">K109*E109</f>
        <v>156000</v>
      </c>
      <c r="M109" s="255"/>
    </row>
    <row r="110" spans="1:14" ht="24" customHeight="1">
      <c r="A110" s="24"/>
      <c r="B110" s="76"/>
      <c r="C110" s="484"/>
      <c r="D110" s="93" t="s">
        <v>484</v>
      </c>
      <c r="E110" s="53">
        <f>50*4</f>
        <v>200</v>
      </c>
      <c r="F110" s="94"/>
      <c r="G110" s="94"/>
      <c r="H110" s="94"/>
      <c r="I110" s="485" t="s">
        <v>485</v>
      </c>
      <c r="J110" s="466" t="s">
        <v>486</v>
      </c>
      <c r="K110" s="45">
        <v>1000</v>
      </c>
      <c r="L110" s="46">
        <f t="shared" si="8"/>
        <v>200000</v>
      </c>
      <c r="M110" s="203"/>
    </row>
    <row r="111" spans="1:14" ht="24" customHeight="1">
      <c r="A111" s="24"/>
      <c r="B111" s="76"/>
      <c r="C111" s="486" t="s">
        <v>487</v>
      </c>
      <c r="D111" s="487" t="s">
        <v>488</v>
      </c>
      <c r="E111" s="53">
        <f>3*8</f>
        <v>24</v>
      </c>
      <c r="F111" s="94"/>
      <c r="G111" s="94"/>
      <c r="H111" s="94"/>
      <c r="I111" s="485" t="s">
        <v>485</v>
      </c>
      <c r="J111" s="488" t="s">
        <v>489</v>
      </c>
      <c r="K111" s="45">
        <v>5000</v>
      </c>
      <c r="L111" s="46">
        <f t="shared" si="8"/>
        <v>120000</v>
      </c>
      <c r="M111" s="203"/>
    </row>
    <row r="112" spans="1:14" ht="24" customHeight="1">
      <c r="A112" s="24"/>
      <c r="B112" s="76"/>
      <c r="C112" s="489"/>
      <c r="D112" s="490" t="s">
        <v>490</v>
      </c>
      <c r="E112" s="53">
        <f>4*5</f>
        <v>20</v>
      </c>
      <c r="F112" s="94"/>
      <c r="G112" s="94"/>
      <c r="H112" s="94"/>
      <c r="I112" s="485" t="s">
        <v>491</v>
      </c>
      <c r="J112" s="491" t="s">
        <v>492</v>
      </c>
      <c r="K112" s="45">
        <v>14000</v>
      </c>
      <c r="L112" s="46">
        <f t="shared" si="8"/>
        <v>280000</v>
      </c>
      <c r="M112" s="203"/>
    </row>
    <row r="113" spans="1:14" ht="24" customHeight="1">
      <c r="A113" s="24"/>
      <c r="B113" s="492"/>
      <c r="C113" s="491" t="s">
        <v>493</v>
      </c>
      <c r="D113" s="390" t="s">
        <v>494</v>
      </c>
      <c r="E113" s="39">
        <f>1*100</f>
        <v>100</v>
      </c>
      <c r="F113" s="94"/>
      <c r="G113" s="94"/>
      <c r="H113" s="94"/>
      <c r="I113" s="485" t="s">
        <v>485</v>
      </c>
      <c r="J113" s="493" t="s">
        <v>495</v>
      </c>
      <c r="K113" s="45">
        <v>1200</v>
      </c>
      <c r="L113" s="46">
        <f t="shared" si="8"/>
        <v>120000</v>
      </c>
      <c r="M113" s="203"/>
    </row>
    <row r="114" spans="1:14" ht="24" customHeight="1">
      <c r="A114" s="24"/>
      <c r="B114" s="492"/>
      <c r="C114" s="494" t="s">
        <v>496</v>
      </c>
      <c r="D114" s="449" t="s">
        <v>497</v>
      </c>
      <c r="E114" s="39">
        <f>3*6</f>
        <v>18</v>
      </c>
      <c r="F114" s="94"/>
      <c r="G114" s="94"/>
      <c r="H114" s="94"/>
      <c r="I114" s="485" t="s">
        <v>491</v>
      </c>
      <c r="J114" s="494" t="s">
        <v>496</v>
      </c>
      <c r="K114" s="45">
        <v>15000</v>
      </c>
      <c r="L114" s="46">
        <f t="shared" si="8"/>
        <v>270000</v>
      </c>
      <c r="M114" s="203"/>
    </row>
    <row r="115" spans="1:14" ht="24" customHeight="1">
      <c r="A115" s="24"/>
      <c r="B115" s="492"/>
      <c r="C115" s="495" t="s">
        <v>114</v>
      </c>
      <c r="D115" s="496" t="s">
        <v>498</v>
      </c>
      <c r="E115" s="39">
        <f>1*50</f>
        <v>50</v>
      </c>
      <c r="F115" s="156" t="s">
        <v>499</v>
      </c>
      <c r="G115" s="156"/>
      <c r="H115" s="95"/>
      <c r="I115" s="96"/>
      <c r="J115" s="82"/>
      <c r="K115" s="45">
        <v>2000</v>
      </c>
      <c r="L115" s="158"/>
      <c r="M115" s="497" t="s">
        <v>500</v>
      </c>
    </row>
    <row r="116" spans="1:14" ht="24" customHeight="1">
      <c r="A116" s="24"/>
      <c r="B116" s="76"/>
      <c r="C116" s="154" t="s">
        <v>501</v>
      </c>
      <c r="D116" s="498" t="s">
        <v>502</v>
      </c>
      <c r="E116" s="53">
        <f>1*40</f>
        <v>40</v>
      </c>
      <c r="F116" s="156" t="s">
        <v>503</v>
      </c>
      <c r="G116" s="156"/>
      <c r="H116" s="95"/>
      <c r="I116" s="96"/>
      <c r="J116" s="82"/>
      <c r="K116" s="45">
        <v>2500</v>
      </c>
      <c r="L116" s="158"/>
      <c r="M116" s="497" t="s">
        <v>504</v>
      </c>
    </row>
    <row r="117" spans="1:14" ht="24" customHeight="1">
      <c r="A117" s="24"/>
      <c r="B117" s="76" t="s">
        <v>422</v>
      </c>
      <c r="C117" s="314"/>
      <c r="D117" s="78" t="s">
        <v>54</v>
      </c>
      <c r="E117" s="53">
        <v>1</v>
      </c>
      <c r="F117" s="94" t="s">
        <v>426</v>
      </c>
      <c r="G117" s="499"/>
      <c r="H117" s="500"/>
      <c r="I117" s="43"/>
      <c r="J117" s="501"/>
      <c r="K117" s="165">
        <v>7000</v>
      </c>
      <c r="L117" s="166">
        <f>K117*E117</f>
        <v>7000</v>
      </c>
      <c r="M117" s="255"/>
    </row>
    <row r="118" spans="1:14" s="150" customFormat="1" ht="23.25" customHeight="1">
      <c r="A118" s="49" t="s">
        <v>505</v>
      </c>
      <c r="B118" s="50" t="s">
        <v>506</v>
      </c>
      <c r="C118" s="84" t="s">
        <v>507</v>
      </c>
      <c r="D118" s="502" t="s">
        <v>508</v>
      </c>
      <c r="E118" s="53">
        <v>1</v>
      </c>
      <c r="F118" s="94" t="s">
        <v>509</v>
      </c>
      <c r="G118" s="55" t="s">
        <v>510</v>
      </c>
      <c r="H118" s="89" t="s">
        <v>511</v>
      </c>
      <c r="I118" s="503" t="s">
        <v>512</v>
      </c>
      <c r="J118" s="44" t="s">
        <v>513</v>
      </c>
      <c r="K118" s="45">
        <v>6000</v>
      </c>
      <c r="L118" s="46">
        <f t="shared" ref="L118" si="9">K118*E118</f>
        <v>6000</v>
      </c>
      <c r="M118" s="149" t="s">
        <v>514</v>
      </c>
    </row>
    <row r="119" spans="1:14" s="192" customFormat="1" ht="24" customHeight="1">
      <c r="A119" s="35" t="s">
        <v>427</v>
      </c>
      <c r="B119" s="50" t="s">
        <v>506</v>
      </c>
      <c r="C119" s="491" t="s">
        <v>370</v>
      </c>
      <c r="D119" s="504" t="s">
        <v>515</v>
      </c>
      <c r="E119" s="53">
        <v>220</v>
      </c>
      <c r="F119" s="63" t="s">
        <v>439</v>
      </c>
      <c r="G119" s="55" t="s">
        <v>516</v>
      </c>
      <c r="H119" s="505" t="s">
        <v>517</v>
      </c>
      <c r="I119" s="134" t="s">
        <v>518</v>
      </c>
      <c r="J119" s="501" t="s">
        <v>519</v>
      </c>
      <c r="K119" s="463">
        <v>2800</v>
      </c>
      <c r="L119" s="46">
        <f>K119*E119</f>
        <v>616000</v>
      </c>
      <c r="M119" s="506" t="s">
        <v>520</v>
      </c>
    </row>
    <row r="120" spans="1:14" s="192" customFormat="1" ht="24" customHeight="1">
      <c r="A120" s="24"/>
      <c r="B120" s="507"/>
      <c r="C120" s="297"/>
      <c r="D120" s="158"/>
      <c r="E120" s="158"/>
      <c r="F120" s="94" t="s">
        <v>509</v>
      </c>
      <c r="G120" s="138"/>
      <c r="H120" s="216"/>
      <c r="I120" s="196" t="s">
        <v>521</v>
      </c>
      <c r="J120" s="197"/>
      <c r="K120" s="158"/>
      <c r="L120" s="158"/>
      <c r="M120" s="508"/>
    </row>
    <row r="121" spans="1:14" s="192" customFormat="1" ht="24" customHeight="1">
      <c r="A121" s="35" t="s">
        <v>354</v>
      </c>
      <c r="B121" s="50" t="s">
        <v>522</v>
      </c>
      <c r="C121" s="491" t="s">
        <v>492</v>
      </c>
      <c r="D121" s="504" t="s">
        <v>515</v>
      </c>
      <c r="E121" s="53">
        <v>20</v>
      </c>
      <c r="F121" s="63" t="s">
        <v>218</v>
      </c>
      <c r="G121" s="41" t="s">
        <v>523</v>
      </c>
      <c r="H121" s="239" t="s">
        <v>524</v>
      </c>
      <c r="I121" s="43" t="s">
        <v>525</v>
      </c>
      <c r="J121" s="131" t="s">
        <v>526</v>
      </c>
      <c r="K121" s="463">
        <v>2800</v>
      </c>
      <c r="L121" s="46">
        <f>K121*E121</f>
        <v>56000</v>
      </c>
      <c r="M121" s="508"/>
    </row>
    <row r="122" spans="1:14" s="192" customFormat="1" ht="24" customHeight="1">
      <c r="A122" s="24"/>
      <c r="B122" s="314"/>
      <c r="C122" s="509"/>
      <c r="D122" s="78" t="s">
        <v>54</v>
      </c>
      <c r="E122" s="53">
        <v>1</v>
      </c>
      <c r="F122" s="94" t="s">
        <v>426</v>
      </c>
      <c r="G122" s="138"/>
      <c r="H122" s="239"/>
      <c r="I122" s="196" t="s">
        <v>527</v>
      </c>
      <c r="J122" s="131"/>
      <c r="K122" s="463">
        <v>7000</v>
      </c>
      <c r="L122" s="46">
        <f>K122*E122</f>
        <v>7000</v>
      </c>
      <c r="M122" s="508"/>
    </row>
    <row r="123" spans="1:14" ht="23.25" customHeight="1">
      <c r="A123" s="35" t="s">
        <v>427</v>
      </c>
      <c r="B123" s="50" t="s">
        <v>528</v>
      </c>
      <c r="C123" s="510"/>
      <c r="D123" s="78" t="s">
        <v>529</v>
      </c>
      <c r="E123" s="53">
        <v>210</v>
      </c>
      <c r="F123" s="87" t="s">
        <v>60</v>
      </c>
      <c r="G123" s="55" t="s">
        <v>530</v>
      </c>
      <c r="H123" s="89" t="s">
        <v>531</v>
      </c>
      <c r="I123" s="511" t="s">
        <v>532</v>
      </c>
      <c r="J123" s="44" t="s">
        <v>533</v>
      </c>
      <c r="K123" s="165">
        <v>7000</v>
      </c>
      <c r="L123" s="166">
        <f t="shared" ref="L123:L124" si="10">K123*E123</f>
        <v>1470000</v>
      </c>
      <c r="M123" s="330"/>
      <c r="N123" s="323"/>
    </row>
    <row r="124" spans="1:14" ht="23.25" customHeight="1">
      <c r="A124" s="512"/>
      <c r="B124" s="76" t="s">
        <v>534</v>
      </c>
      <c r="C124" s="510"/>
      <c r="D124" s="106" t="s">
        <v>535</v>
      </c>
      <c r="E124" s="53">
        <v>1</v>
      </c>
      <c r="F124" s="94" t="s">
        <v>536</v>
      </c>
      <c r="G124" s="138"/>
      <c r="H124" s="138"/>
      <c r="I124" s="113"/>
      <c r="J124" s="131"/>
      <c r="K124" s="165">
        <v>7000</v>
      </c>
      <c r="L124" s="166">
        <f t="shared" si="10"/>
        <v>7000</v>
      </c>
      <c r="M124" s="330"/>
      <c r="N124" s="323"/>
    </row>
    <row r="125" spans="1:14" s="150" customFormat="1" ht="23.25" customHeight="1">
      <c r="A125" s="49" t="s">
        <v>464</v>
      </c>
      <c r="B125" s="50" t="s">
        <v>522</v>
      </c>
      <c r="C125" s="513"/>
      <c r="D125" s="514" t="s">
        <v>537</v>
      </c>
      <c r="E125" s="53">
        <f>1*10</f>
        <v>10</v>
      </c>
      <c r="F125" s="63" t="s">
        <v>538</v>
      </c>
      <c r="G125" s="55" t="s">
        <v>539</v>
      </c>
      <c r="H125" s="89" t="s">
        <v>540</v>
      </c>
      <c r="I125" s="57" t="s">
        <v>541</v>
      </c>
      <c r="J125" s="44" t="s">
        <v>542</v>
      </c>
      <c r="K125" s="45">
        <v>10000</v>
      </c>
      <c r="L125" s="46">
        <f>K125*E125</f>
        <v>100000</v>
      </c>
      <c r="M125" s="149"/>
    </row>
    <row r="126" spans="1:14" s="153" customFormat="1" ht="23.25" customHeight="1">
      <c r="A126" s="68"/>
      <c r="B126" s="76"/>
      <c r="C126" s="186" t="s">
        <v>543</v>
      </c>
      <c r="D126" s="187" t="s">
        <v>544</v>
      </c>
      <c r="E126" s="107">
        <f>53+43</f>
        <v>96</v>
      </c>
      <c r="F126" s="94"/>
      <c r="G126" s="79"/>
      <c r="H126" s="80"/>
      <c r="I126" s="134"/>
      <c r="J126" s="82"/>
      <c r="K126" s="45">
        <v>6000</v>
      </c>
      <c r="L126" s="46">
        <f>K126*E126</f>
        <v>576000</v>
      </c>
      <c r="M126" s="149"/>
    </row>
    <row r="127" spans="1:14" s="153" customFormat="1" ht="23.25" customHeight="1">
      <c r="A127" s="68"/>
      <c r="B127" s="98"/>
      <c r="C127" s="491" t="s">
        <v>492</v>
      </c>
      <c r="D127" s="71" t="s">
        <v>545</v>
      </c>
      <c r="E127" s="107">
        <f>178+2</f>
        <v>180</v>
      </c>
      <c r="F127" s="94"/>
      <c r="G127" s="79"/>
      <c r="H127" s="80"/>
      <c r="I127" s="96"/>
      <c r="J127" s="82"/>
      <c r="K127" s="111">
        <f>5500-500</f>
        <v>5000</v>
      </c>
      <c r="L127" s="46">
        <f>K127*E127</f>
        <v>900000</v>
      </c>
      <c r="M127" s="149"/>
    </row>
    <row r="128" spans="1:14" s="153" customFormat="1" ht="23.25" customHeight="1">
      <c r="A128" s="68"/>
      <c r="B128" s="98"/>
      <c r="C128" s="515" t="s">
        <v>546</v>
      </c>
      <c r="D128" s="71" t="s">
        <v>547</v>
      </c>
      <c r="E128" s="53">
        <v>1</v>
      </c>
      <c r="F128" s="94" t="s">
        <v>548</v>
      </c>
      <c r="G128" s="79"/>
      <c r="H128" s="80"/>
      <c r="I128" s="96"/>
      <c r="J128" s="82"/>
      <c r="K128" s="45">
        <v>24000</v>
      </c>
      <c r="L128" s="46">
        <f>K128*E128</f>
        <v>24000</v>
      </c>
      <c r="M128" s="149"/>
    </row>
    <row r="129" spans="1:14" s="92" customFormat="1" ht="23.25" customHeight="1">
      <c r="A129" s="14"/>
      <c r="B129" s="76"/>
      <c r="C129" s="516"/>
      <c r="D129" s="142"/>
      <c r="E129" s="218"/>
      <c r="F129" s="219"/>
      <c r="G129" s="98"/>
      <c r="H129" s="517"/>
      <c r="I129" s="91"/>
      <c r="J129" s="74"/>
      <c r="K129" s="103"/>
      <c r="L129" s="518"/>
      <c r="M129" s="149"/>
      <c r="N129" s="48"/>
    </row>
    <row r="130" spans="1:14" ht="24" customHeight="1">
      <c r="A130" s="24"/>
      <c r="B130" s="227">
        <v>45401</v>
      </c>
      <c r="C130" s="228" t="s">
        <v>549</v>
      </c>
      <c r="D130" s="229" t="s">
        <v>275</v>
      </c>
      <c r="E130" s="230"/>
      <c r="F130" s="230"/>
      <c r="G130" s="230"/>
      <c r="H130" s="230"/>
      <c r="I130" s="262"/>
      <c r="J130" s="263"/>
      <c r="K130" s="233"/>
      <c r="L130" s="234"/>
      <c r="M130" s="234"/>
    </row>
    <row r="131" spans="1:14" s="192" customFormat="1" ht="23.25" customHeight="1">
      <c r="A131" s="265" t="s">
        <v>190</v>
      </c>
      <c r="B131" s="50" t="s">
        <v>550</v>
      </c>
      <c r="C131" s="84" t="s">
        <v>551</v>
      </c>
      <c r="D131" s="266" t="s">
        <v>205</v>
      </c>
      <c r="E131" s="287"/>
      <c r="F131" s="108" t="s">
        <v>164</v>
      </c>
      <c r="G131" s="519" t="s">
        <v>552</v>
      </c>
      <c r="H131" s="520" t="s">
        <v>553</v>
      </c>
      <c r="I131" s="260" t="s">
        <v>554</v>
      </c>
      <c r="J131" s="131" t="s">
        <v>555</v>
      </c>
      <c r="K131" s="521"/>
      <c r="L131" s="522"/>
      <c r="M131" s="523"/>
      <c r="N131" s="13"/>
    </row>
    <row r="132" spans="1:14" ht="23.25" customHeight="1">
      <c r="A132" s="153"/>
      <c r="B132" s="524"/>
      <c r="C132" s="525" t="s">
        <v>457</v>
      </c>
      <c r="D132" s="526" t="s">
        <v>556</v>
      </c>
      <c r="E132" s="526">
        <v>1</v>
      </c>
      <c r="F132" s="527"/>
      <c r="G132" s="528" t="s">
        <v>557</v>
      </c>
      <c r="H132" s="529" t="s">
        <v>558</v>
      </c>
      <c r="I132" s="530" t="s">
        <v>559</v>
      </c>
      <c r="J132" s="531" t="s">
        <v>560</v>
      </c>
      <c r="K132" s="532">
        <f>14000+4000</f>
        <v>18000</v>
      </c>
      <c r="L132" s="166">
        <f>K132*E132</f>
        <v>18000</v>
      </c>
      <c r="M132" s="255" t="s">
        <v>561</v>
      </c>
    </row>
    <row r="133" spans="1:14" ht="24" customHeight="1">
      <c r="A133" s="35" t="s">
        <v>436</v>
      </c>
      <c r="B133" s="50" t="s">
        <v>562</v>
      </c>
      <c r="C133" s="84" t="s">
        <v>563</v>
      </c>
      <c r="D133" s="266" t="s">
        <v>205</v>
      </c>
      <c r="E133" s="287"/>
      <c r="F133" s="533" t="s">
        <v>564</v>
      </c>
      <c r="G133" s="534" t="s">
        <v>565</v>
      </c>
      <c r="H133" s="535" t="s">
        <v>566</v>
      </c>
      <c r="I133" s="137" t="s">
        <v>567</v>
      </c>
      <c r="J133" s="131" t="s">
        <v>568</v>
      </c>
      <c r="K133" s="158"/>
      <c r="L133" s="158"/>
      <c r="M133" s="536"/>
      <c r="N133" s="150"/>
    </row>
    <row r="134" spans="1:14" s="323" customFormat="1" ht="24" customHeight="1">
      <c r="A134" s="14"/>
      <c r="B134" s="271"/>
      <c r="C134" s="525" t="s">
        <v>569</v>
      </c>
      <c r="D134" s="537" t="s">
        <v>570</v>
      </c>
      <c r="E134" s="538">
        <v>1</v>
      </c>
      <c r="F134" s="539"/>
      <c r="G134" s="540" t="s">
        <v>571</v>
      </c>
      <c r="H134" s="541" t="s">
        <v>572</v>
      </c>
      <c r="I134" s="542" t="s">
        <v>573</v>
      </c>
      <c r="J134" s="74" t="s">
        <v>574</v>
      </c>
      <c r="K134" s="103">
        <f>25000+4000</f>
        <v>29000</v>
      </c>
      <c r="L134" s="166">
        <f>K134*E134</f>
        <v>29000</v>
      </c>
      <c r="M134" s="255" t="s">
        <v>575</v>
      </c>
    </row>
    <row r="135" spans="1:14" customFormat="1" ht="24" customHeight="1">
      <c r="A135" s="265" t="s">
        <v>190</v>
      </c>
      <c r="B135" s="50" t="s">
        <v>550</v>
      </c>
      <c r="C135" s="84" t="s">
        <v>576</v>
      </c>
      <c r="D135" s="543" t="s">
        <v>577</v>
      </c>
      <c r="E135" s="339"/>
      <c r="F135" s="63" t="s">
        <v>218</v>
      </c>
      <c r="G135" s="41" t="s">
        <v>578</v>
      </c>
      <c r="H135" s="544" t="s">
        <v>579</v>
      </c>
      <c r="I135" s="545" t="s">
        <v>580</v>
      </c>
      <c r="J135" s="546" t="s">
        <v>581</v>
      </c>
      <c r="K135" s="158"/>
      <c r="L135" s="158"/>
      <c r="M135" s="279"/>
    </row>
    <row r="136" spans="1:14" customFormat="1" ht="24" customHeight="1">
      <c r="A136" s="14"/>
      <c r="B136" s="524"/>
      <c r="C136" s="525" t="s">
        <v>457</v>
      </c>
      <c r="D136" s="476" t="s">
        <v>582</v>
      </c>
      <c r="E136" s="53">
        <v>1</v>
      </c>
      <c r="F136" s="547"/>
      <c r="G136" s="528" t="s">
        <v>583</v>
      </c>
      <c r="H136" s="548" t="s">
        <v>584</v>
      </c>
      <c r="I136" s="549" t="s">
        <v>585</v>
      </c>
      <c r="J136" s="548" t="s">
        <v>586</v>
      </c>
      <c r="K136" s="550">
        <f>32000+4000</f>
        <v>36000</v>
      </c>
      <c r="L136" s="166">
        <f>K136*E136</f>
        <v>36000</v>
      </c>
      <c r="M136" s="279" t="s">
        <v>587</v>
      </c>
    </row>
    <row r="137" spans="1:14" s="150" customFormat="1" ht="24" customHeight="1">
      <c r="A137" s="49" t="s">
        <v>464</v>
      </c>
      <c r="B137" s="36" t="s">
        <v>550</v>
      </c>
      <c r="C137" s="84" t="s">
        <v>588</v>
      </c>
      <c r="D137" s="266" t="s">
        <v>589</v>
      </c>
      <c r="E137" s="267"/>
      <c r="F137" s="87" t="s">
        <v>60</v>
      </c>
      <c r="G137" s="55" t="s">
        <v>590</v>
      </c>
      <c r="H137" s="89" t="s">
        <v>591</v>
      </c>
      <c r="I137" s="43" t="s">
        <v>592</v>
      </c>
      <c r="J137" s="44" t="s">
        <v>593</v>
      </c>
      <c r="K137" s="267"/>
      <c r="L137" s="267"/>
      <c r="M137" s="551" t="s">
        <v>594</v>
      </c>
    </row>
    <row r="138" spans="1:14" s="557" customFormat="1" ht="24" customHeight="1">
      <c r="A138" s="552"/>
      <c r="B138" s="271"/>
      <c r="C138" s="475" t="s">
        <v>457</v>
      </c>
      <c r="D138" s="553" t="s">
        <v>595</v>
      </c>
      <c r="E138" s="218">
        <v>1</v>
      </c>
      <c r="F138" s="94"/>
      <c r="G138" s="289" t="s">
        <v>596</v>
      </c>
      <c r="H138" s="554" t="s">
        <v>597</v>
      </c>
      <c r="I138" s="555" t="s">
        <v>598</v>
      </c>
      <c r="J138" s="179" t="s">
        <v>599</v>
      </c>
      <c r="K138" s="556">
        <f>32000+4000</f>
        <v>36000</v>
      </c>
      <c r="L138" s="518">
        <f t="shared" ref="L138" si="11">K138*E138</f>
        <v>36000</v>
      </c>
      <c r="M138" s="279" t="s">
        <v>600</v>
      </c>
    </row>
    <row r="139" spans="1:14" ht="23.25" customHeight="1">
      <c r="A139" s="265" t="s">
        <v>190</v>
      </c>
      <c r="B139" s="50" t="s">
        <v>550</v>
      </c>
      <c r="C139" s="84" t="s">
        <v>601</v>
      </c>
      <c r="D139" s="543" t="s">
        <v>602</v>
      </c>
      <c r="E139" s="339"/>
      <c r="F139" s="137"/>
      <c r="G139" s="176" t="s">
        <v>603</v>
      </c>
      <c r="H139" s="221" t="s">
        <v>604</v>
      </c>
      <c r="I139" s="558" t="s">
        <v>605</v>
      </c>
      <c r="J139" s="559" t="s">
        <v>606</v>
      </c>
      <c r="K139" s="158"/>
      <c r="L139" s="158"/>
      <c r="M139" s="270"/>
    </row>
    <row r="140" spans="1:14" ht="23.25" customHeight="1">
      <c r="A140" s="14"/>
      <c r="B140" s="271"/>
      <c r="C140" s="475" t="s">
        <v>457</v>
      </c>
      <c r="D140" s="560" t="s">
        <v>607</v>
      </c>
      <c r="E140" s="53">
        <v>1</v>
      </c>
      <c r="F140" s="561"/>
      <c r="G140" s="562" t="s">
        <v>608</v>
      </c>
      <c r="H140" s="563" t="s">
        <v>609</v>
      </c>
      <c r="I140" s="564" t="s">
        <v>610</v>
      </c>
      <c r="J140" s="565" t="s">
        <v>611</v>
      </c>
      <c r="K140" s="103">
        <v>35000</v>
      </c>
      <c r="L140" s="166">
        <f>K140*E140+4000*2</f>
        <v>43000</v>
      </c>
      <c r="M140" s="279" t="s">
        <v>612</v>
      </c>
    </row>
    <row r="141" spans="1:14" ht="23.25" customHeight="1">
      <c r="A141" s="265" t="s">
        <v>190</v>
      </c>
      <c r="B141" s="36" t="s">
        <v>613</v>
      </c>
      <c r="C141" s="84" t="s">
        <v>614</v>
      </c>
      <c r="D141" s="471" t="s">
        <v>205</v>
      </c>
      <c r="E141" s="339"/>
      <c r="F141" s="63" t="s">
        <v>218</v>
      </c>
      <c r="G141" s="176" t="s">
        <v>615</v>
      </c>
      <c r="H141" s="89" t="s">
        <v>616</v>
      </c>
      <c r="I141" s="566" t="s">
        <v>617</v>
      </c>
      <c r="J141" s="559" t="s">
        <v>618</v>
      </c>
      <c r="K141" s="158"/>
      <c r="L141" s="158"/>
      <c r="M141" s="255"/>
    </row>
    <row r="142" spans="1:14" ht="23.25" customHeight="1">
      <c r="A142" s="77"/>
      <c r="B142" s="567"/>
      <c r="C142" s="475" t="s">
        <v>457</v>
      </c>
      <c r="D142" s="560" t="s">
        <v>619</v>
      </c>
      <c r="E142" s="53">
        <v>1</v>
      </c>
      <c r="F142" s="53"/>
      <c r="G142" s="528" t="s">
        <v>620</v>
      </c>
      <c r="H142" s="568" t="s">
        <v>621</v>
      </c>
      <c r="I142" s="569" t="s">
        <v>622</v>
      </c>
      <c r="J142" s="559" t="s">
        <v>623</v>
      </c>
      <c r="K142" s="286">
        <f>16000+24000+3000-8000</f>
        <v>35000</v>
      </c>
      <c r="L142" s="166">
        <f>K142*E142+4000+4000</f>
        <v>43000</v>
      </c>
      <c r="M142" s="279" t="s">
        <v>624</v>
      </c>
    </row>
    <row r="143" spans="1:14" ht="23.25" customHeight="1">
      <c r="A143" s="265" t="s">
        <v>190</v>
      </c>
      <c r="B143" s="36" t="s">
        <v>613</v>
      </c>
      <c r="C143" s="84" t="s">
        <v>625</v>
      </c>
      <c r="D143" s="471" t="s">
        <v>626</v>
      </c>
      <c r="E143" s="339"/>
      <c r="F143" s="63" t="s">
        <v>375</v>
      </c>
      <c r="G143" s="176" t="s">
        <v>627</v>
      </c>
      <c r="H143" s="89" t="s">
        <v>628</v>
      </c>
      <c r="I143" s="566" t="s">
        <v>629</v>
      </c>
      <c r="J143" s="559" t="s">
        <v>618</v>
      </c>
      <c r="K143" s="158"/>
      <c r="L143" s="158"/>
      <c r="M143" s="255"/>
    </row>
    <row r="144" spans="1:14" ht="23.25" customHeight="1">
      <c r="A144" s="77"/>
      <c r="B144" s="567"/>
      <c r="C144" s="475" t="s">
        <v>457</v>
      </c>
      <c r="D144" s="560" t="s">
        <v>630</v>
      </c>
      <c r="E144" s="53">
        <v>1</v>
      </c>
      <c r="F144" s="53"/>
      <c r="G144" s="528" t="s">
        <v>620</v>
      </c>
      <c r="H144" s="568" t="s">
        <v>631</v>
      </c>
      <c r="I144" s="570" t="s">
        <v>632</v>
      </c>
      <c r="J144" s="559" t="s">
        <v>633</v>
      </c>
      <c r="K144" s="286">
        <f>16000+24000+3000-8000</f>
        <v>35000</v>
      </c>
      <c r="L144" s="166">
        <f>K144*E144+4000+4000</f>
        <v>43000</v>
      </c>
      <c r="M144" s="279" t="s">
        <v>624</v>
      </c>
    </row>
    <row r="145" spans="1:13" ht="23.25" customHeight="1">
      <c r="A145" s="265" t="s">
        <v>190</v>
      </c>
      <c r="B145" s="36" t="s">
        <v>634</v>
      </c>
      <c r="C145" s="84" t="s">
        <v>635</v>
      </c>
      <c r="D145" s="471" t="s">
        <v>205</v>
      </c>
      <c r="E145" s="267"/>
      <c r="F145" s="108" t="s">
        <v>431</v>
      </c>
      <c r="G145" s="41" t="s">
        <v>636</v>
      </c>
      <c r="H145" s="571" t="s">
        <v>637</v>
      </c>
      <c r="I145" s="130" t="s">
        <v>638</v>
      </c>
      <c r="J145" s="572" t="s">
        <v>639</v>
      </c>
      <c r="K145" s="267"/>
      <c r="L145" s="267"/>
      <c r="M145" s="122" t="s">
        <v>640</v>
      </c>
    </row>
    <row r="146" spans="1:13" ht="23.25" customHeight="1">
      <c r="A146" s="24"/>
      <c r="B146" s="573" t="s">
        <v>641</v>
      </c>
      <c r="C146" s="574" t="s">
        <v>642</v>
      </c>
      <c r="D146" s="575" t="s">
        <v>643</v>
      </c>
      <c r="E146" s="576">
        <v>1</v>
      </c>
      <c r="F146" s="539"/>
      <c r="G146" s="562" t="s">
        <v>644</v>
      </c>
      <c r="H146" s="577" t="s">
        <v>645</v>
      </c>
      <c r="I146" s="578" t="s">
        <v>646</v>
      </c>
      <c r="J146" s="577" t="s">
        <v>647</v>
      </c>
      <c r="K146" s="550">
        <f>25000+3000</f>
        <v>28000</v>
      </c>
      <c r="L146" s="518">
        <f>K146*E146</f>
        <v>28000</v>
      </c>
      <c r="M146" s="279" t="s">
        <v>648</v>
      </c>
    </row>
    <row r="147" spans="1:13" s="323" customFormat="1" ht="24" customHeight="1">
      <c r="A147" s="35" t="s">
        <v>354</v>
      </c>
      <c r="B147" s="283" t="s">
        <v>649</v>
      </c>
      <c r="C147" s="579" t="s">
        <v>650</v>
      </c>
      <c r="D147" s="142" t="s">
        <v>651</v>
      </c>
      <c r="E147" s="480">
        <v>1</v>
      </c>
      <c r="F147" s="108" t="s">
        <v>164</v>
      </c>
      <c r="G147" s="41" t="s">
        <v>652</v>
      </c>
      <c r="H147" s="239" t="s">
        <v>653</v>
      </c>
      <c r="I147" s="580" t="s">
        <v>654</v>
      </c>
      <c r="J147" s="581"/>
      <c r="K147" s="582">
        <f>6000+3000</f>
        <v>9000</v>
      </c>
      <c r="L147" s="583">
        <f>K147*E147</f>
        <v>9000</v>
      </c>
      <c r="M147" s="584" t="s">
        <v>655</v>
      </c>
    </row>
    <row r="148" spans="1:13" s="323" customFormat="1" ht="24" customHeight="1">
      <c r="A148" s="35" t="s">
        <v>354</v>
      </c>
      <c r="B148" s="283" t="s">
        <v>649</v>
      </c>
      <c r="C148" s="37" t="s">
        <v>656</v>
      </c>
      <c r="D148" s="142" t="s">
        <v>657</v>
      </c>
      <c r="E148" s="480">
        <v>1</v>
      </c>
      <c r="F148" s="108" t="s">
        <v>164</v>
      </c>
      <c r="G148" s="41" t="s">
        <v>658</v>
      </c>
      <c r="H148" s="239" t="s">
        <v>653</v>
      </c>
      <c r="I148" s="580" t="s">
        <v>659</v>
      </c>
      <c r="J148" s="581"/>
      <c r="K148" s="582">
        <f>6000+3000</f>
        <v>9000</v>
      </c>
      <c r="L148" s="583">
        <f>K148*E148</f>
        <v>9000</v>
      </c>
      <c r="M148" s="584" t="s">
        <v>655</v>
      </c>
    </row>
    <row r="149" spans="1:13" s="323" customFormat="1" ht="24" customHeight="1">
      <c r="A149" s="24"/>
      <c r="B149" s="25">
        <v>45404</v>
      </c>
      <c r="C149" s="26" t="s">
        <v>660</v>
      </c>
      <c r="D149" s="27" t="s">
        <v>661</v>
      </c>
      <c r="E149" s="28"/>
      <c r="F149" s="26"/>
      <c r="G149" s="29" t="s">
        <v>662</v>
      </c>
      <c r="H149" s="30"/>
      <c r="I149" s="419"/>
      <c r="J149" s="32"/>
      <c r="K149" s="32"/>
      <c r="L149" s="32"/>
      <c r="M149" s="34" t="s">
        <v>341</v>
      </c>
    </row>
    <row r="150" spans="1:13" s="241" customFormat="1" ht="24" customHeight="1">
      <c r="A150" s="167"/>
      <c r="B150" s="168" t="s">
        <v>127</v>
      </c>
      <c r="C150" s="574" t="s">
        <v>663</v>
      </c>
      <c r="D150" s="585" t="s">
        <v>664</v>
      </c>
      <c r="E150" s="107">
        <f>25+1</f>
        <v>26</v>
      </c>
      <c r="F150" s="586" t="s">
        <v>665</v>
      </c>
      <c r="G150" s="587" t="s">
        <v>666</v>
      </c>
      <c r="H150" s="588" t="s">
        <v>667</v>
      </c>
      <c r="I150" s="589"/>
      <c r="J150" s="590"/>
      <c r="K150" s="158"/>
      <c r="L150" s="591"/>
      <c r="M150" s="173"/>
    </row>
    <row r="151" spans="1:13" ht="24" customHeight="1">
      <c r="A151" s="265" t="s">
        <v>190</v>
      </c>
      <c r="B151" s="83" t="s">
        <v>668</v>
      </c>
      <c r="C151" s="83"/>
      <c r="D151" s="592" t="s">
        <v>669</v>
      </c>
      <c r="E151" s="107">
        <f>25+1</f>
        <v>26</v>
      </c>
      <c r="F151" s="593" t="s">
        <v>670</v>
      </c>
      <c r="G151" s="41" t="s">
        <v>671</v>
      </c>
      <c r="H151" s="375" t="s">
        <v>316</v>
      </c>
      <c r="I151" s="57" t="s">
        <v>482</v>
      </c>
      <c r="J151" s="430" t="s">
        <v>318</v>
      </c>
      <c r="K151" s="45">
        <v>25000</v>
      </c>
      <c r="L151" s="46">
        <f>K151*E151</f>
        <v>650000</v>
      </c>
      <c r="M151" s="255"/>
    </row>
    <row r="152" spans="1:13" ht="24" customHeight="1">
      <c r="A152" s="24"/>
      <c r="B152" s="76" t="s">
        <v>672</v>
      </c>
      <c r="C152" s="484"/>
      <c r="D152" s="594" t="s">
        <v>673</v>
      </c>
      <c r="E152" s="107">
        <f>50-20</f>
        <v>30</v>
      </c>
      <c r="F152" s="138"/>
      <c r="G152" s="138"/>
      <c r="H152" s="595"/>
      <c r="I152" s="43"/>
      <c r="J152" s="596"/>
      <c r="K152" s="463">
        <v>6000</v>
      </c>
      <c r="L152" s="46">
        <f>K152*E152</f>
        <v>180000</v>
      </c>
      <c r="M152" s="203"/>
    </row>
    <row r="153" spans="1:13" ht="23.25" customHeight="1">
      <c r="A153" s="24"/>
      <c r="B153" s="76" t="s">
        <v>422</v>
      </c>
      <c r="C153" s="314"/>
      <c r="D153" s="281" t="s">
        <v>674</v>
      </c>
      <c r="E153" s="53">
        <v>1</v>
      </c>
      <c r="F153" s="9" t="s">
        <v>675</v>
      </c>
      <c r="G153" s="499"/>
      <c r="H153" s="500"/>
      <c r="I153" s="43"/>
      <c r="J153" s="501"/>
      <c r="K153" s="165">
        <v>14000</v>
      </c>
      <c r="L153" s="166">
        <f>K153*E153</f>
        <v>14000</v>
      </c>
      <c r="M153" s="255"/>
    </row>
    <row r="154" spans="1:13" ht="23.25" customHeight="1">
      <c r="A154" s="35" t="s">
        <v>436</v>
      </c>
      <c r="B154" s="83" t="s">
        <v>676</v>
      </c>
      <c r="C154" s="597"/>
      <c r="D154" s="598" t="s">
        <v>677</v>
      </c>
      <c r="E154" s="107">
        <v>125</v>
      </c>
      <c r="F154" s="63" t="s">
        <v>538</v>
      </c>
      <c r="G154" s="599" t="s">
        <v>678</v>
      </c>
      <c r="H154" s="600" t="s">
        <v>679</v>
      </c>
      <c r="I154" s="57" t="s">
        <v>680</v>
      </c>
      <c r="J154" s="44" t="s">
        <v>681</v>
      </c>
      <c r="K154" s="45">
        <v>7000</v>
      </c>
      <c r="L154" s="46">
        <f t="shared" ref="L154:L155" si="12">K154*E154</f>
        <v>875000</v>
      </c>
      <c r="M154" s="601"/>
    </row>
    <row r="155" spans="1:13" ht="23.25" customHeight="1">
      <c r="A155" s="14"/>
      <c r="B155" s="76"/>
      <c r="C155" s="597"/>
      <c r="D155" s="602"/>
      <c r="E155" s="53">
        <v>1</v>
      </c>
      <c r="F155" s="94" t="s">
        <v>536</v>
      </c>
      <c r="G155" s="138"/>
      <c r="H155" s="138"/>
      <c r="I155" s="603" t="s">
        <v>682</v>
      </c>
      <c r="J155" s="131"/>
      <c r="K155" s="45">
        <v>1</v>
      </c>
      <c r="L155" s="46">
        <f t="shared" si="12"/>
        <v>1</v>
      </c>
      <c r="M155" s="601"/>
    </row>
    <row r="156" spans="1:13" s="150" customFormat="1" ht="23.25" customHeight="1">
      <c r="A156" s="49" t="s">
        <v>464</v>
      </c>
      <c r="B156" s="83" t="s">
        <v>683</v>
      </c>
      <c r="C156" s="574" t="s">
        <v>684</v>
      </c>
      <c r="D156" s="604" t="s">
        <v>685</v>
      </c>
      <c r="E156" s="218">
        <v>267</v>
      </c>
      <c r="F156" s="63" t="s">
        <v>218</v>
      </c>
      <c r="G156" s="55" t="s">
        <v>539</v>
      </c>
      <c r="H156" s="89" t="s">
        <v>686</v>
      </c>
      <c r="I156" s="57" t="s">
        <v>687</v>
      </c>
      <c r="J156" s="44" t="s">
        <v>688</v>
      </c>
      <c r="K156" s="45">
        <f>6000+1000</f>
        <v>7000</v>
      </c>
      <c r="L156" s="46">
        <f>K156*E156</f>
        <v>1869000</v>
      </c>
      <c r="M156" s="149"/>
    </row>
    <row r="157" spans="1:13" s="153" customFormat="1" ht="23.25" customHeight="1">
      <c r="A157" s="68"/>
      <c r="B157" s="76" t="s">
        <v>689</v>
      </c>
      <c r="C157" s="598"/>
      <c r="D157" s="281" t="s">
        <v>690</v>
      </c>
      <c r="E157" s="53">
        <v>1</v>
      </c>
      <c r="F157" s="9" t="s">
        <v>691</v>
      </c>
      <c r="G157" s="79"/>
      <c r="H157" s="80"/>
      <c r="I157" s="134"/>
      <c r="J157" s="82"/>
      <c r="K157" s="45">
        <v>14000</v>
      </c>
      <c r="L157" s="46">
        <f>K157*E157</f>
        <v>14000</v>
      </c>
      <c r="M157" s="149"/>
    </row>
    <row r="158" spans="1:13" s="323" customFormat="1" ht="24" customHeight="1">
      <c r="A158" s="77"/>
      <c r="B158" s="605"/>
      <c r="C158" s="314"/>
      <c r="D158" s="606" t="s">
        <v>692</v>
      </c>
      <c r="E158" s="53">
        <v>1</v>
      </c>
      <c r="F158" s="9" t="s">
        <v>4</v>
      </c>
      <c r="G158" s="79"/>
      <c r="H158" s="80"/>
      <c r="I158" s="134"/>
      <c r="J158" s="82"/>
      <c r="K158" s="45">
        <v>12000</v>
      </c>
      <c r="L158" s="46">
        <f t="shared" ref="L158" si="13">K158*E158</f>
        <v>12000</v>
      </c>
      <c r="M158" s="67"/>
    </row>
    <row r="159" spans="1:13" s="150" customFormat="1" ht="23.25" customHeight="1">
      <c r="A159" s="49" t="s">
        <v>505</v>
      </c>
      <c r="B159" s="50" t="s">
        <v>693</v>
      </c>
      <c r="C159" s="574" t="s">
        <v>694</v>
      </c>
      <c r="D159" s="246" t="s">
        <v>695</v>
      </c>
      <c r="E159" s="53">
        <v>245</v>
      </c>
      <c r="F159" s="63" t="s">
        <v>439</v>
      </c>
      <c r="G159" s="41" t="s">
        <v>696</v>
      </c>
      <c r="H159" s="239" t="s">
        <v>697</v>
      </c>
      <c r="I159" s="134" t="s">
        <v>698</v>
      </c>
      <c r="J159" s="44" t="s">
        <v>699</v>
      </c>
      <c r="K159" s="111">
        <f>6000+1000-500</f>
        <v>6500</v>
      </c>
      <c r="L159" s="46">
        <f>K159*E159</f>
        <v>1592500</v>
      </c>
      <c r="M159" s="149" t="s">
        <v>422</v>
      </c>
    </row>
    <row r="160" spans="1:13" s="153" customFormat="1" ht="23.25" customHeight="1">
      <c r="A160" s="68"/>
      <c r="B160" s="607" t="s">
        <v>700</v>
      </c>
      <c r="C160" s="515" t="s">
        <v>546</v>
      </c>
      <c r="D160" s="71" t="s">
        <v>547</v>
      </c>
      <c r="E160" s="53">
        <v>1</v>
      </c>
      <c r="F160" s="94" t="s">
        <v>701</v>
      </c>
      <c r="G160" s="79"/>
      <c r="H160" s="80"/>
      <c r="I160" s="96"/>
      <c r="J160" s="82"/>
      <c r="K160" s="45">
        <v>24000</v>
      </c>
      <c r="L160" s="46">
        <f>K160*E160</f>
        <v>24000</v>
      </c>
      <c r="M160" s="149"/>
    </row>
    <row r="161" spans="1:14" s="150" customFormat="1" ht="23.25" customHeight="1">
      <c r="A161" s="49" t="s">
        <v>464</v>
      </c>
      <c r="B161" s="50" t="s">
        <v>693</v>
      </c>
      <c r="C161" s="574" t="s">
        <v>694</v>
      </c>
      <c r="D161" s="246" t="s">
        <v>702</v>
      </c>
      <c r="E161" s="53">
        <f>1230-245</f>
        <v>985</v>
      </c>
      <c r="F161" s="63" t="s">
        <v>538</v>
      </c>
      <c r="G161" s="41" t="s">
        <v>696</v>
      </c>
      <c r="H161" s="239" t="s">
        <v>697</v>
      </c>
      <c r="I161" s="134" t="s">
        <v>703</v>
      </c>
      <c r="J161" s="44" t="s">
        <v>699</v>
      </c>
      <c r="K161" s="111">
        <f>6000+1000-500</f>
        <v>6500</v>
      </c>
      <c r="L161" s="46">
        <f>K161*E161</f>
        <v>6402500</v>
      </c>
      <c r="M161" s="149"/>
    </row>
    <row r="162" spans="1:14" s="153" customFormat="1" ht="23.25" customHeight="1">
      <c r="A162" s="68"/>
      <c r="B162" s="607" t="s">
        <v>704</v>
      </c>
      <c r="C162" s="515" t="s">
        <v>546</v>
      </c>
      <c r="D162" s="71" t="s">
        <v>705</v>
      </c>
      <c r="E162" s="53">
        <v>1</v>
      </c>
      <c r="F162" s="94" t="s">
        <v>701</v>
      </c>
      <c r="G162" s="79"/>
      <c r="H162" s="80"/>
      <c r="I162" s="96"/>
      <c r="J162" s="82"/>
      <c r="K162" s="45">
        <v>24000</v>
      </c>
      <c r="L162" s="46">
        <f>K162*E162</f>
        <v>24000</v>
      </c>
      <c r="M162" s="149"/>
    </row>
    <row r="163" spans="1:14" s="150" customFormat="1" ht="23.25" customHeight="1">
      <c r="A163" s="49" t="s">
        <v>464</v>
      </c>
      <c r="B163" s="50" t="s">
        <v>706</v>
      </c>
      <c r="C163" s="84"/>
      <c r="D163" s="502" t="s">
        <v>707</v>
      </c>
      <c r="E163" s="608" t="s">
        <v>708</v>
      </c>
      <c r="F163" s="63" t="s">
        <v>439</v>
      </c>
      <c r="G163" s="55" t="s">
        <v>510</v>
      </c>
      <c r="H163" s="89" t="s">
        <v>511</v>
      </c>
      <c r="I163" s="503" t="s">
        <v>512</v>
      </c>
      <c r="J163" s="44" t="s">
        <v>513</v>
      </c>
      <c r="K163" s="45">
        <v>6000</v>
      </c>
      <c r="L163" s="46" t="e">
        <f>K163*E163</f>
        <v>#VALUE!</v>
      </c>
      <c r="M163" s="149" t="s">
        <v>422</v>
      </c>
    </row>
    <row r="164" spans="1:14" s="323" customFormat="1" ht="23.25" customHeight="1">
      <c r="A164" s="77"/>
      <c r="B164" s="605"/>
      <c r="C164" s="314"/>
      <c r="D164" s="65"/>
      <c r="E164" s="53">
        <v>1</v>
      </c>
      <c r="F164" s="9" t="s">
        <v>4</v>
      </c>
      <c r="G164" s="79"/>
      <c r="H164" s="95"/>
      <c r="I164" s="134"/>
      <c r="J164" s="82"/>
      <c r="K164" s="45"/>
      <c r="L164" s="46"/>
      <c r="M164" s="67"/>
    </row>
    <row r="165" spans="1:14" ht="23.25" customHeight="1">
      <c r="A165" s="24"/>
      <c r="B165" s="227">
        <v>45404</v>
      </c>
      <c r="C165" s="228" t="s">
        <v>709</v>
      </c>
      <c r="D165" s="229" t="s">
        <v>449</v>
      </c>
      <c r="E165" s="230"/>
      <c r="F165" s="230"/>
      <c r="G165" s="230"/>
      <c r="H165" s="230"/>
      <c r="I165" s="262"/>
      <c r="J165" s="263"/>
      <c r="K165" s="233"/>
      <c r="L165" s="234"/>
      <c r="M165" s="234"/>
    </row>
    <row r="166" spans="1:14" ht="24" customHeight="1">
      <c r="A166" s="265" t="s">
        <v>190</v>
      </c>
      <c r="B166" s="36" t="s">
        <v>710</v>
      </c>
      <c r="C166" s="84" t="s">
        <v>711</v>
      </c>
      <c r="D166" s="609" t="s">
        <v>626</v>
      </c>
      <c r="E166" s="267"/>
      <c r="F166" s="108" t="s">
        <v>431</v>
      </c>
      <c r="G166" s="88" t="s">
        <v>712</v>
      </c>
      <c r="H166" s="195" t="s">
        <v>713</v>
      </c>
      <c r="I166" s="610" t="s">
        <v>714</v>
      </c>
      <c r="J166" s="131" t="s">
        <v>715</v>
      </c>
      <c r="K166" s="158"/>
      <c r="L166" s="158"/>
      <c r="M166" s="611"/>
    </row>
    <row r="167" spans="1:14" s="150" customFormat="1" ht="24" customHeight="1">
      <c r="A167" s="153"/>
      <c r="B167" s="271"/>
      <c r="C167" s="475" t="s">
        <v>457</v>
      </c>
      <c r="D167" s="612" t="s">
        <v>716</v>
      </c>
      <c r="E167" s="613">
        <v>1</v>
      </c>
      <c r="F167" s="614"/>
      <c r="G167" s="615" t="s">
        <v>717</v>
      </c>
      <c r="H167" s="616" t="s">
        <v>718</v>
      </c>
      <c r="I167" s="617" t="s">
        <v>719</v>
      </c>
      <c r="J167" s="74" t="s">
        <v>720</v>
      </c>
      <c r="K167" s="286">
        <f>23000+4000</f>
        <v>27000</v>
      </c>
      <c r="L167" s="166">
        <f>K167*E167</f>
        <v>27000</v>
      </c>
      <c r="M167" s="47" t="s">
        <v>721</v>
      </c>
      <c r="N167" s="13"/>
    </row>
    <row r="168" spans="1:14" s="150" customFormat="1" ht="24" customHeight="1">
      <c r="A168" s="265" t="s">
        <v>190</v>
      </c>
      <c r="B168" s="36" t="s">
        <v>710</v>
      </c>
      <c r="C168" s="84" t="s">
        <v>711</v>
      </c>
      <c r="D168" s="266" t="s">
        <v>626</v>
      </c>
      <c r="E168" s="267"/>
      <c r="F168" s="108" t="s">
        <v>164</v>
      </c>
      <c r="G168" s="41" t="s">
        <v>722</v>
      </c>
      <c r="H168" s="268" t="s">
        <v>723</v>
      </c>
      <c r="I168" s="260" t="s">
        <v>724</v>
      </c>
      <c r="J168" s="44" t="s">
        <v>197</v>
      </c>
      <c r="K168" s="158"/>
      <c r="L168" s="267"/>
      <c r="M168" s="270"/>
    </row>
    <row r="169" spans="1:14" ht="24" customHeight="1">
      <c r="A169" s="24"/>
      <c r="B169" s="567"/>
      <c r="C169" s="475" t="s">
        <v>457</v>
      </c>
      <c r="D169" s="618" t="s">
        <v>725</v>
      </c>
      <c r="E169" s="53">
        <v>1</v>
      </c>
      <c r="F169" s="539"/>
      <c r="G169" s="289" t="s">
        <v>726</v>
      </c>
      <c r="H169" s="619" t="s">
        <v>727</v>
      </c>
      <c r="I169" s="620" t="s">
        <v>728</v>
      </c>
      <c r="J169" s="619" t="s">
        <v>729</v>
      </c>
      <c r="K169" s="286">
        <f>30000+4000</f>
        <v>34000</v>
      </c>
      <c r="L169" s="286">
        <f>E169*K169</f>
        <v>34000</v>
      </c>
      <c r="M169" s="279" t="s">
        <v>730</v>
      </c>
    </row>
    <row r="170" spans="1:14" ht="23.25" customHeight="1">
      <c r="A170" s="265" t="s">
        <v>190</v>
      </c>
      <c r="B170" s="36" t="s">
        <v>731</v>
      </c>
      <c r="C170" s="84" t="s">
        <v>732</v>
      </c>
      <c r="D170" s="471" t="s">
        <v>626</v>
      </c>
      <c r="E170" s="339"/>
      <c r="F170" s="63" t="s">
        <v>439</v>
      </c>
      <c r="G170" s="41" t="s">
        <v>615</v>
      </c>
      <c r="H170" s="89" t="s">
        <v>628</v>
      </c>
      <c r="I170" s="566" t="s">
        <v>629</v>
      </c>
      <c r="J170" s="131" t="s">
        <v>733</v>
      </c>
      <c r="K170" s="158"/>
      <c r="L170" s="158"/>
      <c r="M170" s="279"/>
    </row>
    <row r="171" spans="1:14" ht="23.25" customHeight="1">
      <c r="A171" s="77"/>
      <c r="B171" s="567"/>
      <c r="C171" s="475" t="s">
        <v>457</v>
      </c>
      <c r="D171" s="560" t="s">
        <v>619</v>
      </c>
      <c r="E171" s="53">
        <v>1</v>
      </c>
      <c r="F171" s="53"/>
      <c r="G171" s="289" t="s">
        <v>615</v>
      </c>
      <c r="H171" s="568" t="s">
        <v>734</v>
      </c>
      <c r="I171" s="569" t="s">
        <v>735</v>
      </c>
      <c r="J171" s="131" t="s">
        <v>736</v>
      </c>
      <c r="K171" s="286">
        <f>16000+24000+3000-8000</f>
        <v>35000</v>
      </c>
      <c r="L171" s="166">
        <f>K171*E171+4000+4000</f>
        <v>43000</v>
      </c>
      <c r="M171" s="279" t="s">
        <v>737</v>
      </c>
    </row>
    <row r="172" spans="1:14" ht="24" customHeight="1">
      <c r="A172" s="24"/>
      <c r="B172" s="25">
        <v>45405</v>
      </c>
      <c r="C172" s="26" t="s">
        <v>738</v>
      </c>
      <c r="D172" s="27" t="s">
        <v>739</v>
      </c>
      <c r="E172" s="28"/>
      <c r="F172" s="26"/>
      <c r="G172" s="29" t="s">
        <v>477</v>
      </c>
      <c r="H172" s="30"/>
      <c r="I172" s="419"/>
      <c r="J172" s="32"/>
      <c r="K172" s="32"/>
      <c r="L172" s="32"/>
      <c r="M172" s="34" t="s">
        <v>478</v>
      </c>
    </row>
    <row r="173" spans="1:14" s="150" customFormat="1" ht="23.25" customHeight="1">
      <c r="B173" s="50" t="s">
        <v>740</v>
      </c>
      <c r="C173" s="144"/>
      <c r="D173" s="480" t="s">
        <v>741</v>
      </c>
      <c r="E173" s="480">
        <v>1</v>
      </c>
      <c r="F173" s="63" t="s">
        <v>439</v>
      </c>
      <c r="G173" s="41" t="s">
        <v>742</v>
      </c>
      <c r="H173" s="89" t="s">
        <v>743</v>
      </c>
      <c r="I173" s="57" t="s">
        <v>744</v>
      </c>
      <c r="J173" s="44" t="s">
        <v>745</v>
      </c>
      <c r="K173" s="621"/>
      <c r="L173" s="622"/>
      <c r="M173" s="149"/>
    </row>
    <row r="174" spans="1:14" s="323" customFormat="1" ht="24" customHeight="1">
      <c r="A174" s="49" t="s">
        <v>464</v>
      </c>
      <c r="B174" s="50" t="s">
        <v>746</v>
      </c>
      <c r="C174" s="623"/>
      <c r="D174" s="624" t="s">
        <v>747</v>
      </c>
      <c r="E174" s="480">
        <v>1</v>
      </c>
      <c r="F174" s="63" t="s">
        <v>439</v>
      </c>
      <c r="G174" s="55" t="s">
        <v>748</v>
      </c>
      <c r="H174" s="625" t="s">
        <v>749</v>
      </c>
      <c r="I174" s="626" t="s">
        <v>750</v>
      </c>
      <c r="J174" s="365" t="s">
        <v>751</v>
      </c>
      <c r="K174" s="45">
        <f>35000+3000</f>
        <v>38000</v>
      </c>
      <c r="L174" s="46">
        <f>K174*E174</f>
        <v>38000</v>
      </c>
      <c r="M174" s="67"/>
    </row>
    <row r="175" spans="1:14" s="323" customFormat="1" ht="24" customHeight="1">
      <c r="A175" s="24"/>
      <c r="B175" s="314"/>
      <c r="C175" s="623"/>
      <c r="D175" s="627" t="s">
        <v>752</v>
      </c>
      <c r="E175" s="267"/>
      <c r="F175" s="195"/>
      <c r="G175" s="155"/>
      <c r="H175" s="505"/>
      <c r="I175" s="628" t="s">
        <v>753</v>
      </c>
      <c r="J175" s="501"/>
      <c r="K175" s="158"/>
      <c r="L175" s="267"/>
      <c r="M175" s="67"/>
    </row>
    <row r="176" spans="1:14" ht="24" customHeight="1">
      <c r="A176" s="49" t="s">
        <v>464</v>
      </c>
      <c r="B176" s="629" t="s">
        <v>754</v>
      </c>
      <c r="C176" s="244"/>
      <c r="D176" s="630" t="s">
        <v>755</v>
      </c>
      <c r="E176" s="631">
        <v>10</v>
      </c>
      <c r="F176" s="480" t="s">
        <v>756</v>
      </c>
      <c r="G176" s="632" t="s">
        <v>757</v>
      </c>
      <c r="H176" s="89" t="s">
        <v>758</v>
      </c>
      <c r="I176" s="633" t="s">
        <v>759</v>
      </c>
      <c r="J176" s="44" t="s">
        <v>760</v>
      </c>
      <c r="K176" s="286">
        <v>30000</v>
      </c>
      <c r="L176" s="46">
        <f>K176*E176</f>
        <v>300000</v>
      </c>
      <c r="M176" s="260" t="s">
        <v>761</v>
      </c>
      <c r="N176" s="153"/>
    </row>
    <row r="177" spans="1:14" ht="24" customHeight="1">
      <c r="A177" s="153"/>
      <c r="B177" s="76"/>
      <c r="C177" s="244"/>
      <c r="D177" s="634" t="s">
        <v>762</v>
      </c>
      <c r="E177" s="635"/>
      <c r="F177" s="588" t="s">
        <v>763</v>
      </c>
      <c r="G177" s="98"/>
      <c r="H177" s="85"/>
      <c r="I177" s="628" t="s">
        <v>764</v>
      </c>
      <c r="J177" s="131"/>
      <c r="K177" s="158"/>
      <c r="L177" s="267"/>
      <c r="M177" s="196" t="s">
        <v>765</v>
      </c>
      <c r="N177" s="192"/>
    </row>
    <row r="178" spans="1:14" s="323" customFormat="1" ht="24" customHeight="1">
      <c r="A178" s="49" t="s">
        <v>505</v>
      </c>
      <c r="B178" s="50" t="s">
        <v>766</v>
      </c>
      <c r="C178" s="186" t="s">
        <v>767</v>
      </c>
      <c r="D178" s="187" t="s">
        <v>768</v>
      </c>
      <c r="E178" s="480">
        <v>1</v>
      </c>
      <c r="F178" s="87" t="s">
        <v>60</v>
      </c>
      <c r="G178" s="55" t="s">
        <v>769</v>
      </c>
      <c r="H178" s="89" t="s">
        <v>770</v>
      </c>
      <c r="I178" s="173" t="s">
        <v>771</v>
      </c>
      <c r="J178" s="44" t="s">
        <v>772</v>
      </c>
      <c r="K178" s="45">
        <v>6000</v>
      </c>
      <c r="L178" s="46">
        <f>K178*E178</f>
        <v>6000</v>
      </c>
      <c r="M178" s="67"/>
    </row>
    <row r="179" spans="1:14" ht="24" customHeight="1">
      <c r="A179" s="24"/>
      <c r="B179" s="636" t="s">
        <v>773</v>
      </c>
      <c r="C179" s="637"/>
      <c r="D179" s="281"/>
      <c r="E179" s="53">
        <v>1</v>
      </c>
      <c r="F179" s="94" t="s">
        <v>426</v>
      </c>
      <c r="G179" s="499"/>
      <c r="H179" s="500"/>
      <c r="I179" s="43"/>
      <c r="J179" s="501"/>
      <c r="K179" s="165"/>
      <c r="L179" s="166"/>
      <c r="M179" s="255"/>
    </row>
    <row r="180" spans="1:14" s="150" customFormat="1" ht="23.25" customHeight="1">
      <c r="A180" s="35" t="s">
        <v>427</v>
      </c>
      <c r="B180" s="83" t="s">
        <v>774</v>
      </c>
      <c r="C180" s="144"/>
      <c r="D180" s="638" t="s">
        <v>775</v>
      </c>
      <c r="E180" s="53">
        <v>280</v>
      </c>
      <c r="F180" s="87" t="s">
        <v>60</v>
      </c>
      <c r="G180" s="55" t="s">
        <v>776</v>
      </c>
      <c r="H180" s="65" t="s">
        <v>777</v>
      </c>
      <c r="I180" s="173" t="s">
        <v>778</v>
      </c>
      <c r="J180" s="74" t="s">
        <v>779</v>
      </c>
      <c r="K180" s="45">
        <v>6000</v>
      </c>
      <c r="L180" s="46">
        <f>K180*E180</f>
        <v>1680000</v>
      </c>
      <c r="M180" s="149"/>
    </row>
    <row r="181" spans="1:14" ht="23.25" customHeight="1">
      <c r="A181" s="24"/>
      <c r="B181" s="76"/>
      <c r="C181" s="105"/>
      <c r="D181" s="78" t="s">
        <v>54</v>
      </c>
      <c r="E181" s="53">
        <v>1</v>
      </c>
      <c r="F181" s="94" t="s">
        <v>426</v>
      </c>
      <c r="G181" s="138"/>
      <c r="H181" s="139"/>
      <c r="I181" s="639"/>
      <c r="J181" s="640"/>
      <c r="K181" s="165">
        <v>7000</v>
      </c>
      <c r="L181" s="46">
        <f>K181*E181</f>
        <v>7000</v>
      </c>
      <c r="M181" s="149"/>
    </row>
    <row r="182" spans="1:14" s="92" customFormat="1" ht="24" customHeight="1">
      <c r="A182" s="35" t="s">
        <v>436</v>
      </c>
      <c r="B182" s="636" t="s">
        <v>780</v>
      </c>
      <c r="C182" s="641"/>
      <c r="D182" s="642" t="s">
        <v>781</v>
      </c>
      <c r="E182" s="480">
        <v>1</v>
      </c>
      <c r="F182" s="643" t="s">
        <v>782</v>
      </c>
      <c r="G182" s="55" t="s">
        <v>783</v>
      </c>
      <c r="H182" s="644" t="s">
        <v>784</v>
      </c>
      <c r="I182" s="626" t="s">
        <v>785</v>
      </c>
      <c r="J182" s="645" t="s">
        <v>786</v>
      </c>
      <c r="K182" s="103">
        <v>38000</v>
      </c>
      <c r="L182" s="646">
        <f>K182*E182</f>
        <v>38000</v>
      </c>
      <c r="M182" s="217" t="s">
        <v>787</v>
      </c>
    </row>
    <row r="183" spans="1:14" s="92" customFormat="1" ht="24" customHeight="1">
      <c r="A183" s="68"/>
      <c r="B183" s="647"/>
      <c r="C183" s="641"/>
      <c r="D183" s="648" t="s">
        <v>788</v>
      </c>
      <c r="E183" s="480">
        <v>1</v>
      </c>
      <c r="F183" s="643" t="s">
        <v>789</v>
      </c>
      <c r="G183" s="307"/>
      <c r="H183" s="145"/>
      <c r="I183" s="649" t="s">
        <v>790</v>
      </c>
      <c r="J183" s="650"/>
      <c r="K183" s="103">
        <v>5000</v>
      </c>
      <c r="L183" s="646">
        <f>K183*E183</f>
        <v>5000</v>
      </c>
      <c r="M183" s="91"/>
    </row>
    <row r="184" spans="1:14" ht="24" customHeight="1">
      <c r="A184" s="24"/>
      <c r="B184" s="651"/>
      <c r="C184" s="652"/>
      <c r="D184" s="78" t="s">
        <v>529</v>
      </c>
      <c r="E184" s="53">
        <v>1</v>
      </c>
      <c r="F184" s="94" t="s">
        <v>426</v>
      </c>
      <c r="G184" s="653"/>
      <c r="H184" s="195"/>
      <c r="J184" s="654"/>
      <c r="K184" s="655">
        <v>1</v>
      </c>
      <c r="L184" s="166">
        <f>K184*E184</f>
        <v>1</v>
      </c>
      <c r="M184" s="113"/>
    </row>
    <row r="185" spans="1:14" ht="23.25" customHeight="1">
      <c r="A185" s="24"/>
      <c r="B185" s="50" t="s">
        <v>791</v>
      </c>
      <c r="C185" s="105"/>
      <c r="D185" s="638" t="s">
        <v>775</v>
      </c>
      <c r="E185" s="480">
        <v>1</v>
      </c>
      <c r="F185" s="63" t="s">
        <v>538</v>
      </c>
      <c r="G185" s="41" t="s">
        <v>792</v>
      </c>
      <c r="H185" s="239" t="s">
        <v>793</v>
      </c>
      <c r="I185" s="656" t="s">
        <v>794</v>
      </c>
      <c r="J185" s="131" t="s">
        <v>795</v>
      </c>
      <c r="K185" s="286">
        <v>6000</v>
      </c>
      <c r="L185" s="166">
        <f>K185*E220</f>
        <v>6000</v>
      </c>
      <c r="M185" s="657" t="s">
        <v>796</v>
      </c>
    </row>
    <row r="186" spans="1:14" ht="23.25" customHeight="1">
      <c r="A186" s="24"/>
      <c r="B186" s="76"/>
      <c r="C186" s="105"/>
      <c r="D186" s="598" t="s">
        <v>422</v>
      </c>
      <c r="E186" s="53">
        <v>1</v>
      </c>
      <c r="F186" s="94" t="s">
        <v>797</v>
      </c>
      <c r="G186" s="138"/>
      <c r="H186" s="139" t="s">
        <v>798</v>
      </c>
      <c r="I186" s="7" t="s">
        <v>799</v>
      </c>
      <c r="J186" s="640"/>
      <c r="K186" s="165">
        <v>1</v>
      </c>
      <c r="L186" s="658">
        <f>K186*E186</f>
        <v>1</v>
      </c>
      <c r="M186" s="34" t="s">
        <v>800</v>
      </c>
    </row>
    <row r="187" spans="1:14" ht="23.25" customHeight="1">
      <c r="A187" s="265" t="s">
        <v>190</v>
      </c>
      <c r="B187" s="50" t="s">
        <v>766</v>
      </c>
      <c r="C187" s="659" t="s">
        <v>801</v>
      </c>
      <c r="D187" s="608" t="s">
        <v>802</v>
      </c>
      <c r="E187" s="608">
        <v>1</v>
      </c>
      <c r="F187" s="108" t="s">
        <v>468</v>
      </c>
      <c r="G187" s="41" t="s">
        <v>803</v>
      </c>
      <c r="H187" s="660" t="s">
        <v>804</v>
      </c>
      <c r="I187" s="661" t="s">
        <v>805</v>
      </c>
      <c r="J187" s="74" t="s">
        <v>806</v>
      </c>
      <c r="K187" s="286">
        <v>1</v>
      </c>
      <c r="L187" s="286">
        <f>K187*E187</f>
        <v>1</v>
      </c>
      <c r="M187" s="601" t="s">
        <v>807</v>
      </c>
    </row>
    <row r="188" spans="1:14" ht="23.25" customHeight="1">
      <c r="A188" s="14"/>
      <c r="B188" s="76" t="s">
        <v>808</v>
      </c>
      <c r="C188" s="597" t="s">
        <v>809</v>
      </c>
      <c r="D188" s="602"/>
      <c r="E188" s="107">
        <f>1+1</f>
        <v>2</v>
      </c>
      <c r="F188" s="94" t="s">
        <v>701</v>
      </c>
      <c r="G188" s="138"/>
      <c r="H188" s="138"/>
      <c r="I188" s="138"/>
      <c r="J188" s="131"/>
      <c r="K188" s="45">
        <v>1</v>
      </c>
      <c r="L188" s="46">
        <f>K188*E188</f>
        <v>2</v>
      </c>
      <c r="M188" s="601"/>
    </row>
    <row r="189" spans="1:14" s="323" customFormat="1" ht="24" customHeight="1">
      <c r="A189" s="24"/>
      <c r="B189" s="227">
        <v>45405</v>
      </c>
      <c r="C189" s="228" t="s">
        <v>810</v>
      </c>
      <c r="D189" s="229" t="s">
        <v>275</v>
      </c>
      <c r="E189" s="230"/>
      <c r="F189" s="230"/>
      <c r="G189" s="230"/>
      <c r="H189" s="230"/>
      <c r="I189" s="262"/>
      <c r="J189" s="263"/>
      <c r="K189" s="233"/>
      <c r="L189" s="234"/>
      <c r="M189" s="234"/>
      <c r="N189" s="192"/>
    </row>
    <row r="190" spans="1:14" s="150" customFormat="1" ht="24" customHeight="1">
      <c r="A190" s="49" t="s">
        <v>464</v>
      </c>
      <c r="B190" s="50" t="s">
        <v>811</v>
      </c>
      <c r="C190" s="84" t="s">
        <v>812</v>
      </c>
      <c r="D190" s="266" t="s">
        <v>205</v>
      </c>
      <c r="E190" s="267"/>
      <c r="F190" s="87" t="s">
        <v>60</v>
      </c>
      <c r="G190" s="55" t="s">
        <v>813</v>
      </c>
      <c r="H190" s="89" t="s">
        <v>814</v>
      </c>
      <c r="I190" s="43" t="s">
        <v>815</v>
      </c>
      <c r="J190" s="44" t="s">
        <v>816</v>
      </c>
      <c r="K190" s="267"/>
      <c r="L190" s="267"/>
      <c r="M190" s="551" t="s">
        <v>594</v>
      </c>
    </row>
    <row r="191" spans="1:14" s="557" customFormat="1" ht="24" customHeight="1">
      <c r="A191" s="552"/>
      <c r="B191" s="271"/>
      <c r="C191" s="475" t="s">
        <v>457</v>
      </c>
      <c r="D191" s="553" t="s">
        <v>817</v>
      </c>
      <c r="E191" s="218">
        <v>1</v>
      </c>
      <c r="F191" s="94"/>
      <c r="G191" s="289" t="s">
        <v>590</v>
      </c>
      <c r="H191" s="89" t="s">
        <v>818</v>
      </c>
      <c r="I191" s="178" t="s">
        <v>819</v>
      </c>
      <c r="J191" s="179" t="s">
        <v>820</v>
      </c>
      <c r="K191" s="556">
        <f>32000+4000</f>
        <v>36000</v>
      </c>
      <c r="L191" s="518">
        <f t="shared" ref="L191:L192" si="14">K191*E191</f>
        <v>36000</v>
      </c>
      <c r="M191" s="279" t="s">
        <v>730</v>
      </c>
    </row>
    <row r="192" spans="1:14" s="150" customFormat="1" ht="23.25" customHeight="1">
      <c r="A192" s="49" t="s">
        <v>464</v>
      </c>
      <c r="B192" s="283" t="s">
        <v>821</v>
      </c>
      <c r="C192" s="266" t="s">
        <v>205</v>
      </c>
      <c r="D192" s="662" t="s">
        <v>822</v>
      </c>
      <c r="E192" s="608" t="s">
        <v>708</v>
      </c>
      <c r="F192" s="480" t="s">
        <v>823</v>
      </c>
      <c r="G192" s="41" t="s">
        <v>824</v>
      </c>
      <c r="H192" s="89" t="s">
        <v>825</v>
      </c>
      <c r="I192" s="260" t="s">
        <v>826</v>
      </c>
      <c r="J192" s="44" t="s">
        <v>827</v>
      </c>
      <c r="K192" s="290">
        <f>47000+4000</f>
        <v>51000</v>
      </c>
      <c r="L192" s="46" t="e">
        <f t="shared" si="14"/>
        <v>#VALUE!</v>
      </c>
      <c r="M192" s="279" t="s">
        <v>730</v>
      </c>
    </row>
    <row r="193" spans="1:15" ht="24" customHeight="1">
      <c r="A193" s="24"/>
      <c r="B193" s="25">
        <v>45406</v>
      </c>
      <c r="C193" s="26" t="s">
        <v>828</v>
      </c>
      <c r="D193" s="27" t="s">
        <v>476</v>
      </c>
      <c r="E193" s="28"/>
      <c r="F193" s="26"/>
      <c r="G193" s="29" t="s">
        <v>477</v>
      </c>
      <c r="H193" s="30"/>
      <c r="I193" s="419"/>
      <c r="J193" s="32"/>
      <c r="K193" s="32"/>
      <c r="L193" s="32"/>
      <c r="M193" s="34" t="s">
        <v>478</v>
      </c>
      <c r="N193" s="433"/>
    </row>
    <row r="194" spans="1:15" s="671" customFormat="1" ht="24" customHeight="1">
      <c r="A194" s="35" t="s">
        <v>427</v>
      </c>
      <c r="B194" s="50" t="s">
        <v>706</v>
      </c>
      <c r="C194" s="663" t="s">
        <v>829</v>
      </c>
      <c r="D194" s="664" t="s">
        <v>830</v>
      </c>
      <c r="E194" s="631">
        <v>1</v>
      </c>
      <c r="F194" s="63" t="s">
        <v>218</v>
      </c>
      <c r="G194" s="665" t="s">
        <v>831</v>
      </c>
      <c r="H194" s="666" t="s">
        <v>832</v>
      </c>
      <c r="I194" s="626" t="s">
        <v>833</v>
      </c>
      <c r="J194" s="667">
        <f t="shared" ref="J194:J203" si="15">K194*20</f>
        <v>120000</v>
      </c>
      <c r="K194" s="668">
        <v>6000</v>
      </c>
      <c r="L194" s="669">
        <f t="shared" ref="L194:L204" si="16">K194*E194</f>
        <v>6000</v>
      </c>
      <c r="M194" s="670" t="s">
        <v>834</v>
      </c>
      <c r="N194" s="323"/>
    </row>
    <row r="195" spans="1:15" s="323" customFormat="1" ht="24" customHeight="1">
      <c r="A195" s="24"/>
      <c r="B195" s="672" t="s">
        <v>835</v>
      </c>
      <c r="C195" s="663" t="s">
        <v>836</v>
      </c>
      <c r="D195" s="246" t="s">
        <v>837</v>
      </c>
      <c r="E195" s="631">
        <v>1</v>
      </c>
      <c r="F195" s="673" t="s">
        <v>838</v>
      </c>
      <c r="G195" s="138"/>
      <c r="H195" s="674" t="s">
        <v>839</v>
      </c>
      <c r="I195" s="675" t="s">
        <v>840</v>
      </c>
      <c r="J195" s="667">
        <f t="shared" si="15"/>
        <v>120000</v>
      </c>
      <c r="K195" s="668">
        <v>6000</v>
      </c>
      <c r="L195" s="669">
        <f t="shared" si="16"/>
        <v>6000</v>
      </c>
      <c r="M195" s="670" t="s">
        <v>841</v>
      </c>
    </row>
    <row r="196" spans="1:15" s="323" customFormat="1" ht="24" customHeight="1">
      <c r="A196" s="24"/>
      <c r="B196" s="76" t="s">
        <v>564</v>
      </c>
      <c r="C196" s="663" t="s">
        <v>842</v>
      </c>
      <c r="D196" s="676" t="s">
        <v>843</v>
      </c>
      <c r="E196" s="631">
        <v>1</v>
      </c>
      <c r="F196" s="588" t="s">
        <v>844</v>
      </c>
      <c r="G196" s="94"/>
      <c r="H196" s="677"/>
      <c r="I196" s="422" t="s">
        <v>845</v>
      </c>
      <c r="J196" s="667">
        <f t="shared" si="15"/>
        <v>120000</v>
      </c>
      <c r="K196" s="668">
        <v>6000</v>
      </c>
      <c r="L196" s="669">
        <f t="shared" si="16"/>
        <v>6000</v>
      </c>
      <c r="M196" s="670" t="s">
        <v>846</v>
      </c>
      <c r="N196" s="671"/>
    </row>
    <row r="197" spans="1:15" s="323" customFormat="1" ht="24" customHeight="1">
      <c r="A197" s="24"/>
      <c r="B197" s="69"/>
      <c r="C197" s="663" t="s">
        <v>836</v>
      </c>
      <c r="D197" s="678" t="s">
        <v>847</v>
      </c>
      <c r="E197" s="631">
        <v>1</v>
      </c>
      <c r="F197" s="94"/>
      <c r="G197" s="195"/>
      <c r="H197" s="157"/>
      <c r="I197" s="113"/>
      <c r="J197" s="667">
        <f t="shared" si="15"/>
        <v>110000</v>
      </c>
      <c r="K197" s="668">
        <v>5500</v>
      </c>
      <c r="L197" s="669">
        <f t="shared" si="16"/>
        <v>5500</v>
      </c>
      <c r="M197" s="122" t="s">
        <v>848</v>
      </c>
    </row>
    <row r="198" spans="1:15" ht="24" customHeight="1">
      <c r="A198" s="24"/>
      <c r="B198" s="76" t="s">
        <v>252</v>
      </c>
      <c r="C198" s="663" t="s">
        <v>849</v>
      </c>
      <c r="D198" s="679" t="s">
        <v>850</v>
      </c>
      <c r="E198" s="631">
        <v>1</v>
      </c>
      <c r="F198" s="94"/>
      <c r="G198" s="195"/>
      <c r="H198" s="680"/>
      <c r="I198" s="681" t="s">
        <v>851</v>
      </c>
      <c r="J198" s="667">
        <f t="shared" si="15"/>
        <v>90000</v>
      </c>
      <c r="K198" s="668">
        <v>4500</v>
      </c>
      <c r="L198" s="669">
        <f t="shared" si="16"/>
        <v>4500</v>
      </c>
      <c r="M198" s="122" t="s">
        <v>852</v>
      </c>
      <c r="N198" s="323"/>
    </row>
    <row r="199" spans="1:15" ht="24" customHeight="1">
      <c r="A199" s="24"/>
      <c r="B199" s="69"/>
      <c r="C199" s="663" t="s">
        <v>853</v>
      </c>
      <c r="D199" s="682" t="s">
        <v>854</v>
      </c>
      <c r="E199" s="631">
        <v>1</v>
      </c>
      <c r="F199" s="94"/>
      <c r="G199" s="94"/>
      <c r="H199" s="43"/>
      <c r="I199" s="683" t="s">
        <v>855</v>
      </c>
      <c r="J199" s="667">
        <f t="shared" si="15"/>
        <v>120000</v>
      </c>
      <c r="K199" s="668">
        <v>6000</v>
      </c>
      <c r="L199" s="669">
        <f t="shared" si="16"/>
        <v>6000</v>
      </c>
      <c r="M199" s="122" t="s">
        <v>856</v>
      </c>
      <c r="N199" s="323"/>
    </row>
    <row r="200" spans="1:15" customFormat="1" ht="24" customHeight="1">
      <c r="A200" s="24"/>
      <c r="B200" s="69"/>
      <c r="C200" s="663" t="s">
        <v>836</v>
      </c>
      <c r="D200" s="684" t="s">
        <v>857</v>
      </c>
      <c r="E200" s="631">
        <v>1</v>
      </c>
      <c r="F200" s="94"/>
      <c r="G200" s="94"/>
      <c r="H200" s="260"/>
      <c r="I200" s="685" t="s">
        <v>858</v>
      </c>
      <c r="J200" s="667">
        <f t="shared" si="15"/>
        <v>240000</v>
      </c>
      <c r="K200" s="668">
        <f>10000+2000</f>
        <v>12000</v>
      </c>
      <c r="L200" s="669">
        <f t="shared" si="16"/>
        <v>12000</v>
      </c>
      <c r="M200" s="686" t="s">
        <v>859</v>
      </c>
      <c r="N200" s="13"/>
      <c r="O200" s="323"/>
    </row>
    <row r="201" spans="1:15" s="241" customFormat="1" ht="24" customHeight="1">
      <c r="A201" s="687"/>
      <c r="B201" s="69"/>
      <c r="C201" s="663" t="s">
        <v>860</v>
      </c>
      <c r="D201" s="688" t="s">
        <v>861</v>
      </c>
      <c r="E201" s="480">
        <v>1</v>
      </c>
      <c r="F201" s="94"/>
      <c r="G201" s="219"/>
      <c r="H201" s="91"/>
      <c r="I201" s="689" t="s">
        <v>862</v>
      </c>
      <c r="J201" s="667">
        <f t="shared" si="15"/>
        <v>120000</v>
      </c>
      <c r="K201" s="690">
        <v>6000</v>
      </c>
      <c r="L201" s="691">
        <f t="shared" si="16"/>
        <v>6000</v>
      </c>
      <c r="M201" s="686" t="s">
        <v>859</v>
      </c>
      <c r="N201" s="13"/>
    </row>
    <row r="202" spans="1:15" ht="24" customHeight="1">
      <c r="A202" s="24"/>
      <c r="B202" s="69"/>
      <c r="C202" s="663" t="s">
        <v>853</v>
      </c>
      <c r="D202" s="692" t="s">
        <v>863</v>
      </c>
      <c r="E202" s="631">
        <v>1</v>
      </c>
      <c r="F202" s="94"/>
      <c r="G202" s="219"/>
      <c r="H202" s="157"/>
      <c r="I202" s="113"/>
      <c r="J202" s="667">
        <f t="shared" si="15"/>
        <v>120000</v>
      </c>
      <c r="K202" s="668">
        <v>6000</v>
      </c>
      <c r="L202" s="669">
        <f t="shared" si="16"/>
        <v>6000</v>
      </c>
      <c r="M202" s="422" t="s">
        <v>864</v>
      </c>
    </row>
    <row r="203" spans="1:15" ht="24" customHeight="1">
      <c r="A203" s="24"/>
      <c r="B203" s="69"/>
      <c r="C203" s="663" t="s">
        <v>865</v>
      </c>
      <c r="D203" s="693" t="s">
        <v>866</v>
      </c>
      <c r="E203" s="631">
        <v>1</v>
      </c>
      <c r="F203" s="94"/>
      <c r="G203" s="94"/>
      <c r="H203" s="157"/>
      <c r="I203" s="113"/>
      <c r="J203" s="667">
        <f t="shared" si="15"/>
        <v>200000</v>
      </c>
      <c r="K203" s="668">
        <v>10000</v>
      </c>
      <c r="L203" s="669">
        <f t="shared" si="16"/>
        <v>10000</v>
      </c>
      <c r="M203" s="694">
        <f>SUM(L194:L203)</f>
        <v>68000</v>
      </c>
    </row>
    <row r="204" spans="1:15" ht="23.25" customHeight="1">
      <c r="A204" s="24"/>
      <c r="B204" s="69"/>
      <c r="C204" s="69"/>
      <c r="D204" s="101" t="s">
        <v>867</v>
      </c>
      <c r="E204" s="107">
        <v>2</v>
      </c>
      <c r="F204" s="94" t="s">
        <v>548</v>
      </c>
      <c r="G204" s="695"/>
      <c r="H204" s="157"/>
      <c r="I204" s="157"/>
      <c r="J204" s="696">
        <f>SUM(J194:J203)</f>
        <v>1360000</v>
      </c>
      <c r="K204" s="45">
        <v>5000</v>
      </c>
      <c r="L204" s="46">
        <f t="shared" si="16"/>
        <v>10000</v>
      </c>
      <c r="M204" s="601"/>
      <c r="N204" s="697"/>
    </row>
    <row r="205" spans="1:15" s="433" customFormat="1" ht="24" customHeight="1">
      <c r="A205" s="49" t="s">
        <v>56</v>
      </c>
      <c r="B205" s="698" t="s">
        <v>868</v>
      </c>
      <c r="C205" s="699"/>
      <c r="D205" s="106" t="s">
        <v>869</v>
      </c>
      <c r="E205" s="480">
        <v>1</v>
      </c>
      <c r="F205" s="63" t="s">
        <v>218</v>
      </c>
      <c r="G205" s="41" t="s">
        <v>870</v>
      </c>
      <c r="H205" s="700" t="s">
        <v>871</v>
      </c>
      <c r="I205" s="57" t="s">
        <v>872</v>
      </c>
      <c r="J205" s="44" t="s">
        <v>873</v>
      </c>
      <c r="K205" s="45">
        <v>7000</v>
      </c>
      <c r="L205" s="46">
        <f>K205*E205</f>
        <v>7000</v>
      </c>
      <c r="M205" s="701"/>
      <c r="N205" s="13"/>
    </row>
    <row r="206" spans="1:15" s="433" customFormat="1" ht="24" customHeight="1">
      <c r="A206" s="24"/>
      <c r="B206" s="702"/>
      <c r="C206" s="703"/>
      <c r="E206" s="434">
        <v>1</v>
      </c>
      <c r="F206" s="704" t="s">
        <v>426</v>
      </c>
      <c r="G206" s="705"/>
      <c r="H206" s="239"/>
      <c r="I206" s="239"/>
      <c r="J206" s="131"/>
      <c r="K206" s="45"/>
      <c r="L206" s="46"/>
      <c r="M206" s="701"/>
      <c r="N206" s="13"/>
    </row>
    <row r="207" spans="1:15" ht="24" customHeight="1">
      <c r="A207" s="35" t="s">
        <v>427</v>
      </c>
      <c r="B207" s="69" t="s">
        <v>874</v>
      </c>
      <c r="C207" s="706"/>
      <c r="D207" s="707" t="s">
        <v>875</v>
      </c>
      <c r="E207" s="708">
        <v>1</v>
      </c>
      <c r="F207" s="709" t="s">
        <v>538</v>
      </c>
      <c r="G207" s="128" t="s">
        <v>876</v>
      </c>
      <c r="H207" s="710" t="s">
        <v>877</v>
      </c>
      <c r="I207" s="57" t="s">
        <v>878</v>
      </c>
      <c r="J207" s="131" t="s">
        <v>879</v>
      </c>
      <c r="K207" s="45">
        <v>1</v>
      </c>
      <c r="L207" s="46">
        <f>K207*E207</f>
        <v>1</v>
      </c>
      <c r="M207" s="422" t="s">
        <v>880</v>
      </c>
      <c r="N207" s="433"/>
    </row>
    <row r="208" spans="1:15" ht="24" customHeight="1">
      <c r="A208" s="24"/>
      <c r="B208" s="492" t="s">
        <v>881</v>
      </c>
      <c r="C208" s="699"/>
      <c r="D208" s="711" t="s">
        <v>882</v>
      </c>
      <c r="E208" s="480">
        <v>1</v>
      </c>
      <c r="F208" s="94" t="s">
        <v>883</v>
      </c>
      <c r="G208" s="138"/>
      <c r="H208" s="712"/>
      <c r="I208" s="43"/>
      <c r="J208" s="131"/>
      <c r="K208" s="45">
        <v>1</v>
      </c>
      <c r="L208" s="46">
        <f>K208*E208</f>
        <v>1</v>
      </c>
      <c r="M208" s="113"/>
    </row>
    <row r="209" spans="1:14" s="433" customFormat="1" ht="24" customHeight="1">
      <c r="A209" s="24"/>
      <c r="B209" s="713"/>
      <c r="C209" s="699"/>
      <c r="D209" s="57"/>
      <c r="E209" s="53">
        <v>1</v>
      </c>
      <c r="F209" s="94" t="s">
        <v>426</v>
      </c>
      <c r="G209" s="714"/>
      <c r="H209" s="700"/>
      <c r="I209" s="239"/>
      <c r="J209" s="131"/>
      <c r="K209" s="45">
        <v>1</v>
      </c>
      <c r="L209" s="46">
        <f>K209*E209</f>
        <v>1</v>
      </c>
      <c r="M209" s="701"/>
      <c r="N209" s="13"/>
    </row>
    <row r="210" spans="1:14" ht="23.25" customHeight="1">
      <c r="A210" s="433"/>
      <c r="B210" s="83" t="s">
        <v>884</v>
      </c>
      <c r="C210" s="715" t="s">
        <v>885</v>
      </c>
      <c r="D210" s="78" t="s">
        <v>886</v>
      </c>
      <c r="E210" s="480">
        <f>700+100</f>
        <v>800</v>
      </c>
      <c r="F210" s="716" t="s">
        <v>887</v>
      </c>
      <c r="G210" s="41" t="s">
        <v>440</v>
      </c>
      <c r="H210" s="89" t="s">
        <v>888</v>
      </c>
      <c r="I210" s="178" t="s">
        <v>889</v>
      </c>
      <c r="J210" s="321" t="s">
        <v>890</v>
      </c>
      <c r="K210" s="45">
        <v>7000</v>
      </c>
      <c r="L210" s="213">
        <f t="shared" ref="L210:L213" si="17">K210*E210</f>
        <v>5600000</v>
      </c>
      <c r="M210" s="717" t="s">
        <v>891</v>
      </c>
      <c r="N210" s="241"/>
    </row>
    <row r="211" spans="1:14" ht="23.25" customHeight="1">
      <c r="A211" s="718"/>
      <c r="B211" s="314"/>
      <c r="C211" s="719"/>
      <c r="D211" s="711" t="s">
        <v>892</v>
      </c>
      <c r="E211" s="480">
        <v>800</v>
      </c>
      <c r="F211" s="716"/>
      <c r="G211" s="138"/>
      <c r="H211" s="239"/>
      <c r="I211" s="422" t="s">
        <v>893</v>
      </c>
      <c r="J211" s="596"/>
      <c r="K211" s="463">
        <v>1</v>
      </c>
      <c r="L211" s="213">
        <f>K211*E211</f>
        <v>800</v>
      </c>
      <c r="M211" s="149" t="s">
        <v>894</v>
      </c>
      <c r="N211" s="241"/>
    </row>
    <row r="212" spans="1:14" ht="23.25" customHeight="1">
      <c r="A212" s="433"/>
      <c r="B212" s="76" t="s">
        <v>895</v>
      </c>
      <c r="C212" s="720" t="s">
        <v>896</v>
      </c>
      <c r="D212" s="78" t="s">
        <v>529</v>
      </c>
      <c r="E212" s="53">
        <f>8+1</f>
        <v>9</v>
      </c>
      <c r="F212" s="94" t="s">
        <v>701</v>
      </c>
      <c r="G212" s="149" t="s">
        <v>422</v>
      </c>
      <c r="H212" s="98"/>
      <c r="I212" s="196" t="s">
        <v>897</v>
      </c>
      <c r="J212" s="721" t="s">
        <v>898</v>
      </c>
      <c r="K212" s="45">
        <v>7000</v>
      </c>
      <c r="L212" s="213">
        <f t="shared" si="17"/>
        <v>63000</v>
      </c>
      <c r="M212" s="722" t="s">
        <v>899</v>
      </c>
    </row>
    <row r="213" spans="1:14" ht="24" customHeight="1">
      <c r="A213" s="14"/>
      <c r="B213" s="76" t="s">
        <v>422</v>
      </c>
      <c r="C213" s="37" t="s">
        <v>900</v>
      </c>
      <c r="D213" s="723"/>
      <c r="E213" s="53"/>
      <c r="F213" s="94"/>
      <c r="G213" s="422" t="s">
        <v>901</v>
      </c>
      <c r="H213" s="422" t="s">
        <v>902</v>
      </c>
      <c r="I213" s="724" t="s">
        <v>903</v>
      </c>
      <c r="J213" s="57"/>
      <c r="K213" s="45"/>
      <c r="L213" s="46">
        <f t="shared" si="17"/>
        <v>0</v>
      </c>
      <c r="M213" s="722" t="s">
        <v>904</v>
      </c>
    </row>
    <row r="214" spans="1:14" ht="24" customHeight="1">
      <c r="A214" s="24"/>
      <c r="B214" s="227">
        <v>45406</v>
      </c>
      <c r="C214" s="228" t="s">
        <v>905</v>
      </c>
      <c r="D214" s="229" t="s">
        <v>449</v>
      </c>
      <c r="E214" s="230"/>
      <c r="F214" s="230"/>
      <c r="G214" s="230"/>
      <c r="H214" s="230"/>
      <c r="I214" s="262"/>
      <c r="J214" s="263"/>
      <c r="K214" s="233"/>
      <c r="L214" s="234"/>
      <c r="M214" s="234"/>
    </row>
    <row r="215" spans="1:14" s="433" customFormat="1" ht="24" customHeight="1">
      <c r="A215" s="265" t="s">
        <v>190</v>
      </c>
      <c r="B215" s="50" t="s">
        <v>906</v>
      </c>
      <c r="C215" s="84" t="s">
        <v>907</v>
      </c>
      <c r="D215" s="266" t="s">
        <v>205</v>
      </c>
      <c r="E215" s="339"/>
      <c r="F215" s="108" t="s">
        <v>431</v>
      </c>
      <c r="G215" s="41" t="s">
        <v>908</v>
      </c>
      <c r="H215" s="239" t="s">
        <v>909</v>
      </c>
      <c r="I215" s="725" t="s">
        <v>910</v>
      </c>
      <c r="J215" s="44" t="s">
        <v>911</v>
      </c>
      <c r="K215" s="158"/>
      <c r="L215" s="267"/>
      <c r="M215" s="536"/>
      <c r="N215" s="13"/>
    </row>
    <row r="216" spans="1:14" s="730" customFormat="1" ht="24" customHeight="1">
      <c r="A216" s="14"/>
      <c r="B216" s="524"/>
      <c r="C216" s="525" t="s">
        <v>457</v>
      </c>
      <c r="D216" s="726" t="s">
        <v>912</v>
      </c>
      <c r="E216" s="53">
        <v>1</v>
      </c>
      <c r="F216" s="727"/>
      <c r="G216" s="425" t="s">
        <v>913</v>
      </c>
      <c r="H216" s="728" t="s">
        <v>914</v>
      </c>
      <c r="I216" s="729" t="s">
        <v>915</v>
      </c>
      <c r="J216" s="728" t="s">
        <v>916</v>
      </c>
      <c r="K216" s="286">
        <f>15000+4000</f>
        <v>19000</v>
      </c>
      <c r="L216" s="166">
        <f>K216*E216</f>
        <v>19000</v>
      </c>
      <c r="M216" s="279" t="s">
        <v>600</v>
      </c>
      <c r="N216" s="13"/>
    </row>
    <row r="217" spans="1:14" s="192" customFormat="1" ht="23.25" customHeight="1">
      <c r="A217" s="35" t="s">
        <v>354</v>
      </c>
      <c r="B217" s="50" t="s">
        <v>917</v>
      </c>
      <c r="C217" s="84" t="s">
        <v>918</v>
      </c>
      <c r="D217" s="266" t="s">
        <v>205</v>
      </c>
      <c r="E217" s="267"/>
      <c r="F217" s="108" t="s">
        <v>431</v>
      </c>
      <c r="G217" s="41" t="s">
        <v>919</v>
      </c>
      <c r="H217" s="268" t="s">
        <v>920</v>
      </c>
      <c r="I217" s="260" t="s">
        <v>921</v>
      </c>
      <c r="J217" s="44" t="s">
        <v>922</v>
      </c>
      <c r="K217" s="158"/>
      <c r="L217" s="267"/>
      <c r="M217" s="270"/>
      <c r="N217" s="13"/>
    </row>
    <row r="218" spans="1:14" ht="23.25" customHeight="1">
      <c r="A218" s="1"/>
      <c r="B218" s="524"/>
      <c r="C218" s="525" t="s">
        <v>457</v>
      </c>
      <c r="D218" s="618" t="s">
        <v>923</v>
      </c>
      <c r="E218" s="53">
        <v>1</v>
      </c>
      <c r="F218" s="561"/>
      <c r="G218" s="425" t="s">
        <v>924</v>
      </c>
      <c r="H218" s="731" t="s">
        <v>925</v>
      </c>
      <c r="I218" s="732" t="s">
        <v>926</v>
      </c>
      <c r="J218" s="731" t="s">
        <v>927</v>
      </c>
      <c r="K218" s="286">
        <f>30000+4000</f>
        <v>34000</v>
      </c>
      <c r="L218" s="286">
        <f>E218*K218</f>
        <v>34000</v>
      </c>
      <c r="M218" s="279" t="s">
        <v>600</v>
      </c>
    </row>
    <row r="219" spans="1:14" ht="24" customHeight="1">
      <c r="A219" s="24"/>
      <c r="B219" s="25">
        <v>45407</v>
      </c>
      <c r="C219" s="26" t="s">
        <v>928</v>
      </c>
      <c r="D219" s="27" t="s">
        <v>476</v>
      </c>
      <c r="E219" s="28"/>
      <c r="F219" s="26"/>
      <c r="G219" s="29" t="s">
        <v>662</v>
      </c>
      <c r="H219" s="30"/>
      <c r="I219" s="419"/>
      <c r="J219" s="32"/>
      <c r="K219" s="32"/>
      <c r="L219" s="32"/>
      <c r="M219" s="34" t="s">
        <v>478</v>
      </c>
    </row>
    <row r="220" spans="1:14" ht="23.25" customHeight="1">
      <c r="A220" s="733" t="s">
        <v>929</v>
      </c>
      <c r="B220" s="50" t="s">
        <v>930</v>
      </c>
      <c r="C220" s="734"/>
      <c r="D220" s="608" t="s">
        <v>802</v>
      </c>
      <c r="E220" s="480">
        <v>1</v>
      </c>
      <c r="F220" s="63" t="s">
        <v>218</v>
      </c>
      <c r="G220" s="41" t="s">
        <v>523</v>
      </c>
      <c r="H220" s="162" t="s">
        <v>931</v>
      </c>
      <c r="I220" s="203" t="s">
        <v>932</v>
      </c>
      <c r="J220" s="430" t="s">
        <v>933</v>
      </c>
      <c r="K220" s="286">
        <v>1</v>
      </c>
      <c r="L220" s="46" t="e">
        <f>K220*#REF!</f>
        <v>#REF!</v>
      </c>
      <c r="M220" s="422" t="s">
        <v>934</v>
      </c>
    </row>
    <row r="221" spans="1:14" s="150" customFormat="1" ht="24" customHeight="1">
      <c r="A221" s="24"/>
      <c r="B221" s="734"/>
      <c r="C221" s="734"/>
      <c r="D221" s="608" t="s">
        <v>802</v>
      </c>
      <c r="E221" s="480">
        <v>1</v>
      </c>
      <c r="F221" s="94" t="s">
        <v>935</v>
      </c>
      <c r="G221" s="138"/>
      <c r="H221" s="735" t="s">
        <v>936</v>
      </c>
      <c r="I221" s="736" t="s">
        <v>937</v>
      </c>
      <c r="J221" s="596"/>
      <c r="K221" s="286">
        <v>1</v>
      </c>
      <c r="L221" s="46">
        <f>K221*E221</f>
        <v>1</v>
      </c>
      <c r="M221" s="422" t="s">
        <v>938</v>
      </c>
    </row>
    <row r="222" spans="1:14" s="153" customFormat="1" ht="24" customHeight="1">
      <c r="A222" s="68"/>
      <c r="B222" s="69"/>
      <c r="C222" s="734"/>
      <c r="D222" s="608" t="s">
        <v>802</v>
      </c>
      <c r="E222" s="107">
        <v>5</v>
      </c>
      <c r="F222" s="94" t="s">
        <v>939</v>
      </c>
      <c r="G222" s="138"/>
      <c r="H222" s="138"/>
      <c r="I222" s="736" t="s">
        <v>940</v>
      </c>
      <c r="J222" s="430"/>
      <c r="K222" s="286">
        <v>1</v>
      </c>
      <c r="L222" s="46">
        <f>K222*E222</f>
        <v>5</v>
      </c>
      <c r="M222" s="422" t="s">
        <v>941</v>
      </c>
    </row>
    <row r="223" spans="1:14" ht="24" customHeight="1">
      <c r="A223" s="68"/>
      <c r="B223" s="69"/>
      <c r="C223" s="737"/>
      <c r="D223" s="738"/>
      <c r="E223" s="53">
        <v>1</v>
      </c>
      <c r="F223" s="94" t="s">
        <v>942</v>
      </c>
      <c r="G223" s="138"/>
      <c r="H223" s="138"/>
      <c r="I223" s="739" t="s">
        <v>943</v>
      </c>
      <c r="J223" s="430"/>
      <c r="K223" s="286">
        <v>1</v>
      </c>
      <c r="L223" s="46">
        <f>K223*E223</f>
        <v>1</v>
      </c>
      <c r="M223" s="138"/>
    </row>
    <row r="224" spans="1:14" ht="23.25" customHeight="1">
      <c r="A224" s="512"/>
      <c r="B224" s="76"/>
      <c r="C224" s="510"/>
      <c r="D224" s="422" t="s">
        <v>944</v>
      </c>
      <c r="E224" s="422"/>
      <c r="F224" s="94"/>
      <c r="G224" s="138"/>
      <c r="H224" s="740"/>
      <c r="I224" s="113"/>
      <c r="J224" s="131"/>
      <c r="K224" s="165"/>
      <c r="L224" s="166"/>
      <c r="M224" s="330"/>
      <c r="N224" s="323"/>
    </row>
    <row r="225" spans="1:14" s="92" customFormat="1" ht="23.25" customHeight="1">
      <c r="A225" s="35" t="s">
        <v>427</v>
      </c>
      <c r="B225" s="50" t="s">
        <v>930</v>
      </c>
      <c r="C225" s="741"/>
      <c r="D225" s="164" t="s">
        <v>945</v>
      </c>
      <c r="E225" s="480">
        <v>1</v>
      </c>
      <c r="F225" s="63" t="s">
        <v>218</v>
      </c>
      <c r="G225" s="604" t="s">
        <v>578</v>
      </c>
      <c r="H225" s="742" t="s">
        <v>946</v>
      </c>
      <c r="I225" s="511" t="s">
        <v>947</v>
      </c>
      <c r="J225" s="743" t="s">
        <v>948</v>
      </c>
      <c r="K225" s="290">
        <v>30000</v>
      </c>
      <c r="L225" s="46">
        <f>K225*E225</f>
        <v>30000</v>
      </c>
      <c r="M225" s="47" t="s">
        <v>422</v>
      </c>
    </row>
    <row r="226" spans="1:14" ht="23.25" customHeight="1">
      <c r="A226" s="24"/>
      <c r="B226" s="744"/>
      <c r="C226" s="741"/>
      <c r="D226" s="745"/>
      <c r="E226" s="53"/>
      <c r="F226" s="94" t="s">
        <v>949</v>
      </c>
      <c r="G226" s="746"/>
      <c r="H226" s="742"/>
      <c r="I226" s="747"/>
      <c r="J226" s="743"/>
      <c r="K226" s="748"/>
      <c r="L226" s="749"/>
      <c r="M226" s="750"/>
    </row>
    <row r="227" spans="1:14" s="92" customFormat="1" ht="24" customHeight="1">
      <c r="A227" s="49" t="s">
        <v>56</v>
      </c>
      <c r="B227" s="636" t="s">
        <v>950</v>
      </c>
      <c r="C227" s="641"/>
      <c r="D227" s="638" t="s">
        <v>951</v>
      </c>
      <c r="E227" s="480">
        <v>1</v>
      </c>
      <c r="F227" s="63" t="s">
        <v>218</v>
      </c>
      <c r="G227" s="55" t="s">
        <v>952</v>
      </c>
      <c r="H227" s="89" t="s">
        <v>953</v>
      </c>
      <c r="I227" s="57" t="s">
        <v>954</v>
      </c>
      <c r="J227" s="44" t="s">
        <v>955</v>
      </c>
      <c r="K227" s="751">
        <f>6000+1000</f>
        <v>7000</v>
      </c>
      <c r="L227" s="166">
        <f t="shared" ref="L227:L228" si="18">K227*E227</f>
        <v>7000</v>
      </c>
      <c r="M227" s="122" t="s">
        <v>956</v>
      </c>
    </row>
    <row r="228" spans="1:14" s="92" customFormat="1" ht="24" customHeight="1">
      <c r="A228" s="68"/>
      <c r="B228" s="647"/>
      <c r="C228" s="641"/>
      <c r="D228" s="78" t="s">
        <v>529</v>
      </c>
      <c r="E228" s="53">
        <v>1</v>
      </c>
      <c r="F228" s="94" t="s">
        <v>536</v>
      </c>
      <c r="G228" s="307"/>
      <c r="H228" s="145"/>
      <c r="I228" s="43"/>
      <c r="J228" s="350"/>
      <c r="K228" s="103">
        <v>7000</v>
      </c>
      <c r="L228" s="166">
        <f t="shared" si="18"/>
        <v>7000</v>
      </c>
      <c r="M228" s="91"/>
    </row>
    <row r="229" spans="1:14" ht="24" customHeight="1">
      <c r="A229" s="49" t="s">
        <v>464</v>
      </c>
      <c r="B229" s="422" t="s">
        <v>957</v>
      </c>
      <c r="C229" s="422" t="s">
        <v>930</v>
      </c>
      <c r="D229" s="752" t="s">
        <v>958</v>
      </c>
      <c r="E229" s="480">
        <v>17</v>
      </c>
      <c r="F229" s="643" t="s">
        <v>959</v>
      </c>
      <c r="G229" s="55" t="s">
        <v>960</v>
      </c>
      <c r="H229" s="89" t="s">
        <v>961</v>
      </c>
      <c r="I229" s="57" t="s">
        <v>962</v>
      </c>
      <c r="J229" s="44" t="s">
        <v>963</v>
      </c>
      <c r="K229" s="437"/>
      <c r="L229" s="166">
        <f>K229*E229</f>
        <v>0</v>
      </c>
      <c r="M229" s="113"/>
    </row>
    <row r="230" spans="1:14" ht="24" customHeight="1">
      <c r="A230" s="24"/>
      <c r="B230" s="76" t="s">
        <v>964</v>
      </c>
      <c r="C230" s="652"/>
      <c r="D230" s="137"/>
      <c r="E230" s="53">
        <v>1</v>
      </c>
      <c r="F230" s="94" t="s">
        <v>797</v>
      </c>
      <c r="G230" s="653"/>
      <c r="H230" s="195"/>
      <c r="I230" s="752" t="s">
        <v>965</v>
      </c>
      <c r="J230" s="753"/>
      <c r="K230" s="437"/>
      <c r="L230" s="166"/>
      <c r="M230" s="113"/>
    </row>
    <row r="231" spans="1:14" s="92" customFormat="1" ht="24" customHeight="1">
      <c r="A231" s="49" t="s">
        <v>56</v>
      </c>
      <c r="B231" s="422" t="s">
        <v>966</v>
      </c>
      <c r="C231" s="422" t="s">
        <v>930</v>
      </c>
      <c r="D231" s="754" t="s">
        <v>967</v>
      </c>
      <c r="E231" s="480">
        <v>865</v>
      </c>
      <c r="F231" s="643" t="s">
        <v>789</v>
      </c>
      <c r="G231" s="41" t="s">
        <v>968</v>
      </c>
      <c r="H231" s="65" t="s">
        <v>969</v>
      </c>
      <c r="I231" s="147" t="s">
        <v>970</v>
      </c>
      <c r="J231" s="44" t="s">
        <v>971</v>
      </c>
      <c r="K231" s="45">
        <v>6000</v>
      </c>
      <c r="L231" s="46">
        <f t="shared" ref="L231:L240" si="19">K231*E231</f>
        <v>5190000</v>
      </c>
      <c r="M231" s="196" t="s">
        <v>972</v>
      </c>
      <c r="N231" s="48"/>
    </row>
    <row r="232" spans="1:14" s="150" customFormat="1" ht="24" customHeight="1">
      <c r="A232" s="14"/>
      <c r="B232" s="76"/>
      <c r="C232" s="76"/>
      <c r="D232" s="755" t="s">
        <v>973</v>
      </c>
      <c r="E232" s="53">
        <v>17</v>
      </c>
      <c r="F232" s="94" t="s">
        <v>935</v>
      </c>
      <c r="G232" s="138"/>
      <c r="H232" s="756" t="s">
        <v>974</v>
      </c>
      <c r="I232" s="422" t="s">
        <v>975</v>
      </c>
      <c r="J232" s="131"/>
      <c r="K232" s="45">
        <v>15000</v>
      </c>
      <c r="L232" s="46">
        <f t="shared" si="19"/>
        <v>255000</v>
      </c>
      <c r="M232" s="601"/>
    </row>
    <row r="233" spans="1:14" s="92" customFormat="1" ht="24" customHeight="1">
      <c r="A233" s="512"/>
      <c r="B233" s="67"/>
      <c r="C233" s="67"/>
      <c r="D233" s="142" t="s">
        <v>363</v>
      </c>
      <c r="E233" s="53">
        <v>1</v>
      </c>
      <c r="F233" s="94" t="s">
        <v>536</v>
      </c>
      <c r="G233" s="138"/>
      <c r="H233" s="757"/>
      <c r="I233" s="422" t="s">
        <v>976</v>
      </c>
      <c r="J233" s="131"/>
      <c r="K233" s="45">
        <v>5000</v>
      </c>
      <c r="L233" s="46">
        <f t="shared" si="19"/>
        <v>5000</v>
      </c>
      <c r="M233" s="601"/>
      <c r="N233" s="48"/>
    </row>
    <row r="234" spans="1:14" s="150" customFormat="1" ht="24" customHeight="1">
      <c r="A234" s="49" t="s">
        <v>56</v>
      </c>
      <c r="B234" s="422" t="s">
        <v>957</v>
      </c>
      <c r="C234" s="422" t="s">
        <v>930</v>
      </c>
      <c r="D234" s="754" t="s">
        <v>967</v>
      </c>
      <c r="E234" s="480">
        <v>260</v>
      </c>
      <c r="F234" s="643" t="s">
        <v>782</v>
      </c>
      <c r="G234" s="55" t="s">
        <v>977</v>
      </c>
      <c r="H234" s="89" t="s">
        <v>978</v>
      </c>
      <c r="I234" s="57" t="s">
        <v>979</v>
      </c>
      <c r="J234" s="44" t="s">
        <v>980</v>
      </c>
      <c r="K234" s="45">
        <v>6000</v>
      </c>
      <c r="L234" s="46">
        <f t="shared" si="19"/>
        <v>1560000</v>
      </c>
      <c r="M234" s="260"/>
    </row>
    <row r="235" spans="1:14" s="92" customFormat="1" ht="24" customHeight="1">
      <c r="A235" s="14"/>
      <c r="B235" s="76"/>
      <c r="C235" s="76"/>
      <c r="D235" s="755" t="s">
        <v>973</v>
      </c>
      <c r="E235" s="53">
        <v>1</v>
      </c>
      <c r="F235" s="94" t="s">
        <v>536</v>
      </c>
      <c r="G235" s="138"/>
      <c r="H235" s="138"/>
      <c r="I235" s="422" t="s">
        <v>975</v>
      </c>
      <c r="J235" s="131"/>
      <c r="K235" s="45">
        <v>15000</v>
      </c>
      <c r="L235" s="46">
        <f t="shared" si="19"/>
        <v>15000</v>
      </c>
      <c r="M235" s="601"/>
      <c r="N235" s="48"/>
    </row>
    <row r="236" spans="1:14" s="150" customFormat="1" ht="23.25" customHeight="1">
      <c r="A236" s="49" t="s">
        <v>464</v>
      </c>
      <c r="B236" s="422" t="s">
        <v>966</v>
      </c>
      <c r="C236" s="422" t="s">
        <v>930</v>
      </c>
      <c r="D236" s="754" t="s">
        <v>967</v>
      </c>
      <c r="E236" s="480">
        <v>235</v>
      </c>
      <c r="F236" s="643" t="s">
        <v>782</v>
      </c>
      <c r="G236" s="41" t="s">
        <v>981</v>
      </c>
      <c r="H236" s="89" t="s">
        <v>415</v>
      </c>
      <c r="I236" s="57" t="s">
        <v>416</v>
      </c>
      <c r="J236" s="44" t="s">
        <v>417</v>
      </c>
      <c r="K236" s="45">
        <v>6000</v>
      </c>
      <c r="L236" s="46">
        <f t="shared" si="19"/>
        <v>1410000</v>
      </c>
      <c r="M236" s="260"/>
    </row>
    <row r="237" spans="1:14" ht="23.25" customHeight="1">
      <c r="A237" s="14"/>
      <c r="B237" s="76"/>
      <c r="C237" s="76"/>
      <c r="D237" s="755" t="s">
        <v>973</v>
      </c>
      <c r="E237" s="53">
        <v>1</v>
      </c>
      <c r="F237" s="94" t="s">
        <v>536</v>
      </c>
      <c r="G237" s="138"/>
      <c r="H237" s="138"/>
      <c r="I237" s="422" t="s">
        <v>975</v>
      </c>
      <c r="J237" s="131"/>
      <c r="K237" s="45">
        <v>15000</v>
      </c>
      <c r="L237" s="46">
        <f t="shared" si="19"/>
        <v>15000</v>
      </c>
      <c r="M237" s="601"/>
    </row>
    <row r="238" spans="1:14" s="730" customFormat="1" ht="23.25" customHeight="1">
      <c r="A238" s="49" t="s">
        <v>56</v>
      </c>
      <c r="B238" s="422" t="s">
        <v>957</v>
      </c>
      <c r="C238" s="422" t="s">
        <v>930</v>
      </c>
      <c r="D238" s="754" t="s">
        <v>967</v>
      </c>
      <c r="E238" s="480">
        <v>340</v>
      </c>
      <c r="F238" s="643" t="s">
        <v>782</v>
      </c>
      <c r="G238" s="41" t="s">
        <v>982</v>
      </c>
      <c r="H238" s="625" t="s">
        <v>983</v>
      </c>
      <c r="I238" s="758" t="s">
        <v>984</v>
      </c>
      <c r="J238" s="74" t="s">
        <v>985</v>
      </c>
      <c r="K238" s="45">
        <v>6000</v>
      </c>
      <c r="L238" s="46">
        <f t="shared" si="19"/>
        <v>2040000</v>
      </c>
      <c r="M238" s="260"/>
    </row>
    <row r="239" spans="1:14" s="730" customFormat="1" ht="23.25" customHeight="1">
      <c r="A239" s="14"/>
      <c r="B239" s="76"/>
      <c r="C239" s="345"/>
      <c r="D239" s="755" t="s">
        <v>973</v>
      </c>
      <c r="E239" s="53">
        <v>1</v>
      </c>
      <c r="F239" s="94" t="s">
        <v>536</v>
      </c>
      <c r="G239" s="138"/>
      <c r="H239" s="138"/>
      <c r="I239" s="422" t="s">
        <v>975</v>
      </c>
      <c r="J239" s="131"/>
      <c r="K239" s="45">
        <v>15000</v>
      </c>
      <c r="L239" s="46">
        <f t="shared" si="19"/>
        <v>15000</v>
      </c>
      <c r="M239" s="601"/>
    </row>
    <row r="240" spans="1:14" ht="24" customHeight="1">
      <c r="A240" s="49" t="s">
        <v>56</v>
      </c>
      <c r="B240" s="422" t="s">
        <v>966</v>
      </c>
      <c r="C240" s="422" t="s">
        <v>930</v>
      </c>
      <c r="D240" s="594" t="s">
        <v>986</v>
      </c>
      <c r="E240" s="480">
        <v>1</v>
      </c>
      <c r="F240" s="643" t="s">
        <v>782</v>
      </c>
      <c r="G240" s="55" t="s">
        <v>987</v>
      </c>
      <c r="H240" s="89" t="s">
        <v>988</v>
      </c>
      <c r="I240" s="43" t="s">
        <v>989</v>
      </c>
      <c r="J240" s="44" t="s">
        <v>990</v>
      </c>
      <c r="K240" s="45">
        <v>6000</v>
      </c>
      <c r="L240" s="46">
        <f t="shared" si="19"/>
        <v>6000</v>
      </c>
      <c r="M240" s="594"/>
    </row>
    <row r="241" spans="1:14" s="730" customFormat="1" ht="24" customHeight="1">
      <c r="A241" s="24"/>
      <c r="B241" s="227">
        <v>45407</v>
      </c>
      <c r="C241" s="228" t="s">
        <v>991</v>
      </c>
      <c r="D241" s="229" t="s">
        <v>275</v>
      </c>
      <c r="E241" s="230"/>
      <c r="F241" s="230"/>
      <c r="G241" s="230"/>
      <c r="H241" s="230"/>
      <c r="I241" s="262"/>
      <c r="J241" s="263"/>
      <c r="K241" s="233"/>
      <c r="L241" s="234"/>
      <c r="M241" s="234"/>
    </row>
    <row r="242" spans="1:14" ht="23.25" customHeight="1">
      <c r="A242" s="265" t="s">
        <v>190</v>
      </c>
      <c r="B242" s="50" t="s">
        <v>992</v>
      </c>
      <c r="C242" s="84" t="s">
        <v>993</v>
      </c>
      <c r="D242" s="543" t="s">
        <v>994</v>
      </c>
      <c r="E242" s="339"/>
      <c r="F242" s="137"/>
      <c r="G242" s="41" t="s">
        <v>995</v>
      </c>
      <c r="H242" s="221" t="s">
        <v>996</v>
      </c>
      <c r="I242" s="558" t="s">
        <v>997</v>
      </c>
      <c r="J242" s="131" t="s">
        <v>998</v>
      </c>
      <c r="K242" s="158"/>
      <c r="L242" s="158"/>
      <c r="M242" s="270"/>
    </row>
    <row r="243" spans="1:14" ht="23.25" customHeight="1">
      <c r="A243" s="14"/>
      <c r="B243" s="271"/>
      <c r="C243" s="475" t="s">
        <v>457</v>
      </c>
      <c r="D243" s="560" t="s">
        <v>630</v>
      </c>
      <c r="E243" s="53">
        <v>1</v>
      </c>
      <c r="F243" s="561"/>
      <c r="G243" s="615" t="s">
        <v>583</v>
      </c>
      <c r="H243" s="759" t="s">
        <v>999</v>
      </c>
      <c r="I243" s="760" t="s">
        <v>1000</v>
      </c>
      <c r="J243" s="761" t="s">
        <v>1001</v>
      </c>
      <c r="K243" s="103">
        <v>35000</v>
      </c>
      <c r="L243" s="166">
        <f>K243*E243+4000*2</f>
        <v>43000</v>
      </c>
      <c r="M243" s="279" t="s">
        <v>612</v>
      </c>
    </row>
    <row r="244" spans="1:14" ht="23.25" customHeight="1">
      <c r="A244" s="24"/>
      <c r="B244" s="25">
        <v>45408</v>
      </c>
      <c r="C244" s="26" t="s">
        <v>1002</v>
      </c>
      <c r="D244" s="27" t="s">
        <v>661</v>
      </c>
      <c r="E244" s="28"/>
      <c r="F244" s="26"/>
      <c r="G244" s="29" t="s">
        <v>662</v>
      </c>
      <c r="H244" s="30"/>
      <c r="I244" s="419"/>
      <c r="J244" s="32"/>
      <c r="K244" s="32"/>
      <c r="L244" s="32"/>
      <c r="M244" s="34" t="s">
        <v>341</v>
      </c>
      <c r="N244" s="241"/>
    </row>
    <row r="245" spans="1:14" s="697" customFormat="1" ht="23.25" customHeight="1">
      <c r="A245" s="24"/>
      <c r="B245" s="227">
        <v>45408</v>
      </c>
      <c r="C245" s="228" t="s">
        <v>1003</v>
      </c>
      <c r="D245" s="229" t="s">
        <v>275</v>
      </c>
      <c r="E245" s="230"/>
      <c r="F245" s="230"/>
      <c r="G245" s="230"/>
      <c r="H245" s="230"/>
      <c r="I245" s="262"/>
      <c r="J245" s="263"/>
      <c r="K245" s="233"/>
      <c r="L245" s="234"/>
      <c r="M245" s="234"/>
      <c r="N245" s="13"/>
    </row>
    <row r="246" spans="1:14" ht="23.25" customHeight="1">
      <c r="A246" s="265" t="s">
        <v>190</v>
      </c>
      <c r="B246" s="50" t="s">
        <v>1004</v>
      </c>
      <c r="C246" s="84" t="s">
        <v>1005</v>
      </c>
      <c r="D246" s="266" t="s">
        <v>205</v>
      </c>
      <c r="E246" s="339"/>
      <c r="F246" s="108" t="s">
        <v>164</v>
      </c>
      <c r="G246" s="41" t="s">
        <v>1006</v>
      </c>
      <c r="H246" s="762" t="s">
        <v>1007</v>
      </c>
      <c r="I246" s="763" t="s">
        <v>1008</v>
      </c>
      <c r="J246" s="131" t="s">
        <v>1009</v>
      </c>
      <c r="K246" s="158"/>
      <c r="L246" s="158"/>
      <c r="M246" s="137"/>
    </row>
    <row r="247" spans="1:14" ht="23.25" customHeight="1">
      <c r="A247" s="24"/>
      <c r="B247" s="271"/>
      <c r="C247" s="475" t="s">
        <v>457</v>
      </c>
      <c r="D247" s="526" t="s">
        <v>1010</v>
      </c>
      <c r="E247" s="538">
        <v>1</v>
      </c>
      <c r="F247" s="764"/>
      <c r="G247" s="289" t="s">
        <v>1006</v>
      </c>
      <c r="H247" s="765" t="s">
        <v>1011</v>
      </c>
      <c r="I247" s="766" t="s">
        <v>1012</v>
      </c>
      <c r="J247" s="568" t="s">
        <v>1013</v>
      </c>
      <c r="K247" s="75">
        <f>14000+4000</f>
        <v>18000</v>
      </c>
      <c r="L247" s="166">
        <f>K247*E247</f>
        <v>18000</v>
      </c>
      <c r="M247" s="767" t="s">
        <v>1014</v>
      </c>
    </row>
    <row r="248" spans="1:14" ht="23.25" customHeight="1">
      <c r="A248" s="265" t="s">
        <v>190</v>
      </c>
      <c r="B248" s="69" t="s">
        <v>1004</v>
      </c>
      <c r="C248" s="84" t="s">
        <v>1015</v>
      </c>
      <c r="D248" s="266" t="s">
        <v>205</v>
      </c>
      <c r="E248" s="339"/>
      <c r="F248" s="108" t="s">
        <v>1016</v>
      </c>
      <c r="G248" s="665" t="s">
        <v>1017</v>
      </c>
      <c r="H248" s="89" t="s">
        <v>1018</v>
      </c>
      <c r="I248" s="43" t="s">
        <v>1019</v>
      </c>
      <c r="J248" s="44" t="s">
        <v>1020</v>
      </c>
      <c r="K248" s="158"/>
      <c r="L248" s="158"/>
      <c r="M248" s="768"/>
      <c r="N248" s="241"/>
    </row>
    <row r="249" spans="1:14" ht="23.25" customHeight="1">
      <c r="A249" s="24"/>
      <c r="B249" s="524"/>
      <c r="C249" s="475" t="s">
        <v>457</v>
      </c>
      <c r="D249" s="526" t="s">
        <v>1010</v>
      </c>
      <c r="E249" s="526">
        <v>1</v>
      </c>
      <c r="F249" s="619"/>
      <c r="G249" s="769" t="s">
        <v>1017</v>
      </c>
      <c r="H249" s="770" t="s">
        <v>1021</v>
      </c>
      <c r="I249" s="771" t="s">
        <v>1022</v>
      </c>
      <c r="J249" s="770" t="s">
        <v>1023</v>
      </c>
      <c r="K249" s="103">
        <f>14000+4000</f>
        <v>18000</v>
      </c>
      <c r="L249" s="46">
        <f>K249*E249</f>
        <v>18000</v>
      </c>
      <c r="M249" s="255" t="s">
        <v>1014</v>
      </c>
    </row>
    <row r="250" spans="1:14" ht="24" customHeight="1">
      <c r="A250" s="265" t="s">
        <v>190</v>
      </c>
      <c r="B250" s="69" t="s">
        <v>1004</v>
      </c>
      <c r="C250" s="84" t="s">
        <v>1015</v>
      </c>
      <c r="D250" s="266" t="s">
        <v>205</v>
      </c>
      <c r="E250" s="267"/>
      <c r="F250" s="108" t="s">
        <v>164</v>
      </c>
      <c r="G250" s="41" t="s">
        <v>1024</v>
      </c>
      <c r="H250" s="129" t="s">
        <v>1025</v>
      </c>
      <c r="I250" s="772" t="s">
        <v>1026</v>
      </c>
      <c r="J250" s="773" t="s">
        <v>1027</v>
      </c>
      <c r="K250" s="158"/>
      <c r="L250" s="267"/>
      <c r="M250" s="255"/>
    </row>
    <row r="251" spans="1:14" ht="24" customHeight="1">
      <c r="A251" s="24"/>
      <c r="B251" s="524"/>
      <c r="C251" s="475" t="s">
        <v>457</v>
      </c>
      <c r="D251" s="526" t="s">
        <v>1010</v>
      </c>
      <c r="E251" s="526">
        <v>1</v>
      </c>
      <c r="F251" s="774"/>
      <c r="G251" s="289" t="s">
        <v>1024</v>
      </c>
      <c r="H251" s="775" t="s">
        <v>1028</v>
      </c>
      <c r="I251" s="776" t="s">
        <v>1029</v>
      </c>
      <c r="J251" s="777" t="s">
        <v>1030</v>
      </c>
      <c r="K251" s="165">
        <f>14000+4000</f>
        <v>18000</v>
      </c>
      <c r="L251" s="166">
        <f>K251*E251</f>
        <v>18000</v>
      </c>
      <c r="M251" s="255" t="s">
        <v>1014</v>
      </c>
    </row>
    <row r="252" spans="1:14" ht="24" customHeight="1">
      <c r="A252" s="265" t="s">
        <v>190</v>
      </c>
      <c r="B252" s="50" t="s">
        <v>1004</v>
      </c>
      <c r="C252" s="84" t="s">
        <v>1031</v>
      </c>
      <c r="D252" s="266" t="s">
        <v>589</v>
      </c>
      <c r="E252" s="339"/>
      <c r="F252" s="108" t="s">
        <v>468</v>
      </c>
      <c r="G252" s="41" t="s">
        <v>913</v>
      </c>
      <c r="H252" s="239" t="s">
        <v>1032</v>
      </c>
      <c r="I252" s="725" t="s">
        <v>1033</v>
      </c>
      <c r="J252" s="44" t="s">
        <v>1034</v>
      </c>
      <c r="K252" s="158"/>
      <c r="L252" s="267"/>
      <c r="M252" s="536"/>
    </row>
    <row r="253" spans="1:14" ht="23.25" customHeight="1">
      <c r="A253" s="14"/>
      <c r="B253" s="524"/>
      <c r="C253" s="525" t="s">
        <v>457</v>
      </c>
      <c r="D253" s="726" t="s">
        <v>1035</v>
      </c>
      <c r="E253" s="53">
        <v>1</v>
      </c>
      <c r="F253" s="727"/>
      <c r="G253" s="425" t="s">
        <v>913</v>
      </c>
      <c r="H253" s="728" t="s">
        <v>1036</v>
      </c>
      <c r="I253" s="729" t="s">
        <v>1037</v>
      </c>
      <c r="J253" s="728" t="s">
        <v>1038</v>
      </c>
      <c r="K253" s="286">
        <f>15000+4000</f>
        <v>19000</v>
      </c>
      <c r="L253" s="166">
        <f>K253*E253</f>
        <v>19000</v>
      </c>
      <c r="M253" s="279" t="s">
        <v>730</v>
      </c>
    </row>
    <row r="254" spans="1:14" ht="23.25" customHeight="1">
      <c r="A254" s="265" t="s">
        <v>190</v>
      </c>
      <c r="B254" s="50" t="s">
        <v>1004</v>
      </c>
      <c r="C254" s="84" t="s">
        <v>1005</v>
      </c>
      <c r="D254" s="471" t="s">
        <v>626</v>
      </c>
      <c r="E254" s="267"/>
      <c r="F254" s="108" t="s">
        <v>468</v>
      </c>
      <c r="G254" s="41" t="s">
        <v>636</v>
      </c>
      <c r="H254" s="571" t="s">
        <v>1039</v>
      </c>
      <c r="I254" s="130" t="s">
        <v>1040</v>
      </c>
      <c r="J254" s="572" t="s">
        <v>1041</v>
      </c>
      <c r="K254" s="267"/>
      <c r="L254" s="267"/>
      <c r="M254" s="122" t="s">
        <v>1042</v>
      </c>
    </row>
    <row r="255" spans="1:14" ht="24" customHeight="1">
      <c r="A255" s="24"/>
      <c r="B255" s="271"/>
      <c r="C255" s="475" t="s">
        <v>457</v>
      </c>
      <c r="D255" s="575" t="s">
        <v>1043</v>
      </c>
      <c r="E255" s="576">
        <v>1</v>
      </c>
      <c r="F255" s="539"/>
      <c r="G255" s="562" t="s">
        <v>1044</v>
      </c>
      <c r="H255" s="577" t="s">
        <v>1045</v>
      </c>
      <c r="I255" s="578" t="s">
        <v>1046</v>
      </c>
      <c r="J255" s="577" t="s">
        <v>1047</v>
      </c>
      <c r="K255" s="550">
        <f>25000+3000</f>
        <v>28000</v>
      </c>
      <c r="L255" s="518">
        <f>K255*E255</f>
        <v>28000</v>
      </c>
      <c r="M255" s="279" t="s">
        <v>1048</v>
      </c>
    </row>
    <row r="256" spans="1:14" ht="23.25" customHeight="1">
      <c r="A256" s="265" t="s">
        <v>190</v>
      </c>
      <c r="B256" s="36" t="s">
        <v>1049</v>
      </c>
      <c r="C256" s="84" t="s">
        <v>1050</v>
      </c>
      <c r="D256" s="471" t="s">
        <v>626</v>
      </c>
      <c r="E256" s="339"/>
      <c r="F256" s="63" t="s">
        <v>439</v>
      </c>
      <c r="G256" s="41" t="s">
        <v>615</v>
      </c>
      <c r="H256" s="89" t="s">
        <v>628</v>
      </c>
      <c r="I256" s="566" t="s">
        <v>629</v>
      </c>
      <c r="J256" s="131" t="s">
        <v>733</v>
      </c>
      <c r="K256" s="158"/>
      <c r="L256" s="158"/>
      <c r="M256" s="279"/>
    </row>
    <row r="257" spans="1:14" ht="23.25" customHeight="1">
      <c r="A257" s="77"/>
      <c r="B257" s="567"/>
      <c r="C257" s="475" t="s">
        <v>457</v>
      </c>
      <c r="D257" s="560" t="s">
        <v>607</v>
      </c>
      <c r="E257" s="53">
        <v>1</v>
      </c>
      <c r="F257" s="53"/>
      <c r="G257" s="289" t="s">
        <v>615</v>
      </c>
      <c r="H257" s="568" t="s">
        <v>1051</v>
      </c>
      <c r="I257" s="569" t="s">
        <v>1052</v>
      </c>
      <c r="J257" s="131" t="s">
        <v>1053</v>
      </c>
      <c r="K257" s="286">
        <f>16000+24000+3000-8000</f>
        <v>35000</v>
      </c>
      <c r="L257" s="166">
        <f>K257*E257+4000+4000</f>
        <v>43000</v>
      </c>
      <c r="M257" s="279" t="s">
        <v>624</v>
      </c>
    </row>
    <row r="258" spans="1:14" ht="23.25" customHeight="1">
      <c r="A258" s="265" t="s">
        <v>190</v>
      </c>
      <c r="B258" s="36" t="s">
        <v>1049</v>
      </c>
      <c r="C258" s="84" t="s">
        <v>1050</v>
      </c>
      <c r="D258" s="471" t="s">
        <v>589</v>
      </c>
      <c r="E258" s="339"/>
      <c r="F258" s="63" t="s">
        <v>439</v>
      </c>
      <c r="G258" s="41" t="s">
        <v>615</v>
      </c>
      <c r="H258" s="89" t="s">
        <v>1054</v>
      </c>
      <c r="I258" s="566" t="s">
        <v>629</v>
      </c>
      <c r="J258" s="131" t="s">
        <v>733</v>
      </c>
      <c r="K258" s="158"/>
      <c r="L258" s="158"/>
      <c r="M258" s="279"/>
    </row>
    <row r="259" spans="1:14" ht="23.25" customHeight="1">
      <c r="A259" s="77"/>
      <c r="B259" s="567"/>
      <c r="C259" s="475" t="s">
        <v>457</v>
      </c>
      <c r="D259" s="560" t="s">
        <v>607</v>
      </c>
      <c r="E259" s="53">
        <v>1</v>
      </c>
      <c r="F259" s="53"/>
      <c r="G259" s="289" t="s">
        <v>615</v>
      </c>
      <c r="H259" s="568" t="s">
        <v>1055</v>
      </c>
      <c r="I259" s="569" t="s">
        <v>1056</v>
      </c>
      <c r="J259" s="131" t="s">
        <v>1057</v>
      </c>
      <c r="K259" s="286">
        <f>16000+24000+3000-8000</f>
        <v>35000</v>
      </c>
      <c r="L259" s="166">
        <f>K259*E259+4000+4000</f>
        <v>43000</v>
      </c>
      <c r="M259" s="279" t="s">
        <v>737</v>
      </c>
    </row>
    <row r="260" spans="1:14" ht="24" customHeight="1">
      <c r="A260" s="778" t="s">
        <v>1058</v>
      </c>
      <c r="B260" s="69" t="s">
        <v>1059</v>
      </c>
      <c r="C260" s="100">
        <v>4</v>
      </c>
      <c r="D260" s="779" t="s">
        <v>1060</v>
      </c>
      <c r="E260" s="53">
        <v>3</v>
      </c>
      <c r="F260" s="63" t="s">
        <v>439</v>
      </c>
      <c r="G260" s="604" t="s">
        <v>1061</v>
      </c>
      <c r="H260" s="65" t="s">
        <v>1062</v>
      </c>
      <c r="I260" s="43" t="s">
        <v>1063</v>
      </c>
      <c r="J260" s="131" t="s">
        <v>1064</v>
      </c>
      <c r="K260" s="286">
        <v>30000</v>
      </c>
      <c r="L260" s="166">
        <f>K260*E260</f>
        <v>90000</v>
      </c>
      <c r="M260" s="481" t="s">
        <v>1065</v>
      </c>
    </row>
    <row r="261" spans="1:14" ht="24" customHeight="1">
      <c r="A261" s="35" t="s">
        <v>427</v>
      </c>
      <c r="B261" s="283" t="s">
        <v>1066</v>
      </c>
      <c r="C261" s="780" t="s">
        <v>1067</v>
      </c>
      <c r="D261" s="781" t="s">
        <v>1068</v>
      </c>
      <c r="E261" s="480">
        <v>1</v>
      </c>
      <c r="F261" s="108" t="s">
        <v>431</v>
      </c>
      <c r="G261" s="41" t="s">
        <v>1069</v>
      </c>
      <c r="H261" s="239" t="s">
        <v>1070</v>
      </c>
      <c r="I261" s="580" t="s">
        <v>1071</v>
      </c>
      <c r="J261" s="581"/>
      <c r="K261" s="582">
        <f>5000+3000</f>
        <v>8000</v>
      </c>
      <c r="L261" s="583">
        <f>K261*E261</f>
        <v>8000</v>
      </c>
      <c r="M261" s="584" t="s">
        <v>1072</v>
      </c>
    </row>
    <row r="262" spans="1:14" ht="24" customHeight="1">
      <c r="A262" s="35" t="s">
        <v>427</v>
      </c>
      <c r="B262" s="283" t="s">
        <v>1073</v>
      </c>
      <c r="C262" s="37" t="s">
        <v>1074</v>
      </c>
      <c r="D262" s="781" t="s">
        <v>1068</v>
      </c>
      <c r="E262" s="480">
        <v>1</v>
      </c>
      <c r="F262" s="108" t="s">
        <v>431</v>
      </c>
      <c r="G262" s="41" t="s">
        <v>1075</v>
      </c>
      <c r="H262" s="239" t="s">
        <v>653</v>
      </c>
      <c r="I262" s="580" t="s">
        <v>1076</v>
      </c>
      <c r="J262" s="581"/>
      <c r="K262" s="582">
        <f>5000+3000</f>
        <v>8000</v>
      </c>
      <c r="L262" s="583">
        <f>K262*E262</f>
        <v>8000</v>
      </c>
      <c r="M262" s="584" t="s">
        <v>1072</v>
      </c>
    </row>
    <row r="263" spans="1:14" ht="24" customHeight="1">
      <c r="A263" s="24"/>
      <c r="B263" s="25">
        <v>45411</v>
      </c>
      <c r="C263" s="26" t="s">
        <v>660</v>
      </c>
      <c r="D263" s="27" t="s">
        <v>476</v>
      </c>
      <c r="E263" s="28"/>
      <c r="F263" s="26"/>
      <c r="G263" s="29" t="s">
        <v>477</v>
      </c>
      <c r="H263" s="30"/>
      <c r="I263" s="419"/>
      <c r="J263" s="32"/>
      <c r="K263" s="32"/>
      <c r="L263" s="32"/>
      <c r="M263" s="34" t="s">
        <v>478</v>
      </c>
    </row>
    <row r="264" spans="1:14" ht="24" customHeight="1">
      <c r="A264" s="24"/>
      <c r="B264" s="227">
        <v>45411</v>
      </c>
      <c r="C264" s="228" t="s">
        <v>1077</v>
      </c>
      <c r="D264" s="229" t="s">
        <v>1078</v>
      </c>
      <c r="E264" s="230"/>
      <c r="F264" s="230"/>
      <c r="G264" s="230"/>
      <c r="H264" s="230"/>
      <c r="I264" s="262"/>
      <c r="J264" s="263"/>
      <c r="K264" s="233"/>
      <c r="L264" s="234"/>
      <c r="M264" s="234"/>
    </row>
    <row r="265" spans="1:14" ht="24" customHeight="1">
      <c r="A265" s="265" t="s">
        <v>190</v>
      </c>
      <c r="B265" s="50" t="s">
        <v>1079</v>
      </c>
      <c r="C265" s="84" t="s">
        <v>1080</v>
      </c>
      <c r="D265" s="471" t="s">
        <v>589</v>
      </c>
      <c r="E265" s="267"/>
      <c r="F265" s="108" t="s">
        <v>468</v>
      </c>
      <c r="G265" s="41" t="s">
        <v>636</v>
      </c>
      <c r="H265" s="571" t="s">
        <v>1081</v>
      </c>
      <c r="I265" s="130" t="s">
        <v>638</v>
      </c>
      <c r="J265" s="572" t="s">
        <v>1041</v>
      </c>
      <c r="K265" s="267"/>
      <c r="L265" s="267"/>
      <c r="M265" s="122" t="s">
        <v>1082</v>
      </c>
    </row>
    <row r="266" spans="1:14" s="150" customFormat="1" ht="23.25" customHeight="1">
      <c r="A266" s="24"/>
      <c r="B266" s="271"/>
      <c r="C266" s="475" t="s">
        <v>457</v>
      </c>
      <c r="D266" s="575" t="s">
        <v>1083</v>
      </c>
      <c r="E266" s="576">
        <v>1</v>
      </c>
      <c r="F266" s="539"/>
      <c r="G266" s="562" t="s">
        <v>636</v>
      </c>
      <c r="H266" s="577" t="s">
        <v>1084</v>
      </c>
      <c r="I266" s="578" t="s">
        <v>1085</v>
      </c>
      <c r="J266" s="577" t="s">
        <v>1086</v>
      </c>
      <c r="K266" s="550">
        <f>25000+3000</f>
        <v>28000</v>
      </c>
      <c r="L266" s="518">
        <f>K266*E266</f>
        <v>28000</v>
      </c>
      <c r="M266" s="279" t="s">
        <v>1048</v>
      </c>
    </row>
    <row r="267" spans="1:14" ht="24" customHeight="1">
      <c r="A267" s="265" t="s">
        <v>190</v>
      </c>
      <c r="B267" s="50" t="s">
        <v>1079</v>
      </c>
      <c r="C267" s="84" t="s">
        <v>1080</v>
      </c>
      <c r="D267" s="471" t="s">
        <v>626</v>
      </c>
      <c r="E267" s="267"/>
      <c r="F267" s="108" t="s">
        <v>431</v>
      </c>
      <c r="G267" s="41" t="s">
        <v>1044</v>
      </c>
      <c r="H267" s="571" t="s">
        <v>1039</v>
      </c>
      <c r="I267" s="130" t="s">
        <v>1087</v>
      </c>
      <c r="J267" s="572" t="s">
        <v>1088</v>
      </c>
      <c r="K267" s="267"/>
      <c r="L267" s="267"/>
      <c r="M267" s="122" t="s">
        <v>1082</v>
      </c>
    </row>
    <row r="268" spans="1:14" ht="23.25" customHeight="1">
      <c r="A268" s="24"/>
      <c r="B268" s="271"/>
      <c r="C268" s="475" t="s">
        <v>457</v>
      </c>
      <c r="D268" s="575" t="s">
        <v>1083</v>
      </c>
      <c r="E268" s="576">
        <v>1</v>
      </c>
      <c r="F268" s="539"/>
      <c r="G268" s="562" t="s">
        <v>636</v>
      </c>
      <c r="H268" s="577" t="s">
        <v>1089</v>
      </c>
      <c r="I268" s="578" t="s">
        <v>1090</v>
      </c>
      <c r="J268" s="577" t="s">
        <v>1091</v>
      </c>
      <c r="K268" s="550">
        <f>25000+3000</f>
        <v>28000</v>
      </c>
      <c r="L268" s="518">
        <f>K268*E268</f>
        <v>28000</v>
      </c>
      <c r="M268" s="279" t="s">
        <v>1048</v>
      </c>
    </row>
    <row r="269" spans="1:14" s="323" customFormat="1" ht="24" customHeight="1">
      <c r="A269" s="24"/>
      <c r="B269" s="25">
        <v>45412</v>
      </c>
      <c r="C269" s="26" t="s">
        <v>738</v>
      </c>
      <c r="D269" s="27" t="s">
        <v>476</v>
      </c>
      <c r="E269" s="28"/>
      <c r="F269" s="26"/>
      <c r="G269" s="29" t="s">
        <v>477</v>
      </c>
      <c r="H269" s="30"/>
      <c r="I269" s="419"/>
      <c r="J269" s="32"/>
      <c r="K269" s="32"/>
      <c r="L269" s="32"/>
      <c r="M269" s="34" t="s">
        <v>478</v>
      </c>
      <c r="N269" s="192"/>
    </row>
    <row r="270" spans="1:14" ht="24" customHeight="1">
      <c r="A270" s="265" t="s">
        <v>190</v>
      </c>
      <c r="B270" s="50" t="s">
        <v>1092</v>
      </c>
      <c r="C270" s="100">
        <v>4</v>
      </c>
      <c r="D270" s="782" t="s">
        <v>1093</v>
      </c>
      <c r="E270" s="480">
        <v>1</v>
      </c>
      <c r="F270" s="643" t="s">
        <v>1094</v>
      </c>
      <c r="G270" s="41" t="s">
        <v>1095</v>
      </c>
      <c r="H270" s="89" t="s">
        <v>1096</v>
      </c>
      <c r="I270" s="57" t="s">
        <v>1097</v>
      </c>
      <c r="J270" s="44" t="s">
        <v>1098</v>
      </c>
      <c r="K270" s="111">
        <f>2500-550</f>
        <v>1950</v>
      </c>
      <c r="L270" s="46">
        <f>K270*E270</f>
        <v>1950</v>
      </c>
      <c r="M270" s="149"/>
    </row>
    <row r="271" spans="1:14" ht="24" customHeight="1">
      <c r="A271" s="24"/>
      <c r="B271" s="227">
        <v>45412</v>
      </c>
      <c r="C271" s="228" t="s">
        <v>810</v>
      </c>
      <c r="D271" s="229" t="s">
        <v>449</v>
      </c>
      <c r="E271" s="230"/>
      <c r="F271" s="230"/>
      <c r="G271" s="230"/>
      <c r="H271" s="230"/>
      <c r="I271" s="262"/>
      <c r="J271" s="263"/>
      <c r="K271" s="233"/>
      <c r="L271" s="234"/>
      <c r="M271" s="234"/>
    </row>
    <row r="272" spans="1:14" ht="24" customHeight="1">
      <c r="A272" s="49" t="s">
        <v>464</v>
      </c>
      <c r="B272" s="50" t="s">
        <v>1099</v>
      </c>
      <c r="C272" s="244"/>
      <c r="D272" s="106" t="s">
        <v>1100</v>
      </c>
      <c r="E272" s="783">
        <v>21</v>
      </c>
      <c r="F272" s="727"/>
      <c r="G272" s="41" t="s">
        <v>1101</v>
      </c>
      <c r="H272" s="85" t="s">
        <v>1102</v>
      </c>
      <c r="I272" s="784" t="s">
        <v>1103</v>
      </c>
      <c r="J272" s="44" t="s">
        <v>1104</v>
      </c>
      <c r="K272" s="785">
        <f>8500+2000</f>
        <v>10500</v>
      </c>
      <c r="L272" s="166">
        <f>K272*E272</f>
        <v>220500</v>
      </c>
      <c r="M272" s="149"/>
    </row>
    <row r="273" spans="1:14" ht="24" customHeight="1">
      <c r="A273" s="35" t="s">
        <v>354</v>
      </c>
      <c r="B273" s="50" t="s">
        <v>1105</v>
      </c>
      <c r="C273" s="699"/>
      <c r="D273" s="480" t="s">
        <v>708</v>
      </c>
      <c r="E273" s="480">
        <v>1</v>
      </c>
      <c r="F273" s="643" t="s">
        <v>789</v>
      </c>
      <c r="G273" s="41" t="s">
        <v>1106</v>
      </c>
      <c r="H273" s="710" t="s">
        <v>1107</v>
      </c>
      <c r="I273" s="57" t="s">
        <v>1108</v>
      </c>
      <c r="J273" s="44" t="s">
        <v>1109</v>
      </c>
      <c r="K273" s="556">
        <v>1</v>
      </c>
      <c r="L273" s="213">
        <f>K273*E273</f>
        <v>1</v>
      </c>
      <c r="M273" s="12" t="s">
        <v>1110</v>
      </c>
    </row>
    <row r="274" spans="1:14" ht="24" customHeight="1">
      <c r="A274" s="24"/>
      <c r="B274" s="702" t="s">
        <v>1111</v>
      </c>
      <c r="C274" s="699"/>
      <c r="D274" s="480" t="s">
        <v>708</v>
      </c>
      <c r="E274" s="480">
        <v>1</v>
      </c>
      <c r="F274" s="94" t="s">
        <v>797</v>
      </c>
      <c r="G274" s="714"/>
      <c r="H274" s="239"/>
      <c r="I274" s="239"/>
      <c r="J274" s="131"/>
      <c r="K274" s="45">
        <v>1</v>
      </c>
      <c r="L274" s="213">
        <f>K274*E274</f>
        <v>1</v>
      </c>
      <c r="M274" s="422" t="s">
        <v>1112</v>
      </c>
    </row>
    <row r="275" spans="1:14" ht="23.25" customHeight="1">
      <c r="A275" s="24"/>
      <c r="B275" s="25">
        <v>45413</v>
      </c>
      <c r="C275" s="26" t="s">
        <v>1113</v>
      </c>
      <c r="D275" s="27" t="s">
        <v>739</v>
      </c>
      <c r="E275" s="28"/>
      <c r="F275" s="26"/>
      <c r="G275" s="29" t="s">
        <v>477</v>
      </c>
      <c r="H275" s="30"/>
      <c r="I275" s="419"/>
      <c r="J275" s="32"/>
      <c r="K275" s="32"/>
      <c r="L275" s="32"/>
      <c r="M275" s="34" t="s">
        <v>478</v>
      </c>
      <c r="N275" s="241"/>
    </row>
    <row r="276" spans="1:14" ht="23.25" customHeight="1">
      <c r="A276" s="24"/>
      <c r="B276" s="227">
        <v>45413</v>
      </c>
      <c r="C276" s="228" t="s">
        <v>1114</v>
      </c>
      <c r="D276" s="229" t="s">
        <v>449</v>
      </c>
      <c r="E276" s="230"/>
      <c r="F276" s="230"/>
      <c r="G276" s="230"/>
      <c r="H276" s="230"/>
      <c r="I276" s="262"/>
      <c r="J276" s="263"/>
      <c r="K276" s="233"/>
      <c r="L276" s="234"/>
      <c r="M276" s="234"/>
    </row>
    <row r="277" spans="1:14" ht="24" customHeight="1">
      <c r="A277" s="24"/>
      <c r="B277" s="25">
        <v>45414</v>
      </c>
      <c r="C277" s="26" t="s">
        <v>928</v>
      </c>
      <c r="D277" s="27" t="s">
        <v>476</v>
      </c>
      <c r="E277" s="28"/>
      <c r="F277" s="26"/>
      <c r="G277" s="29" t="s">
        <v>477</v>
      </c>
      <c r="H277" s="30"/>
      <c r="I277" s="419"/>
      <c r="J277" s="32"/>
      <c r="K277" s="32"/>
      <c r="L277" s="32"/>
      <c r="M277" s="34" t="s">
        <v>1115</v>
      </c>
    </row>
    <row r="278" spans="1:14" ht="24" customHeight="1">
      <c r="A278" s="24"/>
      <c r="B278" s="227">
        <v>45414</v>
      </c>
      <c r="C278" s="228" t="s">
        <v>448</v>
      </c>
      <c r="D278" s="229" t="s">
        <v>449</v>
      </c>
      <c r="E278" s="230"/>
      <c r="F278" s="230"/>
      <c r="G278" s="230"/>
      <c r="H278" s="230"/>
      <c r="I278" s="262"/>
      <c r="J278" s="263"/>
      <c r="K278" s="233"/>
      <c r="L278" s="234"/>
      <c r="M278" s="234"/>
    </row>
    <row r="279" spans="1:14" ht="24" customHeight="1">
      <c r="A279" s="265" t="s">
        <v>190</v>
      </c>
      <c r="B279" s="50" t="s">
        <v>1116</v>
      </c>
      <c r="C279" s="84" t="s">
        <v>1117</v>
      </c>
      <c r="D279" s="266" t="s">
        <v>589</v>
      </c>
      <c r="E279" s="339"/>
      <c r="F279" s="108" t="s">
        <v>431</v>
      </c>
      <c r="G279" s="41" t="s">
        <v>1118</v>
      </c>
      <c r="H279" s="239" t="s">
        <v>909</v>
      </c>
      <c r="I279" s="725" t="s">
        <v>1119</v>
      </c>
      <c r="J279" s="44" t="s">
        <v>1034</v>
      </c>
      <c r="K279" s="158"/>
      <c r="L279" s="267"/>
      <c r="M279" s="536"/>
    </row>
    <row r="280" spans="1:14" ht="24" customHeight="1">
      <c r="A280" s="14"/>
      <c r="B280" s="524"/>
      <c r="C280" s="525" t="s">
        <v>457</v>
      </c>
      <c r="D280" s="726" t="s">
        <v>1120</v>
      </c>
      <c r="E280" s="53">
        <v>1</v>
      </c>
      <c r="F280" s="727"/>
      <c r="G280" s="425" t="s">
        <v>913</v>
      </c>
      <c r="H280" s="728" t="s">
        <v>1121</v>
      </c>
      <c r="I280" s="729" t="s">
        <v>1122</v>
      </c>
      <c r="J280" s="728" t="s">
        <v>1123</v>
      </c>
      <c r="K280" s="286">
        <f>15000+4000</f>
        <v>19000</v>
      </c>
      <c r="L280" s="166">
        <f>K280*E280</f>
        <v>19000</v>
      </c>
      <c r="M280" s="279" t="s">
        <v>730</v>
      </c>
    </row>
    <row r="281" spans="1:14" ht="24" customHeight="1">
      <c r="A281" s="24"/>
      <c r="B281" s="25">
        <v>45415</v>
      </c>
      <c r="C281" s="26" t="s">
        <v>475</v>
      </c>
      <c r="D281" s="27" t="s">
        <v>476</v>
      </c>
      <c r="E281" s="28"/>
      <c r="F281" s="26"/>
      <c r="G281" s="29" t="s">
        <v>477</v>
      </c>
      <c r="H281" s="30"/>
      <c r="I281" s="419"/>
      <c r="J281" s="32"/>
      <c r="K281" s="32"/>
      <c r="L281" s="32"/>
      <c r="M281" s="34" t="s">
        <v>478</v>
      </c>
    </row>
    <row r="282" spans="1:14" ht="24" customHeight="1">
      <c r="A282" s="24"/>
      <c r="B282" s="227">
        <v>45415</v>
      </c>
      <c r="C282" s="228" t="s">
        <v>549</v>
      </c>
      <c r="D282" s="229" t="s">
        <v>449</v>
      </c>
      <c r="E282" s="230"/>
      <c r="F282" s="230"/>
      <c r="G282" s="230"/>
      <c r="H282" s="230"/>
      <c r="I282" s="262"/>
      <c r="J282" s="263"/>
      <c r="K282" s="233"/>
      <c r="L282" s="234"/>
      <c r="M282" s="234"/>
    </row>
    <row r="283" spans="1:14" ht="24" customHeight="1">
      <c r="A283" s="24"/>
      <c r="B283" s="25">
        <v>45418</v>
      </c>
      <c r="C283" s="26" t="s">
        <v>1124</v>
      </c>
      <c r="D283" s="27" t="s">
        <v>739</v>
      </c>
      <c r="E283" s="28"/>
      <c r="F283" s="26"/>
      <c r="G283" s="29" t="s">
        <v>477</v>
      </c>
      <c r="H283" s="30"/>
      <c r="I283" s="419"/>
      <c r="J283" s="32"/>
      <c r="K283" s="32"/>
      <c r="L283" s="32"/>
      <c r="M283" s="34" t="s">
        <v>478</v>
      </c>
    </row>
    <row r="284" spans="1:14" ht="24" customHeight="1">
      <c r="A284" s="24"/>
      <c r="B284" s="227">
        <v>45418</v>
      </c>
      <c r="C284" s="228" t="s">
        <v>1077</v>
      </c>
      <c r="D284" s="229" t="s">
        <v>449</v>
      </c>
      <c r="E284" s="230"/>
      <c r="F284" s="230"/>
      <c r="G284" s="230"/>
      <c r="H284" s="230"/>
      <c r="I284" s="262"/>
      <c r="J284" s="263"/>
      <c r="K284" s="233"/>
      <c r="L284" s="234"/>
      <c r="M284" s="234"/>
    </row>
    <row r="285" spans="1:14" ht="24" customHeight="1">
      <c r="A285" s="24"/>
      <c r="B285" s="25">
        <v>45419</v>
      </c>
      <c r="C285" s="26" t="s">
        <v>738</v>
      </c>
      <c r="D285" s="27" t="s">
        <v>476</v>
      </c>
      <c r="E285" s="28"/>
      <c r="F285" s="26"/>
      <c r="G285" s="29" t="s">
        <v>1125</v>
      </c>
      <c r="H285" s="30"/>
      <c r="I285" s="419"/>
      <c r="J285" s="32"/>
      <c r="K285" s="32"/>
      <c r="L285" s="32"/>
      <c r="M285" s="34" t="s">
        <v>1115</v>
      </c>
    </row>
    <row r="286" spans="1:14" ht="24" customHeight="1">
      <c r="A286" s="24"/>
      <c r="B286" s="227">
        <v>45419</v>
      </c>
      <c r="C286" s="228" t="s">
        <v>810</v>
      </c>
      <c r="D286" s="229" t="s">
        <v>449</v>
      </c>
      <c r="E286" s="230"/>
      <c r="F286" s="230"/>
      <c r="G286" s="230"/>
      <c r="H286" s="230"/>
      <c r="I286" s="262"/>
      <c r="J286" s="263"/>
      <c r="K286" s="233"/>
      <c r="L286" s="234"/>
      <c r="M286" s="234"/>
    </row>
    <row r="287" spans="1:14" ht="24" customHeight="1">
      <c r="A287" s="24"/>
      <c r="B287" s="25">
        <v>45420</v>
      </c>
      <c r="C287" s="26" t="s">
        <v>828</v>
      </c>
      <c r="D287" s="27" t="s">
        <v>476</v>
      </c>
      <c r="E287" s="28"/>
      <c r="F287" s="26"/>
      <c r="G287" s="29" t="s">
        <v>477</v>
      </c>
      <c r="H287" s="30"/>
      <c r="I287" s="419"/>
      <c r="J287" s="32"/>
      <c r="K287" s="32"/>
      <c r="L287" s="32"/>
      <c r="M287" s="34" t="s">
        <v>341</v>
      </c>
    </row>
    <row r="288" spans="1:14" ht="23.25" customHeight="1">
      <c r="A288" s="35" t="s">
        <v>427</v>
      </c>
      <c r="B288" s="629" t="s">
        <v>1126</v>
      </c>
      <c r="C288" s="786"/>
      <c r="D288" s="787" t="s">
        <v>1127</v>
      </c>
      <c r="E288" s="480">
        <v>1</v>
      </c>
      <c r="F288" s="643" t="s">
        <v>789</v>
      </c>
      <c r="G288" s="41" t="s">
        <v>1128</v>
      </c>
      <c r="H288" s="606" t="s">
        <v>969</v>
      </c>
      <c r="I288" s="147" t="s">
        <v>1129</v>
      </c>
      <c r="J288" s="44" t="s">
        <v>971</v>
      </c>
      <c r="K288" s="111">
        <f>35000-5000</f>
        <v>30000</v>
      </c>
      <c r="L288" s="46">
        <f>K288*E288</f>
        <v>30000</v>
      </c>
      <c r="M288" s="11" t="s">
        <v>1130</v>
      </c>
      <c r="N288" s="241"/>
    </row>
    <row r="289" spans="1:13" ht="24" customHeight="1">
      <c r="A289" s="24"/>
      <c r="B289" s="227">
        <v>45420</v>
      </c>
      <c r="C289" s="228" t="s">
        <v>1114</v>
      </c>
      <c r="D289" s="229" t="s">
        <v>1078</v>
      </c>
      <c r="E289" s="230"/>
      <c r="F289" s="230"/>
      <c r="G289" s="230"/>
      <c r="H289" s="230"/>
      <c r="I289" s="262"/>
      <c r="J289" s="263"/>
      <c r="K289" s="233"/>
      <c r="L289" s="234"/>
      <c r="M289" s="234"/>
    </row>
    <row r="290" spans="1:13" ht="24" customHeight="1">
      <c r="A290" s="24"/>
      <c r="B290" s="25">
        <v>45421</v>
      </c>
      <c r="C290" s="26" t="s">
        <v>340</v>
      </c>
      <c r="D290" s="27" t="s">
        <v>476</v>
      </c>
      <c r="E290" s="28"/>
      <c r="F290" s="26"/>
      <c r="G290" s="29" t="s">
        <v>1125</v>
      </c>
      <c r="H290" s="30"/>
      <c r="I290" s="419"/>
      <c r="J290" s="32"/>
      <c r="K290" s="32"/>
      <c r="L290" s="32"/>
      <c r="M290" s="34" t="s">
        <v>1115</v>
      </c>
    </row>
    <row r="291" spans="1:13" ht="24" customHeight="1">
      <c r="A291" s="24"/>
      <c r="B291" s="227">
        <v>45421</v>
      </c>
      <c r="C291" s="228" t="s">
        <v>448</v>
      </c>
      <c r="D291" s="229" t="s">
        <v>275</v>
      </c>
      <c r="E291" s="230"/>
      <c r="F291" s="230"/>
      <c r="G291" s="230"/>
      <c r="H291" s="230"/>
      <c r="I291" s="262"/>
      <c r="J291" s="263"/>
      <c r="K291" s="233"/>
      <c r="L291" s="234"/>
      <c r="M291" s="234"/>
    </row>
    <row r="292" spans="1:13" ht="24" customHeight="1">
      <c r="A292" s="24"/>
      <c r="B292" s="25">
        <v>45422</v>
      </c>
      <c r="C292" s="26" t="s">
        <v>475</v>
      </c>
      <c r="D292" s="27" t="s">
        <v>476</v>
      </c>
      <c r="E292" s="28"/>
      <c r="F292" s="26"/>
      <c r="G292" s="29" t="s">
        <v>662</v>
      </c>
      <c r="H292" s="30"/>
      <c r="I292" s="419"/>
      <c r="J292" s="32"/>
      <c r="K292" s="32"/>
      <c r="L292" s="32"/>
      <c r="M292" s="34" t="s">
        <v>478</v>
      </c>
    </row>
    <row r="293" spans="1:13" ht="24" customHeight="1">
      <c r="A293" s="35" t="s">
        <v>436</v>
      </c>
      <c r="B293" s="50" t="s">
        <v>1131</v>
      </c>
      <c r="C293" s="422" t="s">
        <v>1132</v>
      </c>
      <c r="D293" s="788" t="s">
        <v>1133</v>
      </c>
      <c r="E293" s="480">
        <v>730</v>
      </c>
      <c r="F293" s="789" t="s">
        <v>1134</v>
      </c>
      <c r="G293" s="41" t="s">
        <v>1135</v>
      </c>
      <c r="H293" s="710" t="s">
        <v>1136</v>
      </c>
      <c r="I293" s="57" t="s">
        <v>1137</v>
      </c>
      <c r="J293" s="44" t="s">
        <v>879</v>
      </c>
      <c r="K293" s="165">
        <v>1</v>
      </c>
      <c r="L293" s="165">
        <f>K293*E293</f>
        <v>730</v>
      </c>
      <c r="M293" s="588" t="s">
        <v>1138</v>
      </c>
    </row>
    <row r="294" spans="1:13" ht="24" customHeight="1">
      <c r="A294" s="24"/>
      <c r="B294" s="67" t="s">
        <v>1139</v>
      </c>
      <c r="C294" s="422" t="s">
        <v>1140</v>
      </c>
      <c r="D294" s="711" t="s">
        <v>1141</v>
      </c>
      <c r="E294" s="480">
        <v>730</v>
      </c>
      <c r="F294" s="94" t="s">
        <v>883</v>
      </c>
      <c r="G294" s="138"/>
      <c r="H294" s="790" t="s">
        <v>1142</v>
      </c>
      <c r="I294" s="588" t="s">
        <v>1143</v>
      </c>
      <c r="J294" s="131"/>
      <c r="K294" s="165">
        <v>1</v>
      </c>
      <c r="L294" s="165">
        <f>K294*E294</f>
        <v>730</v>
      </c>
      <c r="M294" s="588" t="s">
        <v>1144</v>
      </c>
    </row>
    <row r="295" spans="1:13" ht="24" customHeight="1">
      <c r="A295" s="24"/>
      <c r="B295" s="67"/>
      <c r="C295" s="297" t="s">
        <v>509</v>
      </c>
      <c r="D295" s="422" t="s">
        <v>1145</v>
      </c>
      <c r="E295" s="53">
        <v>1</v>
      </c>
      <c r="F295" s="94" t="s">
        <v>883</v>
      </c>
      <c r="G295" s="425" t="s">
        <v>1146</v>
      </c>
      <c r="H295" s="425" t="s">
        <v>1107</v>
      </c>
      <c r="I295" s="353" t="s">
        <v>1147</v>
      </c>
      <c r="J295" s="113"/>
      <c r="K295" s="165">
        <v>1</v>
      </c>
      <c r="L295" s="46">
        <f>K295*E295</f>
        <v>1</v>
      </c>
      <c r="M295" s="422" t="s">
        <v>1112</v>
      </c>
    </row>
    <row r="296" spans="1:13" ht="24" customHeight="1">
      <c r="A296" s="24"/>
      <c r="B296" s="227">
        <v>45422</v>
      </c>
      <c r="C296" s="228" t="s">
        <v>1148</v>
      </c>
      <c r="D296" s="229" t="s">
        <v>449</v>
      </c>
      <c r="E296" s="230"/>
      <c r="F296" s="230"/>
      <c r="G296" s="230"/>
      <c r="H296" s="230"/>
      <c r="I296" s="262"/>
      <c r="J296" s="263"/>
      <c r="K296" s="233"/>
      <c r="L296" s="234"/>
      <c r="M296" s="234"/>
    </row>
    <row r="297" spans="1:13" ht="24" customHeight="1">
      <c r="A297" s="24"/>
      <c r="B297" s="25">
        <v>45425</v>
      </c>
      <c r="C297" s="26" t="s">
        <v>660</v>
      </c>
      <c r="D297" s="27" t="s">
        <v>739</v>
      </c>
      <c r="E297" s="28"/>
      <c r="F297" s="26"/>
      <c r="G297" s="29" t="s">
        <v>477</v>
      </c>
      <c r="H297" s="30"/>
      <c r="I297" s="419"/>
      <c r="J297" s="32"/>
      <c r="K297" s="32"/>
      <c r="L297" s="32"/>
      <c r="M297" s="34" t="s">
        <v>478</v>
      </c>
    </row>
    <row r="298" spans="1:13" ht="24" customHeight="1">
      <c r="A298" s="24"/>
      <c r="B298" s="227">
        <v>45425</v>
      </c>
      <c r="C298" s="228" t="s">
        <v>1077</v>
      </c>
      <c r="D298" s="229" t="s">
        <v>275</v>
      </c>
      <c r="E298" s="230"/>
      <c r="F298" s="230"/>
      <c r="G298" s="230"/>
      <c r="H298" s="230"/>
      <c r="I298" s="262"/>
      <c r="J298" s="263"/>
      <c r="K298" s="233"/>
      <c r="L298" s="234"/>
      <c r="M298" s="234"/>
    </row>
    <row r="299" spans="1:13" ht="24" customHeight="1">
      <c r="A299" s="24"/>
      <c r="B299" s="25">
        <v>45426</v>
      </c>
      <c r="C299" s="26" t="s">
        <v>1149</v>
      </c>
      <c r="D299" s="27" t="s">
        <v>476</v>
      </c>
      <c r="E299" s="28"/>
      <c r="F299" s="26"/>
      <c r="G299" s="29" t="s">
        <v>477</v>
      </c>
      <c r="H299" s="30"/>
      <c r="I299" s="419"/>
      <c r="J299" s="32"/>
      <c r="K299" s="32"/>
      <c r="L299" s="32"/>
      <c r="M299" s="34" t="s">
        <v>478</v>
      </c>
    </row>
    <row r="300" spans="1:13" ht="24" customHeight="1">
      <c r="A300" s="24"/>
      <c r="B300" s="227">
        <v>45426</v>
      </c>
      <c r="C300" s="228" t="s">
        <v>810</v>
      </c>
      <c r="D300" s="229" t="s">
        <v>449</v>
      </c>
      <c r="E300" s="230"/>
      <c r="F300" s="230"/>
      <c r="G300" s="230"/>
      <c r="H300" s="230"/>
      <c r="I300" s="262"/>
      <c r="J300" s="263"/>
      <c r="K300" s="233"/>
      <c r="L300" s="234"/>
      <c r="M300" s="234"/>
    </row>
    <row r="301" spans="1:13" ht="24" customHeight="1">
      <c r="A301" s="24"/>
      <c r="B301" s="25">
        <v>45427</v>
      </c>
      <c r="C301" s="26" t="s">
        <v>828</v>
      </c>
      <c r="D301" s="27" t="s">
        <v>476</v>
      </c>
      <c r="E301" s="28"/>
      <c r="F301" s="26"/>
      <c r="G301" s="29" t="s">
        <v>477</v>
      </c>
      <c r="H301" s="30"/>
      <c r="I301" s="419"/>
      <c r="J301" s="32"/>
      <c r="K301" s="32"/>
      <c r="L301" s="32"/>
      <c r="M301" s="34" t="s">
        <v>478</v>
      </c>
    </row>
    <row r="302" spans="1:13" s="323" customFormat="1" ht="24" customHeight="1">
      <c r="A302" s="77"/>
      <c r="B302" s="791"/>
      <c r="C302" s="422" t="s">
        <v>1150</v>
      </c>
      <c r="D302" s="792" t="s">
        <v>1151</v>
      </c>
      <c r="E302" s="480">
        <v>1</v>
      </c>
      <c r="F302" s="63" t="s">
        <v>538</v>
      </c>
      <c r="G302" s="41" t="s">
        <v>1152</v>
      </c>
      <c r="H302" s="162" t="s">
        <v>1153</v>
      </c>
      <c r="I302" s="260" t="s">
        <v>1154</v>
      </c>
      <c r="J302" s="110" t="s">
        <v>1155</v>
      </c>
      <c r="K302" s="45">
        <f t="shared" ref="K302:K303" si="20">6000+1000</f>
        <v>7000</v>
      </c>
      <c r="L302" s="213">
        <f t="shared" ref="L302:L304" si="21">K302*E302</f>
        <v>7000</v>
      </c>
      <c r="M302" s="76"/>
    </row>
    <row r="303" spans="1:13" s="323" customFormat="1" ht="24" customHeight="1">
      <c r="A303" s="77"/>
      <c r="B303" s="791"/>
      <c r="C303" s="422" t="s">
        <v>1150</v>
      </c>
      <c r="D303" s="793" t="s">
        <v>1156</v>
      </c>
      <c r="E303" s="480">
        <v>1</v>
      </c>
      <c r="F303" s="94"/>
      <c r="G303" s="220"/>
      <c r="H303" s="282"/>
      <c r="I303" s="96"/>
      <c r="J303" s="179"/>
      <c r="K303" s="45">
        <f t="shared" si="20"/>
        <v>7000</v>
      </c>
      <c r="L303" s="213">
        <f t="shared" si="21"/>
        <v>7000</v>
      </c>
      <c r="M303" s="76"/>
    </row>
    <row r="304" spans="1:13" s="323" customFormat="1" ht="24" customHeight="1">
      <c r="A304" s="77"/>
      <c r="B304" s="314"/>
      <c r="C304" s="422" t="s">
        <v>1157</v>
      </c>
      <c r="D304" s="246" t="s">
        <v>1158</v>
      </c>
      <c r="E304" s="480">
        <v>1</v>
      </c>
      <c r="F304" s="94"/>
      <c r="G304" s="79"/>
      <c r="H304" s="80"/>
      <c r="I304" s="134"/>
      <c r="J304" s="82"/>
      <c r="K304" s="45">
        <f>6000+1000</f>
        <v>7000</v>
      </c>
      <c r="L304" s="46">
        <f t="shared" si="21"/>
        <v>7000</v>
      </c>
      <c r="M304" s="67"/>
    </row>
    <row r="305" spans="1:14" s="92" customFormat="1" ht="24" customHeight="1">
      <c r="A305" s="68"/>
      <c r="B305" s="794"/>
      <c r="C305" s="795"/>
      <c r="D305" s="796"/>
      <c r="E305" s="53">
        <v>1</v>
      </c>
      <c r="F305" s="94" t="s">
        <v>426</v>
      </c>
      <c r="G305" s="79"/>
      <c r="H305" s="797"/>
      <c r="I305" s="766"/>
      <c r="J305" s="798"/>
      <c r="K305" s="798"/>
      <c r="L305" s="798"/>
      <c r="M305" s="91"/>
    </row>
    <row r="306" spans="1:14" ht="24" customHeight="1">
      <c r="A306" s="24"/>
      <c r="B306" s="227">
        <v>45427</v>
      </c>
      <c r="C306" s="228" t="s">
        <v>905</v>
      </c>
      <c r="D306" s="229" t="s">
        <v>275</v>
      </c>
      <c r="E306" s="230"/>
      <c r="F306" s="230"/>
      <c r="G306" s="230"/>
      <c r="H306" s="230"/>
      <c r="I306" s="262"/>
      <c r="J306" s="263"/>
      <c r="K306" s="233"/>
      <c r="L306" s="234"/>
      <c r="M306" s="234"/>
    </row>
    <row r="307" spans="1:14" ht="24" customHeight="1">
      <c r="A307" s="24"/>
      <c r="B307" s="25">
        <v>45428</v>
      </c>
      <c r="C307" s="26" t="s">
        <v>1159</v>
      </c>
      <c r="D307" s="27" t="s">
        <v>476</v>
      </c>
      <c r="E307" s="28"/>
      <c r="F307" s="26"/>
      <c r="G307" s="29" t="s">
        <v>477</v>
      </c>
      <c r="H307" s="30"/>
      <c r="I307" s="419"/>
      <c r="J307" s="32"/>
      <c r="K307" s="32"/>
      <c r="L307" s="32"/>
      <c r="M307" s="34" t="s">
        <v>478</v>
      </c>
    </row>
    <row r="308" spans="1:14" ht="24" customHeight="1">
      <c r="A308" s="24"/>
      <c r="B308" s="227">
        <v>45428</v>
      </c>
      <c r="C308" s="228" t="s">
        <v>448</v>
      </c>
      <c r="D308" s="229" t="s">
        <v>1078</v>
      </c>
      <c r="E308" s="230"/>
      <c r="F308" s="230"/>
      <c r="G308" s="230"/>
      <c r="H308" s="230"/>
      <c r="I308" s="262"/>
      <c r="J308" s="263"/>
      <c r="K308" s="233"/>
      <c r="L308" s="234"/>
      <c r="M308" s="234"/>
    </row>
    <row r="309" spans="1:14" ht="24" customHeight="1">
      <c r="A309" s="24"/>
      <c r="B309" s="25">
        <v>45429</v>
      </c>
      <c r="C309" s="26" t="s">
        <v>475</v>
      </c>
      <c r="D309" s="27" t="s">
        <v>476</v>
      </c>
      <c r="E309" s="28"/>
      <c r="F309" s="26"/>
      <c r="G309" s="29" t="s">
        <v>477</v>
      </c>
      <c r="H309" s="30"/>
      <c r="I309" s="419"/>
      <c r="J309" s="32"/>
      <c r="K309" s="32"/>
      <c r="L309" s="32"/>
      <c r="M309" s="34" t="s">
        <v>1115</v>
      </c>
    </row>
    <row r="310" spans="1:14" ht="24" customHeight="1">
      <c r="A310" s="24"/>
      <c r="B310" s="227">
        <v>45429</v>
      </c>
      <c r="C310" s="228" t="s">
        <v>1148</v>
      </c>
      <c r="D310" s="229" t="s">
        <v>275</v>
      </c>
      <c r="E310" s="230"/>
      <c r="F310" s="230"/>
      <c r="G310" s="230"/>
      <c r="H310" s="230"/>
      <c r="I310" s="262"/>
      <c r="J310" s="263"/>
      <c r="K310" s="233"/>
      <c r="L310" s="234"/>
      <c r="M310" s="234"/>
    </row>
    <row r="311" spans="1:14" ht="24" customHeight="1">
      <c r="A311" s="24"/>
      <c r="B311" s="25">
        <v>45432</v>
      </c>
      <c r="C311" s="26" t="s">
        <v>660</v>
      </c>
      <c r="D311" s="27" t="s">
        <v>739</v>
      </c>
      <c r="E311" s="28"/>
      <c r="F311" s="26"/>
      <c r="G311" s="29" t="s">
        <v>1125</v>
      </c>
      <c r="H311" s="30"/>
      <c r="I311" s="419"/>
      <c r="J311" s="32"/>
      <c r="K311" s="32"/>
      <c r="L311" s="32"/>
      <c r="M311" s="34" t="s">
        <v>341</v>
      </c>
      <c r="N311" s="150"/>
    </row>
    <row r="312" spans="1:14" s="241" customFormat="1" ht="24" customHeight="1">
      <c r="A312" s="24"/>
      <c r="B312" s="227">
        <v>45432</v>
      </c>
      <c r="C312" s="228" t="s">
        <v>1077</v>
      </c>
      <c r="D312" s="229" t="s">
        <v>449</v>
      </c>
      <c r="E312" s="230"/>
      <c r="F312" s="230"/>
      <c r="G312" s="230"/>
      <c r="H312" s="230"/>
      <c r="I312" s="262"/>
      <c r="J312" s="263"/>
      <c r="K312" s="233"/>
      <c r="L312" s="234"/>
      <c r="M312" s="234"/>
      <c r="N312" s="13"/>
    </row>
    <row r="313" spans="1:14" ht="24" customHeight="1">
      <c r="A313" s="24"/>
      <c r="B313" s="25">
        <v>45433</v>
      </c>
      <c r="C313" s="26" t="s">
        <v>738</v>
      </c>
      <c r="D313" s="27" t="s">
        <v>476</v>
      </c>
      <c r="E313" s="28"/>
      <c r="F313" s="26"/>
      <c r="G313" s="29" t="s">
        <v>477</v>
      </c>
      <c r="H313" s="30"/>
      <c r="I313" s="419"/>
      <c r="J313" s="32"/>
      <c r="K313" s="32"/>
      <c r="L313" s="32"/>
      <c r="M313" s="34" t="s">
        <v>478</v>
      </c>
    </row>
    <row r="314" spans="1:14" ht="24" customHeight="1">
      <c r="A314" s="49" t="s">
        <v>464</v>
      </c>
      <c r="B314" s="799" t="s">
        <v>1160</v>
      </c>
      <c r="C314" s="800" t="s">
        <v>1161</v>
      </c>
      <c r="D314" s="801" t="s">
        <v>1162</v>
      </c>
      <c r="E314" s="480">
        <f>435+5+5</f>
        <v>445</v>
      </c>
      <c r="F314" s="63" t="s">
        <v>538</v>
      </c>
      <c r="G314" s="665" t="s">
        <v>1163</v>
      </c>
      <c r="H314" s="802" t="s">
        <v>1164</v>
      </c>
      <c r="I314" s="57" t="s">
        <v>1165</v>
      </c>
      <c r="J314" s="803" t="s">
        <v>1166</v>
      </c>
      <c r="K314" s="45">
        <v>6000</v>
      </c>
      <c r="L314" s="46">
        <f>K314*E314</f>
        <v>2670000</v>
      </c>
      <c r="M314" s="636" t="s">
        <v>1167</v>
      </c>
    </row>
    <row r="315" spans="1:14" ht="24" customHeight="1">
      <c r="A315" s="24"/>
      <c r="B315" s="76" t="s">
        <v>1168</v>
      </c>
      <c r="C315" s="804"/>
      <c r="D315" s="711" t="s">
        <v>1169</v>
      </c>
      <c r="E315" s="480">
        <f>435+5+5</f>
        <v>445</v>
      </c>
      <c r="F315" s="94" t="s">
        <v>939</v>
      </c>
      <c r="G315" s="499"/>
      <c r="H315" s="613"/>
      <c r="I315" s="91"/>
      <c r="J315" s="501"/>
      <c r="K315" s="45">
        <v>1</v>
      </c>
      <c r="L315" s="46">
        <f>K315*E315</f>
        <v>445</v>
      </c>
      <c r="M315" s="601"/>
    </row>
    <row r="316" spans="1:14" ht="24" customHeight="1">
      <c r="A316" s="24"/>
      <c r="B316" s="227">
        <v>45433</v>
      </c>
      <c r="C316" s="228" t="s">
        <v>1170</v>
      </c>
      <c r="D316" s="229" t="s">
        <v>275</v>
      </c>
      <c r="E316" s="230"/>
      <c r="F316" s="230"/>
      <c r="G316" s="230"/>
      <c r="H316" s="230"/>
      <c r="I316" s="262"/>
      <c r="J316" s="263"/>
      <c r="K316" s="233"/>
      <c r="L316" s="234"/>
      <c r="M316" s="234"/>
    </row>
    <row r="317" spans="1:14" s="323" customFormat="1" ht="24" customHeight="1">
      <c r="A317" s="24"/>
      <c r="B317" s="25">
        <v>45434</v>
      </c>
      <c r="C317" s="26" t="s">
        <v>828</v>
      </c>
      <c r="D317" s="27" t="s">
        <v>476</v>
      </c>
      <c r="E317" s="28"/>
      <c r="F317" s="26"/>
      <c r="G317" s="29" t="s">
        <v>1125</v>
      </c>
      <c r="H317" s="30"/>
      <c r="I317" s="419"/>
      <c r="J317" s="32"/>
      <c r="K317" s="32"/>
      <c r="L317" s="32"/>
      <c r="M317" s="34" t="s">
        <v>341</v>
      </c>
    </row>
    <row r="318" spans="1:14" s="671" customFormat="1" ht="24" customHeight="1">
      <c r="A318" s="35" t="s">
        <v>436</v>
      </c>
      <c r="B318" s="50" t="s">
        <v>693</v>
      </c>
      <c r="C318" s="663" t="s">
        <v>1171</v>
      </c>
      <c r="D318" s="664" t="s">
        <v>1172</v>
      </c>
      <c r="E318" s="631">
        <v>1</v>
      </c>
      <c r="F318" s="63" t="s">
        <v>439</v>
      </c>
      <c r="G318" s="665" t="s">
        <v>1173</v>
      </c>
      <c r="H318" s="666" t="s">
        <v>1174</v>
      </c>
      <c r="I318" s="626" t="s">
        <v>833</v>
      </c>
      <c r="J318" s="667">
        <f t="shared" ref="J318:J327" si="22">K318*20</f>
        <v>120000</v>
      </c>
      <c r="K318" s="668">
        <v>6000</v>
      </c>
      <c r="L318" s="669">
        <f t="shared" ref="L318:L328" si="23">K318*E318</f>
        <v>6000</v>
      </c>
      <c r="M318" s="670" t="s">
        <v>834</v>
      </c>
      <c r="N318" s="323"/>
    </row>
    <row r="319" spans="1:14" s="323" customFormat="1" ht="24" customHeight="1">
      <c r="A319" s="24"/>
      <c r="B319" s="672" t="s">
        <v>835</v>
      </c>
      <c r="C319" s="663" t="s">
        <v>842</v>
      </c>
      <c r="D319" s="246" t="s">
        <v>1175</v>
      </c>
      <c r="E319" s="631">
        <v>1</v>
      </c>
      <c r="F319" s="673" t="s">
        <v>838</v>
      </c>
      <c r="G319" s="138"/>
      <c r="H319" s="674" t="s">
        <v>1176</v>
      </c>
      <c r="I319" s="675" t="s">
        <v>1177</v>
      </c>
      <c r="J319" s="667">
        <f t="shared" si="22"/>
        <v>120000</v>
      </c>
      <c r="K319" s="668">
        <v>6000</v>
      </c>
      <c r="L319" s="669">
        <f t="shared" si="23"/>
        <v>6000</v>
      </c>
      <c r="M319" s="670" t="s">
        <v>841</v>
      </c>
    </row>
    <row r="320" spans="1:14" s="323" customFormat="1" ht="24" customHeight="1">
      <c r="A320" s="24"/>
      <c r="B320" s="76" t="s">
        <v>564</v>
      </c>
      <c r="C320" s="663" t="s">
        <v>1178</v>
      </c>
      <c r="D320" s="676" t="s">
        <v>1179</v>
      </c>
      <c r="E320" s="631">
        <v>1</v>
      </c>
      <c r="F320" s="588" t="s">
        <v>1180</v>
      </c>
      <c r="G320" s="94"/>
      <c r="H320" s="677"/>
      <c r="I320" s="422" t="s">
        <v>845</v>
      </c>
      <c r="J320" s="667">
        <f t="shared" si="22"/>
        <v>120000</v>
      </c>
      <c r="K320" s="668">
        <v>6000</v>
      </c>
      <c r="L320" s="669">
        <f t="shared" si="23"/>
        <v>6000</v>
      </c>
      <c r="M320" s="670" t="s">
        <v>846</v>
      </c>
      <c r="N320" s="671"/>
    </row>
    <row r="321" spans="1:15" s="323" customFormat="1" ht="24" customHeight="1">
      <c r="A321" s="24"/>
      <c r="B321" s="69"/>
      <c r="C321" s="663" t="s">
        <v>1178</v>
      </c>
      <c r="D321" s="678" t="s">
        <v>1181</v>
      </c>
      <c r="E321" s="631">
        <v>1</v>
      </c>
      <c r="F321" s="94"/>
      <c r="G321" s="195"/>
      <c r="H321" s="157"/>
      <c r="I321" s="113"/>
      <c r="J321" s="667">
        <f t="shared" si="22"/>
        <v>110000</v>
      </c>
      <c r="K321" s="668">
        <v>5500</v>
      </c>
      <c r="L321" s="669">
        <f t="shared" si="23"/>
        <v>5500</v>
      </c>
      <c r="M321" s="122" t="s">
        <v>1182</v>
      </c>
    </row>
    <row r="322" spans="1:15" ht="24" customHeight="1">
      <c r="A322" s="24"/>
      <c r="B322" s="76" t="s">
        <v>422</v>
      </c>
      <c r="C322" s="663" t="s">
        <v>1183</v>
      </c>
      <c r="D322" s="679" t="s">
        <v>850</v>
      </c>
      <c r="E322" s="631">
        <v>1</v>
      </c>
      <c r="F322" s="94"/>
      <c r="G322" s="195"/>
      <c r="H322" s="680"/>
      <c r="I322" s="681"/>
      <c r="J322" s="667">
        <f t="shared" si="22"/>
        <v>90000</v>
      </c>
      <c r="K322" s="668">
        <v>4500</v>
      </c>
      <c r="L322" s="669">
        <f t="shared" si="23"/>
        <v>4500</v>
      </c>
      <c r="M322" s="122" t="s">
        <v>1184</v>
      </c>
      <c r="N322" s="323"/>
    </row>
    <row r="323" spans="1:15" ht="24" customHeight="1">
      <c r="A323" s="24"/>
      <c r="B323" s="69"/>
      <c r="C323" s="663" t="s">
        <v>1183</v>
      </c>
      <c r="D323" s="682" t="s">
        <v>1185</v>
      </c>
      <c r="E323" s="631">
        <v>1</v>
      </c>
      <c r="F323" s="94"/>
      <c r="G323" s="94"/>
      <c r="H323" s="43"/>
      <c r="I323" s="683"/>
      <c r="J323" s="667">
        <f t="shared" si="22"/>
        <v>120000</v>
      </c>
      <c r="K323" s="668">
        <v>6000</v>
      </c>
      <c r="L323" s="669">
        <f t="shared" si="23"/>
        <v>6000</v>
      </c>
      <c r="M323" s="122" t="s">
        <v>1186</v>
      </c>
      <c r="N323" s="323"/>
    </row>
    <row r="324" spans="1:15" customFormat="1" ht="24" customHeight="1">
      <c r="A324" s="24"/>
      <c r="B324" s="69"/>
      <c r="C324" s="663" t="s">
        <v>1178</v>
      </c>
      <c r="D324" s="684" t="s">
        <v>1187</v>
      </c>
      <c r="E324" s="631">
        <v>1</v>
      </c>
      <c r="F324" s="94"/>
      <c r="G324" s="94"/>
      <c r="H324" s="260"/>
      <c r="I324" s="685"/>
      <c r="J324" s="667">
        <f t="shared" si="22"/>
        <v>240000</v>
      </c>
      <c r="K324" s="668">
        <f>10000+2000</f>
        <v>12000</v>
      </c>
      <c r="L324" s="669">
        <f t="shared" si="23"/>
        <v>12000</v>
      </c>
      <c r="M324" s="686" t="s">
        <v>1188</v>
      </c>
      <c r="N324" s="13"/>
      <c r="O324" s="323"/>
    </row>
    <row r="325" spans="1:15" s="241" customFormat="1" ht="24" customHeight="1">
      <c r="A325" s="687"/>
      <c r="B325" s="69"/>
      <c r="C325" s="663" t="s">
        <v>865</v>
      </c>
      <c r="D325" s="688" t="s">
        <v>1189</v>
      </c>
      <c r="E325" s="480">
        <v>1</v>
      </c>
      <c r="F325" s="94"/>
      <c r="G325" s="219"/>
      <c r="H325" s="91"/>
      <c r="I325" s="689"/>
      <c r="J325" s="667">
        <f t="shared" si="22"/>
        <v>120000</v>
      </c>
      <c r="K325" s="690">
        <v>6000</v>
      </c>
      <c r="L325" s="691">
        <f t="shared" si="23"/>
        <v>6000</v>
      </c>
      <c r="M325" s="686" t="s">
        <v>859</v>
      </c>
      <c r="N325" s="13"/>
    </row>
    <row r="326" spans="1:15" ht="24" customHeight="1">
      <c r="A326" s="24"/>
      <c r="B326" s="69"/>
      <c r="C326" s="663" t="s">
        <v>849</v>
      </c>
      <c r="D326" s="692" t="s">
        <v>1190</v>
      </c>
      <c r="E326" s="631">
        <v>1</v>
      </c>
      <c r="F326" s="94"/>
      <c r="G326" s="219"/>
      <c r="H326" s="157"/>
      <c r="I326" s="113"/>
      <c r="J326" s="667">
        <f t="shared" si="22"/>
        <v>120000</v>
      </c>
      <c r="K326" s="668">
        <v>6000</v>
      </c>
      <c r="L326" s="669">
        <f t="shared" si="23"/>
        <v>6000</v>
      </c>
      <c r="M326" s="422" t="s">
        <v>1191</v>
      </c>
    </row>
    <row r="327" spans="1:15" ht="24" customHeight="1">
      <c r="A327" s="24"/>
      <c r="B327" s="69"/>
      <c r="C327" s="663" t="s">
        <v>1192</v>
      </c>
      <c r="D327" s="693" t="s">
        <v>866</v>
      </c>
      <c r="E327" s="631">
        <v>1</v>
      </c>
      <c r="F327" s="94"/>
      <c r="G327" s="94"/>
      <c r="H327" s="157"/>
      <c r="I327" s="113"/>
      <c r="J327" s="667">
        <f t="shared" si="22"/>
        <v>200000</v>
      </c>
      <c r="K327" s="668">
        <v>10000</v>
      </c>
      <c r="L327" s="669">
        <f t="shared" si="23"/>
        <v>10000</v>
      </c>
      <c r="M327" s="694">
        <f>SUM(L318:L327)</f>
        <v>68000</v>
      </c>
    </row>
    <row r="328" spans="1:15" ht="23.25" customHeight="1">
      <c r="A328" s="24"/>
      <c r="B328" s="69"/>
      <c r="C328" s="69"/>
      <c r="D328" s="101" t="s">
        <v>1193</v>
      </c>
      <c r="E328" s="107">
        <v>2</v>
      </c>
      <c r="F328" s="94" t="s">
        <v>701</v>
      </c>
      <c r="G328" s="695"/>
      <c r="H328" s="157"/>
      <c r="I328" s="157"/>
      <c r="J328" s="696">
        <f>SUM(J318:J327)</f>
        <v>1360000</v>
      </c>
      <c r="K328" s="45">
        <v>5000</v>
      </c>
      <c r="L328" s="46">
        <f t="shared" si="23"/>
        <v>10000</v>
      </c>
      <c r="M328" s="601"/>
      <c r="N328" s="697"/>
    </row>
    <row r="329" spans="1:15" ht="24" customHeight="1">
      <c r="A329" s="265" t="s">
        <v>190</v>
      </c>
      <c r="B329" s="50" t="s">
        <v>1194</v>
      </c>
      <c r="C329" s="659" t="s">
        <v>1195</v>
      </c>
      <c r="D329" s="608" t="s">
        <v>802</v>
      </c>
      <c r="E329" s="608">
        <v>1</v>
      </c>
      <c r="F329" s="108" t="s">
        <v>431</v>
      </c>
      <c r="G329" s="41" t="s">
        <v>803</v>
      </c>
      <c r="H329" s="89" t="s">
        <v>1196</v>
      </c>
      <c r="I329" s="661" t="s">
        <v>1197</v>
      </c>
      <c r="J329" s="44" t="s">
        <v>1198</v>
      </c>
      <c r="K329" s="286">
        <v>1</v>
      </c>
      <c r="L329" s="286">
        <f>K329*E329</f>
        <v>1</v>
      </c>
      <c r="M329" s="601" t="s">
        <v>1199</v>
      </c>
    </row>
    <row r="330" spans="1:15" ht="24" customHeight="1">
      <c r="A330" s="14"/>
      <c r="B330" s="76" t="s">
        <v>774</v>
      </c>
      <c r="C330" s="597" t="s">
        <v>1200</v>
      </c>
      <c r="D330" s="602"/>
      <c r="E330" s="107">
        <f>1+1</f>
        <v>2</v>
      </c>
      <c r="F330" s="94" t="s">
        <v>548</v>
      </c>
      <c r="G330" s="138"/>
      <c r="H330" s="138"/>
      <c r="I330" s="138"/>
      <c r="J330" s="131"/>
      <c r="K330" s="45">
        <v>1</v>
      </c>
      <c r="L330" s="46">
        <f>K330*E330</f>
        <v>2</v>
      </c>
      <c r="M330" s="601"/>
    </row>
    <row r="331" spans="1:15" ht="24" customHeight="1">
      <c r="A331" s="24"/>
      <c r="B331" s="227">
        <v>45434</v>
      </c>
      <c r="C331" s="228" t="s">
        <v>905</v>
      </c>
      <c r="D331" s="229" t="s">
        <v>449</v>
      </c>
      <c r="E331" s="230"/>
      <c r="F331" s="230"/>
      <c r="G331" s="230"/>
      <c r="H331" s="230"/>
      <c r="I331" s="262"/>
      <c r="J331" s="263"/>
      <c r="K331" s="233"/>
      <c r="L331" s="234"/>
      <c r="M331" s="234"/>
    </row>
    <row r="332" spans="1:15" ht="24" customHeight="1">
      <c r="A332" s="24"/>
      <c r="B332" s="25">
        <v>45435</v>
      </c>
      <c r="C332" s="26" t="s">
        <v>1159</v>
      </c>
      <c r="D332" s="27" t="s">
        <v>661</v>
      </c>
      <c r="E332" s="28"/>
      <c r="F332" s="26"/>
      <c r="G332" s="29" t="s">
        <v>1125</v>
      </c>
      <c r="H332" s="30"/>
      <c r="I332" s="419"/>
      <c r="J332" s="32"/>
      <c r="K332" s="32"/>
      <c r="L332" s="32"/>
      <c r="M332" s="34" t="s">
        <v>1115</v>
      </c>
    </row>
    <row r="333" spans="1:15" s="730" customFormat="1" ht="24" customHeight="1">
      <c r="A333" s="24"/>
      <c r="B333" s="227">
        <v>45435</v>
      </c>
      <c r="C333" s="228" t="s">
        <v>1201</v>
      </c>
      <c r="D333" s="229" t="s">
        <v>1078</v>
      </c>
      <c r="E333" s="230"/>
      <c r="F333" s="230"/>
      <c r="G333" s="230"/>
      <c r="H333" s="230"/>
      <c r="I333" s="262"/>
      <c r="J333" s="263"/>
      <c r="K333" s="233"/>
      <c r="L333" s="234"/>
      <c r="M333" s="234"/>
    </row>
    <row r="334" spans="1:15" s="241" customFormat="1" ht="24" customHeight="1">
      <c r="A334" s="24"/>
      <c r="B334" s="25">
        <v>45436</v>
      </c>
      <c r="C334" s="26" t="s">
        <v>1202</v>
      </c>
      <c r="D334" s="27" t="s">
        <v>661</v>
      </c>
      <c r="E334" s="28"/>
      <c r="F334" s="26"/>
      <c r="G334" s="29" t="s">
        <v>1125</v>
      </c>
      <c r="H334" s="30"/>
      <c r="I334" s="419"/>
      <c r="J334" s="32"/>
      <c r="K334" s="32"/>
      <c r="L334" s="32"/>
      <c r="M334" s="34" t="s">
        <v>478</v>
      </c>
      <c r="N334" s="13"/>
    </row>
    <row r="335" spans="1:15" s="150" customFormat="1" ht="23.25" customHeight="1">
      <c r="A335" s="24"/>
      <c r="B335" s="227">
        <v>45436</v>
      </c>
      <c r="C335" s="228" t="s">
        <v>1003</v>
      </c>
      <c r="D335" s="229" t="s">
        <v>275</v>
      </c>
      <c r="E335" s="230"/>
      <c r="F335" s="230"/>
      <c r="G335" s="230"/>
      <c r="H335" s="230"/>
      <c r="I335" s="262"/>
      <c r="J335" s="263"/>
      <c r="K335" s="233"/>
      <c r="L335" s="234"/>
      <c r="M335" s="234"/>
    </row>
    <row r="336" spans="1:15" ht="24" customHeight="1">
      <c r="A336" s="24"/>
      <c r="B336" s="25">
        <v>45439</v>
      </c>
      <c r="C336" s="26" t="s">
        <v>1203</v>
      </c>
      <c r="D336" s="27" t="s">
        <v>661</v>
      </c>
      <c r="E336" s="28"/>
      <c r="F336" s="26"/>
      <c r="G336" s="29" t="s">
        <v>1125</v>
      </c>
      <c r="H336" s="30"/>
      <c r="I336" s="419"/>
      <c r="J336" s="32"/>
      <c r="K336" s="32"/>
      <c r="L336" s="32"/>
      <c r="M336" s="34" t="s">
        <v>478</v>
      </c>
    </row>
    <row r="337" spans="1:14" ht="24" customHeight="1">
      <c r="A337" s="24"/>
      <c r="B337" s="227">
        <v>45439</v>
      </c>
      <c r="C337" s="228" t="s">
        <v>1204</v>
      </c>
      <c r="D337" s="229" t="s">
        <v>275</v>
      </c>
      <c r="E337" s="230"/>
      <c r="F337" s="230"/>
      <c r="G337" s="230"/>
      <c r="H337" s="230"/>
      <c r="I337" s="262"/>
      <c r="J337" s="263"/>
      <c r="K337" s="233"/>
      <c r="L337" s="234"/>
      <c r="M337" s="234"/>
    </row>
    <row r="338" spans="1:14" ht="24" customHeight="1">
      <c r="A338" s="778" t="s">
        <v>1205</v>
      </c>
      <c r="B338" s="69" t="s">
        <v>1206</v>
      </c>
      <c r="C338" s="100">
        <v>5</v>
      </c>
      <c r="D338" s="779" t="s">
        <v>1207</v>
      </c>
      <c r="E338" s="53">
        <v>3</v>
      </c>
      <c r="F338" s="63" t="s">
        <v>439</v>
      </c>
      <c r="G338" s="604" t="s">
        <v>1208</v>
      </c>
      <c r="H338" s="65" t="s">
        <v>1209</v>
      </c>
      <c r="I338" s="43" t="s">
        <v>1210</v>
      </c>
      <c r="J338" s="131" t="s">
        <v>1064</v>
      </c>
      <c r="K338" s="286">
        <v>30000</v>
      </c>
      <c r="L338" s="166">
        <f>K338*E338</f>
        <v>90000</v>
      </c>
      <c r="M338" s="481" t="s">
        <v>1211</v>
      </c>
    </row>
    <row r="339" spans="1:14" ht="24" customHeight="1">
      <c r="A339" s="265" t="s">
        <v>190</v>
      </c>
      <c r="B339" s="50" t="s">
        <v>1092</v>
      </c>
      <c r="C339" s="100">
        <v>5</v>
      </c>
      <c r="D339" s="782" t="s">
        <v>1212</v>
      </c>
      <c r="E339" s="480">
        <v>1</v>
      </c>
      <c r="F339" s="643" t="s">
        <v>1094</v>
      </c>
      <c r="G339" s="41" t="s">
        <v>1213</v>
      </c>
      <c r="H339" s="89" t="s">
        <v>1214</v>
      </c>
      <c r="I339" s="57" t="s">
        <v>1215</v>
      </c>
      <c r="J339" s="44" t="s">
        <v>1216</v>
      </c>
      <c r="K339" s="111">
        <f>2500-550</f>
        <v>1950</v>
      </c>
      <c r="L339" s="46">
        <f>K339*E339</f>
        <v>1950</v>
      </c>
      <c r="M339" s="149"/>
    </row>
    <row r="340" spans="1:14" ht="24" customHeight="1">
      <c r="A340" s="24"/>
      <c r="B340" s="25">
        <v>45440</v>
      </c>
      <c r="C340" s="26" t="s">
        <v>1149</v>
      </c>
      <c r="D340" s="27" t="s">
        <v>661</v>
      </c>
      <c r="E340" s="28"/>
      <c r="F340" s="26"/>
      <c r="G340" s="29" t="s">
        <v>477</v>
      </c>
      <c r="H340" s="30"/>
      <c r="I340" s="419"/>
      <c r="J340" s="32"/>
      <c r="K340" s="32"/>
      <c r="L340" s="32"/>
      <c r="M340" s="34" t="s">
        <v>341</v>
      </c>
    </row>
    <row r="341" spans="1:14" ht="24" customHeight="1">
      <c r="A341" s="49" t="s">
        <v>505</v>
      </c>
      <c r="B341" s="629" t="s">
        <v>754</v>
      </c>
      <c r="C341" s="244"/>
      <c r="D341" s="630" t="s">
        <v>1217</v>
      </c>
      <c r="E341" s="631">
        <v>10</v>
      </c>
      <c r="F341" s="480" t="s">
        <v>756</v>
      </c>
      <c r="G341" s="632" t="s">
        <v>1218</v>
      </c>
      <c r="H341" s="89" t="s">
        <v>1219</v>
      </c>
      <c r="I341" s="633" t="s">
        <v>1220</v>
      </c>
      <c r="J341" s="44" t="s">
        <v>1221</v>
      </c>
      <c r="K341" s="286">
        <v>30000</v>
      </c>
      <c r="L341" s="46">
        <f>K341*E341</f>
        <v>300000</v>
      </c>
      <c r="M341" s="260" t="s">
        <v>1222</v>
      </c>
      <c r="N341" s="153"/>
    </row>
    <row r="342" spans="1:14" ht="24" customHeight="1">
      <c r="A342" s="153"/>
      <c r="B342" s="76"/>
      <c r="C342" s="244"/>
      <c r="D342" s="634" t="s">
        <v>1223</v>
      </c>
      <c r="E342" s="635"/>
      <c r="F342" s="588" t="s">
        <v>1224</v>
      </c>
      <c r="G342" s="98"/>
      <c r="H342" s="85"/>
      <c r="I342" s="628" t="s">
        <v>764</v>
      </c>
      <c r="J342" s="131"/>
      <c r="K342" s="158"/>
      <c r="L342" s="267"/>
      <c r="M342" s="149"/>
      <c r="N342" s="192"/>
    </row>
    <row r="343" spans="1:14" ht="24" customHeight="1">
      <c r="A343" s="24"/>
      <c r="B343" s="227">
        <v>45440</v>
      </c>
      <c r="C343" s="228" t="s">
        <v>1225</v>
      </c>
      <c r="D343" s="229" t="s">
        <v>275</v>
      </c>
      <c r="E343" s="230"/>
      <c r="F343" s="230"/>
      <c r="G343" s="230"/>
      <c r="H343" s="230"/>
      <c r="I343" s="262"/>
      <c r="J343" s="263"/>
      <c r="K343" s="233"/>
      <c r="L343" s="234"/>
      <c r="M343" s="234"/>
    </row>
    <row r="344" spans="1:14" ht="24" customHeight="1">
      <c r="A344" s="24"/>
      <c r="B344" s="25">
        <v>45441</v>
      </c>
      <c r="C344" s="26" t="s">
        <v>828</v>
      </c>
      <c r="D344" s="27" t="s">
        <v>476</v>
      </c>
      <c r="E344" s="28"/>
      <c r="F344" s="26"/>
      <c r="G344" s="29" t="s">
        <v>662</v>
      </c>
      <c r="H344" s="30"/>
      <c r="I344" s="419"/>
      <c r="J344" s="32"/>
      <c r="K344" s="32"/>
      <c r="L344" s="32"/>
      <c r="M344" s="34" t="s">
        <v>341</v>
      </c>
    </row>
    <row r="345" spans="1:14" ht="24" customHeight="1">
      <c r="A345" s="24"/>
      <c r="B345" s="227">
        <v>45441</v>
      </c>
      <c r="C345" s="228" t="s">
        <v>1226</v>
      </c>
      <c r="D345" s="229" t="s">
        <v>275</v>
      </c>
      <c r="E345" s="230"/>
      <c r="F345" s="230"/>
      <c r="G345" s="230"/>
      <c r="H345" s="230"/>
      <c r="I345" s="262"/>
      <c r="J345" s="263"/>
      <c r="K345" s="233"/>
      <c r="L345" s="234"/>
      <c r="M345" s="234"/>
    </row>
    <row r="346" spans="1:14" ht="24" customHeight="1">
      <c r="A346" s="24"/>
      <c r="B346" s="25">
        <v>45442</v>
      </c>
      <c r="C346" s="26" t="s">
        <v>928</v>
      </c>
      <c r="D346" s="27" t="s">
        <v>476</v>
      </c>
      <c r="E346" s="28"/>
      <c r="F346" s="26"/>
      <c r="G346" s="29" t="s">
        <v>477</v>
      </c>
      <c r="H346" s="30"/>
      <c r="I346" s="419"/>
      <c r="J346" s="32"/>
      <c r="K346" s="32"/>
      <c r="L346" s="32"/>
      <c r="M346" s="34" t="s">
        <v>341</v>
      </c>
    </row>
    <row r="347" spans="1:14" s="241" customFormat="1" ht="24" customHeight="1">
      <c r="A347" s="24"/>
      <c r="B347" s="227">
        <v>45442</v>
      </c>
      <c r="C347" s="228" t="s">
        <v>991</v>
      </c>
      <c r="D347" s="229" t="s">
        <v>1078</v>
      </c>
      <c r="E347" s="230"/>
      <c r="F347" s="230"/>
      <c r="G347" s="230"/>
      <c r="H347" s="230"/>
      <c r="I347" s="262"/>
      <c r="J347" s="263"/>
      <c r="K347" s="233"/>
      <c r="L347" s="234"/>
      <c r="M347" s="234"/>
      <c r="N347" s="13"/>
    </row>
    <row r="348" spans="1:14" ht="24" customHeight="1">
      <c r="A348" s="24"/>
      <c r="B348" s="25">
        <v>45443</v>
      </c>
      <c r="C348" s="26" t="s">
        <v>1202</v>
      </c>
      <c r="D348" s="27" t="s">
        <v>476</v>
      </c>
      <c r="E348" s="28"/>
      <c r="F348" s="26"/>
      <c r="G348" s="29" t="s">
        <v>1125</v>
      </c>
      <c r="H348" s="30"/>
      <c r="I348" s="419"/>
      <c r="J348" s="32"/>
      <c r="K348" s="32"/>
      <c r="L348" s="32"/>
      <c r="M348" s="34" t="s">
        <v>478</v>
      </c>
    </row>
    <row r="349" spans="1:14" s="241" customFormat="1" ht="24" customHeight="1">
      <c r="A349" s="24"/>
      <c r="B349" s="227">
        <v>45443</v>
      </c>
      <c r="C349" s="228" t="s">
        <v>1003</v>
      </c>
      <c r="D349" s="229" t="s">
        <v>449</v>
      </c>
      <c r="E349" s="230"/>
      <c r="F349" s="230"/>
      <c r="G349" s="230"/>
      <c r="H349" s="230"/>
      <c r="I349" s="262"/>
      <c r="J349" s="263"/>
      <c r="K349" s="233"/>
      <c r="L349" s="234"/>
      <c r="M349" s="234"/>
      <c r="N349" s="730"/>
    </row>
    <row r="350" spans="1:14" s="323" customFormat="1" ht="24" customHeight="1">
      <c r="A350" s="24"/>
      <c r="B350" s="25">
        <v>45469</v>
      </c>
      <c r="C350" s="26" t="s">
        <v>475</v>
      </c>
      <c r="D350" s="27" t="s">
        <v>476</v>
      </c>
      <c r="E350" s="28"/>
      <c r="F350" s="26"/>
      <c r="G350" s="29" t="s">
        <v>477</v>
      </c>
      <c r="H350" s="30"/>
      <c r="I350" s="419"/>
      <c r="J350" s="32"/>
      <c r="K350" s="32"/>
      <c r="L350" s="32"/>
      <c r="M350" s="34" t="s">
        <v>478</v>
      </c>
      <c r="N350" s="241"/>
    </row>
    <row r="351" spans="1:14" s="150" customFormat="1" ht="23.25" customHeight="1">
      <c r="A351" s="265" t="s">
        <v>190</v>
      </c>
      <c r="B351" s="50" t="s">
        <v>1227</v>
      </c>
      <c r="C351" s="659" t="s">
        <v>1195</v>
      </c>
      <c r="D351" s="608" t="s">
        <v>802</v>
      </c>
      <c r="E351" s="608">
        <v>1</v>
      </c>
      <c r="F351" s="108" t="s">
        <v>431</v>
      </c>
      <c r="G351" s="41" t="s">
        <v>1228</v>
      </c>
      <c r="H351" s="85" t="s">
        <v>804</v>
      </c>
      <c r="I351" s="661" t="s">
        <v>1197</v>
      </c>
      <c r="J351" s="74" t="s">
        <v>1229</v>
      </c>
      <c r="K351" s="286">
        <v>1</v>
      </c>
      <c r="L351" s="286">
        <f>K351*E351</f>
        <v>1</v>
      </c>
      <c r="M351" s="601" t="s">
        <v>807</v>
      </c>
    </row>
    <row r="352" spans="1:14" s="323" customFormat="1" ht="24" customHeight="1">
      <c r="A352" s="14"/>
      <c r="B352" s="76"/>
      <c r="C352" s="597" t="s">
        <v>809</v>
      </c>
      <c r="D352" s="602"/>
      <c r="E352" s="107">
        <f>1+1</f>
        <v>2</v>
      </c>
      <c r="F352" s="94" t="s">
        <v>1230</v>
      </c>
      <c r="G352" s="138"/>
      <c r="H352" s="138"/>
      <c r="I352" s="138"/>
      <c r="J352" s="131"/>
      <c r="K352" s="45">
        <v>1</v>
      </c>
      <c r="L352" s="46">
        <f>K352*E352</f>
        <v>2</v>
      </c>
      <c r="M352" s="601"/>
      <c r="N352" s="241"/>
    </row>
    <row r="353" spans="1:14" s="153" customFormat="1" ht="24" customHeight="1">
      <c r="A353" s="24"/>
      <c r="B353" s="227">
        <v>45469</v>
      </c>
      <c r="C353" s="228" t="s">
        <v>1226</v>
      </c>
      <c r="D353" s="229" t="s">
        <v>449</v>
      </c>
      <c r="E353" s="230"/>
      <c r="F353" s="230"/>
      <c r="G353" s="230"/>
      <c r="H353" s="230"/>
      <c r="I353" s="262"/>
      <c r="J353" s="263"/>
      <c r="K353" s="233"/>
      <c r="L353" s="234"/>
      <c r="M353" s="234"/>
      <c r="N353" s="323"/>
    </row>
    <row r="354" spans="1:14" ht="24" customHeight="1">
      <c r="A354" s="778" t="s">
        <v>1058</v>
      </c>
      <c r="B354" s="69" t="s">
        <v>1231</v>
      </c>
      <c r="C354" s="100">
        <v>6</v>
      </c>
      <c r="D354" s="779" t="s">
        <v>1207</v>
      </c>
      <c r="E354" s="53">
        <v>3</v>
      </c>
      <c r="F354" s="63" t="s">
        <v>218</v>
      </c>
      <c r="G354" s="604" t="s">
        <v>1232</v>
      </c>
      <c r="H354" s="65" t="s">
        <v>1233</v>
      </c>
      <c r="I354" s="43" t="s">
        <v>1063</v>
      </c>
      <c r="J354" s="131" t="s">
        <v>1234</v>
      </c>
      <c r="K354" s="286">
        <v>30000</v>
      </c>
      <c r="L354" s="166">
        <f t="shared" ref="L354:L360" si="24">K354*E354</f>
        <v>90000</v>
      </c>
      <c r="M354" s="481" t="s">
        <v>1235</v>
      </c>
      <c r="N354" s="323"/>
    </row>
    <row r="355" spans="1:14" s="241" customFormat="1" ht="24" customHeight="1">
      <c r="A355" s="265" t="s">
        <v>190</v>
      </c>
      <c r="B355" s="50" t="s">
        <v>1092</v>
      </c>
      <c r="C355" s="100">
        <v>6</v>
      </c>
      <c r="D355" s="782" t="s">
        <v>1093</v>
      </c>
      <c r="E355" s="480">
        <v>1</v>
      </c>
      <c r="F355" s="643" t="s">
        <v>1094</v>
      </c>
      <c r="G355" s="41" t="s">
        <v>1213</v>
      </c>
      <c r="H355" s="89" t="s">
        <v>1236</v>
      </c>
      <c r="I355" s="57" t="s">
        <v>1097</v>
      </c>
      <c r="J355" s="44" t="s">
        <v>1098</v>
      </c>
      <c r="K355" s="111">
        <f>2500-550</f>
        <v>1950</v>
      </c>
      <c r="L355" s="46">
        <f t="shared" si="24"/>
        <v>1950</v>
      </c>
      <c r="M355" s="149"/>
      <c r="N355" s="153"/>
    </row>
    <row r="356" spans="1:14" s="241" customFormat="1" ht="24" customHeight="1">
      <c r="A356" s="14" t="s">
        <v>422</v>
      </c>
      <c r="B356" s="805" t="s">
        <v>1237</v>
      </c>
      <c r="C356" s="806" t="s">
        <v>1238</v>
      </c>
      <c r="D356" s="85" t="s">
        <v>1239</v>
      </c>
      <c r="E356" s="53">
        <v>1</v>
      </c>
      <c r="F356" s="94" t="s">
        <v>939</v>
      </c>
      <c r="G356" s="807" t="s">
        <v>1240</v>
      </c>
      <c r="H356" s="808" t="s">
        <v>1241</v>
      </c>
      <c r="I356" s="809" t="s">
        <v>1242</v>
      </c>
      <c r="J356" s="810"/>
      <c r="K356" s="811">
        <v>1</v>
      </c>
      <c r="L356" s="812">
        <f t="shared" si="24"/>
        <v>1</v>
      </c>
      <c r="M356" s="813"/>
      <c r="N356" s="13"/>
    </row>
    <row r="357" spans="1:14" s="153" customFormat="1" ht="24" customHeight="1">
      <c r="A357" s="14" t="s">
        <v>422</v>
      </c>
      <c r="B357" s="805" t="s">
        <v>1237</v>
      </c>
      <c r="C357" s="806" t="s">
        <v>1238</v>
      </c>
      <c r="D357" s="85" t="s">
        <v>1243</v>
      </c>
      <c r="E357" s="814">
        <v>-1</v>
      </c>
      <c r="F357" s="94" t="s">
        <v>883</v>
      </c>
      <c r="G357" s="807" t="s">
        <v>1240</v>
      </c>
      <c r="H357" s="808" t="s">
        <v>1244</v>
      </c>
      <c r="I357" s="809" t="s">
        <v>1242</v>
      </c>
      <c r="J357" s="810"/>
      <c r="K357" s="811">
        <v>1</v>
      </c>
      <c r="L357" s="815">
        <f t="shared" si="24"/>
        <v>-1</v>
      </c>
      <c r="M357" s="813"/>
      <c r="N357" s="241"/>
    </row>
    <row r="358" spans="1:14" s="150" customFormat="1" ht="24" customHeight="1">
      <c r="A358" s="14" t="s">
        <v>422</v>
      </c>
      <c r="B358" s="816" t="s">
        <v>1245</v>
      </c>
      <c r="C358" s="817" t="s">
        <v>1246</v>
      </c>
      <c r="D358" s="454" t="s">
        <v>1247</v>
      </c>
      <c r="E358" s="53">
        <v>1</v>
      </c>
      <c r="F358" s="94" t="s">
        <v>935</v>
      </c>
      <c r="G358" s="818"/>
      <c r="H358" s="818"/>
      <c r="I358" s="818" t="s">
        <v>1248</v>
      </c>
      <c r="J358" s="131"/>
      <c r="K358" s="45">
        <f>12000+(1500*4)</f>
        <v>18000</v>
      </c>
      <c r="L358" s="166">
        <f t="shared" si="24"/>
        <v>18000</v>
      </c>
      <c r="M358" s="819"/>
      <c r="N358" s="241"/>
    </row>
    <row r="359" spans="1:14" ht="24" customHeight="1">
      <c r="A359" s="14" t="s">
        <v>422</v>
      </c>
      <c r="B359" s="816" t="s">
        <v>1245</v>
      </c>
      <c r="C359" s="817" t="s">
        <v>1246</v>
      </c>
      <c r="D359" s="454" t="s">
        <v>1249</v>
      </c>
      <c r="E359" s="53">
        <v>1</v>
      </c>
      <c r="F359" s="94" t="s">
        <v>939</v>
      </c>
      <c r="G359" s="818"/>
      <c r="H359" s="818"/>
      <c r="I359" s="818" t="s">
        <v>1250</v>
      </c>
      <c r="J359" s="131"/>
      <c r="K359" s="45">
        <f>10000+(1500*2)</f>
        <v>13000</v>
      </c>
      <c r="L359" s="166">
        <f t="shared" si="24"/>
        <v>13000</v>
      </c>
      <c r="M359" s="819"/>
      <c r="N359" s="153"/>
    </row>
    <row r="360" spans="1:14" ht="24" customHeight="1">
      <c r="B360" s="314" t="s">
        <v>1251</v>
      </c>
      <c r="C360" s="821"/>
      <c r="D360" s="98" t="s">
        <v>1252</v>
      </c>
      <c r="E360" s="218">
        <v>1</v>
      </c>
      <c r="F360" s="94" t="s">
        <v>1253</v>
      </c>
      <c r="G360" s="822" t="s">
        <v>1254</v>
      </c>
      <c r="H360" s="625" t="s">
        <v>1255</v>
      </c>
      <c r="I360" s="823" t="s">
        <v>1256</v>
      </c>
      <c r="J360" s="110" t="s">
        <v>1257</v>
      </c>
      <c r="K360" s="75">
        <v>1</v>
      </c>
      <c r="L360" s="824">
        <f t="shared" si="24"/>
        <v>1</v>
      </c>
      <c r="M360" s="819"/>
      <c r="N360" s="150"/>
    </row>
    <row r="361" spans="1:14" ht="24" customHeight="1">
      <c r="B361" s="651" t="s">
        <v>1258</v>
      </c>
      <c r="C361" s="314"/>
      <c r="D361" s="98" t="s">
        <v>1259</v>
      </c>
      <c r="E361" s="53">
        <v>20</v>
      </c>
      <c r="F361" s="94" t="s">
        <v>935</v>
      </c>
      <c r="G361" s="41" t="s">
        <v>1260</v>
      </c>
      <c r="H361" s="85" t="s">
        <v>1261</v>
      </c>
      <c r="I361" s="134"/>
      <c r="J361" s="82"/>
      <c r="K361" s="286">
        <v>1000</v>
      </c>
      <c r="L361" s="166">
        <f>K408*E408</f>
        <v>6000</v>
      </c>
      <c r="M361" s="331"/>
    </row>
    <row r="362" spans="1:14" ht="24" customHeight="1">
      <c r="A362" s="1" t="s">
        <v>252</v>
      </c>
      <c r="B362" s="651" t="s">
        <v>1258</v>
      </c>
      <c r="C362" s="825" t="s">
        <v>252</v>
      </c>
      <c r="D362" s="98" t="s">
        <v>1262</v>
      </c>
      <c r="E362" s="218">
        <v>1</v>
      </c>
      <c r="F362" s="94" t="s">
        <v>935</v>
      </c>
      <c r="G362" s="41" t="s">
        <v>1263</v>
      </c>
      <c r="H362" s="85" t="s">
        <v>1264</v>
      </c>
      <c r="I362" s="826"/>
      <c r="J362" s="82"/>
      <c r="K362" s="75">
        <v>1</v>
      </c>
      <c r="L362" s="213">
        <f>K362*E362</f>
        <v>1</v>
      </c>
      <c r="M362" s="331"/>
    </row>
    <row r="363" spans="1:14" ht="24" customHeight="1">
      <c r="A363" s="68"/>
      <c r="B363" s="794"/>
      <c r="C363" s="34" t="s">
        <v>1115</v>
      </c>
      <c r="D363" s="164" t="s">
        <v>1265</v>
      </c>
      <c r="E363" s="398">
        <v>1</v>
      </c>
      <c r="F363" s="721" t="s">
        <v>1266</v>
      </c>
      <c r="G363" s="34"/>
      <c r="H363" s="34"/>
      <c r="I363" s="34"/>
      <c r="J363" s="91"/>
      <c r="K363" s="798"/>
      <c r="L363" s="798"/>
      <c r="M363" s="91"/>
    </row>
    <row r="364" spans="1:14" ht="24" customHeight="1">
      <c r="B364" s="827" t="s">
        <v>1267</v>
      </c>
      <c r="C364" s="828"/>
      <c r="D364" s="829"/>
      <c r="E364" s="830"/>
      <c r="F364" s="829"/>
      <c r="G364" s="629"/>
      <c r="H364" s="629"/>
      <c r="I364" s="831"/>
      <c r="J364" s="832"/>
      <c r="K364" s="833"/>
      <c r="L364" s="834"/>
      <c r="M364" s="834"/>
    </row>
    <row r="365" spans="1:14" ht="24" customHeight="1">
      <c r="A365" s="778" t="s">
        <v>1058</v>
      </c>
      <c r="B365" s="835" t="s">
        <v>1268</v>
      </c>
      <c r="C365" s="836" t="s">
        <v>1269</v>
      </c>
      <c r="D365" s="106"/>
      <c r="E365" s="643" t="s">
        <v>708</v>
      </c>
      <c r="F365" s="87" t="s">
        <v>60</v>
      </c>
      <c r="G365" s="41" t="s">
        <v>1271</v>
      </c>
      <c r="H365" s="837" t="s">
        <v>1272</v>
      </c>
      <c r="I365" s="758" t="s">
        <v>1273</v>
      </c>
      <c r="J365" s="838" t="s">
        <v>422</v>
      </c>
      <c r="K365" s="103">
        <v>3000</v>
      </c>
      <c r="L365" s="165" t="e">
        <f t="shared" ref="L365:L371" si="25">K365*E365</f>
        <v>#VALUE!</v>
      </c>
      <c r="M365" s="331"/>
    </row>
    <row r="366" spans="1:14" ht="24" customHeight="1">
      <c r="A366" s="24"/>
      <c r="B366" s="314"/>
      <c r="C366" s="836" t="s">
        <v>1274</v>
      </c>
      <c r="D366" s="839"/>
      <c r="E366" s="643" t="s">
        <v>708</v>
      </c>
      <c r="F366" s="42"/>
      <c r="G366" s="42"/>
      <c r="H366" s="840" t="s">
        <v>1275</v>
      </c>
      <c r="I366" s="841" t="s">
        <v>1276</v>
      </c>
      <c r="J366" s="42"/>
      <c r="K366" s="103">
        <v>3500</v>
      </c>
      <c r="L366" s="165" t="e">
        <f t="shared" si="25"/>
        <v>#VALUE!</v>
      </c>
      <c r="M366" s="331"/>
    </row>
    <row r="367" spans="1:14" s="241" customFormat="1" ht="24" customHeight="1">
      <c r="A367" s="24"/>
      <c r="B367" s="314"/>
      <c r="C367" s="836" t="s">
        <v>1277</v>
      </c>
      <c r="D367" s="842"/>
      <c r="E367" s="643" t="s">
        <v>1278</v>
      </c>
      <c r="F367" s="42"/>
      <c r="G367" s="42"/>
      <c r="H367" s="42"/>
      <c r="I367" s="843" t="s">
        <v>1279</v>
      </c>
      <c r="J367" s="42"/>
      <c r="K367" s="103">
        <v>3000</v>
      </c>
      <c r="L367" s="165" t="e">
        <f t="shared" si="25"/>
        <v>#VALUE!</v>
      </c>
      <c r="M367" s="331"/>
    </row>
    <row r="368" spans="1:14" s="241" customFormat="1" ht="24" customHeight="1">
      <c r="A368" s="778" t="s">
        <v>1058</v>
      </c>
      <c r="B368" s="835" t="s">
        <v>1280</v>
      </c>
      <c r="C368" s="836" t="s">
        <v>1281</v>
      </c>
      <c r="D368" s="106"/>
      <c r="E368" s="643" t="s">
        <v>708</v>
      </c>
      <c r="F368" s="87" t="s">
        <v>60</v>
      </c>
      <c r="G368" s="41" t="s">
        <v>1270</v>
      </c>
      <c r="H368" s="837" t="s">
        <v>1272</v>
      </c>
      <c r="I368" s="758" t="s">
        <v>1273</v>
      </c>
      <c r="J368" s="838" t="s">
        <v>422</v>
      </c>
      <c r="K368" s="103">
        <v>3000</v>
      </c>
      <c r="L368" s="165" t="e">
        <f t="shared" si="25"/>
        <v>#VALUE!</v>
      </c>
      <c r="M368" s="331"/>
      <c r="N368" s="323"/>
    </row>
    <row r="369" spans="1:14" s="323" customFormat="1" ht="24" customHeight="1">
      <c r="A369" s="24"/>
      <c r="B369" s="314"/>
      <c r="C369" s="836" t="s">
        <v>1282</v>
      </c>
      <c r="D369" s="839" t="s">
        <v>252</v>
      </c>
      <c r="E369" s="643" t="s">
        <v>1278</v>
      </c>
      <c r="F369" s="42"/>
      <c r="G369" s="42"/>
      <c r="H369" s="840" t="s">
        <v>1275</v>
      </c>
      <c r="I369" s="841" t="s">
        <v>1283</v>
      </c>
      <c r="J369" s="42"/>
      <c r="K369" s="103">
        <v>3500</v>
      </c>
      <c r="L369" s="165" t="e">
        <f t="shared" si="25"/>
        <v>#VALUE!</v>
      </c>
      <c r="M369" s="331"/>
      <c r="N369" s="241"/>
    </row>
    <row r="370" spans="1:14" s="323" customFormat="1" ht="24" customHeight="1">
      <c r="A370" s="24"/>
      <c r="B370" s="314"/>
      <c r="C370" s="314"/>
      <c r="D370" s="842"/>
      <c r="E370" s="53">
        <v>1</v>
      </c>
      <c r="F370" s="94" t="s">
        <v>797</v>
      </c>
      <c r="G370" s="42"/>
      <c r="H370" s="42"/>
      <c r="I370" s="843" t="s">
        <v>1279</v>
      </c>
      <c r="J370" s="42"/>
      <c r="K370" s="103">
        <v>3000</v>
      </c>
      <c r="L370" s="165">
        <f t="shared" si="25"/>
        <v>3000</v>
      </c>
      <c r="M370" s="331"/>
      <c r="N370" s="241"/>
    </row>
    <row r="371" spans="1:14" s="241" customFormat="1" ht="24" customHeight="1">
      <c r="A371" s="49" t="s">
        <v>56</v>
      </c>
      <c r="B371" s="50" t="s">
        <v>1284</v>
      </c>
      <c r="C371" s="525" t="s">
        <v>569</v>
      </c>
      <c r="D371" s="844" t="s">
        <v>1285</v>
      </c>
      <c r="E371" s="325">
        <v>2</v>
      </c>
      <c r="F371" s="63" t="s">
        <v>218</v>
      </c>
      <c r="G371" s="41" t="s">
        <v>414</v>
      </c>
      <c r="H371" s="89" t="s">
        <v>1286</v>
      </c>
      <c r="I371" s="57" t="s">
        <v>416</v>
      </c>
      <c r="J371" s="44" t="s">
        <v>417</v>
      </c>
      <c r="K371" s="845">
        <v>50000</v>
      </c>
      <c r="L371" s="166">
        <f t="shared" si="25"/>
        <v>100000</v>
      </c>
      <c r="M371" s="122" t="s">
        <v>1287</v>
      </c>
      <c r="N371" s="323"/>
    </row>
    <row r="372" spans="1:14" s="192" customFormat="1" ht="24" customHeight="1">
      <c r="A372" s="512"/>
      <c r="B372" s="846"/>
      <c r="C372" s="847"/>
      <c r="D372" s="848" t="s">
        <v>1288</v>
      </c>
      <c r="E372" s="849">
        <v>12</v>
      </c>
      <c r="F372" s="850">
        <f>E371*E372</f>
        <v>24</v>
      </c>
      <c r="G372" s="539"/>
      <c r="H372" s="750"/>
      <c r="I372" s="851" t="s">
        <v>1289</v>
      </c>
      <c r="J372" s="286">
        <v>1000</v>
      </c>
      <c r="K372" s="166">
        <f t="shared" ref="K372:K381" si="26">J372*E372</f>
        <v>12000</v>
      </c>
      <c r="L372" s="852"/>
      <c r="M372" s="136" t="s">
        <v>1290</v>
      </c>
      <c r="N372" s="323"/>
    </row>
    <row r="373" spans="1:14" s="323" customFormat="1" ht="24" customHeight="1">
      <c r="A373" s="512"/>
      <c r="B373" s="846"/>
      <c r="C373" s="314"/>
      <c r="D373" s="848" t="s">
        <v>1291</v>
      </c>
      <c r="E373" s="853">
        <v>6</v>
      </c>
      <c r="F373" s="850">
        <f>E371*E373</f>
        <v>12</v>
      </c>
      <c r="G373" s="539" t="s">
        <v>252</v>
      </c>
      <c r="H373" s="750"/>
      <c r="I373" s="649" t="s">
        <v>1292</v>
      </c>
      <c r="J373" s="845">
        <v>800</v>
      </c>
      <c r="K373" s="166">
        <f t="shared" si="26"/>
        <v>4800</v>
      </c>
      <c r="L373" s="852"/>
      <c r="M373" s="136" t="s">
        <v>1293</v>
      </c>
      <c r="N373" s="241"/>
    </row>
    <row r="374" spans="1:14" s="241" customFormat="1" ht="24" customHeight="1">
      <c r="A374" s="512"/>
      <c r="B374" s="134"/>
      <c r="C374" s="750"/>
      <c r="D374" s="854" t="s">
        <v>1294</v>
      </c>
      <c r="E374" s="853">
        <v>6</v>
      </c>
      <c r="F374" s="850">
        <f>E371*E374</f>
        <v>12</v>
      </c>
      <c r="G374" s="539" t="s">
        <v>564</v>
      </c>
      <c r="H374" s="750"/>
      <c r="I374" s="649" t="s">
        <v>1295</v>
      </c>
      <c r="J374" s="845">
        <v>1300</v>
      </c>
      <c r="K374" s="166">
        <f t="shared" si="26"/>
        <v>7800</v>
      </c>
      <c r="L374" s="852"/>
      <c r="M374" s="136" t="s">
        <v>1290</v>
      </c>
      <c r="N374" s="192"/>
    </row>
    <row r="375" spans="1:14" s="241" customFormat="1" ht="24" customHeight="1">
      <c r="A375" s="512"/>
      <c r="B375" s="314"/>
      <c r="C375" s="314"/>
      <c r="D375" s="854" t="s">
        <v>1296</v>
      </c>
      <c r="E375" s="855">
        <f>4+2-2</f>
        <v>4</v>
      </c>
      <c r="F375" s="850">
        <f>E371*E375</f>
        <v>8</v>
      </c>
      <c r="G375" s="539"/>
      <c r="H375" s="505"/>
      <c r="I375" s="505"/>
      <c r="J375" s="286">
        <v>1200</v>
      </c>
      <c r="K375" s="166">
        <f t="shared" si="26"/>
        <v>4800</v>
      </c>
      <c r="L375" s="852"/>
      <c r="M375" s="136" t="s">
        <v>1293</v>
      </c>
      <c r="N375" s="323"/>
    </row>
    <row r="376" spans="1:14" ht="24" customHeight="1">
      <c r="A376" s="512"/>
      <c r="B376" s="314"/>
      <c r="C376" s="314"/>
      <c r="D376" s="854" t="s">
        <v>1297</v>
      </c>
      <c r="E376" s="855">
        <v>4</v>
      </c>
      <c r="F376" s="850">
        <f>E371*E376</f>
        <v>8</v>
      </c>
      <c r="G376" s="539"/>
      <c r="H376" s="505"/>
      <c r="I376" s="505"/>
      <c r="J376" s="286">
        <v>1000</v>
      </c>
      <c r="K376" s="166">
        <f t="shared" si="26"/>
        <v>4000</v>
      </c>
      <c r="L376" s="852"/>
      <c r="M376" s="136" t="s">
        <v>1293</v>
      </c>
      <c r="N376" s="241"/>
    </row>
    <row r="377" spans="1:14" ht="24" customHeight="1">
      <c r="A377" s="512"/>
      <c r="B377" s="134"/>
      <c r="C377" s="328"/>
      <c r="D377" s="854" t="s">
        <v>1298</v>
      </c>
      <c r="E377" s="855">
        <v>4</v>
      </c>
      <c r="F377" s="850">
        <f>E371*E377</f>
        <v>8</v>
      </c>
      <c r="G377" s="539"/>
      <c r="H377" s="323"/>
      <c r="I377" s="750"/>
      <c r="J377" s="845">
        <v>800</v>
      </c>
      <c r="K377" s="166">
        <f t="shared" si="26"/>
        <v>3200</v>
      </c>
      <c r="L377" s="852"/>
      <c r="M377" s="136" t="s">
        <v>1299</v>
      </c>
      <c r="N377" s="241"/>
    </row>
    <row r="378" spans="1:14" s="192" customFormat="1" ht="24" customHeight="1">
      <c r="A378" s="512"/>
      <c r="B378" s="314"/>
      <c r="C378" s="58"/>
      <c r="D378" s="856" t="s">
        <v>1300</v>
      </c>
      <c r="E378" s="855">
        <v>4</v>
      </c>
      <c r="F378" s="850">
        <f>E371*E378</f>
        <v>8</v>
      </c>
      <c r="G378" s="539"/>
      <c r="H378" s="95"/>
      <c r="I378" s="750"/>
      <c r="J378" s="286">
        <v>1200</v>
      </c>
      <c r="K378" s="166">
        <f t="shared" si="26"/>
        <v>4800</v>
      </c>
      <c r="L378" s="852"/>
      <c r="M378" s="136" t="s">
        <v>1293</v>
      </c>
    </row>
    <row r="379" spans="1:14" s="241" customFormat="1" ht="24" customHeight="1">
      <c r="A379" s="512"/>
      <c r="B379" s="314"/>
      <c r="C379" s="314"/>
      <c r="D379" s="854" t="s">
        <v>1301</v>
      </c>
      <c r="E379" s="855">
        <v>4</v>
      </c>
      <c r="F379" s="850">
        <f>E371*E379</f>
        <v>8</v>
      </c>
      <c r="G379" s="539"/>
      <c r="H379" s="505"/>
      <c r="I379" s="750"/>
      <c r="J379" s="286">
        <v>1300</v>
      </c>
      <c r="K379" s="166">
        <f t="shared" si="26"/>
        <v>5200</v>
      </c>
      <c r="L379" s="852"/>
      <c r="M379" s="136" t="s">
        <v>1299</v>
      </c>
    </row>
    <row r="380" spans="1:14" s="241" customFormat="1" ht="24" customHeight="1">
      <c r="A380" s="512"/>
      <c r="B380" s="305" t="s">
        <v>564</v>
      </c>
      <c r="C380" s="305" t="s">
        <v>564</v>
      </c>
      <c r="D380" s="854" t="s">
        <v>1302</v>
      </c>
      <c r="E380" s="857">
        <v>2</v>
      </c>
      <c r="F380" s="850">
        <f>E371*E380</f>
        <v>4</v>
      </c>
      <c r="G380" s="539"/>
      <c r="H380" s="539"/>
      <c r="I380" s="750"/>
      <c r="J380" s="845">
        <v>600</v>
      </c>
      <c r="K380" s="166">
        <f t="shared" si="26"/>
        <v>1200</v>
      </c>
      <c r="L380" s="852"/>
      <c r="M380" s="858" t="s">
        <v>1293</v>
      </c>
      <c r="N380" s="323"/>
    </row>
    <row r="381" spans="1:14" s="323" customFormat="1" ht="24" customHeight="1">
      <c r="A381" s="512"/>
      <c r="B381" s="134"/>
      <c r="C381" s="305" t="s">
        <v>422</v>
      </c>
      <c r="D381" s="854" t="s">
        <v>1303</v>
      </c>
      <c r="E381" s="317">
        <v>1</v>
      </c>
      <c r="F381" s="94"/>
      <c r="G381" s="539"/>
      <c r="H381" s="505"/>
      <c r="I381" s="134"/>
      <c r="J381" s="845">
        <v>1000</v>
      </c>
      <c r="K381" s="166">
        <f t="shared" si="26"/>
        <v>1000</v>
      </c>
      <c r="L381" s="269"/>
      <c r="M381" s="859">
        <f>K372+K380+K373+K374+K379+K375+K376+K377+K378+K381</f>
        <v>48800</v>
      </c>
      <c r="N381" s="241"/>
    </row>
    <row r="382" spans="1:14" s="323" customFormat="1" ht="24" customHeight="1">
      <c r="A382" s="860"/>
      <c r="B382" s="314"/>
      <c r="C382" s="861"/>
      <c r="D382" s="78" t="s">
        <v>1304</v>
      </c>
      <c r="E382" s="53">
        <v>1</v>
      </c>
      <c r="F382" s="9" t="s">
        <v>4</v>
      </c>
      <c r="G382" s="138"/>
      <c r="H382" s="505"/>
      <c r="I382" s="113"/>
      <c r="J382" s="862"/>
      <c r="K382" s="45">
        <v>7000</v>
      </c>
      <c r="L382" s="863">
        <f>K382*E382</f>
        <v>7000</v>
      </c>
      <c r="M382" s="331"/>
      <c r="N382" s="241"/>
    </row>
    <row r="383" spans="1:14" s="241" customFormat="1" ht="24" customHeight="1">
      <c r="A383" s="733" t="s">
        <v>929</v>
      </c>
      <c r="B383" s="50" t="s">
        <v>1305</v>
      </c>
      <c r="C383" s="525" t="s">
        <v>1306</v>
      </c>
      <c r="D383" s="844" t="s">
        <v>1285</v>
      </c>
      <c r="E383" s="325">
        <v>1</v>
      </c>
      <c r="F383" s="63" t="s">
        <v>439</v>
      </c>
      <c r="G383" s="604" t="s">
        <v>1307</v>
      </c>
      <c r="H383" s="864" t="s">
        <v>1308</v>
      </c>
      <c r="I383" s="865" t="s">
        <v>1309</v>
      </c>
      <c r="J383" s="74" t="s">
        <v>1310</v>
      </c>
      <c r="K383" s="845">
        <v>50000</v>
      </c>
      <c r="L383" s="166">
        <f>K383*E383</f>
        <v>50000</v>
      </c>
      <c r="M383" s="331"/>
      <c r="N383" s="323"/>
    </row>
    <row r="384" spans="1:14" s="192" customFormat="1" ht="24" customHeight="1">
      <c r="A384" s="512"/>
      <c r="B384" s="846"/>
      <c r="C384" s="847"/>
      <c r="D384" s="848" t="s">
        <v>1311</v>
      </c>
      <c r="E384" s="849">
        <v>12</v>
      </c>
      <c r="F384" s="850">
        <f>E383*E384</f>
        <v>12</v>
      </c>
      <c r="G384" s="539"/>
      <c r="H384" s="750"/>
      <c r="I384" s="851" t="s">
        <v>1312</v>
      </c>
      <c r="J384" s="286">
        <v>1000</v>
      </c>
      <c r="K384" s="166">
        <f t="shared" ref="K384:K393" si="27">J384*E384</f>
        <v>12000</v>
      </c>
      <c r="L384" s="852"/>
      <c r="M384" s="136" t="s">
        <v>1293</v>
      </c>
      <c r="N384" s="323"/>
    </row>
    <row r="385" spans="1:14" s="323" customFormat="1" ht="24" customHeight="1">
      <c r="A385" s="512"/>
      <c r="B385" s="846"/>
      <c r="C385" s="314"/>
      <c r="D385" s="848" t="s">
        <v>1291</v>
      </c>
      <c r="E385" s="853">
        <v>6</v>
      </c>
      <c r="F385" s="850">
        <f>E383*E385</f>
        <v>6</v>
      </c>
      <c r="G385" s="539" t="s">
        <v>564</v>
      </c>
      <c r="H385" s="750"/>
      <c r="I385" s="649" t="s">
        <v>1313</v>
      </c>
      <c r="J385" s="845">
        <v>800</v>
      </c>
      <c r="K385" s="166">
        <f t="shared" si="27"/>
        <v>4800</v>
      </c>
      <c r="L385" s="852"/>
      <c r="M385" s="136" t="s">
        <v>1299</v>
      </c>
      <c r="N385" s="241"/>
    </row>
    <row r="386" spans="1:14" s="241" customFormat="1" ht="24" customHeight="1">
      <c r="A386" s="512"/>
      <c r="B386" s="134"/>
      <c r="C386" s="750"/>
      <c r="D386" s="854" t="s">
        <v>1294</v>
      </c>
      <c r="E386" s="853">
        <v>6</v>
      </c>
      <c r="F386" s="850">
        <f>E383*E386</f>
        <v>6</v>
      </c>
      <c r="G386" s="539" t="s">
        <v>564</v>
      </c>
      <c r="H386" s="750"/>
      <c r="I386" s="649" t="s">
        <v>1314</v>
      </c>
      <c r="J386" s="845">
        <v>1300</v>
      </c>
      <c r="K386" s="166">
        <f t="shared" si="27"/>
        <v>7800</v>
      </c>
      <c r="L386" s="852"/>
      <c r="M386" s="136" t="s">
        <v>1293</v>
      </c>
      <c r="N386" s="192"/>
    </row>
    <row r="387" spans="1:14" s="241" customFormat="1" ht="24" customHeight="1">
      <c r="A387" s="512"/>
      <c r="B387" s="314"/>
      <c r="C387" s="314"/>
      <c r="D387" s="854" t="s">
        <v>424</v>
      </c>
      <c r="E387" s="855">
        <f>4+2-2</f>
        <v>4</v>
      </c>
      <c r="F387" s="850">
        <f>E383*E387</f>
        <v>4</v>
      </c>
      <c r="G387" s="539"/>
      <c r="H387" s="505"/>
      <c r="I387" s="505"/>
      <c r="J387" s="286">
        <v>1200</v>
      </c>
      <c r="K387" s="166">
        <f t="shared" si="27"/>
        <v>4800</v>
      </c>
      <c r="L387" s="852"/>
      <c r="M387" s="136" t="s">
        <v>1299</v>
      </c>
      <c r="N387" s="323"/>
    </row>
    <row r="388" spans="1:14" ht="24" customHeight="1">
      <c r="A388" s="512"/>
      <c r="B388" s="314"/>
      <c r="C388" s="314"/>
      <c r="D388" s="854" t="s">
        <v>1297</v>
      </c>
      <c r="E388" s="855">
        <v>4</v>
      </c>
      <c r="F388" s="850">
        <f>E383*E388</f>
        <v>4</v>
      </c>
      <c r="G388" s="539"/>
      <c r="H388" s="505"/>
      <c r="I388" s="505"/>
      <c r="J388" s="286">
        <v>1000</v>
      </c>
      <c r="K388" s="166">
        <f t="shared" si="27"/>
        <v>4000</v>
      </c>
      <c r="L388" s="852"/>
      <c r="M388" s="136" t="s">
        <v>1293</v>
      </c>
      <c r="N388" s="241"/>
    </row>
    <row r="389" spans="1:14" ht="24" customHeight="1">
      <c r="A389" s="512"/>
      <c r="B389" s="134"/>
      <c r="C389" s="328"/>
      <c r="D389" s="854" t="s">
        <v>1315</v>
      </c>
      <c r="E389" s="855">
        <v>4</v>
      </c>
      <c r="F389" s="850">
        <f>E383*E389</f>
        <v>4</v>
      </c>
      <c r="G389" s="539"/>
      <c r="H389" s="323"/>
      <c r="I389" s="750"/>
      <c r="J389" s="845">
        <v>800</v>
      </c>
      <c r="K389" s="166">
        <f t="shared" si="27"/>
        <v>3200</v>
      </c>
      <c r="L389" s="852"/>
      <c r="M389" s="136" t="s">
        <v>1293</v>
      </c>
      <c r="N389" s="241"/>
    </row>
    <row r="390" spans="1:14" s="192" customFormat="1" ht="24" customHeight="1">
      <c r="A390" s="512"/>
      <c r="B390" s="314"/>
      <c r="C390" s="58"/>
      <c r="D390" s="856" t="s">
        <v>1300</v>
      </c>
      <c r="E390" s="855">
        <v>4</v>
      </c>
      <c r="F390" s="850">
        <f>E383*E390</f>
        <v>4</v>
      </c>
      <c r="G390" s="539"/>
      <c r="H390" s="95"/>
      <c r="I390" s="750"/>
      <c r="J390" s="286">
        <v>1200</v>
      </c>
      <c r="K390" s="166">
        <f t="shared" si="27"/>
        <v>4800</v>
      </c>
      <c r="L390" s="852"/>
      <c r="M390" s="136" t="s">
        <v>1299</v>
      </c>
    </row>
    <row r="391" spans="1:14" ht="24" customHeight="1">
      <c r="A391" s="512"/>
      <c r="B391" s="314"/>
      <c r="C391" s="314"/>
      <c r="D391" s="854" t="s">
        <v>1301</v>
      </c>
      <c r="E391" s="855">
        <v>4</v>
      </c>
      <c r="F391" s="850">
        <f>E383*E391</f>
        <v>4</v>
      </c>
      <c r="G391" s="539"/>
      <c r="H391" s="505"/>
      <c r="I391" s="750"/>
      <c r="J391" s="286">
        <v>1300</v>
      </c>
      <c r="K391" s="166">
        <f t="shared" si="27"/>
        <v>5200</v>
      </c>
      <c r="L391" s="852"/>
      <c r="M391" s="136" t="s">
        <v>1299</v>
      </c>
    </row>
    <row r="392" spans="1:14" ht="24" customHeight="1">
      <c r="A392" s="512"/>
      <c r="B392" s="305" t="s">
        <v>564</v>
      </c>
      <c r="C392" s="305" t="s">
        <v>564</v>
      </c>
      <c r="D392" s="854" t="s">
        <v>1316</v>
      </c>
      <c r="E392" s="857">
        <v>2</v>
      </c>
      <c r="F392" s="850">
        <f>E383*E392</f>
        <v>2</v>
      </c>
      <c r="G392" s="539"/>
      <c r="H392" s="539"/>
      <c r="I392" s="750"/>
      <c r="J392" s="845">
        <v>600</v>
      </c>
      <c r="K392" s="166">
        <f t="shared" si="27"/>
        <v>1200</v>
      </c>
      <c r="L392" s="852"/>
      <c r="M392" s="858" t="s">
        <v>1299</v>
      </c>
    </row>
    <row r="393" spans="1:14" ht="24" customHeight="1">
      <c r="A393" s="512"/>
      <c r="B393" s="134"/>
      <c r="C393" s="305" t="s">
        <v>564</v>
      </c>
      <c r="D393" s="854" t="s">
        <v>1317</v>
      </c>
      <c r="E393" s="317">
        <v>1</v>
      </c>
      <c r="F393" s="94"/>
      <c r="G393" s="539"/>
      <c r="H393" s="505"/>
      <c r="I393" s="134"/>
      <c r="J393" s="845">
        <v>1000</v>
      </c>
      <c r="K393" s="166">
        <f t="shared" si="27"/>
        <v>1000</v>
      </c>
      <c r="L393" s="269"/>
      <c r="M393" s="859">
        <f>K384+K392+K385+K386+K391+K387+K388+K389+K390+K393</f>
        <v>48800</v>
      </c>
    </row>
    <row r="394" spans="1:14" ht="24" customHeight="1">
      <c r="A394" s="860"/>
      <c r="B394" s="314"/>
      <c r="C394" s="861"/>
      <c r="D394" s="78"/>
      <c r="E394" s="53">
        <v>1</v>
      </c>
      <c r="F394" s="94" t="s">
        <v>426</v>
      </c>
      <c r="G394" s="138"/>
      <c r="H394" s="505"/>
      <c r="I394" s="113"/>
      <c r="J394" s="862"/>
      <c r="K394" s="45"/>
      <c r="L394" s="863">
        <f t="shared" ref="L394:L404" si="28">K394*E394</f>
        <v>0</v>
      </c>
      <c r="M394" s="331"/>
    </row>
    <row r="395" spans="1:14" ht="24" customHeight="1">
      <c r="A395" s="68"/>
      <c r="B395" s="651" t="s">
        <v>1318</v>
      </c>
      <c r="C395" s="866" t="s">
        <v>1319</v>
      </c>
      <c r="D395" s="867" t="s">
        <v>1320</v>
      </c>
      <c r="E395" s="868"/>
      <c r="F395" s="94" t="s">
        <v>883</v>
      </c>
      <c r="G395" s="869" t="s">
        <v>1321</v>
      </c>
      <c r="H395" s="870" t="s">
        <v>1322</v>
      </c>
      <c r="I395" s="871" t="s">
        <v>1323</v>
      </c>
      <c r="J395" s="872"/>
      <c r="K395" s="103">
        <f>20000+5000</f>
        <v>25000</v>
      </c>
      <c r="L395" s="873">
        <f t="shared" si="28"/>
        <v>0</v>
      </c>
      <c r="M395" s="874" t="s">
        <v>1324</v>
      </c>
    </row>
    <row r="396" spans="1:14" ht="24" customHeight="1">
      <c r="A396" s="68"/>
      <c r="B396" s="651" t="s">
        <v>564</v>
      </c>
      <c r="C396" s="866" t="s">
        <v>1325</v>
      </c>
      <c r="D396" s="875" t="s">
        <v>1326</v>
      </c>
      <c r="E396" s="868"/>
      <c r="F396" s="94" t="s">
        <v>939</v>
      </c>
      <c r="G396" s="876" t="s">
        <v>1327</v>
      </c>
      <c r="H396" s="877"/>
      <c r="I396" s="871" t="s">
        <v>1328</v>
      </c>
      <c r="J396" s="74"/>
      <c r="K396" s="75">
        <f>22000+8000</f>
        <v>30000</v>
      </c>
      <c r="L396" s="873">
        <f t="shared" si="28"/>
        <v>0</v>
      </c>
      <c r="M396" s="874" t="s">
        <v>1324</v>
      </c>
    </row>
    <row r="397" spans="1:14" ht="24" customHeight="1">
      <c r="A397" s="68"/>
      <c r="B397" s="651"/>
      <c r="C397" s="866" t="s">
        <v>1319</v>
      </c>
      <c r="D397" s="514"/>
      <c r="E397" s="868"/>
      <c r="F397" s="94" t="s">
        <v>883</v>
      </c>
      <c r="G397" s="680"/>
      <c r="H397" s="680"/>
      <c r="I397" s="878" t="s">
        <v>1329</v>
      </c>
      <c r="J397" s="74"/>
      <c r="K397" s="75">
        <f>10000+10000</f>
        <v>20000</v>
      </c>
      <c r="L397" s="873">
        <f t="shared" si="28"/>
        <v>0</v>
      </c>
      <c r="M397" s="874" t="s">
        <v>1330</v>
      </c>
    </row>
    <row r="398" spans="1:14" ht="24" customHeight="1">
      <c r="A398" s="68"/>
      <c r="B398" s="651"/>
      <c r="C398" s="866" t="s">
        <v>1331</v>
      </c>
      <c r="D398" s="514"/>
      <c r="E398" s="868"/>
      <c r="F398" s="94" t="s">
        <v>883</v>
      </c>
      <c r="G398" s="680"/>
      <c r="H398" s="680"/>
      <c r="I398" s="878" t="s">
        <v>1332</v>
      </c>
      <c r="J398" s="74"/>
      <c r="K398" s="75">
        <f>35000+5000</f>
        <v>40000</v>
      </c>
      <c r="L398" s="873">
        <f t="shared" si="28"/>
        <v>0</v>
      </c>
      <c r="M398" s="874" t="s">
        <v>1330</v>
      </c>
    </row>
    <row r="399" spans="1:14" ht="24" customHeight="1">
      <c r="A399" s="68"/>
      <c r="B399" s="69"/>
      <c r="C399" s="866" t="s">
        <v>1331</v>
      </c>
      <c r="D399" s="879"/>
      <c r="E399" s="880"/>
      <c r="F399" s="94" t="s">
        <v>883</v>
      </c>
      <c r="G399" s="877"/>
      <c r="H399" s="877"/>
      <c r="I399" s="878" t="s">
        <v>1333</v>
      </c>
      <c r="J399" s="74"/>
      <c r="K399" s="75">
        <f>18000+2000</f>
        <v>20000</v>
      </c>
      <c r="L399" s="873">
        <f t="shared" si="28"/>
        <v>0</v>
      </c>
      <c r="M399" s="874" t="s">
        <v>1324</v>
      </c>
    </row>
    <row r="400" spans="1:14" ht="24" customHeight="1">
      <c r="A400" s="68"/>
      <c r="B400" s="69"/>
      <c r="C400" s="881" t="s">
        <v>1334</v>
      </c>
      <c r="D400" s="882"/>
      <c r="E400" s="880"/>
      <c r="F400" s="94" t="s">
        <v>935</v>
      </c>
      <c r="G400" s="877"/>
      <c r="H400" s="877"/>
      <c r="I400" s="878" t="s">
        <v>564</v>
      </c>
      <c r="J400" s="883" t="s">
        <v>1335</v>
      </c>
      <c r="K400" s="75">
        <f>6000+4000</f>
        <v>10000</v>
      </c>
      <c r="L400" s="165">
        <f t="shared" si="28"/>
        <v>0</v>
      </c>
      <c r="M400" s="255"/>
    </row>
    <row r="401" spans="1:13" ht="24" customHeight="1">
      <c r="A401" s="68"/>
      <c r="B401" s="651" t="s">
        <v>1318</v>
      </c>
      <c r="C401" s="881" t="s">
        <v>1336</v>
      </c>
      <c r="D401" s="882"/>
      <c r="E401" s="868">
        <v>1</v>
      </c>
      <c r="F401" s="94" t="s">
        <v>883</v>
      </c>
      <c r="G401" s="869" t="s">
        <v>1337</v>
      </c>
      <c r="H401" s="884" t="s">
        <v>1338</v>
      </c>
      <c r="I401" s="871" t="s">
        <v>1339</v>
      </c>
      <c r="J401" s="872"/>
      <c r="K401" s="103">
        <v>80000</v>
      </c>
      <c r="L401" s="165">
        <f t="shared" si="28"/>
        <v>80000</v>
      </c>
      <c r="M401" s="255"/>
    </row>
    <row r="402" spans="1:13" ht="24" customHeight="1">
      <c r="A402" s="68"/>
      <c r="B402" s="651" t="s">
        <v>252</v>
      </c>
      <c r="C402" s="866" t="s">
        <v>1325</v>
      </c>
      <c r="D402" s="885"/>
      <c r="E402" s="868">
        <v>1</v>
      </c>
      <c r="F402" s="94" t="s">
        <v>935</v>
      </c>
      <c r="G402" s="886" t="s">
        <v>252</v>
      </c>
      <c r="H402" s="877"/>
      <c r="I402" s="871" t="s">
        <v>422</v>
      </c>
      <c r="J402" s="74"/>
      <c r="K402" s="75">
        <f>22000+8000</f>
        <v>30000</v>
      </c>
      <c r="L402" s="873">
        <f t="shared" si="28"/>
        <v>30000</v>
      </c>
      <c r="M402" s="874" t="s">
        <v>1330</v>
      </c>
    </row>
    <row r="403" spans="1:13" ht="24" customHeight="1">
      <c r="A403" s="68"/>
      <c r="B403" s="314" t="s">
        <v>1340</v>
      </c>
      <c r="C403" s="314"/>
      <c r="D403" s="887" t="s">
        <v>1341</v>
      </c>
      <c r="E403" s="887" t="s">
        <v>1341</v>
      </c>
      <c r="F403" s="888"/>
      <c r="G403" s="869" t="s">
        <v>1337</v>
      </c>
      <c r="H403" s="884" t="s">
        <v>1338</v>
      </c>
      <c r="I403" s="178" t="s">
        <v>1342</v>
      </c>
      <c r="J403" s="74"/>
      <c r="K403" s="582">
        <v>15000</v>
      </c>
      <c r="L403" s="166" t="e">
        <f t="shared" si="28"/>
        <v>#VALUE!</v>
      </c>
      <c r="M403" s="686"/>
    </row>
    <row r="404" spans="1:13" ht="24" customHeight="1">
      <c r="A404" s="889"/>
      <c r="B404" s="314"/>
      <c r="C404" s="890" t="s">
        <v>1343</v>
      </c>
      <c r="D404" s="891" t="s">
        <v>1344</v>
      </c>
      <c r="E404" s="538">
        <v>1</v>
      </c>
      <c r="F404" s="888" t="s">
        <v>1345</v>
      </c>
      <c r="G404" s="155"/>
      <c r="H404" s="239" t="s">
        <v>1346</v>
      </c>
      <c r="I404" s="43"/>
      <c r="J404" s="131"/>
      <c r="K404" s="582">
        <v>150000</v>
      </c>
      <c r="L404" s="166">
        <f t="shared" si="28"/>
        <v>150000</v>
      </c>
      <c r="M404" s="85"/>
    </row>
    <row r="405" spans="1:13" ht="24" customHeight="1">
      <c r="A405" s="68"/>
      <c r="B405" s="314" t="s">
        <v>1347</v>
      </c>
      <c r="C405" s="525" t="s">
        <v>1348</v>
      </c>
      <c r="D405" s="887" t="s">
        <v>1349</v>
      </c>
      <c r="E405" s="783">
        <v>1</v>
      </c>
      <c r="F405" s="94" t="s">
        <v>939</v>
      </c>
      <c r="G405" s="138"/>
      <c r="H405" s="666" t="s">
        <v>1350</v>
      </c>
      <c r="I405" s="178" t="s">
        <v>1351</v>
      </c>
      <c r="J405" s="131" t="s">
        <v>1352</v>
      </c>
      <c r="K405" s="165">
        <v>6000</v>
      </c>
      <c r="L405" s="165" t="e">
        <f>#REF!*#REF!</f>
        <v>#REF!</v>
      </c>
      <c r="M405" s="458"/>
    </row>
    <row r="406" spans="1:13" ht="24" customHeight="1">
      <c r="A406" s="68"/>
      <c r="B406" s="314" t="s">
        <v>1353</v>
      </c>
      <c r="C406" s="525" t="s">
        <v>1354</v>
      </c>
      <c r="D406" s="887" t="s">
        <v>1341</v>
      </c>
      <c r="E406" s="783">
        <v>1</v>
      </c>
      <c r="F406" s="94" t="s">
        <v>935</v>
      </c>
      <c r="G406" s="138"/>
      <c r="H406" s="666" t="s">
        <v>1355</v>
      </c>
      <c r="I406" s="178" t="s">
        <v>1356</v>
      </c>
      <c r="J406" s="131" t="s">
        <v>1357</v>
      </c>
      <c r="K406" s="165">
        <v>6000</v>
      </c>
      <c r="L406" s="165">
        <f>K405*E405</f>
        <v>6000</v>
      </c>
      <c r="M406" s="892"/>
    </row>
    <row r="407" spans="1:13" ht="24" customHeight="1">
      <c r="B407" s="314" t="s">
        <v>1353</v>
      </c>
      <c r="C407" s="525" t="s">
        <v>1358</v>
      </c>
      <c r="D407" s="887" t="s">
        <v>1349</v>
      </c>
      <c r="E407" s="783">
        <v>1</v>
      </c>
      <c r="F407" s="94" t="s">
        <v>935</v>
      </c>
      <c r="G407" s="138"/>
      <c r="H407" s="666" t="s">
        <v>1359</v>
      </c>
      <c r="I407" s="178" t="s">
        <v>1360</v>
      </c>
      <c r="J407" s="131" t="s">
        <v>1361</v>
      </c>
      <c r="K407" s="165">
        <v>6000</v>
      </c>
      <c r="L407" s="165">
        <f>K406*E406</f>
        <v>6000</v>
      </c>
      <c r="M407" s="892"/>
    </row>
    <row r="408" spans="1:13" ht="24" customHeight="1">
      <c r="B408" s="314" t="s">
        <v>1347</v>
      </c>
      <c r="C408" s="525" t="s">
        <v>1348</v>
      </c>
      <c r="D408" s="887" t="s">
        <v>1349</v>
      </c>
      <c r="E408" s="783">
        <v>1</v>
      </c>
      <c r="F408" s="94" t="s">
        <v>883</v>
      </c>
      <c r="G408" s="138"/>
      <c r="H408" s="666" t="s">
        <v>1362</v>
      </c>
      <c r="I408" s="178" t="s">
        <v>1363</v>
      </c>
      <c r="J408" s="131" t="s">
        <v>1364</v>
      </c>
      <c r="K408" s="165">
        <v>6000</v>
      </c>
      <c r="L408" s="165">
        <f>K407*E407</f>
        <v>6000</v>
      </c>
      <c r="M408" s="892"/>
    </row>
    <row r="409" spans="1:13" ht="24" customHeight="1">
      <c r="B409" s="893" t="s">
        <v>422</v>
      </c>
      <c r="C409" s="894"/>
      <c r="D409" s="895"/>
      <c r="E409" s="896"/>
      <c r="F409" s="893"/>
      <c r="G409" s="897"/>
      <c r="H409" s="898"/>
      <c r="I409" s="899"/>
      <c r="J409" s="900"/>
      <c r="K409" s="899"/>
      <c r="L409" s="899"/>
      <c r="M409" s="901"/>
    </row>
    <row r="410" spans="1:13" ht="24" customHeight="1">
      <c r="B410" s="314" t="s">
        <v>1365</v>
      </c>
      <c r="C410" s="902" t="s">
        <v>1366</v>
      </c>
      <c r="D410" s="903" t="s">
        <v>1367</v>
      </c>
      <c r="E410" s="450">
        <v>1</v>
      </c>
      <c r="F410" s="108" t="s">
        <v>468</v>
      </c>
      <c r="G410" s="632" t="s">
        <v>1368</v>
      </c>
      <c r="H410" s="89" t="s">
        <v>1369</v>
      </c>
      <c r="I410" s="57" t="s">
        <v>1370</v>
      </c>
      <c r="J410" s="44" t="s">
        <v>1371</v>
      </c>
      <c r="K410" s="103">
        <v>12000</v>
      </c>
      <c r="L410" s="518" t="s">
        <v>564</v>
      </c>
      <c r="M410" s="904"/>
    </row>
    <row r="411" spans="1:13" ht="24" customHeight="1">
      <c r="A411" s="167"/>
      <c r="B411" s="905" t="s">
        <v>1372</v>
      </c>
      <c r="D411" s="906"/>
      <c r="F411" s="908"/>
      <c r="G411" s="909" t="s">
        <v>1373</v>
      </c>
      <c r="H411" s="909"/>
      <c r="I411" s="910" t="s">
        <v>1374</v>
      </c>
      <c r="J411" s="911"/>
      <c r="K411" s="912"/>
      <c r="L411" s="913"/>
      <c r="M411" s="914"/>
    </row>
    <row r="412" spans="1:13" ht="24" customHeight="1">
      <c r="A412" s="167"/>
      <c r="B412" s="905" t="s">
        <v>1375</v>
      </c>
      <c r="D412" s="906"/>
      <c r="F412" s="908"/>
      <c r="G412" s="915" t="s">
        <v>1376</v>
      </c>
      <c r="H412" s="909"/>
      <c r="I412" s="910"/>
      <c r="J412" s="911"/>
      <c r="K412" s="912"/>
      <c r="L412" s="913"/>
      <c r="M412" s="914"/>
    </row>
    <row r="413" spans="1:13" ht="24" customHeight="1">
      <c r="A413" s="167"/>
      <c r="B413" s="916" t="s">
        <v>1377</v>
      </c>
      <c r="D413" s="906"/>
      <c r="F413" s="908"/>
      <c r="G413" s="917"/>
      <c r="H413" s="909"/>
      <c r="I413" s="910"/>
      <c r="J413" s="911"/>
      <c r="K413" s="912"/>
      <c r="L413" s="913"/>
    </row>
    <row r="414" spans="1:13" ht="24" customHeight="1">
      <c r="A414" s="167"/>
      <c r="B414" s="919"/>
      <c r="C414" s="920"/>
      <c r="D414" s="921"/>
      <c r="E414" s="922"/>
      <c r="F414" s="323"/>
      <c r="G414" s="917"/>
      <c r="H414" s="323"/>
      <c r="I414" s="323"/>
      <c r="J414" s="323"/>
      <c r="K414" s="923" t="s">
        <v>1265</v>
      </c>
    </row>
    <row r="415" spans="1:13" ht="24" customHeight="1" thickBot="1">
      <c r="A415" s="167"/>
      <c r="B415" s="919"/>
      <c r="C415" s="920"/>
      <c r="D415" s="921"/>
      <c r="E415" s="922"/>
      <c r="F415" s="323"/>
      <c r="G415" s="917"/>
      <c r="H415" s="323"/>
      <c r="I415" s="323"/>
      <c r="J415" s="323"/>
      <c r="K415" s="923"/>
    </row>
    <row r="416" spans="1:13" ht="24" customHeight="1" thickBot="1">
      <c r="A416" s="167"/>
      <c r="B416" s="925" t="s">
        <v>1378</v>
      </c>
      <c r="C416" s="926"/>
      <c r="D416" s="927"/>
      <c r="F416" s="928"/>
      <c r="G416" s="323"/>
      <c r="J416" s="929"/>
      <c r="K416" s="930"/>
      <c r="L416" s="931"/>
      <c r="M416" s="932"/>
    </row>
    <row r="417" spans="1:14" ht="24" customHeight="1" thickBot="1">
      <c r="A417" s="167"/>
      <c r="B417" s="933" t="s">
        <v>1379</v>
      </c>
      <c r="C417" s="934" t="s">
        <v>1380</v>
      </c>
      <c r="D417" s="935" t="s">
        <v>1381</v>
      </c>
      <c r="E417" s="936" t="s">
        <v>1382</v>
      </c>
      <c r="F417" s="928"/>
      <c r="G417" s="937" t="s">
        <v>1383</v>
      </c>
      <c r="H417" s="938"/>
      <c r="J417" s="929"/>
      <c r="K417" s="930"/>
      <c r="L417" s="931"/>
      <c r="M417" s="932"/>
    </row>
    <row r="418" spans="1:14" ht="24" customHeight="1">
      <c r="A418" s="167"/>
      <c r="B418" s="939" t="s">
        <v>1384</v>
      </c>
      <c r="C418" s="940">
        <v>0</v>
      </c>
      <c r="D418" s="941"/>
      <c r="E418" s="942"/>
      <c r="F418" s="928"/>
      <c r="G418" s="943" t="s">
        <v>1385</v>
      </c>
      <c r="J418" s="929"/>
      <c r="K418" s="930"/>
      <c r="L418" s="931"/>
      <c r="M418" s="932"/>
    </row>
    <row r="419" spans="1:14" ht="24" customHeight="1">
      <c r="A419" s="24"/>
      <c r="B419" s="939" t="s">
        <v>1386</v>
      </c>
      <c r="C419" s="940">
        <v>0</v>
      </c>
      <c r="D419" s="941"/>
      <c r="E419" s="942"/>
      <c r="F419" s="928"/>
      <c r="G419" s="943" t="s">
        <v>1387</v>
      </c>
      <c r="J419" s="929"/>
      <c r="K419" s="930"/>
      <c r="L419" s="931"/>
      <c r="M419" s="932"/>
    </row>
    <row r="420" spans="1:14" ht="24" customHeight="1" thickBot="1">
      <c r="A420" s="167"/>
      <c r="B420" s="939" t="s">
        <v>1388</v>
      </c>
      <c r="C420" s="940">
        <f>D419</f>
        <v>0</v>
      </c>
      <c r="D420" s="941">
        <f>E419/4</f>
        <v>0</v>
      </c>
      <c r="E420" s="942">
        <v>24528</v>
      </c>
      <c r="F420" s="928"/>
      <c r="G420"/>
      <c r="H420"/>
      <c r="I420"/>
      <c r="J420" s="929"/>
      <c r="K420" s="930"/>
      <c r="L420" s="931"/>
      <c r="M420" s="932"/>
    </row>
    <row r="421" spans="1:14" ht="24" customHeight="1">
      <c r="A421" s="167"/>
      <c r="B421" s="939" t="s">
        <v>1389</v>
      </c>
      <c r="C421" s="940">
        <f>4340+1587</f>
        <v>5927</v>
      </c>
      <c r="D421" s="941"/>
      <c r="E421" s="942"/>
      <c r="F421" s="928"/>
      <c r="G421" s="944">
        <v>320</v>
      </c>
      <c r="H421" s="945">
        <f>66000/15000</f>
        <v>4.4000000000000004</v>
      </c>
      <c r="I421" s="946">
        <f>G420*H420</f>
        <v>0</v>
      </c>
      <c r="J421" s="929"/>
      <c r="K421" s="930"/>
      <c r="L421" s="931"/>
      <c r="M421" s="932"/>
    </row>
    <row r="422" spans="1:14" ht="24" customHeight="1">
      <c r="A422" s="167"/>
      <c r="B422" s="939" t="s">
        <v>1390</v>
      </c>
      <c r="C422" s="940">
        <v>9305</v>
      </c>
      <c r="D422" s="941"/>
      <c r="E422" s="942"/>
      <c r="F422" s="928"/>
      <c r="G422" s="947">
        <v>320</v>
      </c>
      <c r="H422" s="948">
        <f>175000/20000</f>
        <v>8.75</v>
      </c>
      <c r="I422" s="948">
        <f>G421*H421</f>
        <v>1408</v>
      </c>
      <c r="J422" s="929"/>
      <c r="K422" s="930"/>
      <c r="L422" s="931"/>
      <c r="M422" s="932"/>
    </row>
    <row r="423" spans="1:14" ht="24" customHeight="1">
      <c r="A423" s="167"/>
      <c r="B423" s="939" t="s">
        <v>1391</v>
      </c>
      <c r="C423" s="940">
        <v>8227</v>
      </c>
      <c r="D423" s="941"/>
      <c r="E423" s="942">
        <v>5</v>
      </c>
      <c r="F423" s="928"/>
      <c r="G423" s="947">
        <v>200</v>
      </c>
      <c r="H423" s="949">
        <f>120000/10000</f>
        <v>12</v>
      </c>
      <c r="I423" s="948">
        <f>G422*H422</f>
        <v>2800</v>
      </c>
      <c r="J423" s="929"/>
      <c r="K423" s="930"/>
      <c r="L423" s="931"/>
      <c r="M423" s="932"/>
    </row>
    <row r="424" spans="1:14" ht="24" customHeight="1">
      <c r="A424" s="167"/>
      <c r="B424" s="939" t="s">
        <v>1392</v>
      </c>
      <c r="C424" s="940">
        <v>10486</v>
      </c>
      <c r="D424" s="941"/>
      <c r="E424" s="942"/>
      <c r="F424" s="928"/>
      <c r="G424" s="947">
        <v>300</v>
      </c>
      <c r="H424" s="948">
        <f>115000/10000</f>
        <v>11.5</v>
      </c>
      <c r="I424" s="948">
        <f>G423*H423</f>
        <v>2400</v>
      </c>
      <c r="J424" s="929"/>
      <c r="K424" s="930"/>
      <c r="L424" s="931"/>
      <c r="M424" s="932"/>
    </row>
    <row r="425" spans="1:14" ht="24" customHeight="1" thickBot="1">
      <c r="A425" s="24"/>
      <c r="B425" s="939" t="s">
        <v>1393</v>
      </c>
      <c r="C425" s="940">
        <v>8727</v>
      </c>
      <c r="D425" s="941"/>
      <c r="E425" s="942"/>
      <c r="F425" s="928"/>
      <c r="G425" s="950">
        <v>300</v>
      </c>
      <c r="H425" s="951">
        <f>17000/10000</f>
        <v>1.7</v>
      </c>
      <c r="I425" s="952">
        <f>G424*H424</f>
        <v>3450</v>
      </c>
      <c r="J425" s="929"/>
      <c r="K425" s="930"/>
      <c r="L425" s="931"/>
      <c r="M425" s="932"/>
    </row>
    <row r="426" spans="1:14" ht="24" customHeight="1">
      <c r="A426" s="24"/>
      <c r="B426" s="939" t="s">
        <v>1394</v>
      </c>
      <c r="C426" s="940">
        <v>11727</v>
      </c>
      <c r="D426" s="941"/>
      <c r="E426" s="942"/>
      <c r="F426" s="928"/>
      <c r="G426" s="943"/>
      <c r="J426" s="929"/>
      <c r="K426" s="930"/>
      <c r="L426" s="931"/>
      <c r="M426" s="932"/>
    </row>
    <row r="427" spans="1:14" s="241" customFormat="1" ht="24" customHeight="1">
      <c r="A427" s="24"/>
      <c r="B427" s="939" t="s">
        <v>1395</v>
      </c>
      <c r="C427" s="940">
        <v>9160</v>
      </c>
      <c r="D427" s="941"/>
      <c r="E427" s="942"/>
      <c r="F427" s="928"/>
      <c r="G427" s="13"/>
      <c r="H427" s="13"/>
      <c r="I427" s="13"/>
      <c r="J427" s="929"/>
      <c r="K427" s="930"/>
      <c r="L427" s="931"/>
      <c r="M427" s="932"/>
      <c r="N427" s="13"/>
    </row>
    <row r="428" spans="1:14" s="241" customFormat="1" ht="24" customHeight="1">
      <c r="A428" s="167"/>
      <c r="B428" s="939" t="s">
        <v>1396</v>
      </c>
      <c r="C428" s="940">
        <v>9730</v>
      </c>
      <c r="D428" s="941"/>
      <c r="E428" s="942"/>
      <c r="F428" s="928"/>
      <c r="G428" s="13"/>
      <c r="H428" s="13"/>
      <c r="I428" s="13"/>
      <c r="J428" s="929"/>
      <c r="K428" s="930"/>
      <c r="L428" s="931"/>
      <c r="M428" s="932"/>
      <c r="N428" s="13"/>
    </row>
    <row r="429" spans="1:14" s="241" customFormat="1" ht="24" customHeight="1">
      <c r="A429" s="167"/>
      <c r="B429" s="939" t="s">
        <v>1397</v>
      </c>
      <c r="C429" s="940">
        <v>11210</v>
      </c>
      <c r="D429" s="941"/>
      <c r="E429" s="942"/>
      <c r="F429" s="928"/>
      <c r="G429" s="13"/>
      <c r="H429" s="13"/>
      <c r="I429" s="13"/>
      <c r="J429" s="929"/>
      <c r="K429" s="930"/>
      <c r="L429" s="931"/>
      <c r="M429" s="932"/>
    </row>
    <row r="430" spans="1:14" s="323" customFormat="1" ht="24" customHeight="1">
      <c r="A430" s="24"/>
      <c r="B430" s="939" t="s">
        <v>1398</v>
      </c>
      <c r="C430" s="940">
        <v>4964</v>
      </c>
      <c r="D430" s="941"/>
      <c r="E430" s="942"/>
      <c r="F430" s="928"/>
      <c r="H430" s="13"/>
      <c r="I430" s="13"/>
      <c r="J430" s="929"/>
      <c r="K430" s="930"/>
      <c r="L430" s="931"/>
      <c r="M430" s="932"/>
      <c r="N430" s="241"/>
    </row>
    <row r="431" spans="1:14" s="323" customFormat="1" ht="24" customHeight="1">
      <c r="A431" s="167"/>
      <c r="B431" s="953"/>
      <c r="C431" s="954"/>
      <c r="D431" s="955"/>
      <c r="E431" s="956"/>
      <c r="F431" s="928"/>
      <c r="H431" s="13"/>
      <c r="I431" s="13"/>
      <c r="J431" s="929"/>
      <c r="K431" s="930"/>
      <c r="L431" s="931"/>
      <c r="M431" s="932"/>
      <c r="N431" s="241"/>
    </row>
    <row r="432" spans="1:14" s="192" customFormat="1" ht="24" customHeight="1">
      <c r="A432" s="512" t="s">
        <v>422</v>
      </c>
      <c r="B432" s="168" t="s">
        <v>1399</v>
      </c>
      <c r="C432" s="957" t="s">
        <v>1400</v>
      </c>
      <c r="D432" s="958" t="s">
        <v>1401</v>
      </c>
      <c r="E432" s="959" t="s">
        <v>1402</v>
      </c>
      <c r="F432" s="960"/>
      <c r="G432" s="171" t="s">
        <v>1403</v>
      </c>
      <c r="H432" s="168"/>
      <c r="I432" s="458" t="s">
        <v>564</v>
      </c>
      <c r="J432" s="961" t="s">
        <v>252</v>
      </c>
      <c r="K432" s="158"/>
      <c r="L432" s="591"/>
      <c r="M432" s="173"/>
      <c r="N432" s="323"/>
    </row>
    <row r="433" spans="1:14" s="241" customFormat="1" ht="24" customHeight="1">
      <c r="A433" s="167"/>
      <c r="B433" s="168" t="s">
        <v>127</v>
      </c>
      <c r="C433" s="962"/>
      <c r="D433" s="963"/>
      <c r="E433" s="960"/>
      <c r="F433" s="960"/>
      <c r="G433" s="171" t="s">
        <v>1404</v>
      </c>
      <c r="H433" s="964"/>
      <c r="I433" s="173" t="s">
        <v>1405</v>
      </c>
      <c r="J433" s="965" t="s">
        <v>1406</v>
      </c>
      <c r="K433" s="158"/>
      <c r="L433" s="591"/>
      <c r="M433" s="458"/>
      <c r="N433" s="323"/>
    </row>
    <row r="434" spans="1:14" s="241" customFormat="1" ht="24" customHeight="1">
      <c r="A434" s="167"/>
      <c r="B434" s="168" t="s">
        <v>127</v>
      </c>
      <c r="C434" s="962"/>
      <c r="D434" s="963"/>
      <c r="E434" s="960"/>
      <c r="F434" s="960"/>
      <c r="G434" s="171" t="s">
        <v>1407</v>
      </c>
      <c r="H434" s="964"/>
      <c r="I434" s="966" t="s">
        <v>1408</v>
      </c>
      <c r="J434" s="965" t="s">
        <v>1409</v>
      </c>
      <c r="K434" s="158"/>
      <c r="L434" s="591"/>
      <c r="M434" s="458"/>
      <c r="N434" s="192"/>
    </row>
    <row r="435" spans="1:14" s="241" customFormat="1" ht="24" customHeight="1">
      <c r="A435" s="24"/>
      <c r="B435" s="168" t="s">
        <v>127</v>
      </c>
      <c r="C435" s="967" t="s">
        <v>1410</v>
      </c>
      <c r="D435" s="968" t="s">
        <v>1411</v>
      </c>
      <c r="E435" s="959"/>
      <c r="F435" s="959"/>
      <c r="G435" s="171" t="s">
        <v>1412</v>
      </c>
      <c r="H435" s="162"/>
      <c r="I435" s="173" t="s">
        <v>1413</v>
      </c>
      <c r="J435" s="590" t="s">
        <v>1414</v>
      </c>
      <c r="K435" s="158"/>
      <c r="L435" s="591"/>
      <c r="M435" s="458"/>
    </row>
    <row r="436" spans="1:14" s="241" customFormat="1" ht="24" customHeight="1">
      <c r="A436" s="24"/>
      <c r="B436" s="168" t="s">
        <v>127</v>
      </c>
      <c r="C436" s="969"/>
      <c r="D436" s="642"/>
      <c r="E436" s="218"/>
      <c r="F436" s="218"/>
      <c r="G436" s="171" t="s">
        <v>1415</v>
      </c>
      <c r="H436" s="589"/>
      <c r="I436" s="970" t="s">
        <v>1416</v>
      </c>
      <c r="J436" s="971" t="s">
        <v>1417</v>
      </c>
      <c r="K436" s="158"/>
      <c r="L436" s="591"/>
      <c r="M436" s="458"/>
    </row>
    <row r="437" spans="1:14" s="241" customFormat="1" ht="24" customHeight="1">
      <c r="A437" s="167"/>
      <c r="B437" s="168" t="s">
        <v>127</v>
      </c>
      <c r="C437" s="967" t="s">
        <v>1410</v>
      </c>
      <c r="D437" s="246" t="s">
        <v>1410</v>
      </c>
      <c r="E437" s="959"/>
      <c r="F437" s="959"/>
      <c r="G437" s="171" t="s">
        <v>1418</v>
      </c>
      <c r="H437" s="589" t="s">
        <v>1419</v>
      </c>
      <c r="I437" s="458" t="s">
        <v>1420</v>
      </c>
      <c r="J437" s="965" t="s">
        <v>1421</v>
      </c>
      <c r="K437" s="158"/>
      <c r="L437" s="591"/>
      <c r="M437" s="972"/>
    </row>
    <row r="438" spans="1:14" s="241" customFormat="1" ht="24" customHeight="1">
      <c r="A438" s="24"/>
      <c r="B438" s="168" t="s">
        <v>127</v>
      </c>
      <c r="C438" s="969"/>
      <c r="D438" s="973"/>
      <c r="E438" s="959"/>
      <c r="F438" s="959"/>
      <c r="G438" s="171" t="s">
        <v>1422</v>
      </c>
      <c r="H438" s="974" t="s">
        <v>1423</v>
      </c>
      <c r="I438" s="458" t="s">
        <v>1424</v>
      </c>
      <c r="J438" s="590" t="s">
        <v>1425</v>
      </c>
      <c r="K438" s="158"/>
      <c r="L438" s="591"/>
      <c r="M438" s="457"/>
    </row>
    <row r="439" spans="1:14" s="241" customFormat="1" ht="24" customHeight="1">
      <c r="A439" s="167"/>
      <c r="B439" s="168" t="s">
        <v>127</v>
      </c>
      <c r="C439" s="975"/>
      <c r="D439" s="976"/>
      <c r="E439" s="977"/>
      <c r="F439" s="978"/>
      <c r="G439" s="587" t="s">
        <v>666</v>
      </c>
      <c r="H439" s="589"/>
      <c r="I439" s="589"/>
      <c r="J439" s="590"/>
      <c r="K439" s="158"/>
      <c r="L439" s="591"/>
      <c r="M439" s="173"/>
    </row>
    <row r="440" spans="1:14" s="241" customFormat="1" ht="24" customHeight="1">
      <c r="A440" s="167"/>
      <c r="B440" s="168" t="s">
        <v>127</v>
      </c>
      <c r="C440" s="969"/>
      <c r="D440" s="642"/>
      <c r="E440" s="218"/>
      <c r="F440" s="218"/>
      <c r="G440" s="171" t="s">
        <v>1426</v>
      </c>
      <c r="H440" s="589"/>
      <c r="I440" s="970" t="s">
        <v>1427</v>
      </c>
      <c r="J440" s="979" t="s">
        <v>1428</v>
      </c>
      <c r="K440" s="158"/>
      <c r="L440" s="591"/>
      <c r="M440" s="980"/>
    </row>
    <row r="441" spans="1:14" s="241" customFormat="1" ht="24" customHeight="1">
      <c r="A441" s="167"/>
      <c r="B441" s="168" t="s">
        <v>127</v>
      </c>
      <c r="C441" s="962" t="s">
        <v>1410</v>
      </c>
      <c r="D441" s="963" t="s">
        <v>1410</v>
      </c>
      <c r="E441" s="960" t="s">
        <v>1410</v>
      </c>
      <c r="F441" s="960" t="s">
        <v>1410</v>
      </c>
      <c r="G441" s="171" t="s">
        <v>1429</v>
      </c>
      <c r="H441" s="964"/>
      <c r="I441" s="966" t="s">
        <v>1430</v>
      </c>
      <c r="J441" s="979" t="s">
        <v>1431</v>
      </c>
      <c r="K441" s="158"/>
      <c r="L441" s="591"/>
      <c r="M441" s="173"/>
    </row>
    <row r="442" spans="1:14" s="241" customFormat="1" ht="24" customHeight="1">
      <c r="A442" s="167"/>
      <c r="B442" s="168" t="s">
        <v>127</v>
      </c>
      <c r="C442" s="967"/>
      <c r="D442" s="246" t="s">
        <v>1432</v>
      </c>
      <c r="E442" s="959"/>
      <c r="F442" s="959"/>
      <c r="G442" s="171" t="s">
        <v>1433</v>
      </c>
      <c r="H442" s="589"/>
      <c r="I442" s="458" t="s">
        <v>1434</v>
      </c>
      <c r="J442" s="451" t="s">
        <v>1435</v>
      </c>
      <c r="K442" s="158"/>
      <c r="L442" s="591"/>
      <c r="M442" s="173"/>
    </row>
    <row r="443" spans="1:14" ht="24" customHeight="1">
      <c r="A443" s="167"/>
      <c r="B443" s="168" t="s">
        <v>127</v>
      </c>
      <c r="C443" s="969" t="s">
        <v>1410</v>
      </c>
      <c r="D443" s="642" t="s">
        <v>1410</v>
      </c>
      <c r="E443" s="218" t="s">
        <v>1410</v>
      </c>
      <c r="F443" s="218" t="s">
        <v>1410</v>
      </c>
      <c r="G443" s="171" t="s">
        <v>1436</v>
      </c>
      <c r="H443" s="974" t="s">
        <v>1437</v>
      </c>
      <c r="I443" s="970" t="s">
        <v>1438</v>
      </c>
      <c r="J443" s="590" t="s">
        <v>1439</v>
      </c>
      <c r="K443" s="158"/>
      <c r="L443" s="591"/>
      <c r="M443" s="458"/>
      <c r="N443" s="241"/>
    </row>
    <row r="444" spans="1:14" ht="24" customHeight="1">
      <c r="A444" s="167"/>
      <c r="B444" s="168" t="s">
        <v>127</v>
      </c>
      <c r="C444" s="981" t="s">
        <v>1440</v>
      </c>
      <c r="D444" s="982" t="s">
        <v>1441</v>
      </c>
      <c r="E444" s="983" t="s">
        <v>1410</v>
      </c>
      <c r="F444" s="983" t="s">
        <v>1410</v>
      </c>
      <c r="G444" s="171" t="s">
        <v>1442</v>
      </c>
      <c r="H444" s="984" t="s">
        <v>252</v>
      </c>
      <c r="I444" s="173" t="s">
        <v>1443</v>
      </c>
      <c r="J444" s="590" t="s">
        <v>1444</v>
      </c>
      <c r="K444" s="158"/>
      <c r="L444" s="591"/>
      <c r="M444" s="173"/>
      <c r="N444" s="241"/>
    </row>
    <row r="445" spans="1:14" ht="24" customHeight="1">
      <c r="A445" s="167"/>
      <c r="B445" s="168" t="s">
        <v>127</v>
      </c>
      <c r="C445" s="985"/>
      <c r="D445" s="986"/>
      <c r="E445" s="450"/>
      <c r="F445" s="450"/>
      <c r="G445" s="171" t="s">
        <v>1445</v>
      </c>
      <c r="H445" s="162" t="s">
        <v>1446</v>
      </c>
      <c r="I445" s="173" t="s">
        <v>1447</v>
      </c>
      <c r="J445" s="590" t="s">
        <v>1448</v>
      </c>
      <c r="K445" s="158"/>
      <c r="L445" s="591"/>
      <c r="M445" s="173"/>
    </row>
    <row r="446" spans="1:14" ht="24" customHeight="1">
      <c r="A446" s="167"/>
      <c r="B446" s="168" t="s">
        <v>127</v>
      </c>
      <c r="C446" s="967"/>
      <c r="D446" s="987" t="s">
        <v>1449</v>
      </c>
      <c r="E446" s="959"/>
      <c r="F446" s="959"/>
      <c r="G446" s="988" t="s">
        <v>1450</v>
      </c>
      <c r="H446" s="989"/>
      <c r="I446" s="458" t="s">
        <v>1451</v>
      </c>
      <c r="J446" s="979" t="s">
        <v>1452</v>
      </c>
      <c r="K446" s="158"/>
      <c r="L446" s="591"/>
      <c r="M446" s="173"/>
    </row>
    <row r="447" spans="1:14" ht="24" customHeight="1">
      <c r="A447" s="167"/>
      <c r="B447" s="168" t="s">
        <v>127</v>
      </c>
      <c r="C447" s="967"/>
      <c r="D447" s="990" t="s">
        <v>1453</v>
      </c>
      <c r="E447" s="959"/>
      <c r="F447" s="959"/>
      <c r="G447" s="171" t="s">
        <v>1454</v>
      </c>
      <c r="H447" s="589"/>
      <c r="I447" s="458" t="s">
        <v>1455</v>
      </c>
      <c r="J447" s="590" t="s">
        <v>1456</v>
      </c>
      <c r="K447" s="158"/>
      <c r="L447" s="591"/>
      <c r="M447" s="173"/>
    </row>
    <row r="448" spans="1:14" ht="24" customHeight="1">
      <c r="A448" s="167"/>
      <c r="B448" s="168" t="s">
        <v>127</v>
      </c>
      <c r="C448" s="967"/>
      <c r="D448" s="246"/>
      <c r="E448" s="959"/>
      <c r="F448" s="959"/>
      <c r="G448" s="171" t="s">
        <v>1457</v>
      </c>
      <c r="H448" s="589"/>
      <c r="I448" s="458" t="s">
        <v>1458</v>
      </c>
      <c r="J448" s="590" t="s">
        <v>1459</v>
      </c>
      <c r="K448" s="158"/>
      <c r="L448" s="591"/>
      <c r="M448" s="173"/>
    </row>
    <row r="449" spans="1:13" ht="24" customHeight="1">
      <c r="A449" s="167"/>
      <c r="B449" s="168" t="s">
        <v>127</v>
      </c>
      <c r="C449" s="969"/>
      <c r="D449" s="973"/>
      <c r="E449" s="959"/>
      <c r="F449" s="959"/>
      <c r="G449" s="171" t="s">
        <v>1460</v>
      </c>
      <c r="H449" s="974" t="s">
        <v>1461</v>
      </c>
      <c r="I449" s="458" t="s">
        <v>1462</v>
      </c>
      <c r="J449" s="590" t="s">
        <v>1439</v>
      </c>
      <c r="K449" s="158"/>
      <c r="L449" s="591"/>
      <c r="M449" s="173"/>
    </row>
    <row r="450" spans="1:13" ht="24" customHeight="1">
      <c r="A450" s="167"/>
      <c r="B450" s="168" t="s">
        <v>127</v>
      </c>
      <c r="C450" s="967" t="s">
        <v>1463</v>
      </c>
      <c r="D450" s="246" t="s">
        <v>1464</v>
      </c>
      <c r="E450" s="959">
        <v>40</v>
      </c>
      <c r="F450" s="959">
        <v>40</v>
      </c>
      <c r="G450" s="171" t="s">
        <v>1465</v>
      </c>
      <c r="H450" s="162" t="s">
        <v>1466</v>
      </c>
      <c r="I450" s="458" t="s">
        <v>1467</v>
      </c>
      <c r="J450" s="991" t="s">
        <v>1468</v>
      </c>
      <c r="K450" s="158"/>
      <c r="L450" s="591"/>
      <c r="M450" s="173"/>
    </row>
    <row r="451" spans="1:13" ht="24" customHeight="1">
      <c r="A451" s="167"/>
      <c r="B451" s="168" t="s">
        <v>127</v>
      </c>
      <c r="C451" s="967"/>
      <c r="D451" s="246"/>
      <c r="E451" s="959"/>
      <c r="F451" s="959"/>
      <c r="G451" s="171" t="s">
        <v>1469</v>
      </c>
      <c r="H451" s="589"/>
      <c r="I451" s="458" t="s">
        <v>1470</v>
      </c>
      <c r="J451" s="590" t="s">
        <v>1471</v>
      </c>
      <c r="K451" s="158"/>
      <c r="L451" s="591"/>
      <c r="M451" s="173"/>
    </row>
    <row r="452" spans="1:13" ht="24" customHeight="1">
      <c r="A452" s="24"/>
      <c r="B452" s="168" t="s">
        <v>127</v>
      </c>
      <c r="C452" s="967"/>
      <c r="D452" s="246" t="s">
        <v>1472</v>
      </c>
      <c r="E452" s="959"/>
      <c r="F452" s="959"/>
      <c r="G452" s="988" t="s">
        <v>1473</v>
      </c>
      <c r="H452" s="989"/>
      <c r="I452" s="458" t="s">
        <v>1474</v>
      </c>
      <c r="J452" s="979" t="s">
        <v>1475</v>
      </c>
      <c r="K452" s="158"/>
      <c r="L452" s="591"/>
      <c r="M452" s="173"/>
    </row>
    <row r="453" spans="1:13" ht="24" customHeight="1">
      <c r="A453" s="24"/>
      <c r="B453" s="168" t="s">
        <v>127</v>
      </c>
      <c r="C453" s="985" t="s">
        <v>1410</v>
      </c>
      <c r="D453" s="963"/>
      <c r="E453" s="960" t="s">
        <v>1410</v>
      </c>
      <c r="F453" s="960" t="s">
        <v>1410</v>
      </c>
      <c r="G453" s="171" t="s">
        <v>1476</v>
      </c>
      <c r="H453" s="982" t="s">
        <v>1477</v>
      </c>
      <c r="I453" s="173" t="s">
        <v>1478</v>
      </c>
      <c r="J453" s="979" t="s">
        <v>1475</v>
      </c>
      <c r="K453" s="158"/>
      <c r="L453" s="591"/>
      <c r="M453" s="173"/>
    </row>
    <row r="454" spans="1:13" ht="24" customHeight="1">
      <c r="A454" s="24"/>
      <c r="B454" s="168" t="s">
        <v>127</v>
      </c>
      <c r="C454" s="967"/>
      <c r="D454" s="246" t="s">
        <v>1479</v>
      </c>
      <c r="E454" s="959"/>
      <c r="F454" s="959"/>
      <c r="G454" s="171" t="s">
        <v>1480</v>
      </c>
      <c r="H454" s="589"/>
      <c r="I454" s="458" t="s">
        <v>1481</v>
      </c>
      <c r="J454" s="451" t="s">
        <v>1482</v>
      </c>
      <c r="K454" s="158"/>
      <c r="L454" s="591"/>
      <c r="M454" s="458"/>
    </row>
    <row r="455" spans="1:13" ht="24" customHeight="1">
      <c r="A455" s="24"/>
      <c r="B455" s="168" t="s">
        <v>127</v>
      </c>
      <c r="C455" s="969"/>
      <c r="D455" s="642"/>
      <c r="E455" s="218"/>
      <c r="F455" s="218"/>
      <c r="G455" s="171" t="s">
        <v>1483</v>
      </c>
      <c r="H455" s="589"/>
      <c r="I455" s="970" t="s">
        <v>1484</v>
      </c>
      <c r="J455" s="979" t="s">
        <v>1485</v>
      </c>
      <c r="K455" s="158"/>
      <c r="L455" s="591"/>
      <c r="M455" s="458"/>
    </row>
    <row r="456" spans="1:13" ht="24" customHeight="1">
      <c r="A456" s="24"/>
      <c r="B456" s="168" t="s">
        <v>127</v>
      </c>
      <c r="C456" s="969"/>
      <c r="D456" s="642"/>
      <c r="E456" s="218"/>
      <c r="F456" s="218"/>
      <c r="G456" s="171" t="s">
        <v>1486</v>
      </c>
      <c r="H456" s="589"/>
      <c r="I456" s="970" t="s">
        <v>1487</v>
      </c>
      <c r="J456" s="459" t="s">
        <v>1488</v>
      </c>
      <c r="K456" s="158"/>
      <c r="L456" s="591"/>
      <c r="M456" s="458"/>
    </row>
    <row r="457" spans="1:13" ht="24" customHeight="1">
      <c r="A457" s="24"/>
      <c r="B457" s="168" t="s">
        <v>127</v>
      </c>
      <c r="C457" s="985" t="s">
        <v>1410</v>
      </c>
      <c r="D457" s="992" t="s">
        <v>1410</v>
      </c>
      <c r="E457" s="983" t="s">
        <v>1410</v>
      </c>
      <c r="F457" s="983" t="s">
        <v>1410</v>
      </c>
      <c r="G457" s="171" t="s">
        <v>1489</v>
      </c>
      <c r="H457" s="162" t="s">
        <v>1490</v>
      </c>
      <c r="I457" s="173" t="s">
        <v>1491</v>
      </c>
      <c r="J457" s="979" t="s">
        <v>1492</v>
      </c>
      <c r="K457" s="158"/>
      <c r="L457" s="591"/>
      <c r="M457" s="458"/>
    </row>
    <row r="458" spans="1:13" ht="24" customHeight="1">
      <c r="A458" s="24"/>
      <c r="B458" s="168" t="s">
        <v>127</v>
      </c>
      <c r="C458" s="969" t="s">
        <v>1410</v>
      </c>
      <c r="D458" s="993" t="s">
        <v>1493</v>
      </c>
      <c r="E458" s="959" t="s">
        <v>1410</v>
      </c>
      <c r="F458" s="959" t="s">
        <v>1410</v>
      </c>
      <c r="G458" s="171" t="s">
        <v>1494</v>
      </c>
      <c r="H458" s="974" t="s">
        <v>1495</v>
      </c>
      <c r="I458" s="458" t="s">
        <v>1496</v>
      </c>
      <c r="J458" s="965" t="s">
        <v>1497</v>
      </c>
      <c r="K458" s="158"/>
      <c r="L458" s="591"/>
      <c r="M458" s="255"/>
    </row>
    <row r="459" spans="1:13" ht="24" customHeight="1">
      <c r="A459" s="24"/>
      <c r="B459" s="168" t="s">
        <v>127</v>
      </c>
      <c r="C459" s="969"/>
      <c r="D459" s="973"/>
      <c r="E459" s="959"/>
      <c r="F459" s="959"/>
      <c r="G459" s="171" t="s">
        <v>1422</v>
      </c>
      <c r="H459" s="974" t="s">
        <v>1437</v>
      </c>
      <c r="I459" s="458" t="s">
        <v>1498</v>
      </c>
      <c r="J459" s="965" t="s">
        <v>1497</v>
      </c>
      <c r="K459" s="158"/>
      <c r="L459" s="591"/>
      <c r="M459" s="255"/>
    </row>
    <row r="460" spans="1:13" ht="24" customHeight="1">
      <c r="A460" s="24"/>
      <c r="B460" s="168" t="s">
        <v>127</v>
      </c>
      <c r="C460" s="967"/>
      <c r="D460" s="246"/>
      <c r="E460" s="959"/>
      <c r="F460" s="959"/>
      <c r="G460" s="171" t="s">
        <v>1499</v>
      </c>
      <c r="H460" s="589"/>
      <c r="I460" s="458" t="s">
        <v>1500</v>
      </c>
      <c r="J460" s="979" t="s">
        <v>1501</v>
      </c>
      <c r="K460" s="158"/>
      <c r="L460" s="591"/>
      <c r="M460" s="173"/>
    </row>
    <row r="461" spans="1:13" ht="24" customHeight="1">
      <c r="A461" s="994"/>
      <c r="B461" s="168" t="s">
        <v>127</v>
      </c>
      <c r="C461" s="967" t="s">
        <v>1410</v>
      </c>
      <c r="D461" s="963"/>
      <c r="E461" s="960" t="s">
        <v>1410</v>
      </c>
      <c r="F461" s="960" t="s">
        <v>1410</v>
      </c>
      <c r="G461" s="171" t="s">
        <v>1502</v>
      </c>
      <c r="H461" s="995"/>
      <c r="I461" s="458" t="s">
        <v>1503</v>
      </c>
      <c r="J461" s="590" t="s">
        <v>1504</v>
      </c>
      <c r="K461" s="158"/>
      <c r="L461" s="591"/>
      <c r="M461" s="255"/>
    </row>
    <row r="462" spans="1:13" ht="24" customHeight="1">
      <c r="A462" s="994"/>
      <c r="B462" s="168" t="s">
        <v>127</v>
      </c>
      <c r="C462" s="967" t="s">
        <v>1410</v>
      </c>
      <c r="D462" s="996"/>
      <c r="E462" s="959" t="s">
        <v>1410</v>
      </c>
      <c r="F462" s="959" t="s">
        <v>1410</v>
      </c>
      <c r="G462" s="171" t="s">
        <v>1505</v>
      </c>
      <c r="H462" s="589"/>
      <c r="I462" s="458" t="s">
        <v>1506</v>
      </c>
      <c r="J462" s="997" t="s">
        <v>1507</v>
      </c>
      <c r="K462" s="158"/>
      <c r="L462" s="591"/>
      <c r="M462" s="458" t="s">
        <v>1508</v>
      </c>
    </row>
    <row r="463" spans="1:13" ht="24" customHeight="1">
      <c r="A463" s="994"/>
      <c r="B463" s="168" t="s">
        <v>127</v>
      </c>
      <c r="C463" s="969"/>
      <c r="D463" s="970"/>
      <c r="E463" s="218"/>
      <c r="F463" s="998" t="s">
        <v>1509</v>
      </c>
      <c r="G463" s="171" t="s">
        <v>1510</v>
      </c>
      <c r="H463" s="999" t="s">
        <v>1511</v>
      </c>
      <c r="I463" s="970" t="s">
        <v>1512</v>
      </c>
      <c r="J463" s="979" t="s">
        <v>422</v>
      </c>
      <c r="K463" s="158"/>
      <c r="L463" s="591"/>
      <c r="M463" s="970" t="s">
        <v>1513</v>
      </c>
    </row>
    <row r="464" spans="1:13" ht="24" customHeight="1">
      <c r="A464" s="167"/>
      <c r="B464" s="168" t="s">
        <v>127</v>
      </c>
      <c r="C464" s="1000" t="s">
        <v>1410</v>
      </c>
      <c r="D464" s="642"/>
      <c r="E464" s="218"/>
      <c r="F464" s="998" t="s">
        <v>1514</v>
      </c>
      <c r="G464" s="171" t="s">
        <v>1510</v>
      </c>
      <c r="H464" s="974" t="s">
        <v>1515</v>
      </c>
      <c r="I464" s="970" t="s">
        <v>1516</v>
      </c>
      <c r="J464" s="590" t="s">
        <v>1517</v>
      </c>
      <c r="K464" s="158"/>
      <c r="L464" s="158"/>
      <c r="M464" s="173"/>
    </row>
    <row r="465" spans="1:13" ht="24" customHeight="1">
      <c r="A465" s="994"/>
      <c r="B465" s="168" t="s">
        <v>127</v>
      </c>
      <c r="C465" s="967"/>
      <c r="D465" s="996"/>
      <c r="E465" s="959"/>
      <c r="F465" s="959"/>
      <c r="G465" s="171" t="s">
        <v>1518</v>
      </c>
      <c r="H465" s="589"/>
      <c r="I465" s="458" t="s">
        <v>1519</v>
      </c>
      <c r="J465" s="997" t="s">
        <v>1520</v>
      </c>
      <c r="K465" s="158"/>
      <c r="L465" s="591"/>
      <c r="M465" s="458"/>
    </row>
    <row r="466" spans="1:13" ht="24" customHeight="1">
      <c r="A466" s="167"/>
      <c r="B466" s="168" t="s">
        <v>127</v>
      </c>
      <c r="C466" s="967"/>
      <c r="D466" s="246"/>
      <c r="E466" s="959"/>
      <c r="F466" s="959"/>
      <c r="G466" s="171" t="s">
        <v>1521</v>
      </c>
      <c r="H466" s="589"/>
      <c r="I466" s="458" t="s">
        <v>1522</v>
      </c>
      <c r="J466" s="979" t="s">
        <v>1523</v>
      </c>
      <c r="K466" s="158"/>
      <c r="L466" s="591"/>
      <c r="M466" s="458"/>
    </row>
    <row r="467" spans="1:13" ht="24" customHeight="1">
      <c r="A467" s="167"/>
      <c r="B467" s="168" t="s">
        <v>127</v>
      </c>
      <c r="C467" s="985"/>
      <c r="D467" s="986"/>
      <c r="E467" s="450"/>
      <c r="F467" s="450"/>
      <c r="G467" s="171" t="s">
        <v>1524</v>
      </c>
      <c r="H467" s="162" t="s">
        <v>407</v>
      </c>
      <c r="I467" s="173" t="s">
        <v>408</v>
      </c>
      <c r="J467" s="459" t="s">
        <v>1525</v>
      </c>
      <c r="K467" s="158"/>
      <c r="L467" s="591"/>
      <c r="M467" s="458"/>
    </row>
    <row r="468" spans="1:13" ht="24" customHeight="1">
      <c r="A468" s="24"/>
      <c r="B468" s="168" t="s">
        <v>127</v>
      </c>
      <c r="C468" s="985"/>
      <c r="D468" s="986"/>
      <c r="E468" s="450"/>
      <c r="F468" s="450"/>
      <c r="G468" s="171" t="s">
        <v>1526</v>
      </c>
      <c r="H468" s="162" t="s">
        <v>1527</v>
      </c>
      <c r="I468" s="173" t="s">
        <v>1528</v>
      </c>
      <c r="J468" s="979" t="s">
        <v>1529</v>
      </c>
      <c r="K468" s="158"/>
      <c r="L468" s="591"/>
      <c r="M468" s="458"/>
    </row>
    <row r="469" spans="1:13" ht="24" customHeight="1">
      <c r="A469" s="24"/>
      <c r="B469" s="168" t="s">
        <v>127</v>
      </c>
      <c r="C469" s="967"/>
      <c r="D469" s="246"/>
      <c r="E469" s="1001"/>
      <c r="F469" s="1001"/>
      <c r="G469" s="171" t="s">
        <v>1530</v>
      </c>
      <c r="H469" s="589"/>
      <c r="I469" s="458" t="s">
        <v>1531</v>
      </c>
      <c r="J469" s="1002" t="s">
        <v>1532</v>
      </c>
      <c r="K469" s="158"/>
      <c r="L469" s="591"/>
      <c r="M469" s="458"/>
    </row>
    <row r="470" spans="1:13" ht="24" customHeight="1">
      <c r="A470" s="24"/>
      <c r="B470" s="168" t="s">
        <v>127</v>
      </c>
      <c r="C470" s="985"/>
      <c r="D470" s="246" t="s">
        <v>1533</v>
      </c>
      <c r="E470" s="1003"/>
      <c r="F470" s="1003"/>
      <c r="G470" s="168" t="s">
        <v>1534</v>
      </c>
      <c r="H470" s="162" t="s">
        <v>396</v>
      </c>
      <c r="I470" s="173" t="s">
        <v>1535</v>
      </c>
      <c r="J470" s="1004" t="s">
        <v>1536</v>
      </c>
      <c r="K470" s="158"/>
      <c r="L470" s="591"/>
      <c r="M470" s="458"/>
    </row>
    <row r="471" spans="1:13" ht="24" customHeight="1">
      <c r="A471" s="167"/>
      <c r="B471" s="168" t="s">
        <v>127</v>
      </c>
      <c r="C471" s="985"/>
      <c r="D471" s="986"/>
      <c r="E471" s="450"/>
      <c r="F471" s="173"/>
      <c r="G471" s="171" t="s">
        <v>1537</v>
      </c>
      <c r="H471" s="162"/>
      <c r="I471" s="173" t="s">
        <v>1538</v>
      </c>
      <c r="J471" s="451" t="s">
        <v>390</v>
      </c>
      <c r="K471" s="158"/>
      <c r="L471" s="591"/>
      <c r="M471" s="173" t="s">
        <v>1539</v>
      </c>
    </row>
    <row r="472" spans="1:13" ht="24" customHeight="1">
      <c r="A472" s="24"/>
      <c r="B472" s="168" t="s">
        <v>127</v>
      </c>
      <c r="C472" s="985"/>
      <c r="D472" s="992"/>
      <c r="E472" s="1003"/>
      <c r="F472" s="1003"/>
      <c r="G472" s="171" t="s">
        <v>1540</v>
      </c>
      <c r="H472" s="162" t="s">
        <v>396</v>
      </c>
      <c r="I472" s="173" t="s">
        <v>1541</v>
      </c>
      <c r="J472" s="965" t="s">
        <v>398</v>
      </c>
      <c r="K472" s="158"/>
      <c r="L472" s="591"/>
      <c r="M472" s="1005" t="s">
        <v>1542</v>
      </c>
    </row>
    <row r="473" spans="1:13" ht="24" customHeight="1">
      <c r="A473" s="167"/>
      <c r="B473" s="168" t="s">
        <v>127</v>
      </c>
      <c r="C473" s="967"/>
      <c r="D473" s="246"/>
      <c r="E473" s="959"/>
      <c r="F473" s="959"/>
      <c r="G473" s="171" t="s">
        <v>1540</v>
      </c>
      <c r="H473" s="162" t="s">
        <v>1543</v>
      </c>
      <c r="I473" s="458" t="s">
        <v>1544</v>
      </c>
      <c r="J473" s="590" t="s">
        <v>1545</v>
      </c>
      <c r="K473" s="158"/>
      <c r="L473" s="591"/>
      <c r="M473" s="1005" t="s">
        <v>1546</v>
      </c>
    </row>
    <row r="474" spans="1:13" ht="24" customHeight="1">
      <c r="A474" s="167"/>
      <c r="B474" s="168" t="s">
        <v>127</v>
      </c>
      <c r="C474" s="969" t="s">
        <v>1410</v>
      </c>
      <c r="D474" s="642" t="s">
        <v>1410</v>
      </c>
      <c r="E474" s="1006" t="s">
        <v>1410</v>
      </c>
      <c r="F474" s="1006" t="s">
        <v>1410</v>
      </c>
      <c r="G474" s="171" t="s">
        <v>1547</v>
      </c>
      <c r="H474" s="974"/>
      <c r="I474" s="1007" t="s">
        <v>1548</v>
      </c>
      <c r="J474" s="590" t="s">
        <v>1549</v>
      </c>
      <c r="K474" s="158"/>
      <c r="L474" s="591"/>
      <c r="M474" s="481"/>
    </row>
    <row r="475" spans="1:13" ht="24" customHeight="1">
      <c r="A475" s="167"/>
      <c r="B475" s="168" t="s">
        <v>127</v>
      </c>
      <c r="C475" s="962"/>
      <c r="D475" s="963"/>
      <c r="E475" s="1008"/>
      <c r="F475" s="1008"/>
      <c r="G475" s="989" t="s">
        <v>1550</v>
      </c>
      <c r="H475" s="964"/>
      <c r="I475" s="966" t="s">
        <v>1551</v>
      </c>
      <c r="J475" s="979" t="s">
        <v>1552</v>
      </c>
      <c r="K475" s="158"/>
      <c r="L475" s="591"/>
      <c r="M475" s="481"/>
    </row>
    <row r="476" spans="1:13" ht="24" customHeight="1">
      <c r="A476" s="167"/>
      <c r="B476" s="168" t="s">
        <v>127</v>
      </c>
      <c r="C476" s="962"/>
      <c r="D476" s="963"/>
      <c r="E476" s="1008"/>
      <c r="F476" s="1008"/>
      <c r="G476" s="989" t="s">
        <v>1553</v>
      </c>
      <c r="H476" s="964"/>
      <c r="I476" s="966" t="s">
        <v>1554</v>
      </c>
      <c r="J476" s="979" t="s">
        <v>1555</v>
      </c>
      <c r="K476" s="158"/>
      <c r="L476" s="591"/>
      <c r="M476" s="481"/>
    </row>
    <row r="477" spans="1:13" ht="24" customHeight="1">
      <c r="A477" s="1009"/>
      <c r="B477" s="168" t="s">
        <v>127</v>
      </c>
      <c r="C477" s="969"/>
      <c r="D477" s="642"/>
      <c r="E477" s="218"/>
      <c r="F477" s="218"/>
      <c r="G477" s="988" t="s">
        <v>1556</v>
      </c>
      <c r="H477" s="988"/>
      <c r="I477" s="1007" t="s">
        <v>1557</v>
      </c>
      <c r="J477" s="979" t="s">
        <v>1558</v>
      </c>
      <c r="K477" s="158"/>
      <c r="L477" s="591"/>
      <c r="M477" s="1010" t="s">
        <v>1559</v>
      </c>
    </row>
    <row r="478" spans="1:13" ht="24" customHeight="1">
      <c r="A478" s="167"/>
      <c r="B478" s="168" t="s">
        <v>127</v>
      </c>
      <c r="C478" s="967"/>
      <c r="D478" s="996" t="s">
        <v>1410</v>
      </c>
      <c r="E478" s="959" t="s">
        <v>1410</v>
      </c>
      <c r="F478" s="959" t="s">
        <v>1410</v>
      </c>
      <c r="G478" s="171" t="s">
        <v>1560</v>
      </c>
      <c r="H478" s="589"/>
      <c r="I478" s="458" t="s">
        <v>1561</v>
      </c>
      <c r="J478" s="991" t="s">
        <v>1562</v>
      </c>
      <c r="K478" s="158"/>
      <c r="L478" s="591"/>
      <c r="M478" s="173"/>
    </row>
    <row r="479" spans="1:13" ht="24" customHeight="1">
      <c r="A479" s="167"/>
      <c r="B479" s="168" t="s">
        <v>127</v>
      </c>
      <c r="C479" s="969"/>
      <c r="D479" s="642"/>
      <c r="E479" s="218"/>
      <c r="F479" s="218"/>
      <c r="G479" s="171" t="s">
        <v>1563</v>
      </c>
      <c r="H479" s="589" t="s">
        <v>1564</v>
      </c>
      <c r="I479" s="970" t="s">
        <v>1565</v>
      </c>
      <c r="J479" s="459" t="s">
        <v>1566</v>
      </c>
      <c r="K479" s="158"/>
      <c r="L479" s="591"/>
      <c r="M479" s="173"/>
    </row>
    <row r="480" spans="1:13" ht="24" customHeight="1">
      <c r="A480" s="167"/>
      <c r="B480" s="168" t="s">
        <v>127</v>
      </c>
      <c r="C480" s="967"/>
      <c r="D480" s="246"/>
      <c r="E480" s="959"/>
      <c r="F480" s="959"/>
      <c r="G480" s="171" t="s">
        <v>1567</v>
      </c>
      <c r="H480" s="589"/>
      <c r="I480" s="458" t="s">
        <v>1568</v>
      </c>
      <c r="J480" s="979" t="s">
        <v>1569</v>
      </c>
      <c r="K480" s="158"/>
      <c r="L480" s="591"/>
      <c r="M480" s="173"/>
    </row>
    <row r="481" spans="1:13" ht="24" customHeight="1">
      <c r="A481" s="167"/>
      <c r="B481" s="168" t="s">
        <v>127</v>
      </c>
      <c r="C481" s="1011" t="s">
        <v>1570</v>
      </c>
      <c r="D481" s="1012" t="s">
        <v>1571</v>
      </c>
      <c r="E481" s="959"/>
      <c r="F481" s="959"/>
      <c r="G481" s="171" t="s">
        <v>1572</v>
      </c>
      <c r="H481" s="145" t="s">
        <v>1573</v>
      </c>
      <c r="I481" s="173" t="s">
        <v>1574</v>
      </c>
      <c r="J481" s="991" t="s">
        <v>1575</v>
      </c>
      <c r="K481" s="158"/>
      <c r="L481" s="158"/>
      <c r="M481" s="173"/>
    </row>
    <row r="482" spans="1:13" ht="24" customHeight="1">
      <c r="A482" s="167"/>
      <c r="B482" s="168" t="s">
        <v>127</v>
      </c>
      <c r="C482" s="985" t="s">
        <v>1410</v>
      </c>
      <c r="D482" s="1013" t="s">
        <v>1576</v>
      </c>
      <c r="E482" s="983"/>
      <c r="F482" s="983"/>
      <c r="G482" s="171" t="s">
        <v>1577</v>
      </c>
      <c r="H482" s="162" t="s">
        <v>1578</v>
      </c>
      <c r="I482" s="173" t="s">
        <v>1579</v>
      </c>
      <c r="J482" s="979" t="s">
        <v>422</v>
      </c>
      <c r="K482" s="158"/>
      <c r="L482" s="158"/>
      <c r="M482" s="173"/>
    </row>
    <row r="483" spans="1:13" ht="24" customHeight="1">
      <c r="A483" s="167"/>
      <c r="B483" s="168" t="s">
        <v>127</v>
      </c>
      <c r="C483" s="1014" t="s">
        <v>1580</v>
      </c>
      <c r="D483" s="1015" t="s">
        <v>1581</v>
      </c>
      <c r="E483" s="1015" t="s">
        <v>1580</v>
      </c>
      <c r="F483" s="1015" t="s">
        <v>1580</v>
      </c>
      <c r="G483" s="171" t="s">
        <v>1582</v>
      </c>
      <c r="H483" s="1015" t="s">
        <v>1581</v>
      </c>
      <c r="I483" s="1016" t="s">
        <v>1583</v>
      </c>
      <c r="J483" s="979" t="s">
        <v>1584</v>
      </c>
      <c r="K483" s="158"/>
      <c r="L483" s="158"/>
      <c r="M483" s="1015" t="s">
        <v>1580</v>
      </c>
    </row>
    <row r="484" spans="1:13" ht="24" customHeight="1">
      <c r="A484" s="167"/>
      <c r="B484" s="168" t="s">
        <v>127</v>
      </c>
      <c r="C484" s="1000" t="s">
        <v>1410</v>
      </c>
      <c r="D484" s="986" t="s">
        <v>1410</v>
      </c>
      <c r="E484" s="450"/>
      <c r="F484" s="450"/>
      <c r="G484" s="171" t="s">
        <v>1585</v>
      </c>
      <c r="H484" s="162"/>
      <c r="I484" s="173" t="s">
        <v>1586</v>
      </c>
      <c r="J484" s="1017" t="s">
        <v>1587</v>
      </c>
      <c r="K484" s="158"/>
      <c r="L484" s="158"/>
      <c r="M484" s="173"/>
    </row>
    <row r="485" spans="1:13" ht="24" customHeight="1">
      <c r="A485" s="167"/>
      <c r="B485" s="168" t="s">
        <v>127</v>
      </c>
      <c r="C485" s="1000" t="s">
        <v>1410</v>
      </c>
      <c r="D485" s="1018" t="s">
        <v>1410</v>
      </c>
      <c r="E485" s="450"/>
      <c r="F485" s="450"/>
      <c r="G485" s="171" t="s">
        <v>1588</v>
      </c>
      <c r="H485" s="172"/>
      <c r="I485" s="173" t="s">
        <v>132</v>
      </c>
      <c r="J485" s="991" t="s">
        <v>133</v>
      </c>
      <c r="K485" s="158"/>
      <c r="L485" s="158"/>
      <c r="M485" s="173"/>
    </row>
    <row r="486" spans="1:13" ht="24" customHeight="1">
      <c r="A486" s="167"/>
      <c r="B486" s="168" t="s">
        <v>127</v>
      </c>
      <c r="C486" s="967"/>
      <c r="D486" s="996"/>
      <c r="E486" s="959"/>
      <c r="F486" s="959"/>
      <c r="G486" s="171" t="s">
        <v>1589</v>
      </c>
      <c r="H486" s="589"/>
      <c r="I486" s="458" t="s">
        <v>1590</v>
      </c>
      <c r="J486" s="590" t="s">
        <v>1591</v>
      </c>
      <c r="K486" s="158"/>
      <c r="L486" s="158"/>
      <c r="M486" s="173"/>
    </row>
    <row r="487" spans="1:13" ht="24" customHeight="1">
      <c r="A487" s="167"/>
      <c r="B487" s="168" t="s">
        <v>127</v>
      </c>
      <c r="C487" s="967"/>
      <c r="D487" s="1019"/>
      <c r="E487" s="959"/>
      <c r="F487" s="959"/>
      <c r="G487" s="171" t="s">
        <v>1592</v>
      </c>
      <c r="H487" s="145"/>
      <c r="I487" s="173" t="s">
        <v>1593</v>
      </c>
      <c r="J487" s="965" t="s">
        <v>1594</v>
      </c>
      <c r="K487" s="158"/>
      <c r="L487" s="158"/>
      <c r="M487" s="173"/>
    </row>
    <row r="488" spans="1:13" ht="24" customHeight="1">
      <c r="A488" s="167"/>
      <c r="B488" s="168" t="s">
        <v>127</v>
      </c>
      <c r="C488" s="967"/>
      <c r="D488" s="246" t="s">
        <v>1595</v>
      </c>
      <c r="E488" s="959" t="s">
        <v>252</v>
      </c>
      <c r="F488" s="959" t="s">
        <v>252</v>
      </c>
      <c r="G488" s="171" t="s">
        <v>1596</v>
      </c>
      <c r="H488" s="589"/>
      <c r="I488" s="458" t="s">
        <v>1597</v>
      </c>
      <c r="J488" s="979" t="s">
        <v>1598</v>
      </c>
      <c r="K488" s="158"/>
      <c r="L488" s="158"/>
      <c r="M488" s="173"/>
    </row>
    <row r="489" spans="1:13" ht="24" customHeight="1">
      <c r="A489" s="167"/>
      <c r="B489" s="168" t="s">
        <v>127</v>
      </c>
      <c r="C489" s="967"/>
      <c r="D489" s="246" t="s">
        <v>1599</v>
      </c>
      <c r="E489" s="959"/>
      <c r="F489" s="959"/>
      <c r="G489" s="171" t="s">
        <v>1600</v>
      </c>
      <c r="H489" s="589"/>
      <c r="I489" s="458" t="s">
        <v>1601</v>
      </c>
      <c r="J489" s="590" t="s">
        <v>1602</v>
      </c>
      <c r="K489" s="158"/>
      <c r="L489" s="158"/>
      <c r="M489" s="173"/>
    </row>
    <row r="490" spans="1:13" ht="24" customHeight="1">
      <c r="A490" s="167"/>
      <c r="B490" s="168" t="s">
        <v>127</v>
      </c>
      <c r="C490" s="1020" t="s">
        <v>252</v>
      </c>
      <c r="D490" s="1021" t="s">
        <v>1603</v>
      </c>
      <c r="E490" s="783" t="s">
        <v>252</v>
      </c>
      <c r="F490" s="714"/>
      <c r="G490" s="171" t="s">
        <v>1604</v>
      </c>
      <c r="H490" s="1022" t="s">
        <v>1605</v>
      </c>
      <c r="I490" s="1023" t="s">
        <v>1606</v>
      </c>
      <c r="J490" s="1024" t="s">
        <v>1607</v>
      </c>
      <c r="K490" s="158"/>
      <c r="L490" s="267"/>
      <c r="M490" s="686"/>
    </row>
    <row r="491" spans="1:13" ht="24" customHeight="1">
      <c r="A491" s="167"/>
      <c r="B491" s="168" t="s">
        <v>127</v>
      </c>
      <c r="C491" s="1025" t="s">
        <v>1410</v>
      </c>
      <c r="D491" s="972" t="s">
        <v>422</v>
      </c>
      <c r="E491" s="977" t="s">
        <v>1410</v>
      </c>
      <c r="F491" s="977" t="s">
        <v>1410</v>
      </c>
      <c r="G491" s="171" t="s">
        <v>1608</v>
      </c>
      <c r="H491" s="1026"/>
      <c r="I491" s="1016" t="s">
        <v>1609</v>
      </c>
      <c r="J491" s="590" t="s">
        <v>1610</v>
      </c>
      <c r="K491" s="158"/>
      <c r="L491" s="591"/>
      <c r="M491" s="173"/>
    </row>
    <row r="492" spans="1:13" ht="24" customHeight="1">
      <c r="A492" s="167"/>
      <c r="B492" s="168" t="s">
        <v>127</v>
      </c>
      <c r="C492" s="967"/>
      <c r="D492" s="246"/>
      <c r="E492" s="959"/>
      <c r="F492" s="959"/>
      <c r="G492" s="171" t="s">
        <v>1611</v>
      </c>
      <c r="H492" s="589"/>
      <c r="I492" s="535" t="s">
        <v>1612</v>
      </c>
      <c r="J492" s="965" t="s">
        <v>1613</v>
      </c>
      <c r="K492" s="158"/>
      <c r="L492" s="591"/>
      <c r="M492" s="173"/>
    </row>
    <row r="493" spans="1:13" ht="24" customHeight="1">
      <c r="A493" s="167"/>
      <c r="B493" s="168" t="s">
        <v>127</v>
      </c>
      <c r="C493" s="967"/>
      <c r="D493" s="246" t="s">
        <v>1614</v>
      </c>
      <c r="E493" s="959"/>
      <c r="F493" s="959"/>
      <c r="G493" s="171" t="s">
        <v>1615</v>
      </c>
      <c r="H493" s="589"/>
      <c r="I493" s="458" t="s">
        <v>1616</v>
      </c>
      <c r="J493" s="590" t="s">
        <v>1617</v>
      </c>
      <c r="K493" s="158"/>
      <c r="L493" s="591"/>
      <c r="M493" s="173"/>
    </row>
    <row r="494" spans="1:13" ht="24" customHeight="1">
      <c r="A494" s="24"/>
      <c r="B494" s="168" t="s">
        <v>127</v>
      </c>
      <c r="C494" s="985"/>
      <c r="D494" s="992"/>
      <c r="E494" s="1003"/>
      <c r="F494" s="1003"/>
      <c r="G494" s="171" t="s">
        <v>1618</v>
      </c>
      <c r="H494" s="162"/>
      <c r="I494" s="173" t="s">
        <v>1619</v>
      </c>
      <c r="J494" s="965" t="s">
        <v>1620</v>
      </c>
      <c r="K494" s="158"/>
      <c r="L494" s="591"/>
      <c r="M494" s="458"/>
    </row>
    <row r="495" spans="1:13" ht="24" customHeight="1">
      <c r="A495" s="24"/>
      <c r="B495" s="168" t="s">
        <v>127</v>
      </c>
      <c r="C495" s="962"/>
      <c r="D495" s="972" t="s">
        <v>1621</v>
      </c>
      <c r="E495" s="960" t="s">
        <v>1410</v>
      </c>
      <c r="F495" s="173"/>
      <c r="G495" s="988" t="s">
        <v>1622</v>
      </c>
      <c r="H495" s="964"/>
      <c r="I495" s="458" t="s">
        <v>1623</v>
      </c>
      <c r="J495" s="991" t="s">
        <v>1624</v>
      </c>
      <c r="K495" s="158"/>
      <c r="L495" s="591"/>
      <c r="M495" s="173" t="s">
        <v>1539</v>
      </c>
    </row>
    <row r="496" spans="1:13" ht="24" customHeight="1">
      <c r="A496" s="24"/>
      <c r="B496" s="168" t="s">
        <v>127</v>
      </c>
      <c r="C496" s="967"/>
      <c r="D496" s="246" t="s">
        <v>1625</v>
      </c>
      <c r="E496" s="959"/>
      <c r="F496" s="959"/>
      <c r="G496" s="171" t="s">
        <v>1626</v>
      </c>
      <c r="H496" s="589"/>
      <c r="I496" s="458" t="s">
        <v>1627</v>
      </c>
      <c r="J496" s="451" t="s">
        <v>1628</v>
      </c>
      <c r="K496" s="158"/>
      <c r="L496" s="591"/>
      <c r="M496" s="173"/>
    </row>
    <row r="497" spans="1:14" ht="24" customHeight="1">
      <c r="A497" s="24"/>
      <c r="B497" s="168" t="s">
        <v>127</v>
      </c>
      <c r="C497" s="967" t="s">
        <v>1410</v>
      </c>
      <c r="D497" s="246"/>
      <c r="E497" s="959" t="s">
        <v>1410</v>
      </c>
      <c r="F497" s="959" t="s">
        <v>1410</v>
      </c>
      <c r="G497" s="171" t="s">
        <v>1629</v>
      </c>
      <c r="H497" s="589"/>
      <c r="I497" s="458" t="s">
        <v>1630</v>
      </c>
      <c r="J497" s="451" t="s">
        <v>1631</v>
      </c>
      <c r="K497" s="158"/>
      <c r="L497" s="591"/>
      <c r="M497" s="173"/>
    </row>
    <row r="498" spans="1:14" ht="24" customHeight="1">
      <c r="A498" s="24"/>
      <c r="B498" s="168" t="s">
        <v>127</v>
      </c>
      <c r="C498" s="967"/>
      <c r="D498" s="246"/>
      <c r="E498" s="959"/>
      <c r="F498" s="959"/>
      <c r="G498" s="171" t="s">
        <v>1632</v>
      </c>
      <c r="H498" s="162"/>
      <c r="I498" s="173" t="s">
        <v>1633</v>
      </c>
      <c r="J498" s="1027"/>
      <c r="K498" s="158"/>
      <c r="L498" s="591"/>
      <c r="M498" s="458"/>
    </row>
    <row r="499" spans="1:14" ht="24" customHeight="1">
      <c r="A499" s="24"/>
      <c r="B499" s="168" t="s">
        <v>127</v>
      </c>
      <c r="C499" s="985"/>
      <c r="D499" s="992"/>
      <c r="E499" s="983"/>
      <c r="F499" s="983"/>
      <c r="G499" s="171" t="s">
        <v>1634</v>
      </c>
      <c r="H499" s="162"/>
      <c r="I499" s="173" t="s">
        <v>1635</v>
      </c>
      <c r="J499" s="1027"/>
      <c r="K499" s="158"/>
      <c r="L499" s="591"/>
      <c r="M499" s="458"/>
    </row>
    <row r="500" spans="1:14" ht="24" customHeight="1">
      <c r="A500" s="24"/>
      <c r="B500" s="1028" t="s">
        <v>127</v>
      </c>
      <c r="C500" s="1029"/>
      <c r="D500" s="1030"/>
      <c r="E500" s="1031"/>
      <c r="F500" s="1031"/>
      <c r="G500" s="1032" t="s">
        <v>1636</v>
      </c>
      <c r="H500" s="1033"/>
      <c r="I500" s="1034" t="s">
        <v>1637</v>
      </c>
      <c r="J500" s="1027"/>
      <c r="K500" s="158"/>
      <c r="L500" s="591"/>
      <c r="M500" s="458"/>
    </row>
    <row r="501" spans="1:14" ht="24" customHeight="1">
      <c r="A501" s="24"/>
      <c r="B501" s="168" t="s">
        <v>127</v>
      </c>
      <c r="C501" s="985"/>
      <c r="D501" s="992"/>
      <c r="E501" s="983"/>
      <c r="F501" s="983"/>
      <c r="G501" s="171" t="s">
        <v>1638</v>
      </c>
      <c r="H501" s="162"/>
      <c r="I501" s="173" t="s">
        <v>1639</v>
      </c>
      <c r="J501" s="1035" t="s">
        <v>1640</v>
      </c>
      <c r="K501" s="158"/>
      <c r="L501" s="591"/>
      <c r="M501" s="458" t="s">
        <v>1641</v>
      </c>
    </row>
    <row r="502" spans="1:14" ht="24" customHeight="1">
      <c r="A502" s="24"/>
      <c r="B502" s="168" t="s">
        <v>127</v>
      </c>
      <c r="C502" s="1036" t="s">
        <v>1642</v>
      </c>
      <c r="D502" s="1037" t="s">
        <v>1643</v>
      </c>
      <c r="E502" s="983"/>
      <c r="F502" s="983"/>
      <c r="G502" s="171" t="s">
        <v>1644</v>
      </c>
      <c r="H502" s="162"/>
      <c r="I502" s="173" t="s">
        <v>1645</v>
      </c>
      <c r="J502" s="1035" t="s">
        <v>1646</v>
      </c>
      <c r="K502" s="158"/>
      <c r="L502" s="591"/>
      <c r="M502" s="458"/>
    </row>
    <row r="503" spans="1:14" s="241" customFormat="1" ht="24" customHeight="1">
      <c r="A503" s="24"/>
      <c r="B503" s="918"/>
      <c r="C503" s="167"/>
      <c r="D503" s="13"/>
      <c r="E503" s="907"/>
      <c r="F503" s="13"/>
      <c r="G503" s="13"/>
      <c r="H503" s="13"/>
      <c r="I503" s="13"/>
      <c r="J503" s="908"/>
      <c r="K503" s="924"/>
      <c r="L503" s="924"/>
      <c r="M503" s="918"/>
      <c r="N503" s="13"/>
    </row>
    <row r="504" spans="1:14" s="323" customFormat="1" ht="24" customHeight="1" thickBot="1">
      <c r="A504" s="24"/>
      <c r="B504" s="918"/>
      <c r="C504" s="167"/>
      <c r="D504" s="13"/>
      <c r="E504" s="907"/>
      <c r="F504" s="13"/>
      <c r="G504" s="1038" t="s">
        <v>1647</v>
      </c>
      <c r="H504" s="13"/>
      <c r="I504" s="13"/>
      <c r="J504" s="908"/>
      <c r="K504" s="924"/>
      <c r="L504" s="924"/>
      <c r="M504" s="918"/>
      <c r="N504" s="13"/>
    </row>
    <row r="505" spans="1:14" s="241" customFormat="1" ht="24" customHeight="1" thickBot="1">
      <c r="A505" s="24"/>
      <c r="B505" s="1039"/>
      <c r="C505" s="1040" t="s">
        <v>1648</v>
      </c>
      <c r="D505" s="1041">
        <v>1.1000000000000001</v>
      </c>
      <c r="E505" s="1042"/>
      <c r="F505" s="1043">
        <v>1.1499999999999999</v>
      </c>
      <c r="G505" s="1044"/>
      <c r="H505" s="323"/>
      <c r="I505" s="13"/>
      <c r="J505" s="908"/>
      <c r="K505" s="924"/>
      <c r="L505" s="924"/>
      <c r="M505" s="918"/>
    </row>
    <row r="506" spans="1:14" ht="24" customHeight="1">
      <c r="A506" s="24"/>
      <c r="B506" s="1045">
        <v>1</v>
      </c>
      <c r="C506" s="1046">
        <v>3850</v>
      </c>
      <c r="D506" s="1047">
        <f>C506*110%</f>
        <v>4235</v>
      </c>
      <c r="E506" s="1048">
        <f>D506-C506</f>
        <v>385</v>
      </c>
      <c r="F506" s="1049">
        <f>D506*115%</f>
        <v>4870.25</v>
      </c>
      <c r="G506" s="1050">
        <f>F506-C506</f>
        <v>1020.25</v>
      </c>
      <c r="H506" s="323"/>
      <c r="J506" s="908"/>
    </row>
    <row r="507" spans="1:14" ht="24" customHeight="1">
      <c r="A507" s="24"/>
      <c r="B507" s="1045">
        <v>6</v>
      </c>
      <c r="C507" s="1046">
        <v>8000</v>
      </c>
      <c r="D507" s="1047">
        <f>C507*110%</f>
        <v>8800</v>
      </c>
      <c r="E507" s="1048">
        <f>D507-C507</f>
        <v>800</v>
      </c>
      <c r="F507" s="1049">
        <f>D507*115%</f>
        <v>10120</v>
      </c>
      <c r="G507" s="1050">
        <f>F507-C507</f>
        <v>2120</v>
      </c>
      <c r="H507" s="323"/>
      <c r="J507" s="908"/>
    </row>
    <row r="508" spans="1:14" ht="24" customHeight="1" thickBot="1">
      <c r="A508" s="24"/>
      <c r="B508" s="1051">
        <v>1</v>
      </c>
      <c r="C508" s="1052">
        <v>30140</v>
      </c>
      <c r="D508" s="1053">
        <f>C508*110%</f>
        <v>33154</v>
      </c>
      <c r="E508" s="1054">
        <f>D508-C508</f>
        <v>3014</v>
      </c>
      <c r="F508" s="1055">
        <f>D508*115%+3</f>
        <v>38130.1</v>
      </c>
      <c r="G508" s="1056">
        <f>F508-C508</f>
        <v>7990.0999999999985</v>
      </c>
      <c r="H508" s="323"/>
      <c r="J508" s="908"/>
    </row>
    <row r="509" spans="1:14" ht="24" customHeight="1">
      <c r="A509" s="167"/>
      <c r="J509" s="908"/>
    </row>
    <row r="510" spans="1:14" ht="24" customHeight="1">
      <c r="A510" s="167"/>
      <c r="J510" s="908"/>
    </row>
    <row r="511" spans="1:14" ht="24" customHeight="1">
      <c r="A511" s="1057" t="s">
        <v>1649</v>
      </c>
      <c r="B511" s="50" t="s">
        <v>1650</v>
      </c>
      <c r="C511" s="1058"/>
      <c r="D511" s="842" t="s">
        <v>1651</v>
      </c>
      <c r="E511" s="325">
        <v>100</v>
      </c>
      <c r="F511" s="87" t="s">
        <v>60</v>
      </c>
      <c r="G511" s="55" t="s">
        <v>1652</v>
      </c>
      <c r="H511" s="1059" t="s">
        <v>1653</v>
      </c>
      <c r="I511" s="1060" t="s">
        <v>1654</v>
      </c>
      <c r="J511" s="143" t="s">
        <v>1655</v>
      </c>
      <c r="K511" s="1061">
        <f>15000/8*2+250</f>
        <v>4000</v>
      </c>
      <c r="L511" s="1062">
        <f t="shared" ref="L511:L520" si="29">K511*E511</f>
        <v>400000</v>
      </c>
      <c r="M511" s="1063" t="s">
        <v>1656</v>
      </c>
    </row>
    <row r="512" spans="1:14" ht="24" customHeight="1">
      <c r="A512" s="1057" t="s">
        <v>1649</v>
      </c>
      <c r="B512" s="1064" t="s">
        <v>1657</v>
      </c>
      <c r="C512" s="1058" t="s">
        <v>1658</v>
      </c>
      <c r="D512" s="605" t="s">
        <v>1659</v>
      </c>
      <c r="E512" s="325">
        <v>100</v>
      </c>
      <c r="F512" s="87" t="s">
        <v>60</v>
      </c>
      <c r="G512" s="55" t="s">
        <v>1652</v>
      </c>
      <c r="H512" s="1059" t="s">
        <v>1660</v>
      </c>
      <c r="I512" s="1060" t="s">
        <v>1654</v>
      </c>
      <c r="J512" s="143" t="s">
        <v>1655</v>
      </c>
      <c r="K512" s="1065">
        <v>3500</v>
      </c>
      <c r="L512" s="1066">
        <f t="shared" si="29"/>
        <v>350000</v>
      </c>
      <c r="M512" s="1067" t="s">
        <v>1661</v>
      </c>
    </row>
    <row r="513" spans="1:13" ht="24" customHeight="1">
      <c r="A513" s="1057" t="s">
        <v>1649</v>
      </c>
      <c r="B513" s="50" t="s">
        <v>1662</v>
      </c>
      <c r="C513" s="1058" t="s">
        <v>1663</v>
      </c>
      <c r="D513" s="246" t="s">
        <v>1664</v>
      </c>
      <c r="E513" s="325">
        <v>100</v>
      </c>
      <c r="F513" s="1068" t="s">
        <v>1665</v>
      </c>
      <c r="G513" s="55" t="s">
        <v>1652</v>
      </c>
      <c r="H513" s="1059" t="s">
        <v>1653</v>
      </c>
      <c r="I513" s="1060" t="s">
        <v>1654</v>
      </c>
      <c r="J513" s="143" t="s">
        <v>1655</v>
      </c>
      <c r="K513" s="1065">
        <v>4000</v>
      </c>
      <c r="L513" s="1066">
        <f t="shared" si="29"/>
        <v>400000</v>
      </c>
      <c r="M513" s="458"/>
    </row>
    <row r="514" spans="1:13" ht="24" customHeight="1">
      <c r="A514" s="1057" t="s">
        <v>1666</v>
      </c>
      <c r="B514" s="1064" t="s">
        <v>1667</v>
      </c>
      <c r="C514" s="1058" t="s">
        <v>1668</v>
      </c>
      <c r="D514" s="1069" t="s">
        <v>1669</v>
      </c>
      <c r="E514" s="325">
        <v>100</v>
      </c>
      <c r="F514" s="87" t="s">
        <v>60</v>
      </c>
      <c r="G514" s="55" t="s">
        <v>1652</v>
      </c>
      <c r="H514" s="1059" t="s">
        <v>1653</v>
      </c>
      <c r="I514" s="1060" t="s">
        <v>1654</v>
      </c>
      <c r="J514" s="143" t="s">
        <v>1655</v>
      </c>
      <c r="K514" s="1065">
        <v>3000</v>
      </c>
      <c r="L514" s="1066">
        <f t="shared" si="29"/>
        <v>300000</v>
      </c>
      <c r="M514" s="1070"/>
    </row>
    <row r="515" spans="1:13" ht="49.5" customHeight="1">
      <c r="A515" s="1057" t="s">
        <v>1666</v>
      </c>
      <c r="B515" s="50"/>
      <c r="C515" s="1058"/>
      <c r="D515" s="1071" t="s">
        <v>867</v>
      </c>
      <c r="E515" s="325">
        <v>50</v>
      </c>
      <c r="F515" s="87" t="s">
        <v>60</v>
      </c>
      <c r="G515" s="55" t="s">
        <v>1652</v>
      </c>
      <c r="H515" s="89" t="s">
        <v>1653</v>
      </c>
      <c r="I515" s="1060" t="s">
        <v>1654</v>
      </c>
      <c r="J515" s="44" t="s">
        <v>1655</v>
      </c>
      <c r="K515" s="1065">
        <v>5000</v>
      </c>
      <c r="L515" s="1066">
        <f t="shared" si="29"/>
        <v>250000</v>
      </c>
      <c r="M515" s="1070"/>
    </row>
    <row r="516" spans="1:13" ht="24" customHeight="1">
      <c r="A516" s="1057" t="s">
        <v>1649</v>
      </c>
      <c r="B516" s="1072" t="s">
        <v>1670</v>
      </c>
      <c r="C516" s="1058" t="s">
        <v>1671</v>
      </c>
      <c r="D516" s="842" t="s">
        <v>1672</v>
      </c>
      <c r="E516" s="325">
        <v>100</v>
      </c>
      <c r="F516" s="1068" t="s">
        <v>1665</v>
      </c>
      <c r="G516" s="55" t="s">
        <v>1652</v>
      </c>
      <c r="H516" s="89" t="s">
        <v>1653</v>
      </c>
      <c r="I516" s="1060" t="s">
        <v>1654</v>
      </c>
      <c r="J516" s="44" t="s">
        <v>1655</v>
      </c>
      <c r="K516" s="1061">
        <v>3000</v>
      </c>
      <c r="L516" s="1073">
        <f t="shared" si="29"/>
        <v>300000</v>
      </c>
      <c r="M516" s="1074"/>
    </row>
    <row r="517" spans="1:13" ht="24" customHeight="1">
      <c r="A517" s="1057" t="s">
        <v>1649</v>
      </c>
      <c r="B517" s="69" t="s">
        <v>1673</v>
      </c>
      <c r="C517" s="1058"/>
      <c r="D517" s="842" t="s">
        <v>1674</v>
      </c>
      <c r="E517" s="325">
        <v>100</v>
      </c>
      <c r="F517" s="87" t="s">
        <v>60</v>
      </c>
      <c r="G517" s="55" t="s">
        <v>1652</v>
      </c>
      <c r="H517" s="89" t="s">
        <v>1653</v>
      </c>
      <c r="I517" s="1060" t="s">
        <v>1654</v>
      </c>
      <c r="J517" s="44" t="s">
        <v>1655</v>
      </c>
      <c r="K517" s="1061">
        <v>3500</v>
      </c>
      <c r="L517" s="1066">
        <f t="shared" si="29"/>
        <v>350000</v>
      </c>
      <c r="M517" s="1070">
        <f>M518/100</f>
        <v>3250</v>
      </c>
    </row>
    <row r="518" spans="1:13" ht="24" customHeight="1">
      <c r="A518" s="1057" t="s">
        <v>1666</v>
      </c>
      <c r="B518" s="1072" t="s">
        <v>1675</v>
      </c>
      <c r="C518" s="1075" t="s">
        <v>1676</v>
      </c>
      <c r="D518" s="1076" t="s">
        <v>1677</v>
      </c>
      <c r="E518" s="325">
        <v>100</v>
      </c>
      <c r="F518" s="87" t="s">
        <v>60</v>
      </c>
      <c r="G518" s="55" t="s">
        <v>1678</v>
      </c>
      <c r="H518" s="89" t="s">
        <v>1653</v>
      </c>
      <c r="I518" s="1060" t="s">
        <v>1679</v>
      </c>
      <c r="J518" s="44" t="s">
        <v>1680</v>
      </c>
      <c r="K518" s="1061">
        <v>3500</v>
      </c>
      <c r="L518" s="1066">
        <f t="shared" si="29"/>
        <v>350000</v>
      </c>
      <c r="M518" s="1077">
        <f>M519/10</f>
        <v>325000</v>
      </c>
    </row>
    <row r="519" spans="1:13" ht="24" customHeight="1">
      <c r="A519" s="1057" t="s">
        <v>1666</v>
      </c>
      <c r="B519" s="69"/>
      <c r="C519" s="1058"/>
      <c r="D519" s="460" t="s">
        <v>1681</v>
      </c>
      <c r="E519" s="1078">
        <v>100</v>
      </c>
      <c r="F519" s="127" t="s">
        <v>60</v>
      </c>
      <c r="G519" s="55" t="s">
        <v>1652</v>
      </c>
      <c r="H519" s="89" t="s">
        <v>1653</v>
      </c>
      <c r="I519" s="1060" t="s">
        <v>1654</v>
      </c>
      <c r="J519" s="44" t="s">
        <v>1655</v>
      </c>
      <c r="K519" s="1061">
        <v>2000</v>
      </c>
      <c r="L519" s="1066">
        <f t="shared" si="29"/>
        <v>200000</v>
      </c>
      <c r="M519" s="1077">
        <f>L511+L512+L513+L514+L515+L516+L517+L518+L519+L520</f>
        <v>3250000</v>
      </c>
    </row>
    <row r="520" spans="1:13" ht="24" customHeight="1">
      <c r="A520" s="1057" t="s">
        <v>1649</v>
      </c>
      <c r="B520" s="69" t="s">
        <v>1682</v>
      </c>
      <c r="C520" s="1058" t="s">
        <v>1683</v>
      </c>
      <c r="D520" s="1079" t="s">
        <v>1684</v>
      </c>
      <c r="E520" s="1080">
        <v>100</v>
      </c>
      <c r="F520" s="87" t="s">
        <v>60</v>
      </c>
      <c r="G520" s="1081" t="s">
        <v>1652</v>
      </c>
      <c r="H520" s="89" t="s">
        <v>1653</v>
      </c>
      <c r="I520" s="1060" t="s">
        <v>1654</v>
      </c>
      <c r="J520" s="44" t="s">
        <v>1655</v>
      </c>
      <c r="K520" s="1061">
        <v>3500</v>
      </c>
      <c r="L520" s="1066">
        <f t="shared" si="29"/>
        <v>350000</v>
      </c>
      <c r="M520" s="458" t="s">
        <v>1685</v>
      </c>
    </row>
    <row r="522" spans="1:13" ht="24" customHeight="1">
      <c r="D522" s="1082">
        <v>240206</v>
      </c>
      <c r="E522" s="1083"/>
      <c r="F522" s="1084" t="s">
        <v>1686</v>
      </c>
      <c r="G522" s="1085"/>
      <c r="H522" s="1085"/>
    </row>
    <row r="523" spans="1:13" ht="24" customHeight="1">
      <c r="A523" s="13"/>
      <c r="D523" s="23" t="s">
        <v>1687</v>
      </c>
      <c r="E523" s="1087">
        <v>135</v>
      </c>
      <c r="F523" s="1088">
        <f>E523*800</f>
        <v>108000</v>
      </c>
      <c r="G523" s="23"/>
      <c r="H523" s="23" t="s">
        <v>422</v>
      </c>
      <c r="J523" s="13"/>
      <c r="K523" s="13"/>
      <c r="L523" s="13"/>
      <c r="M523" s="13"/>
    </row>
    <row r="524" spans="1:13" ht="24" customHeight="1">
      <c r="A524" s="13"/>
      <c r="D524" s="23" t="s">
        <v>1688</v>
      </c>
      <c r="E524" s="1087">
        <v>46</v>
      </c>
      <c r="F524" s="1088">
        <f>E524*400</f>
        <v>18400</v>
      </c>
      <c r="G524" s="23"/>
      <c r="H524" s="23"/>
      <c r="J524" s="13"/>
      <c r="K524" s="13"/>
      <c r="L524" s="13"/>
      <c r="M524" s="13"/>
    </row>
    <row r="525" spans="1:13" ht="24" customHeight="1">
      <c r="A525" s="13"/>
      <c r="D525" s="23" t="s">
        <v>1689</v>
      </c>
      <c r="E525" s="1087"/>
      <c r="F525" s="1088">
        <f>E525*400</f>
        <v>0</v>
      </c>
      <c r="G525" s="23"/>
      <c r="H525" s="23"/>
      <c r="J525" s="13"/>
      <c r="K525" s="13"/>
      <c r="L525" s="13"/>
      <c r="M525" s="13"/>
    </row>
    <row r="526" spans="1:13" ht="24" customHeight="1">
      <c r="A526" s="13"/>
      <c r="D526" s="23" t="s">
        <v>1690</v>
      </c>
      <c r="E526" s="1087"/>
      <c r="F526" s="1088">
        <f>E526*3750</f>
        <v>0</v>
      </c>
      <c r="G526" s="1089"/>
      <c r="H526" s="23"/>
      <c r="J526" s="13"/>
      <c r="K526" s="13"/>
      <c r="L526" s="13"/>
      <c r="M526" s="13"/>
    </row>
    <row r="527" spans="1:13" ht="24" customHeight="1">
      <c r="A527" s="13"/>
      <c r="D527" s="23" t="s">
        <v>1691</v>
      </c>
      <c r="E527" s="1087">
        <v>20</v>
      </c>
      <c r="F527" s="1088">
        <f>E527*100</f>
        <v>2000</v>
      </c>
      <c r="G527" s="1089"/>
      <c r="H527" s="23"/>
      <c r="J527" s="13"/>
      <c r="K527" s="13"/>
      <c r="L527" s="13"/>
      <c r="M527" s="13"/>
    </row>
    <row r="528" spans="1:13" ht="24" customHeight="1">
      <c r="A528" s="13"/>
      <c r="D528" s="23"/>
      <c r="E528" s="1087"/>
      <c r="F528" s="1090">
        <f>SUM(F523:F527)</f>
        <v>128400</v>
      </c>
      <c r="G528" s="1091">
        <f>F528/3750</f>
        <v>34.24</v>
      </c>
      <c r="H528" s="1092" t="s">
        <v>1692</v>
      </c>
      <c r="J528" s="13"/>
      <c r="K528" s="13"/>
      <c r="L528" s="13"/>
      <c r="M528" s="13"/>
    </row>
    <row r="529" spans="1:13" ht="24" customHeight="1">
      <c r="A529" s="13"/>
      <c r="B529" s="908"/>
      <c r="C529" s="908"/>
      <c r="D529" s="908"/>
      <c r="F529" s="908"/>
      <c r="G529" s="1093">
        <f>G528-25</f>
        <v>9.240000000000002</v>
      </c>
      <c r="H529" s="13" t="s">
        <v>1693</v>
      </c>
      <c r="J529" s="13"/>
      <c r="K529" s="13"/>
      <c r="L529" s="13"/>
      <c r="M529" s="13"/>
    </row>
    <row r="530" spans="1:13" ht="24" customHeight="1">
      <c r="A530" s="13"/>
      <c r="B530" s="908"/>
      <c r="C530" s="908"/>
      <c r="D530" s="908"/>
      <c r="F530" s="908"/>
      <c r="G530" s="1094">
        <v>20</v>
      </c>
      <c r="H530" s="13" t="s">
        <v>1694</v>
      </c>
      <c r="J530" s="13"/>
      <c r="K530" s="13"/>
      <c r="L530" s="13"/>
      <c r="M530" s="13"/>
    </row>
    <row r="531" spans="1:13" ht="24" customHeight="1">
      <c r="A531" s="13"/>
      <c r="B531" s="908"/>
      <c r="C531" s="908"/>
      <c r="D531" s="908"/>
      <c r="F531" s="908"/>
      <c r="G531" s="1093">
        <f>G530-G529</f>
        <v>10.759999999999998</v>
      </c>
      <c r="J531" s="13"/>
      <c r="K531" s="13"/>
      <c r="L531" s="13"/>
      <c r="M531" s="13"/>
    </row>
    <row r="532" spans="1:13" ht="24" customHeight="1">
      <c r="A532" s="13"/>
      <c r="G532" s="13">
        <f>G531*3750</f>
        <v>40349.999999999993</v>
      </c>
      <c r="J532" s="13"/>
      <c r="K532" s="13"/>
      <c r="L532" s="13"/>
      <c r="M532" s="13"/>
    </row>
    <row r="533" spans="1:13" ht="24" customHeight="1">
      <c r="A533" s="13"/>
      <c r="G533" s="1095">
        <f>G532/800</f>
        <v>50.437499999999993</v>
      </c>
      <c r="H533" s="13" t="s">
        <v>1695</v>
      </c>
      <c r="J533" s="13"/>
      <c r="K533" s="13"/>
      <c r="L533" s="13"/>
      <c r="M533" s="13"/>
    </row>
  </sheetData>
  <autoFilter ref="B2:M502"/>
  <mergeCells count="1">
    <mergeCell ref="E1:G1"/>
  </mergeCells>
  <phoneticPr fontId="4" type="noConversion"/>
  <conditionalFormatting sqref="C295">
    <cfRule type="dataBar" priority="81">
      <dataBar>
        <cfvo type="min"/>
        <cfvo type="max"/>
        <color rgb="FF638EC6"/>
      </dataBar>
      <extLst>
        <ext xmlns:x14="http://schemas.microsoft.com/office/spreadsheetml/2009/9/main" uri="{B025F937-C7B1-47D3-B67F-A62EFF666E3E}">
          <x14:id>{7E24CFEC-F4AC-4155-B460-A2FD83794FBF}</x14:id>
        </ext>
      </extLst>
    </cfRule>
  </conditionalFormatting>
  <conditionalFormatting sqref="C364">
    <cfRule type="dataBar" priority="80">
      <dataBar>
        <cfvo type="min"/>
        <cfvo type="max"/>
        <color rgb="FF638EC6"/>
      </dataBar>
      <extLst>
        <ext xmlns:x14="http://schemas.microsoft.com/office/spreadsheetml/2009/9/main" uri="{B025F937-C7B1-47D3-B67F-A62EFF666E3E}">
          <x14:id>{EF9B57F1-DEAD-4142-A330-0E4B2EAC4EEB}</x14:id>
        </ext>
      </extLst>
    </cfRule>
  </conditionalFormatting>
  <conditionalFormatting sqref="C404">
    <cfRule type="dataBar" priority="79">
      <dataBar>
        <cfvo type="min"/>
        <cfvo type="max"/>
        <color rgb="FF638EC6"/>
      </dataBar>
      <extLst>
        <ext xmlns:x14="http://schemas.microsoft.com/office/spreadsheetml/2009/9/main" uri="{B025F937-C7B1-47D3-B67F-A62EFF666E3E}">
          <x14:id>{31DF8508-5B2F-4776-86A3-B7800AEFB6E7}</x14:id>
        </ext>
      </extLst>
    </cfRule>
  </conditionalFormatting>
  <conditionalFormatting sqref="F134">
    <cfRule type="dataBar" priority="78">
      <dataBar>
        <cfvo type="min"/>
        <cfvo type="max"/>
        <color rgb="FF638EC6"/>
      </dataBar>
      <extLst>
        <ext xmlns:x14="http://schemas.microsoft.com/office/spreadsheetml/2009/9/main" uri="{B025F937-C7B1-47D3-B67F-A62EFF666E3E}">
          <x14:id>{3155A939-35B9-4FC1-8E1E-A8521A8B10F9}</x14:id>
        </ext>
      </extLst>
    </cfRule>
  </conditionalFormatting>
  <conditionalFormatting sqref="F146 F255 F266 F268">
    <cfRule type="dataBar" priority="77">
      <dataBar>
        <cfvo type="min"/>
        <cfvo type="max"/>
        <color rgb="FF638EC6"/>
      </dataBar>
      <extLst>
        <ext xmlns:x14="http://schemas.microsoft.com/office/spreadsheetml/2009/9/main" uri="{B025F937-C7B1-47D3-B67F-A62EFF666E3E}">
          <x14:id>{7B938972-D46F-4869-A42B-97F35952AE94}</x14:id>
        </ext>
      </extLst>
    </cfRule>
  </conditionalFormatting>
  <conditionalFormatting sqref="F188">
    <cfRule type="dataBar" priority="76">
      <dataBar>
        <cfvo type="min"/>
        <cfvo type="max"/>
        <color rgb="FF638EC6"/>
      </dataBar>
      <extLst>
        <ext xmlns:x14="http://schemas.microsoft.com/office/spreadsheetml/2009/9/main" uri="{B025F937-C7B1-47D3-B67F-A62EFF666E3E}">
          <x14:id>{5A418B4E-0D32-4022-92EE-4FD7F02D72CD}</x14:id>
        </ext>
      </extLst>
    </cfRule>
  </conditionalFormatting>
  <conditionalFormatting sqref="F45 F169">
    <cfRule type="dataBar" priority="75">
      <dataBar>
        <cfvo type="min"/>
        <cfvo type="max"/>
        <color rgb="FF638EC6"/>
      </dataBar>
      <extLst>
        <ext xmlns:x14="http://schemas.microsoft.com/office/spreadsheetml/2009/9/main" uri="{B025F937-C7B1-47D3-B67F-A62EFF666E3E}">
          <x14:id>{A1232A19-3785-4CA1-A784-8A95507A6D3D}</x14:id>
        </ext>
      </extLst>
    </cfRule>
  </conditionalFormatting>
  <conditionalFormatting sqref="F195">
    <cfRule type="dataBar" priority="74">
      <dataBar>
        <cfvo type="min"/>
        <cfvo type="max"/>
        <color rgb="FF638EC6"/>
      </dataBar>
      <extLst>
        <ext xmlns:x14="http://schemas.microsoft.com/office/spreadsheetml/2009/9/main" uri="{B025F937-C7B1-47D3-B67F-A62EFF666E3E}">
          <x14:id>{4377336C-42DD-4191-B770-8E7FDDC9C595}</x14:id>
        </ext>
      </extLst>
    </cfRule>
  </conditionalFormatting>
  <conditionalFormatting sqref="F197:F202">
    <cfRule type="dataBar" priority="73">
      <dataBar>
        <cfvo type="min"/>
        <cfvo type="max"/>
        <color rgb="FF638EC6"/>
      </dataBar>
      <extLst>
        <ext xmlns:x14="http://schemas.microsoft.com/office/spreadsheetml/2009/9/main" uri="{B025F937-C7B1-47D3-B67F-A62EFF666E3E}">
          <x14:id>{C0E7A1D3-C10F-423B-B5A5-DED1B68BF065}</x14:id>
        </ext>
      </extLst>
    </cfRule>
  </conditionalFormatting>
  <conditionalFormatting sqref="F221:F222">
    <cfRule type="dataBar" priority="72">
      <dataBar>
        <cfvo type="min"/>
        <cfvo type="max"/>
        <color rgb="FF638EC6"/>
      </dataBar>
      <extLst>
        <ext xmlns:x14="http://schemas.microsoft.com/office/spreadsheetml/2009/9/main" uri="{B025F937-C7B1-47D3-B67F-A62EFF666E3E}">
          <x14:id>{E8B7EF10-C06A-4FA7-A3D2-E036D88276DE}</x14:id>
        </ext>
      </extLst>
    </cfRule>
  </conditionalFormatting>
  <conditionalFormatting sqref="F294:F295">
    <cfRule type="dataBar" priority="71">
      <dataBar>
        <cfvo type="min"/>
        <cfvo type="max"/>
        <color rgb="FF638EC6"/>
      </dataBar>
      <extLst>
        <ext xmlns:x14="http://schemas.microsoft.com/office/spreadsheetml/2009/9/main" uri="{B025F937-C7B1-47D3-B67F-A62EFF666E3E}">
          <x14:id>{AD4E673F-E337-499B-A071-28AD99CF2D03}</x14:id>
        </ext>
      </extLst>
    </cfRule>
  </conditionalFormatting>
  <conditionalFormatting sqref="F319">
    <cfRule type="dataBar" priority="70">
      <dataBar>
        <cfvo type="min"/>
        <cfvo type="max"/>
        <color rgb="FF638EC6"/>
      </dataBar>
      <extLst>
        <ext xmlns:x14="http://schemas.microsoft.com/office/spreadsheetml/2009/9/main" uri="{B025F937-C7B1-47D3-B67F-A62EFF666E3E}">
          <x14:id>{F7F48CEB-6940-4003-A3D9-FA252737FFAC}</x14:id>
        </ext>
      </extLst>
    </cfRule>
  </conditionalFormatting>
  <conditionalFormatting sqref="F321:F326">
    <cfRule type="dataBar" priority="69">
      <dataBar>
        <cfvo type="min"/>
        <cfvo type="max"/>
        <color rgb="FF638EC6"/>
      </dataBar>
      <extLst>
        <ext xmlns:x14="http://schemas.microsoft.com/office/spreadsheetml/2009/9/main" uri="{B025F937-C7B1-47D3-B67F-A62EFF666E3E}">
          <x14:id>{0D42CBFC-1147-451B-AEBB-87F77B8A6973}</x14:id>
        </ext>
      </extLst>
    </cfRule>
  </conditionalFormatting>
  <conditionalFormatting sqref="F330">
    <cfRule type="dataBar" priority="68">
      <dataBar>
        <cfvo type="min"/>
        <cfvo type="max"/>
        <color rgb="FF638EC6"/>
      </dataBar>
      <extLst>
        <ext xmlns:x14="http://schemas.microsoft.com/office/spreadsheetml/2009/9/main" uri="{B025F937-C7B1-47D3-B67F-A62EFF666E3E}">
          <x14:id>{834B36DD-B9C9-4BD0-BF4B-853B646126B1}</x14:id>
        </ext>
      </extLst>
    </cfRule>
  </conditionalFormatting>
  <conditionalFormatting sqref="F352">
    <cfRule type="dataBar" priority="67">
      <dataBar>
        <cfvo type="min"/>
        <cfvo type="max"/>
        <color rgb="FF638EC6"/>
      </dataBar>
      <extLst>
        <ext xmlns:x14="http://schemas.microsoft.com/office/spreadsheetml/2009/9/main" uri="{B025F937-C7B1-47D3-B67F-A62EFF666E3E}">
          <x14:id>{D666E1AE-2E99-4EA8-849D-73EAC3D4685A}</x14:id>
        </ext>
      </extLst>
    </cfRule>
  </conditionalFormatting>
  <conditionalFormatting sqref="F360">
    <cfRule type="dataBar" priority="66">
      <dataBar>
        <cfvo type="min"/>
        <cfvo type="max"/>
        <color rgb="FF638EC6"/>
      </dataBar>
      <extLst>
        <ext xmlns:x14="http://schemas.microsoft.com/office/spreadsheetml/2009/9/main" uri="{B025F937-C7B1-47D3-B67F-A62EFF666E3E}">
          <x14:id>{A6FBE937-A15C-4B52-9F48-24DA36EC5E73}</x14:id>
        </ext>
      </extLst>
    </cfRule>
  </conditionalFormatting>
  <conditionalFormatting sqref="F364">
    <cfRule type="dataBar" priority="65">
      <dataBar>
        <cfvo type="min"/>
        <cfvo type="max"/>
        <color rgb="FF638EC6"/>
      </dataBar>
      <extLst>
        <ext xmlns:x14="http://schemas.microsoft.com/office/spreadsheetml/2009/9/main" uri="{B025F937-C7B1-47D3-B67F-A62EFF666E3E}">
          <x14:id>{000E9ABE-F995-48F1-BAF6-D0D288873F4A}</x14:id>
        </ext>
      </extLst>
    </cfRule>
  </conditionalFormatting>
  <conditionalFormatting sqref="F381">
    <cfRule type="dataBar" priority="64">
      <dataBar>
        <cfvo type="min"/>
        <cfvo type="max"/>
        <color rgb="FF638EC6"/>
      </dataBar>
      <extLst>
        <ext xmlns:x14="http://schemas.microsoft.com/office/spreadsheetml/2009/9/main" uri="{B025F937-C7B1-47D3-B67F-A62EFF666E3E}">
          <x14:id>{490A83B9-792E-4E65-AC6C-BD76A7E97848}</x14:id>
        </ext>
      </extLst>
    </cfRule>
  </conditionalFormatting>
  <conditionalFormatting sqref="F393">
    <cfRule type="dataBar" priority="63">
      <dataBar>
        <cfvo type="min"/>
        <cfvo type="max"/>
        <color rgb="FF638EC6"/>
      </dataBar>
      <extLst>
        <ext xmlns:x14="http://schemas.microsoft.com/office/spreadsheetml/2009/9/main" uri="{B025F937-C7B1-47D3-B67F-A62EFF666E3E}">
          <x14:id>{81BBE43F-015A-433A-B1DC-2779B891F63C}</x14:id>
        </ext>
      </extLst>
    </cfRule>
  </conditionalFormatting>
  <conditionalFormatting sqref="F203:G203 G196 G199:G202">
    <cfRule type="dataBar" priority="62">
      <dataBar>
        <cfvo type="min"/>
        <cfvo type="max"/>
        <color rgb="FF638EC6"/>
      </dataBar>
      <extLst>
        <ext xmlns:x14="http://schemas.microsoft.com/office/spreadsheetml/2009/9/main" uri="{B025F937-C7B1-47D3-B67F-A62EFF666E3E}">
          <x14:id>{F1C548B4-D449-4122-BABF-7320DB3699CC}</x14:id>
        </ext>
      </extLst>
    </cfRule>
  </conditionalFormatting>
  <conditionalFormatting sqref="F327:G327 G320 G323:G326">
    <cfRule type="dataBar" priority="61">
      <dataBar>
        <cfvo type="min"/>
        <cfvo type="max"/>
        <color rgb="FF638EC6"/>
      </dataBar>
      <extLst>
        <ext xmlns:x14="http://schemas.microsoft.com/office/spreadsheetml/2009/9/main" uri="{B025F937-C7B1-47D3-B67F-A62EFF666E3E}">
          <x14:id>{753F39CB-3BCB-41F9-BEEF-5C8F11C0597B}</x14:id>
        </ext>
      </extLst>
    </cfRule>
  </conditionalFormatting>
  <conditionalFormatting sqref="G8 G27">
    <cfRule type="dataBar" priority="60">
      <dataBar>
        <cfvo type="min"/>
        <cfvo type="max"/>
        <color rgb="FF638EC6"/>
      </dataBar>
      <extLst>
        <ext xmlns:x14="http://schemas.microsoft.com/office/spreadsheetml/2009/9/main" uri="{B025F937-C7B1-47D3-B67F-A62EFF666E3E}">
          <x14:id>{DE41AFA7-BA4F-40DB-BDED-6F728E148B77}</x14:id>
        </ext>
      </extLst>
    </cfRule>
  </conditionalFormatting>
  <conditionalFormatting sqref="G10">
    <cfRule type="dataBar" priority="59">
      <dataBar>
        <cfvo type="min"/>
        <cfvo type="max"/>
        <color rgb="FF638EC6"/>
      </dataBar>
      <extLst>
        <ext xmlns:x14="http://schemas.microsoft.com/office/spreadsheetml/2009/9/main" uri="{B025F937-C7B1-47D3-B67F-A62EFF666E3E}">
          <x14:id>{E3603377-76FA-40FC-82B5-59FBE3B1B7A8}</x14:id>
        </ext>
      </extLst>
    </cfRule>
  </conditionalFormatting>
  <conditionalFormatting sqref="G11">
    <cfRule type="dataBar" priority="58">
      <dataBar>
        <cfvo type="min"/>
        <cfvo type="max"/>
        <color rgb="FF638EC6"/>
      </dataBar>
      <extLst>
        <ext xmlns:x14="http://schemas.microsoft.com/office/spreadsheetml/2009/9/main" uri="{B025F937-C7B1-47D3-B67F-A62EFF666E3E}">
          <x14:id>{23A9234E-25D5-4197-86BE-13694C909D9A}</x14:id>
        </ext>
      </extLst>
    </cfRule>
  </conditionalFormatting>
  <conditionalFormatting sqref="G12">
    <cfRule type="dataBar" priority="57">
      <dataBar>
        <cfvo type="min"/>
        <cfvo type="max"/>
        <color rgb="FF638EC6"/>
      </dataBar>
      <extLst>
        <ext xmlns:x14="http://schemas.microsoft.com/office/spreadsheetml/2009/9/main" uri="{B025F937-C7B1-47D3-B67F-A62EFF666E3E}">
          <x14:id>{EFCC9207-D419-416D-AB78-71968E041770}</x14:id>
        </ext>
      </extLst>
    </cfRule>
  </conditionalFormatting>
  <conditionalFormatting sqref="G13">
    <cfRule type="dataBar" priority="56">
      <dataBar>
        <cfvo type="min"/>
        <cfvo type="max"/>
        <color rgb="FF638EC6"/>
      </dataBar>
      <extLst>
        <ext xmlns:x14="http://schemas.microsoft.com/office/spreadsheetml/2009/9/main" uri="{B025F937-C7B1-47D3-B67F-A62EFF666E3E}">
          <x14:id>{F33ECE30-E5D8-453B-AB6B-643E5B9555AF}</x14:id>
        </ext>
      </extLst>
    </cfRule>
  </conditionalFormatting>
  <conditionalFormatting sqref="G16">
    <cfRule type="dataBar" priority="55">
      <dataBar>
        <cfvo type="min"/>
        <cfvo type="max"/>
        <color rgb="FF638EC6"/>
      </dataBar>
      <extLst>
        <ext xmlns:x14="http://schemas.microsoft.com/office/spreadsheetml/2009/9/main" uri="{B025F937-C7B1-47D3-B67F-A62EFF666E3E}">
          <x14:id>{480E70B9-8531-4CF8-BD69-214E994F6E98}</x14:id>
        </ext>
      </extLst>
    </cfRule>
  </conditionalFormatting>
  <conditionalFormatting sqref="G18">
    <cfRule type="dataBar" priority="54">
      <dataBar>
        <cfvo type="min"/>
        <cfvo type="max"/>
        <color rgb="FF638EC6"/>
      </dataBar>
      <extLst>
        <ext xmlns:x14="http://schemas.microsoft.com/office/spreadsheetml/2009/9/main" uri="{B025F937-C7B1-47D3-B67F-A62EFF666E3E}">
          <x14:id>{167673F6-02C5-453C-963B-4580ECD8A001}</x14:id>
        </ext>
      </extLst>
    </cfRule>
  </conditionalFormatting>
  <conditionalFormatting sqref="G35:G36">
    <cfRule type="dataBar" priority="53">
      <dataBar>
        <cfvo type="min"/>
        <cfvo type="max"/>
        <color rgb="FF638EC6"/>
      </dataBar>
      <extLst>
        <ext xmlns:x14="http://schemas.microsoft.com/office/spreadsheetml/2009/9/main" uri="{B025F937-C7B1-47D3-B67F-A62EFF666E3E}">
          <x14:id>{64FEA3F7-CC49-4A4C-8762-27EBBDD8F480}</x14:id>
        </ext>
      </extLst>
    </cfRule>
  </conditionalFormatting>
  <conditionalFormatting sqref="G39:G40">
    <cfRule type="dataBar" priority="52">
      <dataBar>
        <cfvo type="min"/>
        <cfvo type="max"/>
        <color rgb="FF638EC6"/>
      </dataBar>
      <extLst>
        <ext xmlns:x14="http://schemas.microsoft.com/office/spreadsheetml/2009/9/main" uri="{B025F937-C7B1-47D3-B67F-A62EFF666E3E}">
          <x14:id>{8D315DF1-B265-494B-A817-413DB6D3155E}</x14:id>
        </ext>
      </extLst>
    </cfRule>
  </conditionalFormatting>
  <conditionalFormatting sqref="G226">
    <cfRule type="dataBar" priority="51">
      <dataBar>
        <cfvo type="min"/>
        <cfvo type="max"/>
        <color rgb="FF638EC6"/>
      </dataBar>
      <extLst>
        <ext xmlns:x14="http://schemas.microsoft.com/office/spreadsheetml/2009/9/main" uri="{B025F937-C7B1-47D3-B67F-A62EFF666E3E}">
          <x14:id>{D639B556-1F56-4E2E-BDA4-39C836B9E544}</x14:id>
        </ext>
      </extLst>
    </cfRule>
  </conditionalFormatting>
  <conditionalFormatting sqref="G86">
    <cfRule type="dataBar" priority="50">
      <dataBar>
        <cfvo type="min"/>
        <cfvo type="max"/>
        <color rgb="FF638EC6"/>
      </dataBar>
      <extLst>
        <ext xmlns:x14="http://schemas.microsoft.com/office/spreadsheetml/2009/9/main" uri="{B025F937-C7B1-47D3-B67F-A62EFF666E3E}">
          <x14:id>{8488C4DF-CE98-4B72-BCBE-BE63084FCE44}</x14:id>
        </ext>
      </extLst>
    </cfRule>
  </conditionalFormatting>
  <conditionalFormatting sqref="G87">
    <cfRule type="dataBar" priority="49">
      <dataBar>
        <cfvo type="min"/>
        <cfvo type="max"/>
        <color rgb="FF638EC6"/>
      </dataBar>
      <extLst>
        <ext xmlns:x14="http://schemas.microsoft.com/office/spreadsheetml/2009/9/main" uri="{B025F937-C7B1-47D3-B67F-A62EFF666E3E}">
          <x14:id>{70D3F2FE-B919-41B4-8177-7B9624881DB4}</x14:id>
        </ext>
      </extLst>
    </cfRule>
  </conditionalFormatting>
  <conditionalFormatting sqref="G88">
    <cfRule type="dataBar" priority="48">
      <dataBar>
        <cfvo type="min"/>
        <cfvo type="max"/>
        <color rgb="FF638EC6"/>
      </dataBar>
      <extLst>
        <ext xmlns:x14="http://schemas.microsoft.com/office/spreadsheetml/2009/9/main" uri="{B025F937-C7B1-47D3-B67F-A62EFF666E3E}">
          <x14:id>{8BC07327-6EB4-437E-9D2C-2FED432596C6}</x14:id>
        </ext>
      </extLst>
    </cfRule>
  </conditionalFormatting>
  <conditionalFormatting sqref="G89">
    <cfRule type="dataBar" priority="47">
      <dataBar>
        <cfvo type="min"/>
        <cfvo type="max"/>
        <color rgb="FF638EC6"/>
      </dataBar>
      <extLst>
        <ext xmlns:x14="http://schemas.microsoft.com/office/spreadsheetml/2009/9/main" uri="{B025F937-C7B1-47D3-B67F-A62EFF666E3E}">
          <x14:id>{3133E55D-9630-4394-A205-9BDC9AAEBEBE}</x14:id>
        </ext>
      </extLst>
    </cfRule>
  </conditionalFormatting>
  <conditionalFormatting sqref="G126">
    <cfRule type="dataBar" priority="46">
      <dataBar>
        <cfvo type="min"/>
        <cfvo type="max"/>
        <color rgb="FF638EC6"/>
      </dataBar>
      <extLst>
        <ext xmlns:x14="http://schemas.microsoft.com/office/spreadsheetml/2009/9/main" uri="{B025F937-C7B1-47D3-B67F-A62EFF666E3E}">
          <x14:id>{08DB33D7-B6B2-4F0A-BAEF-A18A831452B7}</x14:id>
        </ext>
      </extLst>
    </cfRule>
  </conditionalFormatting>
  <conditionalFormatting sqref="G127">
    <cfRule type="dataBar" priority="45">
      <dataBar>
        <cfvo type="min"/>
        <cfvo type="max"/>
        <color rgb="FF638EC6"/>
      </dataBar>
      <extLst>
        <ext xmlns:x14="http://schemas.microsoft.com/office/spreadsheetml/2009/9/main" uri="{B025F937-C7B1-47D3-B67F-A62EFF666E3E}">
          <x14:id>{6E9E1ECE-BEF4-4CB2-9AC1-31F9C51EE3A7}</x14:id>
        </ext>
      </extLst>
    </cfRule>
  </conditionalFormatting>
  <conditionalFormatting sqref="G128">
    <cfRule type="dataBar" priority="44">
      <dataBar>
        <cfvo type="min"/>
        <cfvo type="max"/>
        <color rgb="FF638EC6"/>
      </dataBar>
      <extLst>
        <ext xmlns:x14="http://schemas.microsoft.com/office/spreadsheetml/2009/9/main" uri="{B025F937-C7B1-47D3-B67F-A62EFF666E3E}">
          <x14:id>{B923806E-FEB5-48B0-BC3A-E11F3A43C842}</x14:id>
        </ext>
      </extLst>
    </cfRule>
  </conditionalFormatting>
  <conditionalFormatting sqref="G149 G332 G193 G79 G3 G108 G172 G219 G244 G263 G269 G275 G277 G281 G283 G285 G287 G290 G292 G297 G299 G301 G307 G309 G311 G313 G334 G336 G340 G344 G346 G348 G350">
    <cfRule type="dataBar" priority="43">
      <dataBar>
        <cfvo type="min"/>
        <cfvo type="max"/>
        <color rgb="FF638EC6"/>
      </dataBar>
      <extLst>
        <ext xmlns:x14="http://schemas.microsoft.com/office/spreadsheetml/2009/9/main" uri="{B025F937-C7B1-47D3-B67F-A62EFF666E3E}">
          <x14:id>{E29E95B3-A6D1-4AB5-AE1B-E720FDF7836A}</x14:id>
        </ext>
      </extLst>
    </cfRule>
  </conditionalFormatting>
  <conditionalFormatting sqref="G157">
    <cfRule type="dataBar" priority="42">
      <dataBar>
        <cfvo type="min"/>
        <cfvo type="max"/>
        <color rgb="FF638EC6"/>
      </dataBar>
      <extLst>
        <ext xmlns:x14="http://schemas.microsoft.com/office/spreadsheetml/2009/9/main" uri="{B025F937-C7B1-47D3-B67F-A62EFF666E3E}">
          <x14:id>{3126FE77-74E0-46BB-8E34-0F46074E0E1A}</x14:id>
        </ext>
      </extLst>
    </cfRule>
  </conditionalFormatting>
  <conditionalFormatting sqref="G158">
    <cfRule type="dataBar" priority="41">
      <dataBar>
        <cfvo type="min"/>
        <cfvo type="max"/>
        <color rgb="FF638EC6"/>
      </dataBar>
      <extLst>
        <ext xmlns:x14="http://schemas.microsoft.com/office/spreadsheetml/2009/9/main" uri="{B025F937-C7B1-47D3-B67F-A62EFF666E3E}">
          <x14:id>{6647BA34-EC55-49CA-AD69-BB2B768C1306}</x14:id>
        </ext>
      </extLst>
    </cfRule>
  </conditionalFormatting>
  <conditionalFormatting sqref="G160">
    <cfRule type="dataBar" priority="40">
      <dataBar>
        <cfvo type="min"/>
        <cfvo type="max"/>
        <color rgb="FF638EC6"/>
      </dataBar>
      <extLst>
        <ext xmlns:x14="http://schemas.microsoft.com/office/spreadsheetml/2009/9/main" uri="{B025F937-C7B1-47D3-B67F-A62EFF666E3E}">
          <x14:id>{8A74D4AE-CE87-4684-98BA-97B7E85BB5FA}</x14:id>
        </ext>
      </extLst>
    </cfRule>
  </conditionalFormatting>
  <conditionalFormatting sqref="G162">
    <cfRule type="dataBar" priority="39">
      <dataBar>
        <cfvo type="min"/>
        <cfvo type="max"/>
        <color rgb="FF638EC6"/>
      </dataBar>
      <extLst>
        <ext xmlns:x14="http://schemas.microsoft.com/office/spreadsheetml/2009/9/main" uri="{B025F937-C7B1-47D3-B67F-A62EFF666E3E}">
          <x14:id>{45A081A2-1BC7-4E94-B31C-1520BD262BD1}</x14:id>
        </ext>
      </extLst>
    </cfRule>
  </conditionalFormatting>
  <conditionalFormatting sqref="G164">
    <cfRule type="dataBar" priority="38">
      <dataBar>
        <cfvo type="min"/>
        <cfvo type="max"/>
        <color rgb="FF638EC6"/>
      </dataBar>
      <extLst>
        <ext xmlns:x14="http://schemas.microsoft.com/office/spreadsheetml/2009/9/main" uri="{B025F937-C7B1-47D3-B67F-A62EFF666E3E}">
          <x14:id>{10079BCF-7691-4CEE-BFFA-1E973BAD8F99}</x14:id>
        </ext>
      </extLst>
    </cfRule>
  </conditionalFormatting>
  <conditionalFormatting sqref="G176:G177">
    <cfRule type="dataBar" priority="37">
      <dataBar>
        <cfvo type="min"/>
        <cfvo type="max"/>
        <color rgb="FF638EC6"/>
      </dataBar>
      <extLst>
        <ext xmlns:x14="http://schemas.microsoft.com/office/spreadsheetml/2009/9/main" uri="{B025F937-C7B1-47D3-B67F-A62EFF666E3E}">
          <x14:id>{14D7ABEB-C344-4FAA-A120-D839A17E3C8E}</x14:id>
        </ext>
      </extLst>
    </cfRule>
  </conditionalFormatting>
  <conditionalFormatting sqref="G196">
    <cfRule type="dataBar" priority="36">
      <dataBar>
        <cfvo type="min"/>
        <cfvo type="max"/>
        <color rgb="FF638EC6"/>
      </dataBar>
      <extLst>
        <ext xmlns:x14="http://schemas.microsoft.com/office/spreadsheetml/2009/9/main" uri="{B025F937-C7B1-47D3-B67F-A62EFF666E3E}">
          <x14:id>{04FEF625-C1B1-434E-8BD9-BEF66D4BBB26}</x14:id>
        </ext>
      </extLst>
    </cfRule>
  </conditionalFormatting>
  <conditionalFormatting sqref="G201:G202">
    <cfRule type="dataBar" priority="35">
      <dataBar>
        <cfvo type="min"/>
        <cfvo type="max"/>
        <color rgb="FF638EC6"/>
      </dataBar>
      <extLst>
        <ext xmlns:x14="http://schemas.microsoft.com/office/spreadsheetml/2009/9/main" uri="{B025F937-C7B1-47D3-B67F-A62EFF666E3E}">
          <x14:id>{15DA741B-77A5-4708-A856-1C88F470D7C7}</x14:id>
        </ext>
      </extLst>
    </cfRule>
  </conditionalFormatting>
  <conditionalFormatting sqref="G203">
    <cfRule type="dataBar" priority="34">
      <dataBar>
        <cfvo type="min"/>
        <cfvo type="max"/>
        <color rgb="FF638EC6"/>
      </dataBar>
      <extLst>
        <ext xmlns:x14="http://schemas.microsoft.com/office/spreadsheetml/2009/9/main" uri="{B025F937-C7B1-47D3-B67F-A62EFF666E3E}">
          <x14:id>{61F81AC5-CE1F-4650-8945-923E7582F71E}</x14:id>
        </ext>
      </extLst>
    </cfRule>
  </conditionalFormatting>
  <conditionalFormatting sqref="G303">
    <cfRule type="dataBar" priority="33">
      <dataBar>
        <cfvo type="min"/>
        <cfvo type="max"/>
        <color rgb="FF638EC6"/>
      </dataBar>
      <extLst>
        <ext xmlns:x14="http://schemas.microsoft.com/office/spreadsheetml/2009/9/main" uri="{B025F937-C7B1-47D3-B67F-A62EFF666E3E}">
          <x14:id>{C442F092-F431-40F9-8EA9-6BD34CF1F23F}</x14:id>
        </ext>
      </extLst>
    </cfRule>
  </conditionalFormatting>
  <conditionalFormatting sqref="G304:G305">
    <cfRule type="dataBar" priority="32">
      <dataBar>
        <cfvo type="min"/>
        <cfvo type="max"/>
        <color rgb="FF638EC6"/>
      </dataBar>
      <extLst>
        <ext xmlns:x14="http://schemas.microsoft.com/office/spreadsheetml/2009/9/main" uri="{B025F937-C7B1-47D3-B67F-A62EFF666E3E}">
          <x14:id>{D2C45AAB-5097-4CCC-96A5-DB9696EA9769}</x14:id>
        </ext>
      </extLst>
    </cfRule>
  </conditionalFormatting>
  <conditionalFormatting sqref="G317">
    <cfRule type="dataBar" priority="31">
      <dataBar>
        <cfvo type="min"/>
        <cfvo type="max"/>
        <color rgb="FF638EC6"/>
      </dataBar>
      <extLst>
        <ext xmlns:x14="http://schemas.microsoft.com/office/spreadsheetml/2009/9/main" uri="{B025F937-C7B1-47D3-B67F-A62EFF666E3E}">
          <x14:id>{310D21FA-AB34-403D-B602-AD411ECFA673}</x14:id>
        </ext>
      </extLst>
    </cfRule>
  </conditionalFormatting>
  <conditionalFormatting sqref="G320">
    <cfRule type="dataBar" priority="30">
      <dataBar>
        <cfvo type="min"/>
        <cfvo type="max"/>
        <color rgb="FF638EC6"/>
      </dataBar>
      <extLst>
        <ext xmlns:x14="http://schemas.microsoft.com/office/spreadsheetml/2009/9/main" uri="{B025F937-C7B1-47D3-B67F-A62EFF666E3E}">
          <x14:id>{143E769A-0668-4D30-8E7C-8D8028220981}</x14:id>
        </ext>
      </extLst>
    </cfRule>
  </conditionalFormatting>
  <conditionalFormatting sqref="G325:G326">
    <cfRule type="dataBar" priority="29">
      <dataBar>
        <cfvo type="min"/>
        <cfvo type="max"/>
        <color rgb="FF638EC6"/>
      </dataBar>
      <extLst>
        <ext xmlns:x14="http://schemas.microsoft.com/office/spreadsheetml/2009/9/main" uri="{B025F937-C7B1-47D3-B67F-A62EFF666E3E}">
          <x14:id>{EF3DD3A8-3774-43C8-B544-BE16E86B316E}</x14:id>
        </ext>
      </extLst>
    </cfRule>
  </conditionalFormatting>
  <conditionalFormatting sqref="G327">
    <cfRule type="dataBar" priority="28">
      <dataBar>
        <cfvo type="min"/>
        <cfvo type="max"/>
        <color rgb="FF638EC6"/>
      </dataBar>
      <extLst>
        <ext xmlns:x14="http://schemas.microsoft.com/office/spreadsheetml/2009/9/main" uri="{B025F937-C7B1-47D3-B67F-A62EFF666E3E}">
          <x14:id>{5196B584-8EE7-446D-945F-E964641D1E36}</x14:id>
        </ext>
      </extLst>
    </cfRule>
  </conditionalFormatting>
  <conditionalFormatting sqref="G341:G342">
    <cfRule type="dataBar" priority="27">
      <dataBar>
        <cfvo type="min"/>
        <cfvo type="max"/>
        <color rgb="FF638EC6"/>
      </dataBar>
      <extLst>
        <ext xmlns:x14="http://schemas.microsoft.com/office/spreadsheetml/2009/9/main" uri="{B025F937-C7B1-47D3-B67F-A62EFF666E3E}">
          <x14:id>{EB8CF65F-C19C-49AF-9CAA-EE01523475CA}</x14:id>
        </ext>
      </extLst>
    </cfRule>
  </conditionalFormatting>
  <conditionalFormatting sqref="H42">
    <cfRule type="dataBar" priority="26">
      <dataBar>
        <cfvo type="min"/>
        <cfvo type="max"/>
        <color rgb="FF638EC6"/>
      </dataBar>
      <extLst>
        <ext xmlns:x14="http://schemas.microsoft.com/office/spreadsheetml/2009/9/main" uri="{B025F937-C7B1-47D3-B67F-A62EFF666E3E}">
          <x14:id>{4F119CBE-68B2-4D5F-B730-DC4C0A13A9C7}</x14:id>
        </ext>
      </extLst>
    </cfRule>
  </conditionalFormatting>
  <conditionalFormatting sqref="H60">
    <cfRule type="dataBar" priority="25">
      <dataBar>
        <cfvo type="min"/>
        <cfvo type="max"/>
        <color rgb="FF638EC6"/>
      </dataBar>
      <extLst>
        <ext xmlns:x14="http://schemas.microsoft.com/office/spreadsheetml/2009/9/main" uri="{B025F937-C7B1-47D3-B67F-A62EFF666E3E}">
          <x14:id>{3C1DDAD5-6628-4B89-8961-751DA78ADF0C}</x14:id>
        </ext>
      </extLst>
    </cfRule>
  </conditionalFormatting>
  <conditionalFormatting sqref="I16">
    <cfRule type="dataBar" priority="24">
      <dataBar>
        <cfvo type="min"/>
        <cfvo type="max"/>
        <color rgb="FF638EC6"/>
      </dataBar>
      <extLst>
        <ext xmlns:x14="http://schemas.microsoft.com/office/spreadsheetml/2009/9/main" uri="{B025F937-C7B1-47D3-B67F-A62EFF666E3E}">
          <x14:id>{F97C9C87-9834-4EDF-A8FB-D17A45651C8A}</x14:id>
        </ext>
      </extLst>
    </cfRule>
  </conditionalFormatting>
  <conditionalFormatting sqref="I110:I111">
    <cfRule type="dataBar" priority="23">
      <dataBar>
        <cfvo type="min"/>
        <cfvo type="max"/>
        <color rgb="FF638EC6"/>
      </dataBar>
      <extLst>
        <ext xmlns:x14="http://schemas.microsoft.com/office/spreadsheetml/2009/9/main" uri="{B025F937-C7B1-47D3-B67F-A62EFF666E3E}">
          <x14:id>{A119BE22-E3E4-4476-9E23-3269E9642E0C}</x14:id>
        </ext>
      </extLst>
    </cfRule>
  </conditionalFormatting>
  <conditionalFormatting sqref="I112:I114">
    <cfRule type="dataBar" priority="22">
      <dataBar>
        <cfvo type="min"/>
        <cfvo type="max"/>
        <color rgb="FF638EC6"/>
      </dataBar>
      <extLst>
        <ext xmlns:x14="http://schemas.microsoft.com/office/spreadsheetml/2009/9/main" uri="{B025F937-C7B1-47D3-B67F-A62EFF666E3E}">
          <x14:id>{4A4D3836-F84B-40D3-BE29-230D01384016}</x14:id>
        </ext>
      </extLst>
    </cfRule>
  </conditionalFormatting>
  <conditionalFormatting sqref="M35:M36">
    <cfRule type="dataBar" priority="21">
      <dataBar>
        <cfvo type="min"/>
        <cfvo type="max"/>
        <color rgb="FF638EC6"/>
      </dataBar>
      <extLst>
        <ext xmlns:x14="http://schemas.microsoft.com/office/spreadsheetml/2009/9/main" uri="{B025F937-C7B1-47D3-B67F-A62EFF666E3E}">
          <x14:id>{C985670C-8404-4176-83AE-4FDD902B0CFE}</x14:id>
        </ext>
      </extLst>
    </cfRule>
  </conditionalFormatting>
  <conditionalFormatting sqref="M154:M155 M188 M204">
    <cfRule type="dataBar" priority="19">
      <dataBar>
        <cfvo type="min"/>
        <cfvo type="max"/>
        <color rgb="FF638EC6"/>
      </dataBar>
      <extLst>
        <ext xmlns:x14="http://schemas.microsoft.com/office/spreadsheetml/2009/9/main" uri="{B025F937-C7B1-47D3-B67F-A62EFF666E3E}">
          <x14:id>{E76491DB-AEB7-484B-A990-64FF7BE4FAAD}</x14:id>
        </ext>
      </extLst>
    </cfRule>
    <cfRule type="dataBar" priority="20">
      <dataBar>
        <cfvo type="min"/>
        <cfvo type="max"/>
        <color rgb="FF638EC6"/>
      </dataBar>
      <extLst>
        <ext xmlns:x14="http://schemas.microsoft.com/office/spreadsheetml/2009/9/main" uri="{B025F937-C7B1-47D3-B67F-A62EFF666E3E}">
          <x14:id>{AFBAA918-61A0-4FE9-A5F6-12507220B4BC}</x14:id>
        </ext>
      </extLst>
    </cfRule>
  </conditionalFormatting>
  <conditionalFormatting sqref="M187">
    <cfRule type="dataBar" priority="17">
      <dataBar>
        <cfvo type="min"/>
        <cfvo type="max"/>
        <color rgb="FF638EC6"/>
      </dataBar>
      <extLst>
        <ext xmlns:x14="http://schemas.microsoft.com/office/spreadsheetml/2009/9/main" uri="{B025F937-C7B1-47D3-B67F-A62EFF666E3E}">
          <x14:id>{85ECAA61-3578-4007-9F31-A1A0C798B5DF}</x14:id>
        </ext>
      </extLst>
    </cfRule>
    <cfRule type="dataBar" priority="18">
      <dataBar>
        <cfvo type="min"/>
        <cfvo type="max"/>
        <color rgb="FF638EC6"/>
      </dataBar>
      <extLst>
        <ext xmlns:x14="http://schemas.microsoft.com/office/spreadsheetml/2009/9/main" uri="{B025F937-C7B1-47D3-B67F-A62EFF666E3E}">
          <x14:id>{70698458-E97A-4943-9398-39B03B30D511}</x14:id>
        </ext>
      </extLst>
    </cfRule>
  </conditionalFormatting>
  <conditionalFormatting sqref="M232:M233 M237 M235 M239">
    <cfRule type="dataBar" priority="15">
      <dataBar>
        <cfvo type="min"/>
        <cfvo type="max"/>
        <color rgb="FF638EC6"/>
      </dataBar>
      <extLst>
        <ext xmlns:x14="http://schemas.microsoft.com/office/spreadsheetml/2009/9/main" uri="{B025F937-C7B1-47D3-B67F-A62EFF666E3E}">
          <x14:id>{D5924E05-6702-43AC-B07D-2BE3A4350838}</x14:id>
        </ext>
      </extLst>
    </cfRule>
    <cfRule type="dataBar" priority="16">
      <dataBar>
        <cfvo type="min"/>
        <cfvo type="max"/>
        <color rgb="FF638EC6"/>
      </dataBar>
      <extLst>
        <ext xmlns:x14="http://schemas.microsoft.com/office/spreadsheetml/2009/9/main" uri="{B025F937-C7B1-47D3-B67F-A62EFF666E3E}">
          <x14:id>{0FF5DF05-16E8-4FC7-AD96-0FEF4B26749B}</x14:id>
        </ext>
      </extLst>
    </cfRule>
  </conditionalFormatting>
  <conditionalFormatting sqref="M315">
    <cfRule type="dataBar" priority="13">
      <dataBar>
        <cfvo type="min"/>
        <cfvo type="max"/>
        <color rgb="FF638EC6"/>
      </dataBar>
      <extLst>
        <ext xmlns:x14="http://schemas.microsoft.com/office/spreadsheetml/2009/9/main" uri="{B025F937-C7B1-47D3-B67F-A62EFF666E3E}">
          <x14:id>{21F46849-1F35-4102-82D6-BF044BF17338}</x14:id>
        </ext>
      </extLst>
    </cfRule>
    <cfRule type="dataBar" priority="14">
      <dataBar>
        <cfvo type="min"/>
        <cfvo type="max"/>
        <color rgb="FF638EC6"/>
      </dataBar>
      <extLst>
        <ext xmlns:x14="http://schemas.microsoft.com/office/spreadsheetml/2009/9/main" uri="{B025F937-C7B1-47D3-B67F-A62EFF666E3E}">
          <x14:id>{43E1482D-FE2E-49F8-9E4D-370CC2526F5F}</x14:id>
        </ext>
      </extLst>
    </cfRule>
  </conditionalFormatting>
  <conditionalFormatting sqref="M328">
    <cfRule type="dataBar" priority="11">
      <dataBar>
        <cfvo type="min"/>
        <cfvo type="max"/>
        <color rgb="FF638EC6"/>
      </dataBar>
      <extLst>
        <ext xmlns:x14="http://schemas.microsoft.com/office/spreadsheetml/2009/9/main" uri="{B025F937-C7B1-47D3-B67F-A62EFF666E3E}">
          <x14:id>{EBEB9024-44A2-4EE1-9740-ABDB757F735B}</x14:id>
        </ext>
      </extLst>
    </cfRule>
    <cfRule type="dataBar" priority="12">
      <dataBar>
        <cfvo type="min"/>
        <cfvo type="max"/>
        <color rgb="FF638EC6"/>
      </dataBar>
      <extLst>
        <ext xmlns:x14="http://schemas.microsoft.com/office/spreadsheetml/2009/9/main" uri="{B025F937-C7B1-47D3-B67F-A62EFF666E3E}">
          <x14:id>{BCAC05C9-4D2F-49F7-85CF-13148A395A12}</x14:id>
        </ext>
      </extLst>
    </cfRule>
  </conditionalFormatting>
  <conditionalFormatting sqref="M329">
    <cfRule type="dataBar" priority="9">
      <dataBar>
        <cfvo type="min"/>
        <cfvo type="max"/>
        <color rgb="FF638EC6"/>
      </dataBar>
      <extLst>
        <ext xmlns:x14="http://schemas.microsoft.com/office/spreadsheetml/2009/9/main" uri="{B025F937-C7B1-47D3-B67F-A62EFF666E3E}">
          <x14:id>{B8E08AE2-7C47-497A-95DE-ECD2E50D8F0F}</x14:id>
        </ext>
      </extLst>
    </cfRule>
    <cfRule type="dataBar" priority="10">
      <dataBar>
        <cfvo type="min"/>
        <cfvo type="max"/>
        <color rgb="FF638EC6"/>
      </dataBar>
      <extLst>
        <ext xmlns:x14="http://schemas.microsoft.com/office/spreadsheetml/2009/9/main" uri="{B025F937-C7B1-47D3-B67F-A62EFF666E3E}">
          <x14:id>{E93BA7D9-4F01-446D-9426-AA53E2FF11CD}</x14:id>
        </ext>
      </extLst>
    </cfRule>
  </conditionalFormatting>
  <conditionalFormatting sqref="M330">
    <cfRule type="dataBar" priority="7">
      <dataBar>
        <cfvo type="min"/>
        <cfvo type="max"/>
        <color rgb="FF638EC6"/>
      </dataBar>
      <extLst>
        <ext xmlns:x14="http://schemas.microsoft.com/office/spreadsheetml/2009/9/main" uri="{B025F937-C7B1-47D3-B67F-A62EFF666E3E}">
          <x14:id>{51EF4251-2D3B-4398-BA5A-2D6F553D4D62}</x14:id>
        </ext>
      </extLst>
    </cfRule>
    <cfRule type="dataBar" priority="8">
      <dataBar>
        <cfvo type="min"/>
        <cfvo type="max"/>
        <color rgb="FF638EC6"/>
      </dataBar>
      <extLst>
        <ext xmlns:x14="http://schemas.microsoft.com/office/spreadsheetml/2009/9/main" uri="{B025F937-C7B1-47D3-B67F-A62EFF666E3E}">
          <x14:id>{E88315A1-5AED-4F8B-8382-EEE6F75CCA41}</x14:id>
        </ext>
      </extLst>
    </cfRule>
  </conditionalFormatting>
  <conditionalFormatting sqref="M351">
    <cfRule type="dataBar" priority="5">
      <dataBar>
        <cfvo type="min"/>
        <cfvo type="max"/>
        <color rgb="FF638EC6"/>
      </dataBar>
      <extLst>
        <ext xmlns:x14="http://schemas.microsoft.com/office/spreadsheetml/2009/9/main" uri="{B025F937-C7B1-47D3-B67F-A62EFF666E3E}">
          <x14:id>{B6FAF075-5B4E-4832-9D50-D4CCD29AF062}</x14:id>
        </ext>
      </extLst>
    </cfRule>
    <cfRule type="dataBar" priority="6">
      <dataBar>
        <cfvo type="min"/>
        <cfvo type="max"/>
        <color rgb="FF638EC6"/>
      </dataBar>
      <extLst>
        <ext xmlns:x14="http://schemas.microsoft.com/office/spreadsheetml/2009/9/main" uri="{B025F937-C7B1-47D3-B67F-A62EFF666E3E}">
          <x14:id>{DCEEBAE9-C50D-45B4-BE62-A0EE2453ADCC}</x14:id>
        </ext>
      </extLst>
    </cfRule>
  </conditionalFormatting>
  <conditionalFormatting sqref="M352">
    <cfRule type="dataBar" priority="3">
      <dataBar>
        <cfvo type="min"/>
        <cfvo type="max"/>
        <color rgb="FF638EC6"/>
      </dataBar>
      <extLst>
        <ext xmlns:x14="http://schemas.microsoft.com/office/spreadsheetml/2009/9/main" uri="{B025F937-C7B1-47D3-B67F-A62EFF666E3E}">
          <x14:id>{56BA982C-8CB3-4AC5-853A-21A0425953E3}</x14:id>
        </ext>
      </extLst>
    </cfRule>
    <cfRule type="dataBar" priority="4">
      <dataBar>
        <cfvo type="min"/>
        <cfvo type="max"/>
        <color rgb="FF638EC6"/>
      </dataBar>
      <extLst>
        <ext xmlns:x14="http://schemas.microsoft.com/office/spreadsheetml/2009/9/main" uri="{B025F937-C7B1-47D3-B67F-A62EFF666E3E}">
          <x14:id>{59285F44-D2FB-4BFB-A31D-0AD5C6FD5153}</x14:id>
        </ext>
      </extLst>
    </cfRule>
  </conditionalFormatting>
  <conditionalFormatting sqref="F64">
    <cfRule type="dataBar" priority="2">
      <dataBar>
        <cfvo type="min"/>
        <cfvo type="max"/>
        <color rgb="FF638EC6"/>
      </dataBar>
      <extLst>
        <ext xmlns:x14="http://schemas.microsoft.com/office/spreadsheetml/2009/9/main" uri="{B025F937-C7B1-47D3-B67F-A62EFF666E3E}">
          <x14:id>{1FED8E56-8986-43A3-9A46-FBD34ED575BA}</x14:id>
        </ext>
      </extLst>
    </cfRule>
  </conditionalFormatting>
  <conditionalFormatting sqref="F66">
    <cfRule type="dataBar" priority="1">
      <dataBar>
        <cfvo type="min"/>
        <cfvo type="max"/>
        <color rgb="FF638EC6"/>
      </dataBar>
      <extLst>
        <ext xmlns:x14="http://schemas.microsoft.com/office/spreadsheetml/2009/9/main" uri="{B025F937-C7B1-47D3-B67F-A62EFF666E3E}">
          <x14:id>{D49E8B65-A812-4207-BA68-8917CD548373}</x14:id>
        </ext>
      </extLst>
    </cfRule>
  </conditionalFormatting>
  <printOptions horizontalCentered="1"/>
  <pageMargins left="0.25" right="0.25" top="0.75" bottom="0.75" header="0.3" footer="0.3"/>
  <pageSetup paperSize="9" scale="64" fitToHeight="0" orientation="landscape" r:id="rId1"/>
  <headerFooter>
    <oddFooter>&amp;R&amp;28&amp;D &amp;T</oddFooter>
  </headerFooter>
  <colBreaks count="1" manualBreakCount="1">
    <brk id="10" max="1048575" man="1"/>
  </colBreaks>
  <extLst>
    <ext xmlns:x14="http://schemas.microsoft.com/office/spreadsheetml/2009/9/main" uri="{78C0D931-6437-407d-A8EE-F0AAD7539E65}">
      <x14:conditionalFormattings>
        <x14:conditionalFormatting xmlns:xm="http://schemas.microsoft.com/office/excel/2006/main">
          <x14:cfRule type="dataBar" id="{7E24CFEC-F4AC-4155-B460-A2FD83794FBF}">
            <x14:dataBar minLength="0" maxLength="100" gradient="0">
              <x14:cfvo type="autoMin"/>
              <x14:cfvo type="autoMax"/>
              <x14:negativeFillColor rgb="FFFF0000"/>
              <x14:axisColor rgb="FF000000"/>
            </x14:dataBar>
          </x14:cfRule>
          <xm:sqref>C295</xm:sqref>
        </x14:conditionalFormatting>
        <x14:conditionalFormatting xmlns:xm="http://schemas.microsoft.com/office/excel/2006/main">
          <x14:cfRule type="dataBar" id="{EF9B57F1-DEAD-4142-A330-0E4B2EAC4EEB}">
            <x14:dataBar minLength="0" maxLength="100" gradient="0">
              <x14:cfvo type="autoMin"/>
              <x14:cfvo type="autoMax"/>
              <x14:negativeFillColor rgb="FFFF0000"/>
              <x14:axisColor rgb="FF000000"/>
            </x14:dataBar>
          </x14:cfRule>
          <xm:sqref>C364</xm:sqref>
        </x14:conditionalFormatting>
        <x14:conditionalFormatting xmlns:xm="http://schemas.microsoft.com/office/excel/2006/main">
          <x14:cfRule type="dataBar" id="{31DF8508-5B2F-4776-86A3-B7800AEFB6E7}">
            <x14:dataBar minLength="0" maxLength="100" gradient="0">
              <x14:cfvo type="autoMin"/>
              <x14:cfvo type="autoMax"/>
              <x14:negativeFillColor rgb="FFFF0000"/>
              <x14:axisColor rgb="FF000000"/>
            </x14:dataBar>
          </x14:cfRule>
          <xm:sqref>C404</xm:sqref>
        </x14:conditionalFormatting>
        <x14:conditionalFormatting xmlns:xm="http://schemas.microsoft.com/office/excel/2006/main">
          <x14:cfRule type="dataBar" id="{3155A939-35B9-4FC1-8E1E-A8521A8B10F9}">
            <x14:dataBar minLength="0" maxLength="100" gradient="0">
              <x14:cfvo type="autoMin"/>
              <x14:cfvo type="autoMax"/>
              <x14:negativeFillColor rgb="FFFF0000"/>
              <x14:axisColor rgb="FF000000"/>
            </x14:dataBar>
          </x14:cfRule>
          <xm:sqref>F134</xm:sqref>
        </x14:conditionalFormatting>
        <x14:conditionalFormatting xmlns:xm="http://schemas.microsoft.com/office/excel/2006/main">
          <x14:cfRule type="dataBar" id="{7B938972-D46F-4869-A42B-97F35952AE94}">
            <x14:dataBar minLength="0" maxLength="100" gradient="0">
              <x14:cfvo type="autoMin"/>
              <x14:cfvo type="autoMax"/>
              <x14:negativeFillColor rgb="FFFF0000"/>
              <x14:axisColor rgb="FF000000"/>
            </x14:dataBar>
          </x14:cfRule>
          <xm:sqref>F146 F255 F266 F268</xm:sqref>
        </x14:conditionalFormatting>
        <x14:conditionalFormatting xmlns:xm="http://schemas.microsoft.com/office/excel/2006/main">
          <x14:cfRule type="dataBar" id="{5A418B4E-0D32-4022-92EE-4FD7F02D72CD}">
            <x14:dataBar minLength="0" maxLength="100" gradient="0">
              <x14:cfvo type="autoMin"/>
              <x14:cfvo type="autoMax"/>
              <x14:negativeFillColor rgb="FFFF0000"/>
              <x14:axisColor rgb="FF000000"/>
            </x14:dataBar>
          </x14:cfRule>
          <xm:sqref>F188</xm:sqref>
        </x14:conditionalFormatting>
        <x14:conditionalFormatting xmlns:xm="http://schemas.microsoft.com/office/excel/2006/main">
          <x14:cfRule type="dataBar" id="{A1232A19-3785-4CA1-A784-8A95507A6D3D}">
            <x14:dataBar minLength="0" maxLength="100" gradient="0">
              <x14:cfvo type="autoMin"/>
              <x14:cfvo type="autoMax"/>
              <x14:negativeFillColor rgb="FFFF0000"/>
              <x14:axisColor rgb="FF000000"/>
            </x14:dataBar>
          </x14:cfRule>
          <xm:sqref>F45 F169</xm:sqref>
        </x14:conditionalFormatting>
        <x14:conditionalFormatting xmlns:xm="http://schemas.microsoft.com/office/excel/2006/main">
          <x14:cfRule type="dataBar" id="{4377336C-42DD-4191-B770-8E7FDDC9C595}">
            <x14:dataBar minLength="0" maxLength="100" gradient="0">
              <x14:cfvo type="autoMin"/>
              <x14:cfvo type="autoMax"/>
              <x14:negativeFillColor rgb="FFFF0000"/>
              <x14:axisColor rgb="FF000000"/>
            </x14:dataBar>
          </x14:cfRule>
          <xm:sqref>F195</xm:sqref>
        </x14:conditionalFormatting>
        <x14:conditionalFormatting xmlns:xm="http://schemas.microsoft.com/office/excel/2006/main">
          <x14:cfRule type="dataBar" id="{C0E7A1D3-C10F-423B-B5A5-DED1B68BF065}">
            <x14:dataBar minLength="0" maxLength="100" gradient="0">
              <x14:cfvo type="autoMin"/>
              <x14:cfvo type="autoMax"/>
              <x14:negativeFillColor rgb="FFFF0000"/>
              <x14:axisColor rgb="FF000000"/>
            </x14:dataBar>
          </x14:cfRule>
          <xm:sqref>F197:F202</xm:sqref>
        </x14:conditionalFormatting>
        <x14:conditionalFormatting xmlns:xm="http://schemas.microsoft.com/office/excel/2006/main">
          <x14:cfRule type="dataBar" id="{E8B7EF10-C06A-4FA7-A3D2-E036D88276DE}">
            <x14:dataBar minLength="0" maxLength="100" gradient="0">
              <x14:cfvo type="autoMin"/>
              <x14:cfvo type="autoMax"/>
              <x14:negativeFillColor rgb="FFFF0000"/>
              <x14:axisColor rgb="FF000000"/>
            </x14:dataBar>
          </x14:cfRule>
          <xm:sqref>F221:F222</xm:sqref>
        </x14:conditionalFormatting>
        <x14:conditionalFormatting xmlns:xm="http://schemas.microsoft.com/office/excel/2006/main">
          <x14:cfRule type="dataBar" id="{AD4E673F-E337-499B-A071-28AD99CF2D03}">
            <x14:dataBar minLength="0" maxLength="100" gradient="0">
              <x14:cfvo type="autoMin"/>
              <x14:cfvo type="autoMax"/>
              <x14:negativeFillColor rgb="FFFF0000"/>
              <x14:axisColor rgb="FF000000"/>
            </x14:dataBar>
          </x14:cfRule>
          <xm:sqref>F294:F295</xm:sqref>
        </x14:conditionalFormatting>
        <x14:conditionalFormatting xmlns:xm="http://schemas.microsoft.com/office/excel/2006/main">
          <x14:cfRule type="dataBar" id="{F7F48CEB-6940-4003-A3D9-FA252737FFAC}">
            <x14:dataBar minLength="0" maxLength="100" gradient="0">
              <x14:cfvo type="autoMin"/>
              <x14:cfvo type="autoMax"/>
              <x14:negativeFillColor rgb="FFFF0000"/>
              <x14:axisColor rgb="FF000000"/>
            </x14:dataBar>
          </x14:cfRule>
          <xm:sqref>F319</xm:sqref>
        </x14:conditionalFormatting>
        <x14:conditionalFormatting xmlns:xm="http://schemas.microsoft.com/office/excel/2006/main">
          <x14:cfRule type="dataBar" id="{0D42CBFC-1147-451B-AEBB-87F77B8A6973}">
            <x14:dataBar minLength="0" maxLength="100" gradient="0">
              <x14:cfvo type="autoMin"/>
              <x14:cfvo type="autoMax"/>
              <x14:negativeFillColor rgb="FFFF0000"/>
              <x14:axisColor rgb="FF000000"/>
            </x14:dataBar>
          </x14:cfRule>
          <xm:sqref>F321:F326</xm:sqref>
        </x14:conditionalFormatting>
        <x14:conditionalFormatting xmlns:xm="http://schemas.microsoft.com/office/excel/2006/main">
          <x14:cfRule type="dataBar" id="{834B36DD-B9C9-4BD0-BF4B-853B646126B1}">
            <x14:dataBar minLength="0" maxLength="100" gradient="0">
              <x14:cfvo type="autoMin"/>
              <x14:cfvo type="autoMax"/>
              <x14:negativeFillColor rgb="FFFF0000"/>
              <x14:axisColor rgb="FF000000"/>
            </x14:dataBar>
          </x14:cfRule>
          <xm:sqref>F330</xm:sqref>
        </x14:conditionalFormatting>
        <x14:conditionalFormatting xmlns:xm="http://schemas.microsoft.com/office/excel/2006/main">
          <x14:cfRule type="dataBar" id="{D666E1AE-2E99-4EA8-849D-73EAC3D4685A}">
            <x14:dataBar minLength="0" maxLength="100" gradient="0">
              <x14:cfvo type="autoMin"/>
              <x14:cfvo type="autoMax"/>
              <x14:negativeFillColor rgb="FFFF0000"/>
              <x14:axisColor rgb="FF000000"/>
            </x14:dataBar>
          </x14:cfRule>
          <xm:sqref>F352</xm:sqref>
        </x14:conditionalFormatting>
        <x14:conditionalFormatting xmlns:xm="http://schemas.microsoft.com/office/excel/2006/main">
          <x14:cfRule type="dataBar" id="{A6FBE937-A15C-4B52-9F48-24DA36EC5E73}">
            <x14:dataBar minLength="0" maxLength="100" gradient="0">
              <x14:cfvo type="autoMin"/>
              <x14:cfvo type="autoMax"/>
              <x14:negativeFillColor rgb="FFFF0000"/>
              <x14:axisColor rgb="FF000000"/>
            </x14:dataBar>
          </x14:cfRule>
          <xm:sqref>F360</xm:sqref>
        </x14:conditionalFormatting>
        <x14:conditionalFormatting xmlns:xm="http://schemas.microsoft.com/office/excel/2006/main">
          <x14:cfRule type="dataBar" id="{000E9ABE-F995-48F1-BAF6-D0D288873F4A}">
            <x14:dataBar minLength="0" maxLength="100" gradient="0">
              <x14:cfvo type="autoMin"/>
              <x14:cfvo type="autoMax"/>
              <x14:negativeFillColor rgb="FFFF0000"/>
              <x14:axisColor rgb="FF000000"/>
            </x14:dataBar>
          </x14:cfRule>
          <xm:sqref>F364</xm:sqref>
        </x14:conditionalFormatting>
        <x14:conditionalFormatting xmlns:xm="http://schemas.microsoft.com/office/excel/2006/main">
          <x14:cfRule type="dataBar" id="{490A83B9-792E-4E65-AC6C-BD76A7E97848}">
            <x14:dataBar minLength="0" maxLength="100" gradient="0">
              <x14:cfvo type="autoMin"/>
              <x14:cfvo type="autoMax"/>
              <x14:negativeFillColor rgb="FFFF0000"/>
              <x14:axisColor rgb="FF000000"/>
            </x14:dataBar>
          </x14:cfRule>
          <xm:sqref>F381</xm:sqref>
        </x14:conditionalFormatting>
        <x14:conditionalFormatting xmlns:xm="http://schemas.microsoft.com/office/excel/2006/main">
          <x14:cfRule type="dataBar" id="{81BBE43F-015A-433A-B1DC-2779B891F63C}">
            <x14:dataBar minLength="0" maxLength="100" gradient="0">
              <x14:cfvo type="autoMin"/>
              <x14:cfvo type="autoMax"/>
              <x14:negativeFillColor rgb="FFFF0000"/>
              <x14:axisColor rgb="FF000000"/>
            </x14:dataBar>
          </x14:cfRule>
          <xm:sqref>F393</xm:sqref>
        </x14:conditionalFormatting>
        <x14:conditionalFormatting xmlns:xm="http://schemas.microsoft.com/office/excel/2006/main">
          <x14:cfRule type="dataBar" id="{F1C548B4-D449-4122-BABF-7320DB3699CC}">
            <x14:dataBar minLength="0" maxLength="100" gradient="0">
              <x14:cfvo type="autoMin"/>
              <x14:cfvo type="autoMax"/>
              <x14:negativeFillColor rgb="FFFF0000"/>
              <x14:axisColor rgb="FF000000"/>
            </x14:dataBar>
          </x14:cfRule>
          <xm:sqref>F203:G203 G196 G199:G202</xm:sqref>
        </x14:conditionalFormatting>
        <x14:conditionalFormatting xmlns:xm="http://schemas.microsoft.com/office/excel/2006/main">
          <x14:cfRule type="dataBar" id="{753F39CB-3BCB-41F9-BEEF-5C8F11C0597B}">
            <x14:dataBar minLength="0" maxLength="100" gradient="0">
              <x14:cfvo type="autoMin"/>
              <x14:cfvo type="autoMax"/>
              <x14:negativeFillColor rgb="FFFF0000"/>
              <x14:axisColor rgb="FF000000"/>
            </x14:dataBar>
          </x14:cfRule>
          <xm:sqref>F327:G327 G320 G323:G326</xm:sqref>
        </x14:conditionalFormatting>
        <x14:conditionalFormatting xmlns:xm="http://schemas.microsoft.com/office/excel/2006/main">
          <x14:cfRule type="dataBar" id="{DE41AFA7-BA4F-40DB-BDED-6F728E148B77}">
            <x14:dataBar minLength="0" maxLength="100" gradient="0">
              <x14:cfvo type="autoMin"/>
              <x14:cfvo type="autoMax"/>
              <x14:negativeFillColor rgb="FFFF0000"/>
              <x14:axisColor rgb="FF000000"/>
            </x14:dataBar>
          </x14:cfRule>
          <xm:sqref>G8 G27</xm:sqref>
        </x14:conditionalFormatting>
        <x14:conditionalFormatting xmlns:xm="http://schemas.microsoft.com/office/excel/2006/main">
          <x14:cfRule type="dataBar" id="{E3603377-76FA-40FC-82B5-59FBE3B1B7A8}">
            <x14:dataBar minLength="0" maxLength="100" gradient="0">
              <x14:cfvo type="autoMin"/>
              <x14:cfvo type="autoMax"/>
              <x14:negativeFillColor rgb="FFFF0000"/>
              <x14:axisColor rgb="FF000000"/>
            </x14:dataBar>
          </x14:cfRule>
          <xm:sqref>G10</xm:sqref>
        </x14:conditionalFormatting>
        <x14:conditionalFormatting xmlns:xm="http://schemas.microsoft.com/office/excel/2006/main">
          <x14:cfRule type="dataBar" id="{23A9234E-25D5-4197-86BE-13694C909D9A}">
            <x14:dataBar minLength="0" maxLength="100" gradient="0">
              <x14:cfvo type="autoMin"/>
              <x14:cfvo type="autoMax"/>
              <x14:negativeFillColor rgb="FFFF0000"/>
              <x14:axisColor rgb="FF000000"/>
            </x14:dataBar>
          </x14:cfRule>
          <xm:sqref>G11</xm:sqref>
        </x14:conditionalFormatting>
        <x14:conditionalFormatting xmlns:xm="http://schemas.microsoft.com/office/excel/2006/main">
          <x14:cfRule type="dataBar" id="{EFCC9207-D419-416D-AB78-71968E041770}">
            <x14:dataBar minLength="0" maxLength="100" gradient="0">
              <x14:cfvo type="autoMin"/>
              <x14:cfvo type="autoMax"/>
              <x14:negativeFillColor rgb="FFFF0000"/>
              <x14:axisColor rgb="FF000000"/>
            </x14:dataBar>
          </x14:cfRule>
          <xm:sqref>G12</xm:sqref>
        </x14:conditionalFormatting>
        <x14:conditionalFormatting xmlns:xm="http://schemas.microsoft.com/office/excel/2006/main">
          <x14:cfRule type="dataBar" id="{F33ECE30-E5D8-453B-AB6B-643E5B9555AF}">
            <x14:dataBar minLength="0" maxLength="100" gradient="0">
              <x14:cfvo type="autoMin"/>
              <x14:cfvo type="autoMax"/>
              <x14:negativeFillColor rgb="FFFF0000"/>
              <x14:axisColor rgb="FF000000"/>
            </x14:dataBar>
          </x14:cfRule>
          <xm:sqref>G13</xm:sqref>
        </x14:conditionalFormatting>
        <x14:conditionalFormatting xmlns:xm="http://schemas.microsoft.com/office/excel/2006/main">
          <x14:cfRule type="dataBar" id="{480E70B9-8531-4CF8-BD69-214E994F6E98}">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dataBar" id="{167673F6-02C5-453C-963B-4580ECD8A001}">
            <x14:dataBar minLength="0" maxLength="100" gradient="0">
              <x14:cfvo type="autoMin"/>
              <x14:cfvo type="autoMax"/>
              <x14:negativeFillColor rgb="FFFF0000"/>
              <x14:axisColor rgb="FF000000"/>
            </x14:dataBar>
          </x14:cfRule>
          <xm:sqref>G18</xm:sqref>
        </x14:conditionalFormatting>
        <x14:conditionalFormatting xmlns:xm="http://schemas.microsoft.com/office/excel/2006/main">
          <x14:cfRule type="dataBar" id="{64FEA3F7-CC49-4A4C-8762-27EBBDD8F480}">
            <x14:dataBar minLength="0" maxLength="100" gradient="0">
              <x14:cfvo type="autoMin"/>
              <x14:cfvo type="autoMax"/>
              <x14:negativeFillColor rgb="FFFF0000"/>
              <x14:axisColor rgb="FF000000"/>
            </x14:dataBar>
          </x14:cfRule>
          <xm:sqref>G35:G36</xm:sqref>
        </x14:conditionalFormatting>
        <x14:conditionalFormatting xmlns:xm="http://schemas.microsoft.com/office/excel/2006/main">
          <x14:cfRule type="dataBar" id="{8D315DF1-B265-494B-A817-413DB6D3155E}">
            <x14:dataBar minLength="0" maxLength="100" gradient="0">
              <x14:cfvo type="autoMin"/>
              <x14:cfvo type="autoMax"/>
              <x14:negativeFillColor rgb="FFFF0000"/>
              <x14:axisColor rgb="FF000000"/>
            </x14:dataBar>
          </x14:cfRule>
          <xm:sqref>G39:G40</xm:sqref>
        </x14:conditionalFormatting>
        <x14:conditionalFormatting xmlns:xm="http://schemas.microsoft.com/office/excel/2006/main">
          <x14:cfRule type="dataBar" id="{D639B556-1F56-4E2E-BDA4-39C836B9E544}">
            <x14:dataBar minLength="0" maxLength="100" gradient="0">
              <x14:cfvo type="autoMin"/>
              <x14:cfvo type="autoMax"/>
              <x14:negativeFillColor rgb="FFFF0000"/>
              <x14:axisColor rgb="FF000000"/>
            </x14:dataBar>
          </x14:cfRule>
          <xm:sqref>G226</xm:sqref>
        </x14:conditionalFormatting>
        <x14:conditionalFormatting xmlns:xm="http://schemas.microsoft.com/office/excel/2006/main">
          <x14:cfRule type="dataBar" id="{8488C4DF-CE98-4B72-BCBE-BE63084FCE44}">
            <x14:dataBar minLength="0" maxLength="100" gradient="0">
              <x14:cfvo type="autoMin"/>
              <x14:cfvo type="autoMax"/>
              <x14:negativeFillColor rgb="FFFF0000"/>
              <x14:axisColor rgb="FF000000"/>
            </x14:dataBar>
          </x14:cfRule>
          <xm:sqref>G86</xm:sqref>
        </x14:conditionalFormatting>
        <x14:conditionalFormatting xmlns:xm="http://schemas.microsoft.com/office/excel/2006/main">
          <x14:cfRule type="dataBar" id="{70D3F2FE-B919-41B4-8177-7B9624881DB4}">
            <x14:dataBar minLength="0" maxLength="100" gradient="0">
              <x14:cfvo type="autoMin"/>
              <x14:cfvo type="autoMax"/>
              <x14:negativeFillColor rgb="FFFF0000"/>
              <x14:axisColor rgb="FF000000"/>
            </x14:dataBar>
          </x14:cfRule>
          <xm:sqref>G87</xm:sqref>
        </x14:conditionalFormatting>
        <x14:conditionalFormatting xmlns:xm="http://schemas.microsoft.com/office/excel/2006/main">
          <x14:cfRule type="dataBar" id="{8BC07327-6EB4-437E-9D2C-2FED432596C6}">
            <x14:dataBar minLength="0" maxLength="100" gradient="0">
              <x14:cfvo type="autoMin"/>
              <x14:cfvo type="autoMax"/>
              <x14:negativeFillColor rgb="FFFF0000"/>
              <x14:axisColor rgb="FF000000"/>
            </x14:dataBar>
          </x14:cfRule>
          <xm:sqref>G88</xm:sqref>
        </x14:conditionalFormatting>
        <x14:conditionalFormatting xmlns:xm="http://schemas.microsoft.com/office/excel/2006/main">
          <x14:cfRule type="dataBar" id="{3133E55D-9630-4394-A205-9BDC9AAEBEBE}">
            <x14:dataBar minLength="0" maxLength="100" gradient="0">
              <x14:cfvo type="autoMin"/>
              <x14:cfvo type="autoMax"/>
              <x14:negativeFillColor rgb="FFFF0000"/>
              <x14:axisColor rgb="FF000000"/>
            </x14:dataBar>
          </x14:cfRule>
          <xm:sqref>G89</xm:sqref>
        </x14:conditionalFormatting>
        <x14:conditionalFormatting xmlns:xm="http://schemas.microsoft.com/office/excel/2006/main">
          <x14:cfRule type="dataBar" id="{08DB33D7-B6B2-4F0A-BAEF-A18A831452B7}">
            <x14:dataBar minLength="0" maxLength="100" gradient="0">
              <x14:cfvo type="autoMin"/>
              <x14:cfvo type="autoMax"/>
              <x14:negativeFillColor rgb="FFFF0000"/>
              <x14:axisColor rgb="FF000000"/>
            </x14:dataBar>
          </x14:cfRule>
          <xm:sqref>G126</xm:sqref>
        </x14:conditionalFormatting>
        <x14:conditionalFormatting xmlns:xm="http://schemas.microsoft.com/office/excel/2006/main">
          <x14:cfRule type="dataBar" id="{6E9E1ECE-BEF4-4CB2-9AC1-31F9C51EE3A7}">
            <x14:dataBar minLength="0" maxLength="100" gradient="0">
              <x14:cfvo type="autoMin"/>
              <x14:cfvo type="autoMax"/>
              <x14:negativeFillColor rgb="FFFF0000"/>
              <x14:axisColor rgb="FF000000"/>
            </x14:dataBar>
          </x14:cfRule>
          <xm:sqref>G127</xm:sqref>
        </x14:conditionalFormatting>
        <x14:conditionalFormatting xmlns:xm="http://schemas.microsoft.com/office/excel/2006/main">
          <x14:cfRule type="dataBar" id="{B923806E-FEB5-48B0-BC3A-E11F3A43C842}">
            <x14:dataBar minLength="0" maxLength="100" gradient="0">
              <x14:cfvo type="autoMin"/>
              <x14:cfvo type="autoMax"/>
              <x14:negativeFillColor rgb="FFFF0000"/>
              <x14:axisColor rgb="FF000000"/>
            </x14:dataBar>
          </x14:cfRule>
          <xm:sqref>G128</xm:sqref>
        </x14:conditionalFormatting>
        <x14:conditionalFormatting xmlns:xm="http://schemas.microsoft.com/office/excel/2006/main">
          <x14:cfRule type="dataBar" id="{E29E95B3-A6D1-4AB5-AE1B-E720FDF7836A}">
            <x14:dataBar minLength="0" maxLength="100" gradient="0">
              <x14:cfvo type="autoMin"/>
              <x14:cfvo type="autoMax"/>
              <x14:negativeFillColor rgb="FFFF0000"/>
              <x14:axisColor rgb="FF000000"/>
            </x14:dataBar>
          </x14:cfRule>
          <xm:sqref>G149 G332 G193 G79 G3 G108 G172 G219 G244 G263 G269 G275 G277 G281 G283 G285 G287 G290 G292 G297 G299 G301 G307 G309 G311 G313 G334 G336 G340 G344 G346 G348 G350</xm:sqref>
        </x14:conditionalFormatting>
        <x14:conditionalFormatting xmlns:xm="http://schemas.microsoft.com/office/excel/2006/main">
          <x14:cfRule type="dataBar" id="{3126FE77-74E0-46BB-8E34-0F46074E0E1A}">
            <x14:dataBar minLength="0" maxLength="100" gradient="0">
              <x14:cfvo type="autoMin"/>
              <x14:cfvo type="autoMax"/>
              <x14:negativeFillColor rgb="FFFF0000"/>
              <x14:axisColor rgb="FF000000"/>
            </x14:dataBar>
          </x14:cfRule>
          <xm:sqref>G157</xm:sqref>
        </x14:conditionalFormatting>
        <x14:conditionalFormatting xmlns:xm="http://schemas.microsoft.com/office/excel/2006/main">
          <x14:cfRule type="dataBar" id="{6647BA34-EC55-49CA-AD69-BB2B768C1306}">
            <x14:dataBar minLength="0" maxLength="100" gradient="0">
              <x14:cfvo type="autoMin"/>
              <x14:cfvo type="autoMax"/>
              <x14:negativeFillColor rgb="FFFF0000"/>
              <x14:axisColor rgb="FF000000"/>
            </x14:dataBar>
          </x14:cfRule>
          <xm:sqref>G158</xm:sqref>
        </x14:conditionalFormatting>
        <x14:conditionalFormatting xmlns:xm="http://schemas.microsoft.com/office/excel/2006/main">
          <x14:cfRule type="dataBar" id="{8A74D4AE-CE87-4684-98BA-97B7E85BB5FA}">
            <x14:dataBar minLength="0" maxLength="100" gradient="0">
              <x14:cfvo type="autoMin"/>
              <x14:cfvo type="autoMax"/>
              <x14:negativeFillColor rgb="FFFF0000"/>
              <x14:axisColor rgb="FF000000"/>
            </x14:dataBar>
          </x14:cfRule>
          <xm:sqref>G160</xm:sqref>
        </x14:conditionalFormatting>
        <x14:conditionalFormatting xmlns:xm="http://schemas.microsoft.com/office/excel/2006/main">
          <x14:cfRule type="dataBar" id="{45A081A2-1BC7-4E94-B31C-1520BD262BD1}">
            <x14:dataBar minLength="0" maxLength="100" gradient="0">
              <x14:cfvo type="autoMin"/>
              <x14:cfvo type="autoMax"/>
              <x14:negativeFillColor rgb="FFFF0000"/>
              <x14:axisColor rgb="FF000000"/>
            </x14:dataBar>
          </x14:cfRule>
          <xm:sqref>G162</xm:sqref>
        </x14:conditionalFormatting>
        <x14:conditionalFormatting xmlns:xm="http://schemas.microsoft.com/office/excel/2006/main">
          <x14:cfRule type="dataBar" id="{10079BCF-7691-4CEE-BFFA-1E973BAD8F99}">
            <x14:dataBar minLength="0" maxLength="100" gradient="0">
              <x14:cfvo type="autoMin"/>
              <x14:cfvo type="autoMax"/>
              <x14:negativeFillColor rgb="FFFF0000"/>
              <x14:axisColor rgb="FF000000"/>
            </x14:dataBar>
          </x14:cfRule>
          <xm:sqref>G164</xm:sqref>
        </x14:conditionalFormatting>
        <x14:conditionalFormatting xmlns:xm="http://schemas.microsoft.com/office/excel/2006/main">
          <x14:cfRule type="dataBar" id="{14D7ABEB-C344-4FAA-A120-D839A17E3C8E}">
            <x14:dataBar minLength="0" maxLength="100" gradient="0">
              <x14:cfvo type="autoMin"/>
              <x14:cfvo type="autoMax"/>
              <x14:negativeFillColor rgb="FFFF0000"/>
              <x14:axisColor rgb="FF000000"/>
            </x14:dataBar>
          </x14:cfRule>
          <xm:sqref>G176:G177</xm:sqref>
        </x14:conditionalFormatting>
        <x14:conditionalFormatting xmlns:xm="http://schemas.microsoft.com/office/excel/2006/main">
          <x14:cfRule type="dataBar" id="{04FEF625-C1B1-434E-8BD9-BEF66D4BBB26}">
            <x14:dataBar minLength="0" maxLength="100" gradient="0">
              <x14:cfvo type="autoMin"/>
              <x14:cfvo type="autoMax"/>
              <x14:negativeFillColor rgb="FFFF0000"/>
              <x14:axisColor rgb="FF000000"/>
            </x14:dataBar>
          </x14:cfRule>
          <xm:sqref>G196</xm:sqref>
        </x14:conditionalFormatting>
        <x14:conditionalFormatting xmlns:xm="http://schemas.microsoft.com/office/excel/2006/main">
          <x14:cfRule type="dataBar" id="{15DA741B-77A5-4708-A856-1C88F470D7C7}">
            <x14:dataBar minLength="0" maxLength="100" gradient="0">
              <x14:cfvo type="autoMin"/>
              <x14:cfvo type="autoMax"/>
              <x14:negativeFillColor rgb="FFFF0000"/>
              <x14:axisColor rgb="FF000000"/>
            </x14:dataBar>
          </x14:cfRule>
          <xm:sqref>G201:G202</xm:sqref>
        </x14:conditionalFormatting>
        <x14:conditionalFormatting xmlns:xm="http://schemas.microsoft.com/office/excel/2006/main">
          <x14:cfRule type="dataBar" id="{61F81AC5-CE1F-4650-8945-923E7582F71E}">
            <x14:dataBar minLength="0" maxLength="100" gradient="0">
              <x14:cfvo type="autoMin"/>
              <x14:cfvo type="autoMax"/>
              <x14:negativeFillColor rgb="FFFF0000"/>
              <x14:axisColor rgb="FF000000"/>
            </x14:dataBar>
          </x14:cfRule>
          <xm:sqref>G203</xm:sqref>
        </x14:conditionalFormatting>
        <x14:conditionalFormatting xmlns:xm="http://schemas.microsoft.com/office/excel/2006/main">
          <x14:cfRule type="dataBar" id="{C442F092-F431-40F9-8EA9-6BD34CF1F23F}">
            <x14:dataBar minLength="0" maxLength="100" gradient="0">
              <x14:cfvo type="autoMin"/>
              <x14:cfvo type="autoMax"/>
              <x14:negativeFillColor rgb="FFFF0000"/>
              <x14:axisColor rgb="FF000000"/>
            </x14:dataBar>
          </x14:cfRule>
          <xm:sqref>G303</xm:sqref>
        </x14:conditionalFormatting>
        <x14:conditionalFormatting xmlns:xm="http://schemas.microsoft.com/office/excel/2006/main">
          <x14:cfRule type="dataBar" id="{D2C45AAB-5097-4CCC-96A5-DB9696EA9769}">
            <x14:dataBar minLength="0" maxLength="100" gradient="0">
              <x14:cfvo type="autoMin"/>
              <x14:cfvo type="autoMax"/>
              <x14:negativeFillColor rgb="FFFF0000"/>
              <x14:axisColor rgb="FF000000"/>
            </x14:dataBar>
          </x14:cfRule>
          <xm:sqref>G304:G305</xm:sqref>
        </x14:conditionalFormatting>
        <x14:conditionalFormatting xmlns:xm="http://schemas.microsoft.com/office/excel/2006/main">
          <x14:cfRule type="dataBar" id="{310D21FA-AB34-403D-B602-AD411ECFA673}">
            <x14:dataBar minLength="0" maxLength="100" gradient="0">
              <x14:cfvo type="autoMin"/>
              <x14:cfvo type="autoMax"/>
              <x14:negativeFillColor rgb="FFFF0000"/>
              <x14:axisColor rgb="FF000000"/>
            </x14:dataBar>
          </x14:cfRule>
          <xm:sqref>G317</xm:sqref>
        </x14:conditionalFormatting>
        <x14:conditionalFormatting xmlns:xm="http://schemas.microsoft.com/office/excel/2006/main">
          <x14:cfRule type="dataBar" id="{143E769A-0668-4D30-8E7C-8D8028220981}">
            <x14:dataBar minLength="0" maxLength="100" gradient="0">
              <x14:cfvo type="autoMin"/>
              <x14:cfvo type="autoMax"/>
              <x14:negativeFillColor rgb="FFFF0000"/>
              <x14:axisColor rgb="FF000000"/>
            </x14:dataBar>
          </x14:cfRule>
          <xm:sqref>G320</xm:sqref>
        </x14:conditionalFormatting>
        <x14:conditionalFormatting xmlns:xm="http://schemas.microsoft.com/office/excel/2006/main">
          <x14:cfRule type="dataBar" id="{EF3DD3A8-3774-43C8-B544-BE16E86B316E}">
            <x14:dataBar minLength="0" maxLength="100" gradient="0">
              <x14:cfvo type="autoMin"/>
              <x14:cfvo type="autoMax"/>
              <x14:negativeFillColor rgb="FFFF0000"/>
              <x14:axisColor rgb="FF000000"/>
            </x14:dataBar>
          </x14:cfRule>
          <xm:sqref>G325:G326</xm:sqref>
        </x14:conditionalFormatting>
        <x14:conditionalFormatting xmlns:xm="http://schemas.microsoft.com/office/excel/2006/main">
          <x14:cfRule type="dataBar" id="{5196B584-8EE7-446D-945F-E964641D1E36}">
            <x14:dataBar minLength="0" maxLength="100" gradient="0">
              <x14:cfvo type="autoMin"/>
              <x14:cfvo type="autoMax"/>
              <x14:negativeFillColor rgb="FFFF0000"/>
              <x14:axisColor rgb="FF000000"/>
            </x14:dataBar>
          </x14:cfRule>
          <xm:sqref>G327</xm:sqref>
        </x14:conditionalFormatting>
        <x14:conditionalFormatting xmlns:xm="http://schemas.microsoft.com/office/excel/2006/main">
          <x14:cfRule type="dataBar" id="{EB8CF65F-C19C-49AF-9CAA-EE01523475CA}">
            <x14:dataBar minLength="0" maxLength="100" gradient="0">
              <x14:cfvo type="autoMin"/>
              <x14:cfvo type="autoMax"/>
              <x14:negativeFillColor rgb="FFFF0000"/>
              <x14:axisColor rgb="FF000000"/>
            </x14:dataBar>
          </x14:cfRule>
          <xm:sqref>G341:G342</xm:sqref>
        </x14:conditionalFormatting>
        <x14:conditionalFormatting xmlns:xm="http://schemas.microsoft.com/office/excel/2006/main">
          <x14:cfRule type="dataBar" id="{4F119CBE-68B2-4D5F-B730-DC4C0A13A9C7}">
            <x14:dataBar minLength="0" maxLength="100" gradient="0">
              <x14:cfvo type="autoMin"/>
              <x14:cfvo type="autoMax"/>
              <x14:negativeFillColor rgb="FFFF0000"/>
              <x14:axisColor rgb="FF000000"/>
            </x14:dataBar>
          </x14:cfRule>
          <xm:sqref>H42</xm:sqref>
        </x14:conditionalFormatting>
        <x14:conditionalFormatting xmlns:xm="http://schemas.microsoft.com/office/excel/2006/main">
          <x14:cfRule type="dataBar" id="{3C1DDAD5-6628-4B89-8961-751DA78ADF0C}">
            <x14:dataBar minLength="0" maxLength="100" gradient="0">
              <x14:cfvo type="autoMin"/>
              <x14:cfvo type="autoMax"/>
              <x14:negativeFillColor rgb="FFFF0000"/>
              <x14:axisColor rgb="FF000000"/>
            </x14:dataBar>
          </x14:cfRule>
          <xm:sqref>H60</xm:sqref>
        </x14:conditionalFormatting>
        <x14:conditionalFormatting xmlns:xm="http://schemas.microsoft.com/office/excel/2006/main">
          <x14:cfRule type="dataBar" id="{F97C9C87-9834-4EDF-A8FB-D17A45651C8A}">
            <x14:dataBar minLength="0" maxLength="100" gradient="0">
              <x14:cfvo type="autoMin"/>
              <x14:cfvo type="autoMax"/>
              <x14:negativeFillColor rgb="FFFF0000"/>
              <x14:axisColor rgb="FF000000"/>
            </x14:dataBar>
          </x14:cfRule>
          <xm:sqref>I16</xm:sqref>
        </x14:conditionalFormatting>
        <x14:conditionalFormatting xmlns:xm="http://schemas.microsoft.com/office/excel/2006/main">
          <x14:cfRule type="dataBar" id="{A119BE22-E3E4-4476-9E23-3269E9642E0C}">
            <x14:dataBar minLength="0" maxLength="100" gradient="0">
              <x14:cfvo type="autoMin"/>
              <x14:cfvo type="autoMax"/>
              <x14:negativeFillColor rgb="FFFF0000"/>
              <x14:axisColor rgb="FF000000"/>
            </x14:dataBar>
          </x14:cfRule>
          <xm:sqref>I110:I111</xm:sqref>
        </x14:conditionalFormatting>
        <x14:conditionalFormatting xmlns:xm="http://schemas.microsoft.com/office/excel/2006/main">
          <x14:cfRule type="dataBar" id="{4A4D3836-F84B-40D3-BE29-230D01384016}">
            <x14:dataBar minLength="0" maxLength="100" gradient="0">
              <x14:cfvo type="autoMin"/>
              <x14:cfvo type="autoMax"/>
              <x14:negativeFillColor rgb="FFFF0000"/>
              <x14:axisColor rgb="FF000000"/>
            </x14:dataBar>
          </x14:cfRule>
          <xm:sqref>I112:I114</xm:sqref>
        </x14:conditionalFormatting>
        <x14:conditionalFormatting xmlns:xm="http://schemas.microsoft.com/office/excel/2006/main">
          <x14:cfRule type="dataBar" id="{C985670C-8404-4176-83AE-4FDD902B0CFE}">
            <x14:dataBar minLength="0" maxLength="100" gradient="0">
              <x14:cfvo type="autoMin"/>
              <x14:cfvo type="autoMax"/>
              <x14:negativeFillColor rgb="FFFF0000"/>
              <x14:axisColor rgb="FF000000"/>
            </x14:dataBar>
          </x14:cfRule>
          <xm:sqref>M35:M36</xm:sqref>
        </x14:conditionalFormatting>
        <x14:conditionalFormatting xmlns:xm="http://schemas.microsoft.com/office/excel/2006/main">
          <x14:cfRule type="dataBar" id="{E76491DB-AEB7-484B-A990-64FF7BE4FAAD}">
            <x14:dataBar minLength="0" maxLength="100" gradient="0">
              <x14:cfvo type="autoMin"/>
              <x14:cfvo type="autoMax"/>
              <x14:negativeFillColor rgb="FFFF0000"/>
              <x14:axisColor rgb="FF000000"/>
            </x14:dataBar>
          </x14:cfRule>
          <x14:cfRule type="dataBar" id="{AFBAA918-61A0-4FE9-A5F6-12507220B4BC}">
            <x14:dataBar minLength="0" maxLength="100" gradient="0">
              <x14:cfvo type="autoMin"/>
              <x14:cfvo type="autoMax"/>
              <x14:negativeFillColor rgb="FFFF0000"/>
              <x14:axisColor rgb="FF000000"/>
            </x14:dataBar>
          </x14:cfRule>
          <xm:sqref>M154:M155 M188 M204</xm:sqref>
        </x14:conditionalFormatting>
        <x14:conditionalFormatting xmlns:xm="http://schemas.microsoft.com/office/excel/2006/main">
          <x14:cfRule type="dataBar" id="{85ECAA61-3578-4007-9F31-A1A0C798B5DF}">
            <x14:dataBar minLength="0" maxLength="100" gradient="0">
              <x14:cfvo type="autoMin"/>
              <x14:cfvo type="autoMax"/>
              <x14:negativeFillColor rgb="FFFF0000"/>
              <x14:axisColor rgb="FF000000"/>
            </x14:dataBar>
          </x14:cfRule>
          <x14:cfRule type="dataBar" id="{70698458-E97A-4943-9398-39B03B30D511}">
            <x14:dataBar minLength="0" maxLength="100" gradient="0">
              <x14:cfvo type="autoMin"/>
              <x14:cfvo type="autoMax"/>
              <x14:negativeFillColor rgb="FFFF0000"/>
              <x14:axisColor rgb="FF000000"/>
            </x14:dataBar>
          </x14:cfRule>
          <xm:sqref>M187</xm:sqref>
        </x14:conditionalFormatting>
        <x14:conditionalFormatting xmlns:xm="http://schemas.microsoft.com/office/excel/2006/main">
          <x14:cfRule type="dataBar" id="{D5924E05-6702-43AC-B07D-2BE3A4350838}">
            <x14:dataBar minLength="0" maxLength="100" gradient="0">
              <x14:cfvo type="autoMin"/>
              <x14:cfvo type="autoMax"/>
              <x14:negativeFillColor rgb="FFFF0000"/>
              <x14:axisColor rgb="FF000000"/>
            </x14:dataBar>
          </x14:cfRule>
          <x14:cfRule type="dataBar" id="{0FF5DF05-16E8-4FC7-AD96-0FEF4B26749B}">
            <x14:dataBar minLength="0" maxLength="100" gradient="0">
              <x14:cfvo type="autoMin"/>
              <x14:cfvo type="autoMax"/>
              <x14:negativeFillColor rgb="FFFF0000"/>
              <x14:axisColor rgb="FF000000"/>
            </x14:dataBar>
          </x14:cfRule>
          <xm:sqref>M232:M233 M237 M235 M239</xm:sqref>
        </x14:conditionalFormatting>
        <x14:conditionalFormatting xmlns:xm="http://schemas.microsoft.com/office/excel/2006/main">
          <x14:cfRule type="dataBar" id="{21F46849-1F35-4102-82D6-BF044BF17338}">
            <x14:dataBar minLength="0" maxLength="100" gradient="0">
              <x14:cfvo type="autoMin"/>
              <x14:cfvo type="autoMax"/>
              <x14:negativeFillColor rgb="FFFF0000"/>
              <x14:axisColor rgb="FF000000"/>
            </x14:dataBar>
          </x14:cfRule>
          <x14:cfRule type="dataBar" id="{43E1482D-FE2E-49F8-9E4D-370CC2526F5F}">
            <x14:dataBar minLength="0" maxLength="100" gradient="0">
              <x14:cfvo type="autoMin"/>
              <x14:cfvo type="autoMax"/>
              <x14:negativeFillColor rgb="FFFF0000"/>
              <x14:axisColor rgb="FF000000"/>
            </x14:dataBar>
          </x14:cfRule>
          <xm:sqref>M315</xm:sqref>
        </x14:conditionalFormatting>
        <x14:conditionalFormatting xmlns:xm="http://schemas.microsoft.com/office/excel/2006/main">
          <x14:cfRule type="dataBar" id="{EBEB9024-44A2-4EE1-9740-ABDB757F735B}">
            <x14:dataBar minLength="0" maxLength="100" gradient="0">
              <x14:cfvo type="autoMin"/>
              <x14:cfvo type="autoMax"/>
              <x14:negativeFillColor rgb="FFFF0000"/>
              <x14:axisColor rgb="FF000000"/>
            </x14:dataBar>
          </x14:cfRule>
          <x14:cfRule type="dataBar" id="{BCAC05C9-4D2F-49F7-85CF-13148A395A12}">
            <x14:dataBar minLength="0" maxLength="100" gradient="0">
              <x14:cfvo type="autoMin"/>
              <x14:cfvo type="autoMax"/>
              <x14:negativeFillColor rgb="FFFF0000"/>
              <x14:axisColor rgb="FF000000"/>
            </x14:dataBar>
          </x14:cfRule>
          <xm:sqref>M328</xm:sqref>
        </x14:conditionalFormatting>
        <x14:conditionalFormatting xmlns:xm="http://schemas.microsoft.com/office/excel/2006/main">
          <x14:cfRule type="dataBar" id="{B8E08AE2-7C47-497A-95DE-ECD2E50D8F0F}">
            <x14:dataBar minLength="0" maxLength="100" gradient="0">
              <x14:cfvo type="autoMin"/>
              <x14:cfvo type="autoMax"/>
              <x14:negativeFillColor rgb="FFFF0000"/>
              <x14:axisColor rgb="FF000000"/>
            </x14:dataBar>
          </x14:cfRule>
          <x14:cfRule type="dataBar" id="{E93BA7D9-4F01-446D-9426-AA53E2FF11CD}">
            <x14:dataBar minLength="0" maxLength="100" gradient="0">
              <x14:cfvo type="autoMin"/>
              <x14:cfvo type="autoMax"/>
              <x14:negativeFillColor rgb="FFFF0000"/>
              <x14:axisColor rgb="FF000000"/>
            </x14:dataBar>
          </x14:cfRule>
          <xm:sqref>M329</xm:sqref>
        </x14:conditionalFormatting>
        <x14:conditionalFormatting xmlns:xm="http://schemas.microsoft.com/office/excel/2006/main">
          <x14:cfRule type="dataBar" id="{51EF4251-2D3B-4398-BA5A-2D6F553D4D62}">
            <x14:dataBar minLength="0" maxLength="100" gradient="0">
              <x14:cfvo type="autoMin"/>
              <x14:cfvo type="autoMax"/>
              <x14:negativeFillColor rgb="FFFF0000"/>
              <x14:axisColor rgb="FF000000"/>
            </x14:dataBar>
          </x14:cfRule>
          <x14:cfRule type="dataBar" id="{E88315A1-5AED-4F8B-8382-EEE6F75CCA41}">
            <x14:dataBar minLength="0" maxLength="100" gradient="0">
              <x14:cfvo type="autoMin"/>
              <x14:cfvo type="autoMax"/>
              <x14:negativeFillColor rgb="FFFF0000"/>
              <x14:axisColor rgb="FF000000"/>
            </x14:dataBar>
          </x14:cfRule>
          <xm:sqref>M330</xm:sqref>
        </x14:conditionalFormatting>
        <x14:conditionalFormatting xmlns:xm="http://schemas.microsoft.com/office/excel/2006/main">
          <x14:cfRule type="dataBar" id="{B6FAF075-5B4E-4832-9D50-D4CCD29AF062}">
            <x14:dataBar minLength="0" maxLength="100" gradient="0">
              <x14:cfvo type="autoMin"/>
              <x14:cfvo type="autoMax"/>
              <x14:negativeFillColor rgb="FFFF0000"/>
              <x14:axisColor rgb="FF000000"/>
            </x14:dataBar>
          </x14:cfRule>
          <x14:cfRule type="dataBar" id="{DCEEBAE9-C50D-45B4-BE62-A0EE2453ADCC}">
            <x14:dataBar minLength="0" maxLength="100" gradient="0">
              <x14:cfvo type="autoMin"/>
              <x14:cfvo type="autoMax"/>
              <x14:negativeFillColor rgb="FFFF0000"/>
              <x14:axisColor rgb="FF000000"/>
            </x14:dataBar>
          </x14:cfRule>
          <xm:sqref>M351</xm:sqref>
        </x14:conditionalFormatting>
        <x14:conditionalFormatting xmlns:xm="http://schemas.microsoft.com/office/excel/2006/main">
          <x14:cfRule type="dataBar" id="{56BA982C-8CB3-4AC5-853A-21A0425953E3}">
            <x14:dataBar minLength="0" maxLength="100" gradient="0">
              <x14:cfvo type="autoMin"/>
              <x14:cfvo type="autoMax"/>
              <x14:negativeFillColor rgb="FFFF0000"/>
              <x14:axisColor rgb="FF000000"/>
            </x14:dataBar>
          </x14:cfRule>
          <x14:cfRule type="dataBar" id="{59285F44-D2FB-4BFB-A31D-0AD5C6FD5153}">
            <x14:dataBar minLength="0" maxLength="100" gradient="0">
              <x14:cfvo type="autoMin"/>
              <x14:cfvo type="autoMax"/>
              <x14:negativeFillColor rgb="FFFF0000"/>
              <x14:axisColor rgb="FF000000"/>
            </x14:dataBar>
          </x14:cfRule>
          <xm:sqref>M352</xm:sqref>
        </x14:conditionalFormatting>
        <x14:conditionalFormatting xmlns:xm="http://schemas.microsoft.com/office/excel/2006/main">
          <x14:cfRule type="dataBar" id="{1FED8E56-8986-43A3-9A46-FBD34ED575BA}">
            <x14:dataBar minLength="0" maxLength="100" gradient="0">
              <x14:cfvo type="autoMin"/>
              <x14:cfvo type="autoMax"/>
              <x14:negativeFillColor rgb="FFFF0000"/>
              <x14:axisColor rgb="FF000000"/>
            </x14:dataBar>
          </x14:cfRule>
          <xm:sqref>F64</xm:sqref>
        </x14:conditionalFormatting>
        <x14:conditionalFormatting xmlns:xm="http://schemas.microsoft.com/office/excel/2006/main">
          <x14:cfRule type="dataBar" id="{D49E8B65-A812-4207-BA68-8917CD548373}">
            <x14:dataBar minLength="0" maxLength="100" gradient="0">
              <x14:cfvo type="autoMin"/>
              <x14:cfvo type="autoMax"/>
              <x14:negativeFillColor rgb="FFFF0000"/>
              <x14:axisColor rgb="FF000000"/>
            </x14:dataBar>
          </x14:cfRule>
          <xm:sqref>F66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04.17수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dc:creator>
  <cp:lastModifiedBy>CS</cp:lastModifiedBy>
  <dcterms:created xsi:type="dcterms:W3CDTF">2024-04-17T12:02:51Z</dcterms:created>
  <dcterms:modified xsi:type="dcterms:W3CDTF">2024-04-17T12:03:01Z</dcterms:modified>
</cp:coreProperties>
</file>