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eageuk\"/>
    </mc:Choice>
  </mc:AlternateContent>
  <bookViews>
    <workbookView xWindow="0" yWindow="0" windowWidth="19200" windowHeight="7270" activeTab="2"/>
  </bookViews>
  <sheets>
    <sheet name="소개서" sheetId="3" r:id="rId1"/>
    <sheet name="이상설계" sheetId="1" r:id="rId2"/>
    <sheet name="실존소자설계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V8" i="1" s="1"/>
  <c r="R8" i="1"/>
  <c r="P8" i="2"/>
  <c r="P10" i="2" s="1"/>
  <c r="O8" i="2"/>
  <c r="Y8" i="2" s="1"/>
  <c r="G9" i="2"/>
  <c r="F9" i="2" s="1"/>
  <c r="D30" i="2" s="1"/>
  <c r="E30" i="2" s="1"/>
  <c r="G10" i="2"/>
  <c r="G11" i="2"/>
  <c r="G12" i="2"/>
  <c r="F12" i="2" s="1"/>
  <c r="D33" i="2" s="1"/>
  <c r="E33" i="2" s="1"/>
  <c r="G13" i="2"/>
  <c r="F13" i="2" s="1"/>
  <c r="D34" i="2" s="1"/>
  <c r="E34" i="2" s="1"/>
  <c r="G14" i="2"/>
  <c r="F14" i="2" s="1"/>
  <c r="D35" i="2" s="1"/>
  <c r="E35" i="2" s="1"/>
  <c r="G15" i="2"/>
  <c r="F15" i="2" s="1"/>
  <c r="D36" i="2" s="1"/>
  <c r="E36" i="2" s="1"/>
  <c r="G16" i="2"/>
  <c r="F16" i="2" s="1"/>
  <c r="D37" i="2" s="1"/>
  <c r="E37" i="2" s="1"/>
  <c r="G8" i="2"/>
  <c r="F8" i="2" s="1"/>
  <c r="D29" i="2" s="1"/>
  <c r="E29" i="2" s="1"/>
  <c r="F10" i="2"/>
  <c r="D31" i="2" s="1"/>
  <c r="E31" i="2" s="1"/>
  <c r="F11" i="2"/>
  <c r="D32" i="2" s="1"/>
  <c r="E32" i="2" s="1"/>
  <c r="AG8" i="2" l="1"/>
  <c r="O10" i="2"/>
  <c r="AD8" i="2"/>
  <c r="AB8" i="2"/>
  <c r="X8" i="2"/>
  <c r="V8" i="2"/>
  <c r="J34" i="2"/>
  <c r="G34" i="2"/>
  <c r="H34" i="2"/>
  <c r="H31" i="2"/>
  <c r="H35" i="2"/>
  <c r="H36" i="2"/>
  <c r="G36" i="2"/>
  <c r="F36" i="2"/>
  <c r="J36" i="2"/>
  <c r="I36" i="2"/>
  <c r="J30" i="2"/>
  <c r="F30" i="2"/>
  <c r="H30" i="2"/>
  <c r="I30" i="2"/>
  <c r="G30" i="2"/>
  <c r="I37" i="2"/>
  <c r="H37" i="2"/>
  <c r="G37" i="2"/>
  <c r="J37" i="2"/>
  <c r="F37" i="2"/>
  <c r="I33" i="2"/>
  <c r="J33" i="2"/>
  <c r="H33" i="2"/>
  <c r="G33" i="2"/>
  <c r="F33" i="2"/>
  <c r="F32" i="2"/>
  <c r="I35" i="2"/>
  <c r="J31" i="2"/>
  <c r="I34" i="2"/>
  <c r="J35" i="2"/>
  <c r="I32" i="2"/>
  <c r="I31" i="2"/>
  <c r="J32" i="2"/>
  <c r="F31" i="2"/>
  <c r="G32" i="2"/>
  <c r="F35" i="2"/>
  <c r="G31" i="2"/>
  <c r="H32" i="2"/>
  <c r="F34" i="2"/>
  <c r="G35" i="2"/>
  <c r="I29" i="2"/>
  <c r="J29" i="2"/>
  <c r="H29" i="2"/>
  <c r="F29" i="2"/>
  <c r="G29" i="2"/>
  <c r="E8" i="2"/>
  <c r="AF8" i="2" l="1"/>
  <c r="AE8" i="2"/>
  <c r="AA8" i="2"/>
  <c r="I16" i="1"/>
  <c r="P16" i="1" s="1"/>
  <c r="J16" i="1"/>
  <c r="O16" i="1" s="1"/>
  <c r="I17" i="1"/>
  <c r="J17" i="1"/>
  <c r="I18" i="1"/>
  <c r="J18" i="1"/>
  <c r="O18" i="1" s="1"/>
  <c r="I19" i="1"/>
  <c r="J19" i="1"/>
  <c r="O19" i="1" s="1"/>
  <c r="I20" i="1"/>
  <c r="J20" i="1"/>
  <c r="O20" i="1" s="1"/>
  <c r="I21" i="1"/>
  <c r="J21" i="1"/>
  <c r="I22" i="1"/>
  <c r="J22" i="1"/>
  <c r="I23" i="1"/>
  <c r="J23" i="1"/>
  <c r="I24" i="1"/>
  <c r="J24" i="1"/>
  <c r="P24" i="1" s="1"/>
  <c r="I25" i="1"/>
  <c r="J25" i="1"/>
  <c r="I26" i="1"/>
  <c r="J26" i="1"/>
  <c r="I27" i="1"/>
  <c r="J27" i="1"/>
  <c r="I15" i="1"/>
  <c r="J15" i="1"/>
  <c r="J8" i="1"/>
  <c r="I8" i="1"/>
  <c r="AH8" i="2" l="1"/>
  <c r="P25" i="1"/>
  <c r="O22" i="1"/>
  <c r="O26" i="1"/>
  <c r="O23" i="1"/>
  <c r="O21" i="1"/>
  <c r="P20" i="1"/>
  <c r="O15" i="1"/>
  <c r="P19" i="1"/>
  <c r="T19" i="1" s="1"/>
  <c r="P17" i="1"/>
  <c r="T20" i="1"/>
  <c r="O27" i="1"/>
  <c r="P26" i="1"/>
  <c r="R26" i="1" s="1"/>
  <c r="P27" i="1"/>
  <c r="U27" i="1" s="1"/>
  <c r="R20" i="1"/>
  <c r="P22" i="1"/>
  <c r="U22" i="1" s="1"/>
  <c r="P21" i="1"/>
  <c r="U21" i="1" s="1"/>
  <c r="U20" i="1"/>
  <c r="P23" i="1"/>
  <c r="P18" i="1"/>
  <c r="S18" i="1" s="1"/>
  <c r="O17" i="1"/>
  <c r="S17" i="1" s="1"/>
  <c r="U18" i="1"/>
  <c r="S27" i="1"/>
  <c r="R16" i="1"/>
  <c r="S16" i="1"/>
  <c r="T16" i="1"/>
  <c r="U16" i="1"/>
  <c r="O25" i="1"/>
  <c r="T25" i="1" s="1"/>
  <c r="O24" i="1"/>
  <c r="T24" i="1" s="1"/>
  <c r="T22" i="1"/>
  <c r="S22" i="1"/>
  <c r="S20" i="1"/>
  <c r="S19" i="1"/>
  <c r="P15" i="1"/>
  <c r="R15" i="1" s="1"/>
  <c r="O8" i="1"/>
  <c r="P8" i="1"/>
  <c r="T26" i="1" l="1"/>
  <c r="R18" i="1"/>
  <c r="T23" i="1"/>
  <c r="U19" i="1"/>
  <c r="S26" i="1"/>
  <c r="T21" i="1"/>
  <c r="T17" i="1"/>
  <c r="S21" i="1"/>
  <c r="R17" i="1"/>
  <c r="T18" i="1"/>
  <c r="U26" i="1"/>
  <c r="R19" i="1"/>
  <c r="R27" i="1"/>
  <c r="U23" i="1"/>
  <c r="S23" i="1"/>
  <c r="T27" i="1"/>
  <c r="R21" i="1"/>
  <c r="U17" i="1"/>
  <c r="R23" i="1"/>
  <c r="R22" i="1"/>
  <c r="R24" i="1"/>
  <c r="S24" i="1"/>
  <c r="U24" i="1"/>
  <c r="R25" i="1"/>
  <c r="U25" i="1"/>
  <c r="S25" i="1"/>
  <c r="U15" i="1"/>
  <c r="T15" i="1"/>
  <c r="S15" i="1"/>
  <c r="T8" i="1"/>
  <c r="S8" i="1"/>
</calcChain>
</file>

<file path=xl/sharedStrings.xml><?xml version="1.0" encoding="utf-8"?>
<sst xmlns="http://schemas.openxmlformats.org/spreadsheetml/2006/main" count="113" uniqueCount="66">
  <si>
    <t>최소전압</t>
    <phoneticPr fontId="1" type="noConversion"/>
  </si>
  <si>
    <t>최대전압</t>
    <phoneticPr fontId="1" type="noConversion"/>
  </si>
  <si>
    <t>Vinmin</t>
    <phoneticPr fontId="1" type="noConversion"/>
  </si>
  <si>
    <t>Vomin</t>
    <phoneticPr fontId="1" type="noConversion"/>
  </si>
  <si>
    <t>Vomax</t>
    <phoneticPr fontId="1" type="noConversion"/>
  </si>
  <si>
    <t>Vimax</t>
    <phoneticPr fontId="1" type="noConversion"/>
  </si>
  <si>
    <t>분압비율</t>
    <phoneticPr fontId="1" type="noConversion"/>
  </si>
  <si>
    <t>V-</t>
    <phoneticPr fontId="1" type="noConversion"/>
  </si>
  <si>
    <t>G</t>
    <phoneticPr fontId="1" type="noConversion"/>
  </si>
  <si>
    <t>배터리팩 전압</t>
    <phoneticPr fontId="1" type="noConversion"/>
  </si>
  <si>
    <t>분압저항</t>
    <phoneticPr fontId="1" type="noConversion"/>
  </si>
  <si>
    <t>목표 출력전압</t>
    <phoneticPr fontId="1" type="noConversion"/>
  </si>
  <si>
    <t>증폭기 입력전압</t>
    <phoneticPr fontId="1" type="noConversion"/>
  </si>
  <si>
    <t>설계결과</t>
    <phoneticPr fontId="1" type="noConversion"/>
  </si>
  <si>
    <t>Vp최소</t>
    <phoneticPr fontId="1" type="noConversion"/>
  </si>
  <si>
    <t>Vp최대</t>
    <phoneticPr fontId="1" type="noConversion"/>
  </si>
  <si>
    <t>Vm최소</t>
    <phoneticPr fontId="1" type="noConversion"/>
  </si>
  <si>
    <t>Vm최대</t>
    <phoneticPr fontId="1" type="noConversion"/>
  </si>
  <si>
    <t>전압센서 증폭기 설계</t>
    <phoneticPr fontId="1" type="noConversion"/>
  </si>
  <si>
    <t>Gain저항</t>
    <phoneticPr fontId="1" type="noConversion"/>
  </si>
  <si>
    <t>Rg</t>
    <phoneticPr fontId="1" type="noConversion"/>
  </si>
  <si>
    <t>R1(k옴)</t>
    <phoneticPr fontId="1" type="noConversion"/>
  </si>
  <si>
    <t>R2(k옴)</t>
    <phoneticPr fontId="1" type="noConversion"/>
  </si>
  <si>
    <t>분압비율</t>
    <phoneticPr fontId="1" type="noConversion"/>
  </si>
  <si>
    <t>입력 하세요.</t>
    <phoneticPr fontId="1" type="noConversion"/>
  </si>
  <si>
    <t>Gain</t>
    <phoneticPr fontId="1" type="noConversion"/>
  </si>
  <si>
    <t>설계검증 (0V~5V)</t>
    <phoneticPr fontId="1" type="noConversion"/>
  </si>
  <si>
    <t>설계목표</t>
    <phoneticPr fontId="1" type="noConversion"/>
  </si>
  <si>
    <t>실존하는 값</t>
    <phoneticPr fontId="1" type="noConversion"/>
  </si>
  <si>
    <t>이상적인 값</t>
    <phoneticPr fontId="1" type="noConversion"/>
  </si>
  <si>
    <t>이하 같은 내용 입니다. 자유롭게 이용하세요.</t>
    <phoneticPr fontId="1" type="noConversion"/>
  </si>
  <si>
    <t>입력 하세요.</t>
    <phoneticPr fontId="1" type="noConversion"/>
  </si>
  <si>
    <t>목표값</t>
    <phoneticPr fontId="1" type="noConversion"/>
  </si>
  <si>
    <t>실존값</t>
    <phoneticPr fontId="1" type="noConversion"/>
  </si>
  <si>
    <t>분압비율</t>
    <phoneticPr fontId="1" type="noConversion"/>
  </si>
  <si>
    <t>Gain</t>
    <phoneticPr fontId="1" type="noConversion"/>
  </si>
  <si>
    <t>V-</t>
    <phoneticPr fontId="1" type="noConversion"/>
  </si>
  <si>
    <t>실존부품 결과</t>
    <phoneticPr fontId="1" type="noConversion"/>
  </si>
  <si>
    <t>오차(%)</t>
    <phoneticPr fontId="1" type="noConversion"/>
  </si>
  <si>
    <t>오차(%)</t>
    <phoneticPr fontId="1" type="noConversion"/>
  </si>
  <si>
    <t>오차가 센서 오차는 아님</t>
    <phoneticPr fontId="1" type="noConversion"/>
  </si>
  <si>
    <t>※주의※</t>
    <phoneticPr fontId="1" type="noConversion"/>
  </si>
  <si>
    <t>설계 목표에 대한 오차 일뿐</t>
    <phoneticPr fontId="1" type="noConversion"/>
  </si>
  <si>
    <t>설계결과</t>
    <phoneticPr fontId="1" type="noConversion"/>
  </si>
  <si>
    <t>분압전압</t>
    <phoneticPr fontId="1" type="noConversion"/>
  </si>
  <si>
    <t>Vin최소</t>
    <phoneticPr fontId="1" type="noConversion"/>
  </si>
  <si>
    <t>Vin최대</t>
    <phoneticPr fontId="1" type="noConversion"/>
  </si>
  <si>
    <t>출력전압</t>
    <phoneticPr fontId="1" type="noConversion"/>
  </si>
  <si>
    <t>Vo최소</t>
    <phoneticPr fontId="1" type="noConversion"/>
  </si>
  <si>
    <t>Vo최대</t>
    <phoneticPr fontId="1" type="noConversion"/>
  </si>
  <si>
    <t>R1 값 찾기</t>
    <phoneticPr fontId="1" type="noConversion"/>
  </si>
  <si>
    <t>파라미터</t>
    <phoneticPr fontId="1" type="noConversion"/>
  </si>
  <si>
    <t>R2실존값</t>
    <phoneticPr fontId="1" type="noConversion"/>
  </si>
  <si>
    <t>※아래 설명</t>
    <phoneticPr fontId="1" type="noConversion"/>
  </si>
  <si>
    <t>1. 위에서 실존R2 리스트를 작성한다. (원하는 저항범위)</t>
    <phoneticPr fontId="1" type="noConversion"/>
  </si>
  <si>
    <t>2. 그에 대응하는 이상R1리스트를 작성한다.</t>
    <phoneticPr fontId="1" type="noConversion"/>
  </si>
  <si>
    <t>3. 이상R1과 실존R1을 비교하는 표를 작성한다. (아래)</t>
    <phoneticPr fontId="1" type="noConversion"/>
  </si>
  <si>
    <t>4. 최소 오차를 기준으로 선정한다.</t>
    <phoneticPr fontId="1" type="noConversion"/>
  </si>
  <si>
    <t>불합</t>
    <phoneticPr fontId="1" type="noConversion"/>
  </si>
  <si>
    <t>내부 opamp 스윙범위검증 (0V~5V)</t>
    <phoneticPr fontId="1" type="noConversion"/>
  </si>
  <si>
    <t>이상적인 값과 가장 비슷한 값을</t>
    <phoneticPr fontId="1" type="noConversion"/>
  </si>
  <si>
    <t>직접 찾아 넣는다.</t>
    <phoneticPr fontId="1" type="noConversion"/>
  </si>
  <si>
    <t>실존하는 값</t>
    <phoneticPr fontId="1" type="noConversion"/>
  </si>
  <si>
    <t>※수동 작성</t>
    <phoneticPr fontId="1" type="noConversion"/>
  </si>
  <si>
    <t>※수동 작성</t>
    <phoneticPr fontId="1" type="noConversion"/>
  </si>
  <si>
    <t>초록색 빼고는 건들일 필요없음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</si>
</sst>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rgb="FF00B050"/>
      <name val="맑은 고딕"/>
      <family val="3"/>
      <charset val="129"/>
      <scheme val="minor"/>
    </font>
    <font>
      <b/>
      <sz val="14"/>
      <color rgb="FF00B050"/>
      <name val="맑은 고딕"/>
      <family val="3"/>
      <charset val="129"/>
      <scheme val="minor"/>
    </font>
    <font>
      <sz val="22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4"/>
      <color rgb="FF00B050"/>
      <name val="맑은 고딕"/>
      <family val="3"/>
      <charset val="129"/>
    </font>
    <font>
      <b/>
      <sz val="11"/>
      <color rgb="FF00B05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theme="5" tint="-0.24994659260841701"/>
      </left>
      <right/>
      <top style="medium">
        <color theme="5" tint="-0.24994659260841701"/>
      </top>
      <bottom/>
      <diagonal/>
    </border>
    <border>
      <left/>
      <right style="medium">
        <color theme="5" tint="-0.24994659260841701"/>
      </right>
      <top style="medium">
        <color theme="5" tint="-0.24994659260841701"/>
      </top>
      <bottom/>
      <diagonal/>
    </border>
    <border>
      <left style="medium">
        <color theme="5" tint="-0.24994659260841701"/>
      </left>
      <right/>
      <top/>
      <bottom/>
      <diagonal/>
    </border>
    <border>
      <left/>
      <right style="medium">
        <color theme="5" tint="-0.24994659260841701"/>
      </right>
      <top/>
      <bottom/>
      <diagonal/>
    </border>
    <border>
      <left style="medium">
        <color theme="5" tint="-0.24994659260841701"/>
      </left>
      <right/>
      <top/>
      <bottom style="medium">
        <color theme="5" tint="-0.24994659260841701"/>
      </bottom>
      <diagonal/>
    </border>
    <border>
      <left/>
      <right style="medium">
        <color theme="5" tint="-0.24994659260841701"/>
      </right>
      <top/>
      <bottom style="medium">
        <color theme="5" tint="-0.24994659260841701"/>
      </bottom>
      <diagonal/>
    </border>
    <border>
      <left/>
      <right/>
      <top style="medium">
        <color theme="5" tint="-0.24994659260841701"/>
      </top>
      <bottom/>
      <diagonal/>
    </border>
    <border>
      <left/>
      <right/>
      <top/>
      <bottom style="medium">
        <color theme="5" tint="-0.24994659260841701"/>
      </bottom>
      <diagonal/>
    </border>
    <border>
      <left style="thick">
        <color theme="4" tint="0.39994506668294322"/>
      </left>
      <right/>
      <top style="thick">
        <color theme="4" tint="0.39994506668294322"/>
      </top>
      <bottom/>
      <diagonal/>
    </border>
    <border>
      <left/>
      <right/>
      <top style="thick">
        <color theme="4" tint="0.39994506668294322"/>
      </top>
      <bottom/>
      <diagonal/>
    </border>
    <border>
      <left/>
      <right style="thick">
        <color theme="4" tint="0.39994506668294322"/>
      </right>
      <top style="thick">
        <color theme="4" tint="0.39994506668294322"/>
      </top>
      <bottom/>
      <diagonal/>
    </border>
    <border>
      <left style="thick">
        <color theme="4" tint="0.39994506668294322"/>
      </left>
      <right/>
      <top/>
      <bottom/>
      <diagonal/>
    </border>
    <border>
      <left/>
      <right style="thick">
        <color theme="4" tint="0.39994506668294322"/>
      </right>
      <top/>
      <bottom/>
      <diagonal/>
    </border>
    <border>
      <left style="thick">
        <color theme="4" tint="0.39994506668294322"/>
      </left>
      <right/>
      <top/>
      <bottom style="medium">
        <color theme="5" tint="-0.24994659260841701"/>
      </bottom>
      <diagonal/>
    </border>
    <border>
      <left/>
      <right style="thick">
        <color theme="4" tint="0.39994506668294322"/>
      </right>
      <top/>
      <bottom style="medium">
        <color theme="5" tint="-0.24994659260841701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3" fillId="0" borderId="5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12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5" xfId="0" applyBorder="1">
      <alignment vertical="center"/>
    </xf>
    <xf numFmtId="0" fontId="0" fillId="0" borderId="10" xfId="0" applyBorder="1">
      <alignment vertical="center"/>
    </xf>
    <xf numFmtId="0" fontId="2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3" fillId="0" borderId="16" xfId="0" applyFont="1" applyBorder="1">
      <alignment vertical="center"/>
    </xf>
    <xf numFmtId="0" fontId="11" fillId="0" borderId="14" xfId="0" applyFont="1" applyBorder="1">
      <alignment vertical="center"/>
    </xf>
    <xf numFmtId="0" fontId="0" fillId="0" borderId="5" xfId="0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"/>
  <sheetViews>
    <sheetView workbookViewId="0">
      <selection activeCell="F9" sqref="F9"/>
    </sheetView>
  </sheetViews>
  <sheetFormatPr defaultRowHeight="17"/>
  <sheetData>
    <row r="8" spans="6:6">
      <c r="F8" t="s">
        <v>65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7"/>
  <sheetViews>
    <sheetView topLeftCell="D1" workbookViewId="0">
      <selection activeCell="V8" sqref="V7:V8"/>
    </sheetView>
  </sheetViews>
  <sheetFormatPr defaultRowHeight="17"/>
  <cols>
    <col min="5" max="5" width="3.58203125" customWidth="1"/>
    <col min="6" max="6" width="9.58203125" customWidth="1"/>
    <col min="7" max="8" width="3.58203125" customWidth="1"/>
    <col min="11" max="11" width="3.58203125" customWidth="1"/>
    <col min="14" max="14" width="3.58203125" customWidth="1"/>
    <col min="17" max="17" width="3.58203125" customWidth="1"/>
  </cols>
  <sheetData>
    <row r="1" spans="3:22">
      <c r="C1" s="35" t="s">
        <v>18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3:22"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3:22"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3:22" ht="17.5" thickBot="1"/>
    <row r="5" spans="3:22" ht="21.5" thickBot="1">
      <c r="C5" s="46" t="s">
        <v>24</v>
      </c>
      <c r="D5" s="47"/>
      <c r="E5" s="47"/>
      <c r="F5" s="48"/>
    </row>
    <row r="6" spans="3:22" ht="26.5" customHeight="1">
      <c r="C6" s="40" t="s">
        <v>9</v>
      </c>
      <c r="D6" s="41"/>
      <c r="E6" s="4"/>
      <c r="F6" s="6" t="s">
        <v>10</v>
      </c>
      <c r="G6" s="2"/>
      <c r="H6" s="2"/>
      <c r="I6" s="42" t="s">
        <v>12</v>
      </c>
      <c r="J6" s="43"/>
      <c r="K6" s="2"/>
      <c r="L6" s="44" t="s">
        <v>11</v>
      </c>
      <c r="M6" s="45"/>
      <c r="N6" s="2"/>
      <c r="O6" s="44" t="s">
        <v>13</v>
      </c>
      <c r="P6" s="45"/>
      <c r="Q6" s="2"/>
      <c r="R6" s="44" t="s">
        <v>59</v>
      </c>
      <c r="S6" s="49"/>
      <c r="T6" s="49"/>
      <c r="U6" s="49"/>
      <c r="V6" s="45"/>
    </row>
    <row r="7" spans="3:22">
      <c r="C7" s="7" t="s">
        <v>0</v>
      </c>
      <c r="D7" s="5" t="s">
        <v>1</v>
      </c>
      <c r="E7" s="5"/>
      <c r="F7" s="8" t="s">
        <v>6</v>
      </c>
      <c r="I7" s="12" t="s">
        <v>2</v>
      </c>
      <c r="J7" s="13" t="s">
        <v>5</v>
      </c>
      <c r="L7" s="12" t="s">
        <v>3</v>
      </c>
      <c r="M7" s="13" t="s">
        <v>4</v>
      </c>
      <c r="O7" s="12" t="s">
        <v>7</v>
      </c>
      <c r="P7" s="13" t="s">
        <v>8</v>
      </c>
      <c r="R7" s="12" t="s">
        <v>16</v>
      </c>
      <c r="S7" s="5" t="s">
        <v>17</v>
      </c>
      <c r="T7" s="5" t="s">
        <v>14</v>
      </c>
      <c r="U7" s="5" t="s">
        <v>15</v>
      </c>
      <c r="V7" s="32" t="s">
        <v>58</v>
      </c>
    </row>
    <row r="8" spans="3:22" ht="17.5" thickBot="1">
      <c r="C8" s="9">
        <v>72</v>
      </c>
      <c r="D8" s="10">
        <v>130</v>
      </c>
      <c r="E8" s="10"/>
      <c r="F8" s="11">
        <v>46.066665999999998</v>
      </c>
      <c r="I8" s="14">
        <f>C8/F8</f>
        <v>1.562952265744606</v>
      </c>
      <c r="J8" s="15">
        <f>D8/F8</f>
        <v>2.8219971464833162</v>
      </c>
      <c r="L8" s="14">
        <v>0.15</v>
      </c>
      <c r="M8" s="15">
        <v>3.15</v>
      </c>
      <c r="O8" s="14">
        <f>((L8*J8)-(M8*I8))/(L8-M8)</f>
        <v>1.5000000217076705</v>
      </c>
      <c r="P8" s="15">
        <f>(L8-M8)/(I8-J8)</f>
        <v>2.3827585862068967</v>
      </c>
      <c r="R8" s="14">
        <f>$O8-(J8-$O8)*($P8-1)/2</f>
        <v>0.58599858409549344</v>
      </c>
      <c r="S8" s="16">
        <f>$O8-(I8-$O8)*($P8-1)/2</f>
        <v>1.4564761437261384</v>
      </c>
      <c r="T8" s="16">
        <f>I8+(I8-$O8)*($P8-1)/2</f>
        <v>1.6064761437261381</v>
      </c>
      <c r="U8" s="16">
        <f>J8+(J8-$O8)*($P8-1)/2</f>
        <v>3.7359985840954932</v>
      </c>
      <c r="V8" s="33" t="str">
        <f>IF(AND(R8&lt;4,S8&lt;4,T8&lt;4,U8&lt;4),"합","불")</f>
        <v>합</v>
      </c>
    </row>
    <row r="10" spans="3:22">
      <c r="C10" s="38" t="s">
        <v>30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</row>
    <row r="11" spans="3:22"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</row>
    <row r="12" spans="3:22" ht="17.5">
      <c r="C12" s="39" t="s">
        <v>31</v>
      </c>
      <c r="D12" s="39"/>
      <c r="E12" s="39"/>
      <c r="F12" s="39"/>
    </row>
    <row r="13" spans="3:22">
      <c r="C13" s="36" t="s">
        <v>9</v>
      </c>
      <c r="D13" s="36"/>
      <c r="E13" s="2"/>
      <c r="F13" s="1" t="s">
        <v>10</v>
      </c>
      <c r="G13" s="2"/>
      <c r="H13" s="2"/>
      <c r="I13" s="37" t="s">
        <v>12</v>
      </c>
      <c r="J13" s="37"/>
      <c r="K13" s="2"/>
      <c r="L13" s="36" t="s">
        <v>11</v>
      </c>
      <c r="M13" s="36"/>
      <c r="N13" s="2"/>
      <c r="O13" s="36" t="s">
        <v>13</v>
      </c>
      <c r="P13" s="36"/>
      <c r="Q13" s="2"/>
      <c r="R13" s="36" t="s">
        <v>26</v>
      </c>
      <c r="S13" s="36"/>
      <c r="T13" s="36"/>
      <c r="U13" s="36"/>
    </row>
    <row r="14" spans="3:22">
      <c r="C14" t="s">
        <v>0</v>
      </c>
      <c r="D14" t="s">
        <v>1</v>
      </c>
      <c r="F14" s="3" t="s">
        <v>6</v>
      </c>
      <c r="I14" t="s">
        <v>2</v>
      </c>
      <c r="J14" t="s">
        <v>5</v>
      </c>
      <c r="L14" t="s">
        <v>3</v>
      </c>
      <c r="M14" t="s">
        <v>4</v>
      </c>
      <c r="O14" t="s">
        <v>7</v>
      </c>
      <c r="P14" t="s">
        <v>8</v>
      </c>
      <c r="R14" t="s">
        <v>16</v>
      </c>
      <c r="S14" t="s">
        <v>17</v>
      </c>
      <c r="T14" t="s">
        <v>14</v>
      </c>
      <c r="U14" t="s">
        <v>15</v>
      </c>
    </row>
    <row r="15" spans="3:22">
      <c r="C15">
        <v>72</v>
      </c>
      <c r="D15">
        <v>130</v>
      </c>
      <c r="F15">
        <v>46.066400000000002</v>
      </c>
      <c r="I15">
        <f>C15/F15</f>
        <v>1.5629612906587014</v>
      </c>
      <c r="J15">
        <f>D15/F15</f>
        <v>2.8220134414670994</v>
      </c>
      <c r="L15">
        <v>0.15</v>
      </c>
      <c r="M15">
        <v>3.15</v>
      </c>
      <c r="O15">
        <f>((L15*J15)-(M15*I15))/(L15-M15)</f>
        <v>1.5000086831182813</v>
      </c>
      <c r="P15">
        <f>(L15-M15)/(I15-J15)</f>
        <v>2.3827448275862073</v>
      </c>
      <c r="R15">
        <f>$O15-(J15-$O15)*($P15-1)/2</f>
        <v>0.58601106229269018</v>
      </c>
      <c r="S15">
        <f>$O15-(I15-$O15)*($P15-1)/2</f>
        <v>1.456484986888491</v>
      </c>
      <c r="T15">
        <f>I15+(I15-$O15)*($P15-1)/2</f>
        <v>1.6064849868884916</v>
      </c>
      <c r="U15">
        <f>J15+(J15-$O15)*($P15-1)/2</f>
        <v>3.7360110622926905</v>
      </c>
    </row>
    <row r="16" spans="3:22">
      <c r="C16">
        <v>72</v>
      </c>
      <c r="D16">
        <v>130</v>
      </c>
      <c r="F16">
        <v>46.066499999999998</v>
      </c>
      <c r="I16">
        <f t="shared" ref="I16:I27" si="0">C16/F16</f>
        <v>1.5629578978216274</v>
      </c>
      <c r="J16">
        <f t="shared" ref="J16:J27" si="1">D16/F16</f>
        <v>2.8220073155112719</v>
      </c>
      <c r="L16">
        <v>0.15</v>
      </c>
      <c r="M16">
        <v>3.15</v>
      </c>
      <c r="O16">
        <f t="shared" ref="O16:O27" si="2">((L16*J16)-(M16*I16))/(L16-M16)</f>
        <v>1.500005426937145</v>
      </c>
      <c r="P16">
        <f t="shared" ref="P16:P27" si="3">(L16-M16)/(I16-J16)</f>
        <v>2.3827499999999997</v>
      </c>
      <c r="R16">
        <f t="shared" ref="R16:R27" si="4">$O16-(J16-$O16)*($P16-1)/2</f>
        <v>0.58600637122420818</v>
      </c>
      <c r="S16">
        <f t="shared" ref="S16:S27" si="5">$O16-(I16-$O16)*($P16-1)/2</f>
        <v>1.4564816623793859</v>
      </c>
      <c r="T16">
        <f t="shared" ref="T16:T27" si="6">I16+(I16-$O16)*($P16-1)/2</f>
        <v>1.6064816623793865</v>
      </c>
      <c r="U16">
        <f t="shared" ref="U16:U27" si="7">J16+(J16-$O16)*($P16-1)/2</f>
        <v>3.7360063712242089</v>
      </c>
    </row>
    <row r="17" spans="3:21">
      <c r="C17">
        <v>72</v>
      </c>
      <c r="D17">
        <v>130</v>
      </c>
      <c r="F17">
        <v>46.066600000000001</v>
      </c>
      <c r="I17">
        <f t="shared" si="0"/>
        <v>1.5629545049992837</v>
      </c>
      <c r="J17">
        <f t="shared" si="1"/>
        <v>2.82200118958204</v>
      </c>
      <c r="L17">
        <v>0.15</v>
      </c>
      <c r="M17">
        <v>3.15</v>
      </c>
      <c r="O17">
        <f t="shared" si="2"/>
        <v>1.5000021707701459</v>
      </c>
      <c r="P17">
        <f t="shared" si="3"/>
        <v>2.382755172413793</v>
      </c>
      <c r="R17">
        <f t="shared" si="4"/>
        <v>0.58600168017609289</v>
      </c>
      <c r="S17">
        <f t="shared" si="5"/>
        <v>1.4564783378847148</v>
      </c>
      <c r="T17">
        <f t="shared" si="6"/>
        <v>1.6064783378847147</v>
      </c>
      <c r="U17">
        <f t="shared" si="7"/>
        <v>3.7360016801760931</v>
      </c>
    </row>
    <row r="18" spans="3:21">
      <c r="C18">
        <v>72</v>
      </c>
      <c r="D18">
        <v>130</v>
      </c>
      <c r="F18">
        <v>46.066699999999997</v>
      </c>
      <c r="I18">
        <f t="shared" si="0"/>
        <v>1.5629511121916699</v>
      </c>
      <c r="J18">
        <f t="shared" si="1"/>
        <v>2.8219950636794042</v>
      </c>
      <c r="L18">
        <v>0.15</v>
      </c>
      <c r="M18">
        <v>3.15</v>
      </c>
      <c r="O18">
        <f t="shared" si="2"/>
        <v>1.4999989146172832</v>
      </c>
      <c r="P18">
        <f t="shared" si="3"/>
        <v>2.3827603448275858</v>
      </c>
      <c r="R18">
        <f t="shared" si="4"/>
        <v>0.58599698914834364</v>
      </c>
      <c r="S18">
        <f t="shared" si="5"/>
        <v>1.4564750134044766</v>
      </c>
      <c r="T18">
        <f t="shared" si="6"/>
        <v>1.6064750134044765</v>
      </c>
      <c r="U18">
        <f t="shared" si="7"/>
        <v>3.7359969891483438</v>
      </c>
    </row>
    <row r="19" spans="3:21">
      <c r="C19">
        <v>72</v>
      </c>
      <c r="D19">
        <v>130</v>
      </c>
      <c r="F19">
        <v>46.066800000000001</v>
      </c>
      <c r="I19">
        <f t="shared" si="0"/>
        <v>1.5629477193987862</v>
      </c>
      <c r="J19">
        <f t="shared" si="1"/>
        <v>2.8219889378033636</v>
      </c>
      <c r="L19">
        <v>0.15</v>
      </c>
      <c r="M19">
        <v>3.15</v>
      </c>
      <c r="O19">
        <f t="shared" si="2"/>
        <v>1.4999956584785574</v>
      </c>
      <c r="P19">
        <f t="shared" si="3"/>
        <v>2.38276551724138</v>
      </c>
      <c r="R19">
        <f t="shared" si="4"/>
        <v>0.58599229814096054</v>
      </c>
      <c r="S19">
        <f t="shared" si="5"/>
        <v>1.456471688938672</v>
      </c>
      <c r="T19">
        <f t="shared" si="6"/>
        <v>1.6064716889386716</v>
      </c>
      <c r="U19">
        <f t="shared" si="7"/>
        <v>3.7359922981409603</v>
      </c>
    </row>
    <row r="20" spans="3:21">
      <c r="C20">
        <v>72</v>
      </c>
      <c r="D20">
        <v>130</v>
      </c>
      <c r="F20">
        <v>46.066899999999997</v>
      </c>
      <c r="I20">
        <f t="shared" si="0"/>
        <v>1.5629443266206322</v>
      </c>
      <c r="J20">
        <f t="shared" si="1"/>
        <v>2.8219828119539194</v>
      </c>
      <c r="L20">
        <v>0.15</v>
      </c>
      <c r="M20">
        <v>3.15</v>
      </c>
      <c r="O20">
        <f t="shared" si="2"/>
        <v>1.4999924023539677</v>
      </c>
      <c r="P20">
        <f t="shared" si="3"/>
        <v>2.3827706896551719</v>
      </c>
      <c r="R20">
        <f t="shared" si="4"/>
        <v>0.58598760715394349</v>
      </c>
      <c r="S20">
        <f t="shared" si="5"/>
        <v>1.4564683644872998</v>
      </c>
      <c r="T20">
        <f t="shared" si="6"/>
        <v>1.6064683644873001</v>
      </c>
      <c r="U20">
        <f t="shared" si="7"/>
        <v>3.7359876071539437</v>
      </c>
    </row>
    <row r="21" spans="3:21">
      <c r="C21">
        <v>72</v>
      </c>
      <c r="D21">
        <v>130</v>
      </c>
      <c r="F21">
        <v>46.067</v>
      </c>
      <c r="I21">
        <f t="shared" si="0"/>
        <v>1.562940933857208</v>
      </c>
      <c r="J21">
        <f t="shared" si="1"/>
        <v>2.82197668613107</v>
      </c>
      <c r="L21">
        <v>0.15</v>
      </c>
      <c r="M21">
        <v>3.15</v>
      </c>
      <c r="O21">
        <f t="shared" si="2"/>
        <v>1.4999891462435151</v>
      </c>
      <c r="P21">
        <f t="shared" si="3"/>
        <v>2.3827758620689656</v>
      </c>
      <c r="R21">
        <f t="shared" si="4"/>
        <v>0.5859829161872927</v>
      </c>
      <c r="S21">
        <f t="shared" si="5"/>
        <v>1.4564650400503618</v>
      </c>
      <c r="T21">
        <f t="shared" si="6"/>
        <v>1.6064650400503613</v>
      </c>
      <c r="U21">
        <f t="shared" si="7"/>
        <v>3.7359829161872922</v>
      </c>
    </row>
    <row r="22" spans="3:21">
      <c r="C22">
        <v>72</v>
      </c>
      <c r="D22">
        <v>130</v>
      </c>
      <c r="F22">
        <v>46.067100000000003</v>
      </c>
      <c r="I22">
        <f t="shared" si="0"/>
        <v>1.5629375411085134</v>
      </c>
      <c r="J22">
        <f t="shared" si="1"/>
        <v>2.8219705603348157</v>
      </c>
      <c r="L22">
        <v>0.15</v>
      </c>
      <c r="M22">
        <v>3.15</v>
      </c>
      <c r="O22">
        <f t="shared" si="2"/>
        <v>1.4999858901471983</v>
      </c>
      <c r="P22">
        <f t="shared" si="3"/>
        <v>2.3827810344827589</v>
      </c>
      <c r="R22">
        <f t="shared" si="4"/>
        <v>0.58597822524100707</v>
      </c>
      <c r="S22">
        <f t="shared" si="5"/>
        <v>1.4564617156278559</v>
      </c>
      <c r="T22">
        <f t="shared" si="6"/>
        <v>1.6064617156278558</v>
      </c>
      <c r="U22">
        <f t="shared" si="7"/>
        <v>3.735978225241007</v>
      </c>
    </row>
    <row r="23" spans="3:21">
      <c r="C23">
        <v>72</v>
      </c>
      <c r="D23">
        <v>130</v>
      </c>
      <c r="F23">
        <v>46.0672</v>
      </c>
      <c r="I23">
        <f t="shared" si="0"/>
        <v>1.5629341483745485</v>
      </c>
      <c r="J23">
        <f t="shared" si="1"/>
        <v>2.8219644345651571</v>
      </c>
      <c r="L23">
        <v>0.15</v>
      </c>
      <c r="M23">
        <v>3.15</v>
      </c>
      <c r="O23">
        <f t="shared" si="2"/>
        <v>1.4999826340650182</v>
      </c>
      <c r="P23">
        <f t="shared" si="3"/>
        <v>2.3827862068965513</v>
      </c>
      <c r="R23">
        <f t="shared" si="4"/>
        <v>0.58597353431508792</v>
      </c>
      <c r="S23">
        <f t="shared" si="5"/>
        <v>1.4564583912197835</v>
      </c>
      <c r="T23">
        <f t="shared" si="6"/>
        <v>1.6064583912197832</v>
      </c>
      <c r="U23">
        <f t="shared" si="7"/>
        <v>3.7359735343150873</v>
      </c>
    </row>
    <row r="24" spans="3:21">
      <c r="C24">
        <v>72</v>
      </c>
      <c r="D24">
        <v>130</v>
      </c>
      <c r="F24">
        <v>46.067300000000003</v>
      </c>
      <c r="I24">
        <f t="shared" si="0"/>
        <v>1.5629307556553129</v>
      </c>
      <c r="J24">
        <f t="shared" si="1"/>
        <v>2.8219583088220928</v>
      </c>
      <c r="L24">
        <v>0.15</v>
      </c>
      <c r="M24">
        <v>3.15</v>
      </c>
      <c r="O24">
        <f t="shared" si="2"/>
        <v>1.4999793779969739</v>
      </c>
      <c r="P24">
        <f t="shared" si="3"/>
        <v>2.382791379310345</v>
      </c>
      <c r="R24">
        <f t="shared" si="4"/>
        <v>0.58596884340953326</v>
      </c>
      <c r="S24">
        <f t="shared" si="5"/>
        <v>1.4564550668261433</v>
      </c>
      <c r="T24">
        <f t="shared" si="6"/>
        <v>1.6064550668261435</v>
      </c>
      <c r="U24">
        <f t="shared" si="7"/>
        <v>3.7359688434095335</v>
      </c>
    </row>
    <row r="25" spans="3:21">
      <c r="C25">
        <v>72</v>
      </c>
      <c r="D25">
        <v>130</v>
      </c>
      <c r="F25">
        <v>46.067399999999999</v>
      </c>
      <c r="I25">
        <f t="shared" si="0"/>
        <v>1.5629273629508069</v>
      </c>
      <c r="J25">
        <f t="shared" si="1"/>
        <v>2.8219521831056236</v>
      </c>
      <c r="L25">
        <v>0.15</v>
      </c>
      <c r="M25">
        <v>3.15</v>
      </c>
      <c r="O25">
        <f t="shared" si="2"/>
        <v>1.4999761219430663</v>
      </c>
      <c r="P25">
        <f t="shared" si="3"/>
        <v>2.3827965517241378</v>
      </c>
      <c r="R25">
        <f t="shared" si="4"/>
        <v>0.58596415252434519</v>
      </c>
      <c r="S25">
        <f t="shared" si="5"/>
        <v>1.4564517424469368</v>
      </c>
      <c r="T25">
        <f t="shared" si="6"/>
        <v>1.6064517424469364</v>
      </c>
      <c r="U25">
        <f t="shared" si="7"/>
        <v>3.7359641525243448</v>
      </c>
    </row>
    <row r="26" spans="3:21">
      <c r="C26">
        <v>72</v>
      </c>
      <c r="D26">
        <v>130</v>
      </c>
      <c r="F26">
        <v>46.067500000000003</v>
      </c>
      <c r="I26">
        <f t="shared" si="0"/>
        <v>1.56292397026103</v>
      </c>
      <c r="J26">
        <f t="shared" si="1"/>
        <v>2.8219460574157487</v>
      </c>
      <c r="L26">
        <v>0.15</v>
      </c>
      <c r="M26">
        <v>3.15</v>
      </c>
      <c r="O26">
        <f t="shared" si="2"/>
        <v>1.4999728659032943</v>
      </c>
      <c r="P26">
        <f t="shared" si="3"/>
        <v>2.3828017241379311</v>
      </c>
      <c r="R26">
        <f t="shared" si="4"/>
        <v>0.58595946165952162</v>
      </c>
      <c r="S26">
        <f t="shared" si="5"/>
        <v>1.4564484180821624</v>
      </c>
      <c r="T26">
        <f t="shared" si="6"/>
        <v>1.6064484180821619</v>
      </c>
      <c r="U26">
        <f t="shared" si="7"/>
        <v>3.7359594616595215</v>
      </c>
    </row>
    <row r="27" spans="3:21">
      <c r="C27">
        <v>72</v>
      </c>
      <c r="D27">
        <v>130</v>
      </c>
      <c r="F27">
        <v>46.067599999999999</v>
      </c>
      <c r="I27">
        <f t="shared" si="0"/>
        <v>1.5629205775859825</v>
      </c>
      <c r="J27">
        <f t="shared" si="1"/>
        <v>2.821939931752468</v>
      </c>
      <c r="L27">
        <v>0.15</v>
      </c>
      <c r="M27">
        <v>3.15</v>
      </c>
      <c r="O27">
        <f t="shared" si="2"/>
        <v>1.499969609877658</v>
      </c>
      <c r="P27">
        <f t="shared" si="3"/>
        <v>2.3828068965517244</v>
      </c>
      <c r="R27">
        <f t="shared" si="4"/>
        <v>0.58595477081506298</v>
      </c>
      <c r="S27">
        <f t="shared" si="5"/>
        <v>1.4564450937318201</v>
      </c>
      <c r="T27">
        <f t="shared" si="6"/>
        <v>1.6064450937318204</v>
      </c>
      <c r="U27">
        <f t="shared" si="7"/>
        <v>3.7359547708150629</v>
      </c>
    </row>
  </sheetData>
  <mergeCells count="14">
    <mergeCell ref="C1:U3"/>
    <mergeCell ref="C13:D13"/>
    <mergeCell ref="I13:J13"/>
    <mergeCell ref="L13:M13"/>
    <mergeCell ref="O13:P13"/>
    <mergeCell ref="R13:U13"/>
    <mergeCell ref="C10:U11"/>
    <mergeCell ref="C12:F12"/>
    <mergeCell ref="C6:D6"/>
    <mergeCell ref="I6:J6"/>
    <mergeCell ref="L6:M6"/>
    <mergeCell ref="O6:P6"/>
    <mergeCell ref="C5:F5"/>
    <mergeCell ref="R6:V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H38"/>
  <sheetViews>
    <sheetView tabSelected="1" topLeftCell="D1" zoomScaleNormal="100" workbookViewId="0">
      <selection activeCell="L11" sqref="L11"/>
    </sheetView>
  </sheetViews>
  <sheetFormatPr defaultRowHeight="17"/>
  <cols>
    <col min="15" max="16" width="12.25" customWidth="1"/>
    <col min="21" max="21" width="3.58203125" customWidth="1"/>
    <col min="23" max="23" width="3.58203125" customWidth="1"/>
    <col min="26" max="26" width="3.58203125" customWidth="1"/>
    <col min="29" max="29" width="3.58203125" customWidth="1"/>
  </cols>
  <sheetData>
    <row r="3" spans="2:34" ht="17.5" thickBot="1"/>
    <row r="4" spans="2:34" ht="21.5" thickBot="1">
      <c r="G4" s="66" t="s">
        <v>64</v>
      </c>
      <c r="H4" s="66"/>
      <c r="J4" s="55" t="s">
        <v>63</v>
      </c>
      <c r="K4" s="47"/>
      <c r="L4" s="47"/>
      <c r="M4" s="48"/>
    </row>
    <row r="5" spans="2:34" ht="21.5" thickBot="1">
      <c r="B5" s="62" t="s">
        <v>27</v>
      </c>
      <c r="C5" s="71"/>
      <c r="E5" s="62" t="s">
        <v>29</v>
      </c>
      <c r="F5" s="63"/>
      <c r="G5" s="64" t="s">
        <v>62</v>
      </c>
      <c r="H5" s="65"/>
      <c r="J5" s="82" t="s">
        <v>28</v>
      </c>
      <c r="K5" s="83"/>
      <c r="L5" s="83"/>
      <c r="M5" s="84"/>
      <c r="O5" s="62" t="s">
        <v>37</v>
      </c>
      <c r="P5" s="63"/>
      <c r="Q5" s="71"/>
      <c r="S5" s="62" t="s">
        <v>43</v>
      </c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71"/>
    </row>
    <row r="6" spans="2:34" ht="17.5" thickTop="1">
      <c r="B6" s="67" t="s">
        <v>51</v>
      </c>
      <c r="C6" s="68"/>
      <c r="E6" s="12" t="s">
        <v>19</v>
      </c>
      <c r="F6" s="69" t="s">
        <v>10</v>
      </c>
      <c r="G6" s="69"/>
      <c r="H6" s="70"/>
      <c r="J6" s="81" t="s">
        <v>10</v>
      </c>
      <c r="K6" s="69"/>
      <c r="L6" s="5"/>
      <c r="M6" s="25" t="s">
        <v>19</v>
      </c>
      <c r="O6" s="12"/>
      <c r="P6" s="5"/>
      <c r="Q6" s="13"/>
      <c r="S6" s="50" t="s">
        <v>9</v>
      </c>
      <c r="T6" s="41"/>
      <c r="U6" s="26"/>
      <c r="V6" s="26"/>
      <c r="W6" s="26"/>
      <c r="X6" s="72" t="s">
        <v>44</v>
      </c>
      <c r="Y6" s="73"/>
      <c r="Z6" s="27"/>
      <c r="AA6" s="73" t="s">
        <v>47</v>
      </c>
      <c r="AB6" s="74"/>
      <c r="AC6" s="5"/>
      <c r="AD6" s="41" t="s">
        <v>59</v>
      </c>
      <c r="AE6" s="41"/>
      <c r="AF6" s="41"/>
      <c r="AG6" s="41"/>
      <c r="AH6" s="34"/>
    </row>
    <row r="7" spans="2:34">
      <c r="B7" s="12" t="s">
        <v>23</v>
      </c>
      <c r="C7" s="13" t="s">
        <v>25</v>
      </c>
      <c r="E7" s="12" t="s">
        <v>20</v>
      </c>
      <c r="F7" s="5" t="s">
        <v>21</v>
      </c>
      <c r="G7" s="7" t="s">
        <v>22</v>
      </c>
      <c r="H7" s="25" t="s">
        <v>52</v>
      </c>
      <c r="J7" s="7" t="s">
        <v>21</v>
      </c>
      <c r="K7" s="5" t="s">
        <v>22</v>
      </c>
      <c r="L7" s="5"/>
      <c r="M7" s="25" t="s">
        <v>20</v>
      </c>
      <c r="O7" s="12" t="s">
        <v>34</v>
      </c>
      <c r="P7" s="5" t="s">
        <v>35</v>
      </c>
      <c r="Q7" s="13" t="s">
        <v>36</v>
      </c>
      <c r="S7" s="12" t="s">
        <v>0</v>
      </c>
      <c r="T7" s="5" t="s">
        <v>1</v>
      </c>
      <c r="U7" s="5"/>
      <c r="V7" s="5" t="s">
        <v>34</v>
      </c>
      <c r="W7" s="5"/>
      <c r="X7" s="28" t="s">
        <v>45</v>
      </c>
      <c r="Y7" s="5" t="s">
        <v>46</v>
      </c>
      <c r="Z7" s="5"/>
      <c r="AA7" s="5" t="s">
        <v>48</v>
      </c>
      <c r="AB7" s="29" t="s">
        <v>49</v>
      </c>
      <c r="AC7" s="5"/>
      <c r="AD7" s="5" t="s">
        <v>16</v>
      </c>
      <c r="AE7" s="5" t="s">
        <v>17</v>
      </c>
      <c r="AF7" s="5" t="s">
        <v>14</v>
      </c>
      <c r="AG7" s="5" t="s">
        <v>15</v>
      </c>
      <c r="AH7" s="32" t="s">
        <v>58</v>
      </c>
    </row>
    <row r="8" spans="2:34" ht="17.5" thickBot="1">
      <c r="B8" s="14">
        <v>46.066659999999999</v>
      </c>
      <c r="C8" s="15">
        <v>2.3827585862068967</v>
      </c>
      <c r="E8" s="12">
        <f>100/(C8-1)</f>
        <v>72.319203798483869</v>
      </c>
      <c r="F8" s="5">
        <f t="shared" ref="F8:F16" si="0">G8/($B$8-1)</f>
        <v>22.100594985295118</v>
      </c>
      <c r="G8" s="7">
        <f>H8*3</f>
        <v>996</v>
      </c>
      <c r="H8" s="25">
        <v>332</v>
      </c>
      <c r="J8" s="7">
        <v>22.1</v>
      </c>
      <c r="K8" s="5">
        <v>996</v>
      </c>
      <c r="L8" s="5"/>
      <c r="M8" s="25">
        <v>71.5</v>
      </c>
      <c r="O8" s="12">
        <f>(J8+K8)/J8</f>
        <v>46.067873303167417</v>
      </c>
      <c r="P8" s="5">
        <f>1+100/M8</f>
        <v>2.3986013986013983</v>
      </c>
      <c r="Q8" s="13">
        <v>1.5</v>
      </c>
      <c r="S8" s="14">
        <v>72</v>
      </c>
      <c r="T8" s="16">
        <v>130</v>
      </c>
      <c r="U8" s="16"/>
      <c r="V8" s="16">
        <f>O8</f>
        <v>46.067873303167417</v>
      </c>
      <c r="W8" s="16"/>
      <c r="X8" s="30">
        <f>S8/O8</f>
        <v>1.5629113053727532</v>
      </c>
      <c r="Y8" s="16">
        <f>T8/O8</f>
        <v>2.82192319025636</v>
      </c>
      <c r="Z8" s="16"/>
      <c r="AA8" s="16">
        <f>(X8-Q8)*P8</f>
        <v>0.1508991450549256</v>
      </c>
      <c r="AB8" s="31">
        <f>(Y8-Q8)*P8</f>
        <v>3.1707668129925275</v>
      </c>
      <c r="AC8" s="16"/>
      <c r="AD8" s="16">
        <f>$Q8-(Y8-$Q8)*($P8-1)/2</f>
        <v>0.57557818863191634</v>
      </c>
      <c r="AE8" s="16">
        <f>$Q8-(X8-$Q8)*($P8-1)/2</f>
        <v>1.4560060801589139</v>
      </c>
      <c r="AF8" s="16">
        <f>X8+(X8-$Q8)*($P8-1)/2</f>
        <v>1.6069052252138394</v>
      </c>
      <c r="AG8" s="16">
        <f>Y8+(Y8-$Q8)*($P8-1)/2</f>
        <v>3.7463450016244435</v>
      </c>
      <c r="AH8" s="33" t="str">
        <f>IF(AND(AD8&lt;4,AE8&lt;4,AF8&lt;4,AG8&lt;4),"합","불")</f>
        <v>합</v>
      </c>
    </row>
    <row r="9" spans="2:34">
      <c r="E9" s="12"/>
      <c r="F9" s="5">
        <f t="shared" si="0"/>
        <v>21.967458870925871</v>
      </c>
      <c r="G9" s="7">
        <f t="shared" ref="G9:G16" si="1">H9*3</f>
        <v>990</v>
      </c>
      <c r="H9" s="25">
        <v>330</v>
      </c>
      <c r="J9" s="56" t="s">
        <v>60</v>
      </c>
      <c r="K9" s="57"/>
      <c r="L9" s="57"/>
      <c r="M9" s="58"/>
      <c r="O9" s="12" t="s">
        <v>38</v>
      </c>
      <c r="P9" s="5" t="s">
        <v>39</v>
      </c>
      <c r="Q9" s="13"/>
    </row>
    <row r="10" spans="2:34" ht="17.5" thickBot="1">
      <c r="E10" s="12"/>
      <c r="F10" s="5">
        <f t="shared" si="0"/>
        <v>21.035506070341135</v>
      </c>
      <c r="G10" s="7">
        <f t="shared" si="1"/>
        <v>948</v>
      </c>
      <c r="H10" s="25">
        <v>316</v>
      </c>
      <c r="J10" s="59" t="s">
        <v>61</v>
      </c>
      <c r="K10" s="60"/>
      <c r="L10" s="60"/>
      <c r="M10" s="61"/>
      <c r="O10" s="12">
        <f>(B8-O8)/B8*100</f>
        <v>-2.6337988632520555E-3</v>
      </c>
      <c r="P10" s="5">
        <f>(C8-P8)/C8*100</f>
        <v>-0.66489372806003344</v>
      </c>
      <c r="Q10" s="13"/>
    </row>
    <row r="11" spans="2:34">
      <c r="E11" s="12"/>
      <c r="F11" s="5">
        <f t="shared" si="0"/>
        <v>20.56952967004877</v>
      </c>
      <c r="G11" s="7">
        <f t="shared" si="1"/>
        <v>927</v>
      </c>
      <c r="H11" s="25">
        <v>309</v>
      </c>
      <c r="O11" s="75" t="s">
        <v>41</v>
      </c>
      <c r="P11" s="76"/>
      <c r="Q11" s="77"/>
    </row>
    <row r="12" spans="2:34">
      <c r="E12" s="12"/>
      <c r="F12" s="5">
        <f t="shared" si="0"/>
        <v>19.970417155387153</v>
      </c>
      <c r="G12" s="7">
        <f t="shared" si="1"/>
        <v>900</v>
      </c>
      <c r="H12" s="25">
        <v>300</v>
      </c>
      <c r="O12" s="67" t="s">
        <v>40</v>
      </c>
      <c r="P12" s="69"/>
      <c r="Q12" s="68"/>
    </row>
    <row r="13" spans="2:34" ht="17.5" thickBot="1">
      <c r="E13" s="12"/>
      <c r="F13" s="5">
        <f t="shared" si="0"/>
        <v>19.571008812279409</v>
      </c>
      <c r="G13" s="7">
        <f t="shared" si="1"/>
        <v>882</v>
      </c>
      <c r="H13" s="25">
        <v>294</v>
      </c>
      <c r="O13" s="78" t="s">
        <v>42</v>
      </c>
      <c r="P13" s="79"/>
      <c r="Q13" s="80"/>
    </row>
    <row r="14" spans="2:34">
      <c r="E14" s="12"/>
      <c r="F14" s="5">
        <f t="shared" si="0"/>
        <v>19.105032411987043</v>
      </c>
      <c r="G14" s="7">
        <f t="shared" si="1"/>
        <v>861</v>
      </c>
      <c r="H14" s="25">
        <v>287</v>
      </c>
    </row>
    <row r="15" spans="2:34">
      <c r="E15" s="12"/>
      <c r="F15" s="5">
        <f t="shared" si="0"/>
        <v>18.639056011694677</v>
      </c>
      <c r="G15" s="7">
        <f t="shared" si="1"/>
        <v>840</v>
      </c>
      <c r="H15" s="25">
        <v>280</v>
      </c>
    </row>
    <row r="16" spans="2:34" ht="17.5" thickBot="1">
      <c r="E16" s="14"/>
      <c r="F16" s="16">
        <f t="shared" si="0"/>
        <v>18.239647668586933</v>
      </c>
      <c r="G16" s="9">
        <f t="shared" si="1"/>
        <v>822</v>
      </c>
      <c r="H16" s="11">
        <v>274</v>
      </c>
      <c r="I16" s="17" t="s">
        <v>53</v>
      </c>
    </row>
    <row r="20" spans="3:22" ht="17.5" thickBot="1"/>
    <row r="21" spans="3:22">
      <c r="C21" s="44" t="s">
        <v>50</v>
      </c>
      <c r="D21" s="49"/>
      <c r="E21" s="49"/>
      <c r="F21" s="49"/>
      <c r="G21" s="49"/>
      <c r="H21" s="49"/>
      <c r="I21" s="49"/>
      <c r="J21" s="45"/>
    </row>
    <row r="22" spans="3:22">
      <c r="C22" s="50" t="s">
        <v>54</v>
      </c>
      <c r="D22" s="41"/>
      <c r="E22" s="41"/>
      <c r="F22" s="41"/>
      <c r="G22" s="41"/>
      <c r="H22" s="41"/>
      <c r="I22" s="41"/>
      <c r="J22" s="51"/>
    </row>
    <row r="23" spans="3:22">
      <c r="C23" s="50" t="s">
        <v>55</v>
      </c>
      <c r="D23" s="41"/>
      <c r="E23" s="41"/>
      <c r="F23" s="41"/>
      <c r="G23" s="41"/>
      <c r="H23" s="41"/>
      <c r="I23" s="41"/>
      <c r="J23" s="51"/>
    </row>
    <row r="24" spans="3:22">
      <c r="C24" s="50" t="s">
        <v>56</v>
      </c>
      <c r="D24" s="41"/>
      <c r="E24" s="41"/>
      <c r="F24" s="41"/>
      <c r="G24" s="41"/>
      <c r="H24" s="41"/>
      <c r="I24" s="41"/>
      <c r="J24" s="51"/>
    </row>
    <row r="25" spans="3:22" ht="17.5" thickBot="1">
      <c r="C25" s="52" t="s">
        <v>57</v>
      </c>
      <c r="D25" s="53"/>
      <c r="E25" s="53"/>
      <c r="F25" s="53"/>
      <c r="G25" s="53"/>
      <c r="H25" s="53"/>
      <c r="I25" s="53"/>
      <c r="J25" s="54"/>
    </row>
    <row r="26" spans="3:22" ht="17.5" thickBot="1">
      <c r="P26" s="5"/>
      <c r="Q26" s="5"/>
      <c r="R26" s="5"/>
      <c r="S26" s="5"/>
      <c r="T26" s="5"/>
      <c r="U26" s="5"/>
      <c r="V26" s="5"/>
    </row>
    <row r="27" spans="3:22">
      <c r="C27" s="18"/>
      <c r="D27" s="19"/>
      <c r="E27" s="19" t="s">
        <v>33</v>
      </c>
      <c r="F27" s="19" t="s">
        <v>33</v>
      </c>
      <c r="G27" s="19" t="s">
        <v>33</v>
      </c>
      <c r="H27" s="19" t="s">
        <v>33</v>
      </c>
      <c r="I27" s="19" t="s">
        <v>33</v>
      </c>
      <c r="J27" s="20" t="s">
        <v>33</v>
      </c>
      <c r="P27" s="5"/>
      <c r="Q27" s="5"/>
      <c r="R27" s="5"/>
      <c r="S27" s="5"/>
      <c r="T27" s="5"/>
      <c r="U27" s="5"/>
      <c r="V27" s="5"/>
    </row>
    <row r="28" spans="3:22">
      <c r="C28" s="12"/>
      <c r="D28" s="5"/>
      <c r="E28" s="5">
        <v>18.2</v>
      </c>
      <c r="F28" s="5">
        <v>18.7</v>
      </c>
      <c r="G28" s="5">
        <v>19.600000000000001</v>
      </c>
      <c r="H28" s="5">
        <v>21</v>
      </c>
      <c r="I28" s="5">
        <v>22</v>
      </c>
      <c r="J28" s="21">
        <v>22.1</v>
      </c>
      <c r="P28" s="5"/>
      <c r="Q28" s="5"/>
      <c r="R28" s="5"/>
      <c r="S28" s="5"/>
      <c r="T28" s="5"/>
      <c r="U28" s="5"/>
      <c r="V28" s="5"/>
    </row>
    <row r="29" spans="3:22">
      <c r="C29" s="12" t="s">
        <v>32</v>
      </c>
      <c r="D29" s="4">
        <f t="shared" ref="D29:D37" si="2">F8</f>
        <v>22.100594985295118</v>
      </c>
      <c r="E29" s="5">
        <f t="shared" ref="E29:J37" si="3">($D29-E$28)/$D29*100</f>
        <v>17.649275903614466</v>
      </c>
      <c r="F29" s="5">
        <f t="shared" si="3"/>
        <v>15.386893373493985</v>
      </c>
      <c r="G29" s="5">
        <f t="shared" si="3"/>
        <v>11.314604819277108</v>
      </c>
      <c r="H29" s="5">
        <f t="shared" si="3"/>
        <v>4.979933734939765</v>
      </c>
      <c r="I29" s="5">
        <f t="shared" si="3"/>
        <v>0.45516867469880151</v>
      </c>
      <c r="J29" s="22">
        <f t="shared" si="3"/>
        <v>2.6921686746986962E-3</v>
      </c>
      <c r="P29" s="5"/>
      <c r="Q29" s="5"/>
      <c r="R29" s="5"/>
      <c r="S29" s="5"/>
      <c r="T29" s="5"/>
      <c r="U29" s="5"/>
      <c r="V29" s="5"/>
    </row>
    <row r="30" spans="3:22">
      <c r="C30" s="12" t="s">
        <v>32</v>
      </c>
      <c r="D30" s="5">
        <f t="shared" si="2"/>
        <v>21.967458870925871</v>
      </c>
      <c r="E30" s="5">
        <f t="shared" si="3"/>
        <v>17.150180606060616</v>
      </c>
      <c r="F30" s="5">
        <f t="shared" si="3"/>
        <v>14.874086666666678</v>
      </c>
      <c r="G30" s="5">
        <f t="shared" si="3"/>
        <v>10.777117575757577</v>
      </c>
      <c r="H30" s="5">
        <f t="shared" si="3"/>
        <v>4.4040545454545548</v>
      </c>
      <c r="I30" s="5">
        <f t="shared" si="3"/>
        <v>-0.14813333333332329</v>
      </c>
      <c r="J30" s="13">
        <f t="shared" si="3"/>
        <v>-0.60335212121211756</v>
      </c>
      <c r="P30" s="5"/>
      <c r="Q30" s="5"/>
      <c r="R30" s="5"/>
      <c r="S30" s="5"/>
      <c r="T30" s="5"/>
      <c r="U30" s="5"/>
      <c r="V30" s="5"/>
    </row>
    <row r="31" spans="3:22">
      <c r="C31" s="12" t="s">
        <v>32</v>
      </c>
      <c r="D31" s="5">
        <f t="shared" si="2"/>
        <v>21.035506070341135</v>
      </c>
      <c r="E31" s="5">
        <f t="shared" si="3"/>
        <v>13.47961898734178</v>
      </c>
      <c r="F31" s="5">
        <f t="shared" si="3"/>
        <v>11.102685443037981</v>
      </c>
      <c r="G31" s="5">
        <f t="shared" si="3"/>
        <v>6.824205063291136</v>
      </c>
      <c r="H31" s="5">
        <f t="shared" si="3"/>
        <v>0.16879113924050981</v>
      </c>
      <c r="I31" s="5">
        <f t="shared" si="3"/>
        <v>-4.5850759493670852</v>
      </c>
      <c r="J31" s="13">
        <f t="shared" si="3"/>
        <v>-5.0604626582278511</v>
      </c>
      <c r="P31" s="5"/>
      <c r="Q31" s="5"/>
      <c r="R31" s="5"/>
      <c r="S31" s="5"/>
      <c r="T31" s="5"/>
      <c r="U31" s="5"/>
      <c r="V31" s="5"/>
    </row>
    <row r="32" spans="3:22">
      <c r="C32" s="12" t="s">
        <v>32</v>
      </c>
      <c r="D32" s="5">
        <f t="shared" si="2"/>
        <v>20.56952967004877</v>
      </c>
      <c r="E32" s="5">
        <f t="shared" si="3"/>
        <v>11.519610355987066</v>
      </c>
      <c r="F32" s="5">
        <f t="shared" si="3"/>
        <v>9.0888304207119859</v>
      </c>
      <c r="G32" s="5">
        <f t="shared" si="3"/>
        <v>4.7134265372168294</v>
      </c>
      <c r="H32" s="5">
        <f t="shared" si="3"/>
        <v>-2.0927572815533892</v>
      </c>
      <c r="I32" s="5">
        <f t="shared" si="3"/>
        <v>-6.9543171521035507</v>
      </c>
      <c r="J32" s="13">
        <f t="shared" si="3"/>
        <v>-7.4404731391585734</v>
      </c>
      <c r="P32" s="5"/>
      <c r="Q32" s="5"/>
      <c r="R32" s="5"/>
      <c r="S32" s="5"/>
      <c r="T32" s="5"/>
      <c r="U32" s="5"/>
      <c r="V32" s="5"/>
    </row>
    <row r="33" spans="3:22">
      <c r="C33" s="12" t="s">
        <v>32</v>
      </c>
      <c r="D33" s="5">
        <f t="shared" si="2"/>
        <v>19.970417155387153</v>
      </c>
      <c r="E33" s="5">
        <f t="shared" si="3"/>
        <v>8.8651986666666716</v>
      </c>
      <c r="F33" s="5">
        <f t="shared" si="3"/>
        <v>6.3614953333333375</v>
      </c>
      <c r="G33" s="5">
        <f t="shared" si="3"/>
        <v>1.8548293333333263</v>
      </c>
      <c r="H33" s="5">
        <f t="shared" si="3"/>
        <v>-5.1555399999999993</v>
      </c>
      <c r="I33" s="5">
        <f t="shared" si="3"/>
        <v>-10.162946666666667</v>
      </c>
      <c r="J33" s="13">
        <f t="shared" si="3"/>
        <v>-10.663687333333339</v>
      </c>
      <c r="P33" s="5"/>
      <c r="Q33" s="5"/>
      <c r="R33" s="5"/>
      <c r="S33" s="5"/>
      <c r="T33" s="5"/>
      <c r="U33" s="5"/>
      <c r="V33" s="5"/>
    </row>
    <row r="34" spans="3:22">
      <c r="C34" s="12" t="s">
        <v>32</v>
      </c>
      <c r="D34" s="5">
        <f t="shared" si="2"/>
        <v>19.571008812279409</v>
      </c>
      <c r="E34" s="5">
        <f t="shared" si="3"/>
        <v>7.0053047619047595</v>
      </c>
      <c r="F34" s="5">
        <f t="shared" si="3"/>
        <v>4.4505054421768691</v>
      </c>
      <c r="G34" s="5">
        <f t="shared" si="3"/>
        <v>-0.14813333333334608</v>
      </c>
      <c r="H34" s="5">
        <f t="shared" si="3"/>
        <v>-7.3015714285714353</v>
      </c>
      <c r="I34" s="5">
        <f t="shared" si="3"/>
        <v>-12.411170068027218</v>
      </c>
      <c r="J34" s="13">
        <f t="shared" si="3"/>
        <v>-12.922129931972803</v>
      </c>
      <c r="P34" s="5"/>
      <c r="Q34" s="5"/>
      <c r="R34" s="5"/>
      <c r="S34" s="5"/>
      <c r="T34" s="5"/>
      <c r="U34" s="5"/>
      <c r="V34" s="5"/>
    </row>
    <row r="35" spans="3:22">
      <c r="C35" s="12" t="s">
        <v>32</v>
      </c>
      <c r="D35" s="5">
        <f t="shared" si="2"/>
        <v>19.105032411987043</v>
      </c>
      <c r="E35" s="5">
        <f t="shared" si="3"/>
        <v>4.7371414634146376</v>
      </c>
      <c r="F35" s="5">
        <f t="shared" si="3"/>
        <v>2.1200299651567978</v>
      </c>
      <c r="G35" s="5">
        <f t="shared" si="3"/>
        <v>-2.590770731707325</v>
      </c>
      <c r="H35" s="5">
        <f t="shared" si="3"/>
        <v>-9.918682926829268</v>
      </c>
      <c r="I35" s="5">
        <f t="shared" si="3"/>
        <v>-15.152905923344948</v>
      </c>
      <c r="J35" s="13">
        <f t="shared" si="3"/>
        <v>-15.676328222996524</v>
      </c>
      <c r="P35" s="5"/>
      <c r="Q35" s="5"/>
      <c r="R35" s="5"/>
      <c r="S35" s="5"/>
      <c r="T35" s="5"/>
      <c r="U35" s="5"/>
      <c r="V35" s="5"/>
    </row>
    <row r="36" spans="3:22">
      <c r="C36" s="12" t="s">
        <v>32</v>
      </c>
      <c r="D36" s="5">
        <f t="shared" si="2"/>
        <v>18.639056011694677</v>
      </c>
      <c r="E36" s="5">
        <f t="shared" si="3"/>
        <v>2.355570000000009</v>
      </c>
      <c r="F36" s="5">
        <f t="shared" si="3"/>
        <v>-0.32696928571427647</v>
      </c>
      <c r="G36" s="5">
        <f t="shared" si="3"/>
        <v>-5.155540000000002</v>
      </c>
      <c r="H36" s="5">
        <f t="shared" si="3"/>
        <v>-12.666649999999994</v>
      </c>
      <c r="I36" s="5">
        <f t="shared" si="3"/>
        <v>-18.031728571428566</v>
      </c>
      <c r="J36" s="13">
        <f t="shared" si="3"/>
        <v>-18.568236428571431</v>
      </c>
      <c r="P36" s="5"/>
      <c r="Q36" s="5"/>
      <c r="R36" s="5"/>
      <c r="S36" s="5"/>
      <c r="T36" s="5"/>
      <c r="U36" s="5"/>
      <c r="V36" s="5"/>
    </row>
    <row r="37" spans="3:22" ht="17.5" thickBot="1">
      <c r="C37" s="14" t="s">
        <v>32</v>
      </c>
      <c r="D37" s="23">
        <f t="shared" si="2"/>
        <v>18.239647668586933</v>
      </c>
      <c r="E37" s="16">
        <f t="shared" si="3"/>
        <v>0.2173708029197112</v>
      </c>
      <c r="F37" s="16">
        <f t="shared" si="3"/>
        <v>-2.5239102189780991</v>
      </c>
      <c r="G37" s="16">
        <f t="shared" si="3"/>
        <v>-7.4582160583941697</v>
      </c>
      <c r="H37" s="16">
        <f t="shared" si="3"/>
        <v>-15.133802919708032</v>
      </c>
      <c r="I37" s="16">
        <f t="shared" si="3"/>
        <v>-20.616364963503649</v>
      </c>
      <c r="J37" s="24">
        <f t="shared" si="3"/>
        <v>-21.164621167883222</v>
      </c>
      <c r="P37" s="5"/>
      <c r="Q37" s="5"/>
      <c r="R37" s="5"/>
      <c r="S37" s="5"/>
      <c r="T37" s="5"/>
      <c r="U37" s="5"/>
      <c r="V37" s="5"/>
    </row>
    <row r="38" spans="3:22">
      <c r="P38" s="5"/>
      <c r="Q38" s="5"/>
      <c r="R38" s="5"/>
      <c r="S38" s="5"/>
      <c r="T38" s="5"/>
      <c r="U38" s="5"/>
      <c r="V38" s="5"/>
    </row>
  </sheetData>
  <sortState ref="H8:H16">
    <sortCondition descending="1" ref="H8"/>
  </sortState>
  <mergeCells count="25">
    <mergeCell ref="AD6:AG6"/>
    <mergeCell ref="C21:J21"/>
    <mergeCell ref="B6:C6"/>
    <mergeCell ref="F6:H6"/>
    <mergeCell ref="S5:AH5"/>
    <mergeCell ref="S6:T6"/>
    <mergeCell ref="X6:Y6"/>
    <mergeCell ref="AA6:AB6"/>
    <mergeCell ref="O5:Q5"/>
    <mergeCell ref="O11:Q11"/>
    <mergeCell ref="O12:Q12"/>
    <mergeCell ref="O13:Q13"/>
    <mergeCell ref="J6:K6"/>
    <mergeCell ref="J5:M5"/>
    <mergeCell ref="B5:C5"/>
    <mergeCell ref="C22:J22"/>
    <mergeCell ref="C23:J23"/>
    <mergeCell ref="C24:J24"/>
    <mergeCell ref="C25:J25"/>
    <mergeCell ref="J4:M4"/>
    <mergeCell ref="J9:M9"/>
    <mergeCell ref="J10:M10"/>
    <mergeCell ref="E5:F5"/>
    <mergeCell ref="G5:H5"/>
    <mergeCell ref="G4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소개서</vt:lpstr>
      <vt:lpstr>이상설계</vt:lpstr>
      <vt:lpstr>실존소자설계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2017-05-09T13:21:05Z</dcterms:created>
  <dcterms:modified xsi:type="dcterms:W3CDTF">2017-05-10T18:32:35Z</dcterms:modified>
</cp:coreProperties>
</file>